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co\Downloads\"/>
    </mc:Choice>
  </mc:AlternateContent>
  <bookViews>
    <workbookView xWindow="0" yWindow="0" windowWidth="38400" windowHeight="12330" firstSheet="1" activeTab="1"/>
  </bookViews>
  <sheets>
    <sheet name="Tables" sheetId="11" state="hidden" r:id="rId1"/>
    <sheet name="Gestion" sheetId="8" r:id="rId2"/>
    <sheet name="Récapitulatif" sheetId="13" r:id="rId3"/>
    <sheet name="Horaire Samedi" sheetId="16" r:id="rId4"/>
    <sheet name="Horaire Dimanche" sheetId="14" r:id="rId5"/>
  </sheets>
  <definedNames>
    <definedName name="_xlnm.Print_Area" localSheetId="1">Gestion!$B$2:$T$36</definedName>
    <definedName name="_xlnm.Print_Area" localSheetId="4">'Horaire Dimanche'!$B$2:$L$41</definedName>
    <definedName name="_xlnm.Print_Area" localSheetId="3">'Horaire Samedi'!$B$2:$L$41</definedName>
    <definedName name="_xlnm.Print_Area" localSheetId="2">Récapitulatif!$A$1:$AA$18</definedName>
  </definedNames>
  <calcPr calcId="162913"/>
</workbook>
</file>

<file path=xl/calcChain.xml><?xml version="1.0" encoding="utf-8"?>
<calcChain xmlns="http://schemas.openxmlformats.org/spreadsheetml/2006/main">
  <c r="AL4" i="8" l="1"/>
  <c r="AS1" i="8" l="1"/>
  <c r="AT1" i="8"/>
  <c r="AU1" i="8"/>
  <c r="AV1" i="8"/>
  <c r="AW1" i="8"/>
  <c r="AX1" i="8"/>
  <c r="AY1" i="8"/>
  <c r="AZ1" i="8"/>
  <c r="BA1" i="8"/>
  <c r="BB1" i="8"/>
  <c r="BC1" i="8"/>
  <c r="BD1" i="8"/>
  <c r="BE1" i="8"/>
  <c r="BF1" i="8"/>
  <c r="BG1" i="8"/>
  <c r="AR1" i="8"/>
  <c r="AP40" i="8" l="1"/>
  <c r="AP41" i="8"/>
  <c r="AP42" i="8"/>
  <c r="AQ42" i="8" s="1"/>
  <c r="AZ42" i="8" s="1"/>
  <c r="AP43" i="8"/>
  <c r="AP44" i="8"/>
  <c r="AP49" i="8"/>
  <c r="AP50" i="8"/>
  <c r="AQ50" i="8" s="1"/>
  <c r="AZ50" i="8" s="1"/>
  <c r="AP51" i="8"/>
  <c r="AP52" i="8"/>
  <c r="AP53" i="8"/>
  <c r="AP58" i="8"/>
  <c r="AP59" i="8"/>
  <c r="AP60" i="8"/>
  <c r="AQ60" i="8"/>
  <c r="AZ60" i="8" s="1"/>
  <c r="AP61" i="8"/>
  <c r="AP62" i="8"/>
  <c r="AP67" i="8"/>
  <c r="AP68" i="8"/>
  <c r="AQ68" i="8"/>
  <c r="AY68" i="8" s="1"/>
  <c r="AZ68" i="8"/>
  <c r="AP69" i="8"/>
  <c r="AP70" i="8"/>
  <c r="AP71" i="8"/>
  <c r="AP76" i="8"/>
  <c r="AQ76" i="8" s="1"/>
  <c r="AP77" i="8"/>
  <c r="AQ77" i="8"/>
  <c r="AX77" i="8" s="1"/>
  <c r="AP78" i="8"/>
  <c r="AP79" i="8"/>
  <c r="AQ79" i="8" s="1"/>
  <c r="AX79" i="8" s="1"/>
  <c r="AP80" i="8"/>
  <c r="AQ80" i="8" s="1"/>
  <c r="AP85" i="8"/>
  <c r="AP86" i="8"/>
  <c r="AP87" i="8"/>
  <c r="AP88" i="8"/>
  <c r="AQ88" i="8" s="1"/>
  <c r="AP89" i="8"/>
  <c r="AP94" i="8"/>
  <c r="AQ94" i="8"/>
  <c r="AP95" i="8"/>
  <c r="AQ95" i="8"/>
  <c r="AY95" i="8" s="1"/>
  <c r="AP96" i="8"/>
  <c r="AQ96" i="8" s="1"/>
  <c r="AP97" i="8"/>
  <c r="AP98" i="8"/>
  <c r="AP103" i="8"/>
  <c r="AP104" i="8"/>
  <c r="AQ104" i="8" s="1"/>
  <c r="AP105" i="8"/>
  <c r="AP106" i="8"/>
  <c r="AP107" i="8"/>
  <c r="AP114" i="8"/>
  <c r="AP124" i="8"/>
  <c r="AQ124" i="8" s="1"/>
  <c r="AP134" i="8"/>
  <c r="AQ134" i="8" s="1"/>
  <c r="AM13" i="8"/>
  <c r="AM14" i="8"/>
  <c r="AM15" i="8"/>
  <c r="AM16" i="8"/>
  <c r="AM17" i="8"/>
  <c r="AM22" i="8"/>
  <c r="AM23" i="8"/>
  <c r="AM24" i="8"/>
  <c r="AM25" i="8"/>
  <c r="AM26" i="8"/>
  <c r="AM31" i="8"/>
  <c r="AM32" i="8"/>
  <c r="AM33" i="8"/>
  <c r="AM34" i="8"/>
  <c r="AM35" i="8"/>
  <c r="AQ87" i="8" l="1"/>
  <c r="AX87" i="8" s="1"/>
  <c r="AY87" i="8"/>
  <c r="AQ71" i="8"/>
  <c r="AX71" i="8" s="1"/>
  <c r="AQ85" i="8"/>
  <c r="AX85" i="8" s="1"/>
  <c r="AY85" i="8"/>
  <c r="AQ40" i="8"/>
  <c r="AX40" i="8" s="1"/>
  <c r="AY40" i="8"/>
  <c r="AQ44" i="8"/>
  <c r="AZ44" i="8" s="1"/>
  <c r="AQ78" i="8"/>
  <c r="AW68" i="8"/>
  <c r="AQ62" i="8"/>
  <c r="AZ62" i="8" s="1"/>
  <c r="AX50" i="8"/>
  <c r="AQ103" i="8"/>
  <c r="AQ98" i="8"/>
  <c r="AY77" i="8"/>
  <c r="AQ52" i="8"/>
  <c r="AX95" i="8"/>
  <c r="AY103" i="8"/>
  <c r="AQ70" i="8"/>
  <c r="AZ70" i="8" s="1"/>
  <c r="AX103" i="8"/>
  <c r="AY79" i="8"/>
  <c r="AW88" i="8"/>
  <c r="AY88" i="8"/>
  <c r="AX88" i="8"/>
  <c r="AY96" i="8"/>
  <c r="AW96" i="8"/>
  <c r="AX96" i="8"/>
  <c r="AX134" i="8"/>
  <c r="AW134" i="8"/>
  <c r="AX124" i="8"/>
  <c r="AW124" i="8"/>
  <c r="AW104" i="8"/>
  <c r="AX104" i="8"/>
  <c r="AY104" i="8"/>
  <c r="AY106" i="8"/>
  <c r="AZ80" i="8"/>
  <c r="AZ76" i="8"/>
  <c r="AW76" i="8"/>
  <c r="AZ94" i="8"/>
  <c r="AZ78" i="8"/>
  <c r="AQ58" i="8"/>
  <c r="AZ58" i="8" s="1"/>
  <c r="AY58" i="8"/>
  <c r="AQ69" i="8"/>
  <c r="AY69" i="8" s="1"/>
  <c r="AW69" i="8"/>
  <c r="AW103" i="8"/>
  <c r="AZ103" i="8"/>
  <c r="AW95" i="8"/>
  <c r="AZ95" i="8"/>
  <c r="AY94" i="8"/>
  <c r="AY80" i="8"/>
  <c r="AZ134" i="8"/>
  <c r="AZ124" i="8"/>
  <c r="AX94" i="8"/>
  <c r="AX80" i="8"/>
  <c r="AY78" i="8"/>
  <c r="AY76" i="8"/>
  <c r="AY134" i="8"/>
  <c r="AY124" i="8"/>
  <c r="AZ104" i="8"/>
  <c r="AZ96" i="8"/>
  <c r="AW94" i="8"/>
  <c r="AZ88" i="8"/>
  <c r="AW80" i="8"/>
  <c r="AX78" i="8"/>
  <c r="AX76" i="8"/>
  <c r="AQ59" i="8"/>
  <c r="AY59" i="8" s="1"/>
  <c r="AQ114" i="8"/>
  <c r="AZ114" i="8" s="1"/>
  <c r="AQ107" i="8"/>
  <c r="AZ107" i="8" s="1"/>
  <c r="AQ106" i="8"/>
  <c r="AZ106" i="8" s="1"/>
  <c r="AQ105" i="8"/>
  <c r="AW105" i="8" s="1"/>
  <c r="AQ97" i="8"/>
  <c r="AX97" i="8" s="1"/>
  <c r="AQ89" i="8"/>
  <c r="AY89" i="8" s="1"/>
  <c r="AQ86" i="8"/>
  <c r="AY86" i="8" s="1"/>
  <c r="AW78" i="8"/>
  <c r="AQ61" i="8"/>
  <c r="AW61" i="8" s="1"/>
  <c r="AW60" i="8"/>
  <c r="AQ67" i="8"/>
  <c r="AX67" i="8" s="1"/>
  <c r="AW62" i="8"/>
  <c r="AZ61" i="8"/>
  <c r="AY60" i="8"/>
  <c r="AZ87" i="8"/>
  <c r="AZ85" i="8"/>
  <c r="AZ79" i="8"/>
  <c r="AZ77" i="8"/>
  <c r="AZ71" i="8"/>
  <c r="AX68" i="8"/>
  <c r="AZ67" i="8"/>
  <c r="AY62" i="8"/>
  <c r="AX61" i="8"/>
  <c r="AX60" i="8"/>
  <c r="AQ41" i="8"/>
  <c r="AZ40" i="8"/>
  <c r="AQ43" i="8"/>
  <c r="AW43" i="8" s="1"/>
  <c r="AW42" i="8"/>
  <c r="AW67" i="8"/>
  <c r="AQ49" i="8"/>
  <c r="AW49" i="8" s="1"/>
  <c r="AW44" i="8"/>
  <c r="AY42" i="8"/>
  <c r="AW87" i="8"/>
  <c r="AW85" i="8"/>
  <c r="AW79" i="8"/>
  <c r="AW77" i="8"/>
  <c r="AW71" i="8"/>
  <c r="AQ51" i="8"/>
  <c r="AY51" i="8" s="1"/>
  <c r="AW50" i="8"/>
  <c r="AY44" i="8"/>
  <c r="AX42" i="8"/>
  <c r="AQ53" i="8"/>
  <c r="AY53" i="8"/>
  <c r="AW52" i="8"/>
  <c r="AZ51" i="8"/>
  <c r="AY50" i="8"/>
  <c r="AX49" i="8"/>
  <c r="AX44" i="8"/>
  <c r="AW40" i="8"/>
  <c r="AM140" i="8"/>
  <c r="AM141" i="8"/>
  <c r="AM142" i="8"/>
  <c r="AM143" i="8"/>
  <c r="AM139" i="8"/>
  <c r="AM131" i="8"/>
  <c r="AM132" i="8"/>
  <c r="AM133" i="8"/>
  <c r="AM134" i="8"/>
  <c r="AM130" i="8"/>
  <c r="AM122" i="8"/>
  <c r="AM123" i="8"/>
  <c r="AM124" i="8"/>
  <c r="AM125" i="8"/>
  <c r="AM121" i="8"/>
  <c r="AM113" i="8"/>
  <c r="AM114" i="8"/>
  <c r="AM115" i="8"/>
  <c r="AM116" i="8"/>
  <c r="AM112" i="8"/>
  <c r="AM104" i="8"/>
  <c r="AM105" i="8"/>
  <c r="AM106" i="8"/>
  <c r="AM107" i="8"/>
  <c r="AM103" i="8"/>
  <c r="AM95" i="8"/>
  <c r="AM96" i="8"/>
  <c r="AM97" i="8"/>
  <c r="AM98" i="8"/>
  <c r="AM94" i="8"/>
  <c r="AM86" i="8"/>
  <c r="AM87" i="8"/>
  <c r="AM88" i="8"/>
  <c r="AM89" i="8"/>
  <c r="AM85" i="8"/>
  <c r="AM77" i="8"/>
  <c r="AM78" i="8"/>
  <c r="AM79" i="8"/>
  <c r="AM80" i="8"/>
  <c r="AM76" i="8"/>
  <c r="AM68" i="8"/>
  <c r="AM69" i="8"/>
  <c r="AM70" i="8"/>
  <c r="AM71" i="8"/>
  <c r="AM67" i="8"/>
  <c r="AM59" i="8"/>
  <c r="AM60" i="8"/>
  <c r="AM61" i="8"/>
  <c r="AM62" i="8"/>
  <c r="AM58" i="8"/>
  <c r="AM50" i="8"/>
  <c r="AM51" i="8"/>
  <c r="AM52" i="8"/>
  <c r="AM53" i="8"/>
  <c r="AM49" i="8"/>
  <c r="AM41" i="8"/>
  <c r="AM42" i="8"/>
  <c r="AM43" i="8"/>
  <c r="AM44" i="8"/>
  <c r="AM40" i="8"/>
  <c r="AM5" i="8"/>
  <c r="AM6" i="8"/>
  <c r="AM7" i="8"/>
  <c r="AM8" i="8"/>
  <c r="AM4" i="8"/>
  <c r="AZ98" i="8" l="1"/>
  <c r="AX98" i="8"/>
  <c r="AW98" i="8"/>
  <c r="AY70" i="8"/>
  <c r="AW70" i="8"/>
  <c r="AX70" i="8"/>
  <c r="AY43" i="8"/>
  <c r="AX43" i="8"/>
  <c r="AZ43" i="8"/>
  <c r="AY98" i="8"/>
  <c r="AZ52" i="8"/>
  <c r="AX52" i="8"/>
  <c r="AZ89" i="8"/>
  <c r="AY71" i="8"/>
  <c r="AY52" i="8"/>
  <c r="AX62" i="8"/>
  <c r="AW53" i="8"/>
  <c r="AX53" i="8"/>
  <c r="AZ53" i="8"/>
  <c r="AY67" i="8"/>
  <c r="AZ59" i="8"/>
  <c r="AX89" i="8"/>
  <c r="AX58" i="8"/>
  <c r="AX105" i="8"/>
  <c r="AY107" i="8"/>
  <c r="AX106" i="8"/>
  <c r="AW86" i="8"/>
  <c r="AY49" i="8"/>
  <c r="AZ97" i="8"/>
  <c r="AX59" i="8"/>
  <c r="AZ69" i="8"/>
  <c r="AX69" i="8"/>
  <c r="AW106" i="8"/>
  <c r="AW114" i="8"/>
  <c r="AY97" i="8"/>
  <c r="AX107" i="8"/>
  <c r="AW59" i="8"/>
  <c r="AW89" i="8"/>
  <c r="AX86" i="8"/>
  <c r="AW41" i="8"/>
  <c r="AX41" i="8"/>
  <c r="AZ41" i="8"/>
  <c r="AW107" i="8"/>
  <c r="AX114" i="8"/>
  <c r="AY114" i="8"/>
  <c r="AZ49" i="8"/>
  <c r="AY61" i="8"/>
  <c r="AW97" i="8"/>
  <c r="AW58" i="8"/>
  <c r="AW51" i="8"/>
  <c r="AX51" i="8"/>
  <c r="AZ86" i="8"/>
  <c r="AZ105" i="8"/>
  <c r="AY41" i="8"/>
  <c r="AY105" i="8"/>
  <c r="N11" i="13"/>
  <c r="L11" i="13"/>
  <c r="J11" i="13"/>
  <c r="H11" i="13"/>
  <c r="F11" i="13"/>
  <c r="D11" i="13"/>
  <c r="V2" i="13"/>
  <c r="T2" i="13"/>
  <c r="R2" i="13"/>
  <c r="P2" i="13"/>
  <c r="N2" i="13"/>
  <c r="J2" i="13"/>
  <c r="H2" i="13"/>
  <c r="F2" i="13"/>
  <c r="D2" i="13"/>
  <c r="L2" i="13"/>
  <c r="K8" i="8" l="1"/>
  <c r="L8" i="8" s="1"/>
  <c r="I8" i="8"/>
  <c r="G8" i="8"/>
  <c r="K7" i="8"/>
  <c r="I7" i="8"/>
  <c r="J7" i="8" s="1"/>
  <c r="G7" i="8"/>
  <c r="K6" i="8"/>
  <c r="L6" i="8" s="1"/>
  <c r="I6" i="8"/>
  <c r="G6" i="8"/>
  <c r="K5" i="8"/>
  <c r="I5" i="8"/>
  <c r="G5" i="8"/>
  <c r="K4" i="8"/>
  <c r="L4" i="8" s="1"/>
  <c r="AK4" i="8" s="1"/>
  <c r="I4" i="8"/>
  <c r="J4" i="8" s="1"/>
  <c r="AJ4" i="8" s="1"/>
  <c r="G4" i="8"/>
  <c r="K17" i="8"/>
  <c r="L17" i="8" s="1"/>
  <c r="I17" i="8"/>
  <c r="J17" i="8" s="1"/>
  <c r="AJ17" i="8" s="1"/>
  <c r="G17" i="8"/>
  <c r="K16" i="8"/>
  <c r="L16" i="8" s="1"/>
  <c r="AK16" i="8" s="1"/>
  <c r="I16" i="8"/>
  <c r="J16" i="8" s="1"/>
  <c r="G16" i="8"/>
  <c r="K15" i="8"/>
  <c r="I15" i="8"/>
  <c r="J15" i="8" s="1"/>
  <c r="AJ15" i="8" s="1"/>
  <c r="G15" i="8"/>
  <c r="H15" i="8" s="1"/>
  <c r="K14" i="8"/>
  <c r="L14" i="8" s="1"/>
  <c r="AK14" i="8" s="1"/>
  <c r="I14" i="8"/>
  <c r="G14" i="8"/>
  <c r="K13" i="8"/>
  <c r="L13" i="8" s="1"/>
  <c r="I13" i="8"/>
  <c r="G13" i="8"/>
  <c r="K26" i="8"/>
  <c r="L26" i="8" s="1"/>
  <c r="I26" i="8"/>
  <c r="G26" i="8"/>
  <c r="K25" i="8"/>
  <c r="I25" i="8"/>
  <c r="G25" i="8"/>
  <c r="K24" i="8"/>
  <c r="I24" i="8"/>
  <c r="J24" i="8" s="1"/>
  <c r="AJ24" i="8" s="1"/>
  <c r="G24" i="8"/>
  <c r="K23" i="8"/>
  <c r="I23" i="8"/>
  <c r="G23" i="8"/>
  <c r="K22" i="8"/>
  <c r="I22" i="8"/>
  <c r="G22" i="8"/>
  <c r="AH22" i="8" s="1"/>
  <c r="K35" i="8"/>
  <c r="L35" i="8" s="1"/>
  <c r="AK35" i="8" s="1"/>
  <c r="I35" i="8"/>
  <c r="G35" i="8"/>
  <c r="K34" i="8"/>
  <c r="U34" i="8" s="1"/>
  <c r="I34" i="8"/>
  <c r="J34" i="8" s="1"/>
  <c r="G34" i="8"/>
  <c r="K33" i="8"/>
  <c r="I33" i="8"/>
  <c r="G33" i="8"/>
  <c r="T32" i="8"/>
  <c r="J5" i="13" s="1"/>
  <c r="K32" i="8"/>
  <c r="U32" i="8" s="1"/>
  <c r="I32" i="8"/>
  <c r="J32" i="8" s="1"/>
  <c r="G32" i="8"/>
  <c r="H32" i="8" s="1"/>
  <c r="K31" i="8"/>
  <c r="L31" i="8" s="1"/>
  <c r="I31" i="8"/>
  <c r="G31" i="8"/>
  <c r="F4" i="8"/>
  <c r="AG4" i="8"/>
  <c r="F5" i="8"/>
  <c r="AG5" i="8"/>
  <c r="F6" i="8"/>
  <c r="AG6" i="8"/>
  <c r="F7" i="8"/>
  <c r="AG7" i="8"/>
  <c r="F8" i="8"/>
  <c r="AG8" i="8"/>
  <c r="F13" i="8"/>
  <c r="AG13" i="8"/>
  <c r="F14" i="8"/>
  <c r="AG14" i="8"/>
  <c r="F15" i="8"/>
  <c r="AG15" i="8"/>
  <c r="F16" i="8"/>
  <c r="AG16" i="8"/>
  <c r="F17" i="8"/>
  <c r="AG17" i="8"/>
  <c r="F22" i="8"/>
  <c r="AG22" i="8"/>
  <c r="F23" i="8"/>
  <c r="AG23" i="8"/>
  <c r="F24" i="8"/>
  <c r="AG24" i="8"/>
  <c r="F25" i="8"/>
  <c r="AG25" i="8"/>
  <c r="F26" i="8"/>
  <c r="AG26" i="8"/>
  <c r="F31" i="8"/>
  <c r="AG31" i="8"/>
  <c r="F32" i="8"/>
  <c r="AJ32" i="8"/>
  <c r="AG32" i="8"/>
  <c r="F33" i="8"/>
  <c r="AG33" i="8"/>
  <c r="F34" i="8"/>
  <c r="AG34" i="8"/>
  <c r="F35" i="8"/>
  <c r="AG35" i="8"/>
  <c r="F40" i="8"/>
  <c r="G40" i="8"/>
  <c r="H40" i="8"/>
  <c r="I40" i="8"/>
  <c r="J40" i="8"/>
  <c r="K40" i="8"/>
  <c r="L40" i="8"/>
  <c r="S40" i="8"/>
  <c r="T40" i="8"/>
  <c r="L4" i="13" s="1"/>
  <c r="U40" i="8"/>
  <c r="V40" i="8"/>
  <c r="X40" i="8"/>
  <c r="AG40" i="8"/>
  <c r="AH40" i="8"/>
  <c r="AI40" i="8"/>
  <c r="AJ40" i="8"/>
  <c r="AK40" i="8"/>
  <c r="F41" i="8"/>
  <c r="G41" i="8"/>
  <c r="H41" i="8"/>
  <c r="I41" i="8"/>
  <c r="J41" i="8"/>
  <c r="K41" i="8"/>
  <c r="L41" i="8"/>
  <c r="S41" i="8"/>
  <c r="T41" i="8"/>
  <c r="L5" i="13" s="1"/>
  <c r="U41" i="8"/>
  <c r="V41" i="8"/>
  <c r="X41" i="8"/>
  <c r="AG41" i="8"/>
  <c r="AH41" i="8"/>
  <c r="AI41" i="8"/>
  <c r="AJ41" i="8"/>
  <c r="AK41" i="8"/>
  <c r="F42" i="8"/>
  <c r="G42" i="8"/>
  <c r="H42" i="8"/>
  <c r="I42" i="8"/>
  <c r="J42" i="8"/>
  <c r="K42" i="8"/>
  <c r="L42" i="8"/>
  <c r="S42" i="8"/>
  <c r="T42" i="8"/>
  <c r="L6" i="13" s="1"/>
  <c r="U42" i="8"/>
  <c r="V42" i="8"/>
  <c r="X42" i="8"/>
  <c r="AG42" i="8"/>
  <c r="AH42" i="8"/>
  <c r="AI42" i="8"/>
  <c r="AJ42" i="8"/>
  <c r="AK42" i="8"/>
  <c r="F43" i="8"/>
  <c r="G43" i="8"/>
  <c r="H43" i="8"/>
  <c r="I43" i="8"/>
  <c r="J43" i="8"/>
  <c r="K43" i="8"/>
  <c r="L43" i="8"/>
  <c r="S43" i="8"/>
  <c r="T43" i="8"/>
  <c r="U43" i="8"/>
  <c r="V43" i="8"/>
  <c r="X43" i="8"/>
  <c r="AG43" i="8"/>
  <c r="AH43" i="8"/>
  <c r="AI43" i="8"/>
  <c r="AJ43" i="8"/>
  <c r="AK43" i="8"/>
  <c r="F44" i="8"/>
  <c r="G44" i="8"/>
  <c r="H44" i="8"/>
  <c r="I44" i="8"/>
  <c r="J44" i="8"/>
  <c r="K44" i="8"/>
  <c r="L44" i="8"/>
  <c r="S44" i="8"/>
  <c r="BG44" i="8" s="1"/>
  <c r="T44" i="8"/>
  <c r="L8" i="13" s="1"/>
  <c r="U44" i="8"/>
  <c r="V44" i="8"/>
  <c r="X44" i="8"/>
  <c r="AG44" i="8"/>
  <c r="AH44" i="8"/>
  <c r="AI44" i="8"/>
  <c r="AJ44" i="8"/>
  <c r="AK44" i="8"/>
  <c r="F49" i="8"/>
  <c r="G49" i="8"/>
  <c r="H49" i="8"/>
  <c r="I49" i="8"/>
  <c r="J49" i="8"/>
  <c r="K49" i="8"/>
  <c r="L49" i="8"/>
  <c r="S49" i="8"/>
  <c r="T49" i="8"/>
  <c r="N4" i="13" s="1"/>
  <c r="U49" i="8"/>
  <c r="V49" i="8"/>
  <c r="X49" i="8"/>
  <c r="AG49" i="8"/>
  <c r="AH49" i="8"/>
  <c r="AI49" i="8"/>
  <c r="AJ49" i="8"/>
  <c r="AK49" i="8"/>
  <c r="F50" i="8"/>
  <c r="G50" i="8"/>
  <c r="H50" i="8"/>
  <c r="I50" i="8"/>
  <c r="J50" i="8"/>
  <c r="K50" i="8"/>
  <c r="L50" i="8"/>
  <c r="S50" i="8"/>
  <c r="T50" i="8"/>
  <c r="N5" i="13" s="1"/>
  <c r="U50" i="8"/>
  <c r="V50" i="8"/>
  <c r="X50" i="8"/>
  <c r="AG50" i="8"/>
  <c r="AH50" i="8"/>
  <c r="AI50" i="8"/>
  <c r="AJ50" i="8"/>
  <c r="AK50" i="8"/>
  <c r="F51" i="8"/>
  <c r="G51" i="8"/>
  <c r="H51" i="8"/>
  <c r="I51" i="8"/>
  <c r="J51" i="8"/>
  <c r="K51" i="8"/>
  <c r="L51" i="8"/>
  <c r="S51" i="8"/>
  <c r="T51" i="8"/>
  <c r="N6" i="13" s="1"/>
  <c r="U51" i="8"/>
  <c r="V51" i="8"/>
  <c r="X51" i="8"/>
  <c r="AG51" i="8"/>
  <c r="AH51" i="8"/>
  <c r="AI51" i="8"/>
  <c r="AJ51" i="8"/>
  <c r="AK51" i="8"/>
  <c r="F52" i="8"/>
  <c r="G52" i="8"/>
  <c r="H52" i="8"/>
  <c r="I52" i="8"/>
  <c r="J52" i="8"/>
  <c r="K52" i="8"/>
  <c r="L52" i="8"/>
  <c r="S52" i="8"/>
  <c r="T52" i="8"/>
  <c r="N7" i="13" s="1"/>
  <c r="U52" i="8"/>
  <c r="V52" i="8"/>
  <c r="X52" i="8"/>
  <c r="AG52" i="8"/>
  <c r="AH52" i="8"/>
  <c r="AI52" i="8"/>
  <c r="AJ52" i="8"/>
  <c r="AK52" i="8"/>
  <c r="F53" i="8"/>
  <c r="G53" i="8"/>
  <c r="H53" i="8"/>
  <c r="I53" i="8"/>
  <c r="J53" i="8"/>
  <c r="K53" i="8"/>
  <c r="L53" i="8"/>
  <c r="S53" i="8"/>
  <c r="T53" i="8"/>
  <c r="U53" i="8"/>
  <c r="V53" i="8"/>
  <c r="X53" i="8"/>
  <c r="AG53" i="8"/>
  <c r="AH53" i="8"/>
  <c r="AI53" i="8"/>
  <c r="AJ53" i="8"/>
  <c r="AK53" i="8"/>
  <c r="F58" i="8"/>
  <c r="G58" i="8"/>
  <c r="H58" i="8"/>
  <c r="I58" i="8"/>
  <c r="J58" i="8"/>
  <c r="K58" i="8"/>
  <c r="L58" i="8"/>
  <c r="S58" i="8"/>
  <c r="BG58" i="8" s="1"/>
  <c r="T58" i="8"/>
  <c r="U58" i="8"/>
  <c r="V58" i="8"/>
  <c r="X58" i="8"/>
  <c r="AG58" i="8"/>
  <c r="AH58" i="8"/>
  <c r="AI58" i="8"/>
  <c r="AJ58" i="8"/>
  <c r="AK58" i="8"/>
  <c r="F59" i="8"/>
  <c r="G59" i="8"/>
  <c r="H59" i="8"/>
  <c r="I59" i="8"/>
  <c r="J59" i="8"/>
  <c r="K59" i="8"/>
  <c r="L59" i="8"/>
  <c r="S59" i="8"/>
  <c r="T59" i="8"/>
  <c r="U59" i="8"/>
  <c r="V59" i="8"/>
  <c r="X59" i="8"/>
  <c r="AG59" i="8"/>
  <c r="AH59" i="8"/>
  <c r="AI59" i="8"/>
  <c r="AJ59" i="8"/>
  <c r="AK59" i="8"/>
  <c r="F60" i="8"/>
  <c r="G60" i="8"/>
  <c r="AH60" i="8" s="1"/>
  <c r="I60" i="8"/>
  <c r="J60" i="8" s="1"/>
  <c r="K60" i="8"/>
  <c r="L60" i="8" s="1"/>
  <c r="AG60" i="8"/>
  <c r="F61" i="8"/>
  <c r="G61" i="8"/>
  <c r="H61" i="8"/>
  <c r="I61" i="8"/>
  <c r="J61" i="8"/>
  <c r="K61" i="8"/>
  <c r="L61" i="8"/>
  <c r="S61" i="8"/>
  <c r="T61" i="8"/>
  <c r="P7" i="13" s="1"/>
  <c r="U61" i="8"/>
  <c r="V61" i="8"/>
  <c r="X61" i="8"/>
  <c r="AG61" i="8"/>
  <c r="AH61" i="8"/>
  <c r="AI61" i="8"/>
  <c r="AJ61" i="8"/>
  <c r="AK61" i="8"/>
  <c r="F62" i="8"/>
  <c r="G62" i="8"/>
  <c r="H62" i="8"/>
  <c r="I62" i="8"/>
  <c r="J62" i="8"/>
  <c r="K62" i="8"/>
  <c r="L62" i="8"/>
  <c r="S62" i="8"/>
  <c r="T62" i="8"/>
  <c r="P8" i="13" s="1"/>
  <c r="U62" i="8"/>
  <c r="V62" i="8"/>
  <c r="X62" i="8"/>
  <c r="AG62" i="8"/>
  <c r="AH62" i="8"/>
  <c r="AI62" i="8"/>
  <c r="AJ62" i="8"/>
  <c r="AK62" i="8"/>
  <c r="F67" i="8"/>
  <c r="G67" i="8"/>
  <c r="H67" i="8"/>
  <c r="I67" i="8"/>
  <c r="J67" i="8"/>
  <c r="K67" i="8"/>
  <c r="L67" i="8"/>
  <c r="S67" i="8"/>
  <c r="T67" i="8"/>
  <c r="U67" i="8"/>
  <c r="V67" i="8"/>
  <c r="X67" i="8"/>
  <c r="AG67" i="8"/>
  <c r="AH67" i="8"/>
  <c r="AI67" i="8"/>
  <c r="AJ67" i="8"/>
  <c r="AK67" i="8"/>
  <c r="F68" i="8"/>
  <c r="G68" i="8"/>
  <c r="H68" i="8"/>
  <c r="I68" i="8"/>
  <c r="J68" i="8"/>
  <c r="K68" i="8"/>
  <c r="L68" i="8"/>
  <c r="S68" i="8"/>
  <c r="T68" i="8"/>
  <c r="R5" i="13" s="1"/>
  <c r="U68" i="8"/>
  <c r="V68" i="8"/>
  <c r="X68" i="8"/>
  <c r="AG68" i="8"/>
  <c r="AH68" i="8"/>
  <c r="AI68" i="8"/>
  <c r="AJ68" i="8"/>
  <c r="AK68" i="8"/>
  <c r="F69" i="8"/>
  <c r="G69" i="8"/>
  <c r="H69" i="8"/>
  <c r="I69" i="8"/>
  <c r="J69" i="8"/>
  <c r="K69" i="8"/>
  <c r="L69" i="8"/>
  <c r="S69" i="8"/>
  <c r="T69" i="8"/>
  <c r="R6" i="13" s="1"/>
  <c r="U69" i="8"/>
  <c r="V69" i="8"/>
  <c r="X69" i="8"/>
  <c r="AG69" i="8"/>
  <c r="AH69" i="8"/>
  <c r="AI69" i="8"/>
  <c r="AJ69" i="8"/>
  <c r="AK69" i="8"/>
  <c r="F70" i="8"/>
  <c r="G70" i="8"/>
  <c r="H70" i="8"/>
  <c r="I70" i="8"/>
  <c r="J70" i="8"/>
  <c r="K70" i="8"/>
  <c r="L70" i="8"/>
  <c r="S70" i="8"/>
  <c r="T70" i="8"/>
  <c r="R7" i="13" s="1"/>
  <c r="U70" i="8"/>
  <c r="V70" i="8"/>
  <c r="X70" i="8"/>
  <c r="AG70" i="8"/>
  <c r="AH70" i="8"/>
  <c r="AI70" i="8"/>
  <c r="AJ70" i="8"/>
  <c r="AK70" i="8"/>
  <c r="F71" i="8"/>
  <c r="G71" i="8"/>
  <c r="H71" i="8"/>
  <c r="I71" i="8"/>
  <c r="J71" i="8"/>
  <c r="K71" i="8"/>
  <c r="L71" i="8"/>
  <c r="S71" i="8"/>
  <c r="T71" i="8"/>
  <c r="R8" i="13" s="1"/>
  <c r="U71" i="8"/>
  <c r="V71" i="8"/>
  <c r="X71" i="8"/>
  <c r="AG71" i="8"/>
  <c r="AH71" i="8"/>
  <c r="AI71" i="8"/>
  <c r="AJ71" i="8"/>
  <c r="AK71" i="8"/>
  <c r="F76" i="8"/>
  <c r="G76" i="8"/>
  <c r="H76" i="8"/>
  <c r="I76" i="8"/>
  <c r="J76" i="8"/>
  <c r="K76" i="8"/>
  <c r="L76" i="8"/>
  <c r="S76" i="8"/>
  <c r="T76" i="8"/>
  <c r="T4" i="13" s="1"/>
  <c r="U76" i="8"/>
  <c r="V76" i="8"/>
  <c r="X76" i="8"/>
  <c r="AG76" i="8"/>
  <c r="AH76" i="8"/>
  <c r="AI76" i="8"/>
  <c r="AJ76" i="8"/>
  <c r="AK76" i="8"/>
  <c r="F77" i="8"/>
  <c r="G77" i="8"/>
  <c r="H77" i="8"/>
  <c r="I77" i="8"/>
  <c r="J77" i="8"/>
  <c r="K77" i="8"/>
  <c r="L77" i="8"/>
  <c r="S77" i="8"/>
  <c r="BG77" i="8" s="1"/>
  <c r="T77" i="8"/>
  <c r="T5" i="13" s="1"/>
  <c r="U77" i="8"/>
  <c r="V77" i="8"/>
  <c r="X77" i="8"/>
  <c r="AG77" i="8"/>
  <c r="AH77" i="8"/>
  <c r="AI77" i="8"/>
  <c r="AJ77" i="8"/>
  <c r="AK77" i="8"/>
  <c r="F78" i="8"/>
  <c r="G78" i="8"/>
  <c r="H78" i="8"/>
  <c r="I78" i="8"/>
  <c r="J78" i="8"/>
  <c r="K78" i="8"/>
  <c r="L78" i="8"/>
  <c r="S78" i="8"/>
  <c r="T78" i="8"/>
  <c r="U78" i="8"/>
  <c r="V78" i="8"/>
  <c r="X78" i="8"/>
  <c r="AG78" i="8"/>
  <c r="AH78" i="8"/>
  <c r="AI78" i="8"/>
  <c r="AJ78" i="8"/>
  <c r="AK78" i="8"/>
  <c r="F79" i="8"/>
  <c r="G79" i="8"/>
  <c r="H79" i="8"/>
  <c r="I79" i="8"/>
  <c r="J79" i="8"/>
  <c r="K79" i="8"/>
  <c r="L79" i="8"/>
  <c r="S79" i="8"/>
  <c r="T79" i="8"/>
  <c r="T7" i="13" s="1"/>
  <c r="U79" i="8"/>
  <c r="V79" i="8"/>
  <c r="X79" i="8"/>
  <c r="AG79" i="8"/>
  <c r="AH79" i="8"/>
  <c r="AI79" i="8"/>
  <c r="AJ79" i="8"/>
  <c r="AK79" i="8"/>
  <c r="F80" i="8"/>
  <c r="G80" i="8"/>
  <c r="H80" i="8"/>
  <c r="I80" i="8"/>
  <c r="J80" i="8"/>
  <c r="K80" i="8"/>
  <c r="L80" i="8"/>
  <c r="S80" i="8"/>
  <c r="T80" i="8"/>
  <c r="T8" i="13" s="1"/>
  <c r="U80" i="8"/>
  <c r="V80" i="8"/>
  <c r="X80" i="8"/>
  <c r="AG80" i="8"/>
  <c r="AH80" i="8"/>
  <c r="AI80" i="8"/>
  <c r="AJ80" i="8"/>
  <c r="AK80" i="8"/>
  <c r="F85" i="8"/>
  <c r="G85" i="8"/>
  <c r="H85" i="8"/>
  <c r="I85" i="8"/>
  <c r="J85" i="8"/>
  <c r="K85" i="8"/>
  <c r="L85" i="8"/>
  <c r="S85" i="8"/>
  <c r="T85" i="8"/>
  <c r="V4" i="13" s="1"/>
  <c r="U85" i="8"/>
  <c r="V85" i="8"/>
  <c r="X85" i="8"/>
  <c r="AG85" i="8"/>
  <c r="AH85" i="8"/>
  <c r="AI85" i="8"/>
  <c r="AJ85" i="8"/>
  <c r="AK85" i="8"/>
  <c r="F86" i="8"/>
  <c r="G86" i="8"/>
  <c r="H86" i="8"/>
  <c r="I86" i="8"/>
  <c r="J86" i="8"/>
  <c r="K86" i="8"/>
  <c r="L86" i="8"/>
  <c r="S86" i="8"/>
  <c r="T86" i="8"/>
  <c r="U86" i="8"/>
  <c r="V86" i="8"/>
  <c r="X86" i="8"/>
  <c r="AG86" i="8"/>
  <c r="AH86" i="8"/>
  <c r="AI86" i="8"/>
  <c r="AJ86" i="8"/>
  <c r="AK86" i="8"/>
  <c r="F87" i="8"/>
  <c r="G87" i="8"/>
  <c r="H87" i="8"/>
  <c r="I87" i="8"/>
  <c r="J87" i="8"/>
  <c r="K87" i="8"/>
  <c r="L87" i="8"/>
  <c r="S87" i="8"/>
  <c r="T87" i="8"/>
  <c r="V6" i="13" s="1"/>
  <c r="U87" i="8"/>
  <c r="V87" i="8"/>
  <c r="X87" i="8"/>
  <c r="AG87" i="8"/>
  <c r="AH87" i="8"/>
  <c r="AI87" i="8"/>
  <c r="AJ87" i="8"/>
  <c r="AK87" i="8"/>
  <c r="F88" i="8"/>
  <c r="G88" i="8"/>
  <c r="H88" i="8"/>
  <c r="I88" i="8"/>
  <c r="J88" i="8"/>
  <c r="K88" i="8"/>
  <c r="L88" i="8"/>
  <c r="S88" i="8"/>
  <c r="T88" i="8"/>
  <c r="V7" i="13" s="1"/>
  <c r="U88" i="8"/>
  <c r="V88" i="8"/>
  <c r="X88" i="8"/>
  <c r="AG88" i="8"/>
  <c r="AH88" i="8"/>
  <c r="AI88" i="8"/>
  <c r="AJ88" i="8"/>
  <c r="AK88" i="8"/>
  <c r="F89" i="8"/>
  <c r="G89" i="8"/>
  <c r="H89" i="8"/>
  <c r="I89" i="8"/>
  <c r="J89" i="8"/>
  <c r="K89" i="8"/>
  <c r="L89" i="8"/>
  <c r="S89" i="8"/>
  <c r="T89" i="8"/>
  <c r="V8" i="13" s="1"/>
  <c r="U89" i="8"/>
  <c r="V89" i="8"/>
  <c r="X89" i="8"/>
  <c r="AG89" i="8"/>
  <c r="AH89" i="8"/>
  <c r="AI89" i="8"/>
  <c r="AJ89" i="8"/>
  <c r="AK89" i="8"/>
  <c r="F94" i="8"/>
  <c r="G94" i="8"/>
  <c r="H94" i="8"/>
  <c r="I94" i="8"/>
  <c r="J94" i="8"/>
  <c r="K94" i="8"/>
  <c r="L94" i="8"/>
  <c r="S94" i="8"/>
  <c r="T94" i="8"/>
  <c r="D13" i="13" s="1"/>
  <c r="U94" i="8"/>
  <c r="V94" i="8"/>
  <c r="X94" i="8"/>
  <c r="AG94" i="8"/>
  <c r="AH94" i="8"/>
  <c r="AI94" i="8"/>
  <c r="AJ94" i="8"/>
  <c r="AK94" i="8"/>
  <c r="F95" i="8"/>
  <c r="G95" i="8"/>
  <c r="H95" i="8"/>
  <c r="I95" i="8"/>
  <c r="J95" i="8"/>
  <c r="K95" i="8"/>
  <c r="L95" i="8"/>
  <c r="S95" i="8"/>
  <c r="T95" i="8"/>
  <c r="U95" i="8"/>
  <c r="V95" i="8"/>
  <c r="X95" i="8"/>
  <c r="AG95" i="8"/>
  <c r="AH95" i="8"/>
  <c r="AI95" i="8"/>
  <c r="AJ95" i="8"/>
  <c r="AK95" i="8"/>
  <c r="F96" i="8"/>
  <c r="G96" i="8"/>
  <c r="H96" i="8"/>
  <c r="I96" i="8"/>
  <c r="J96" i="8"/>
  <c r="K96" i="8"/>
  <c r="L96" i="8"/>
  <c r="S96" i="8"/>
  <c r="T96" i="8"/>
  <c r="D15" i="13" s="1"/>
  <c r="U96" i="8"/>
  <c r="V96" i="8"/>
  <c r="X96" i="8"/>
  <c r="AG96" i="8"/>
  <c r="AH96" i="8"/>
  <c r="AI96" i="8"/>
  <c r="AJ96" i="8"/>
  <c r="AK96" i="8"/>
  <c r="F97" i="8"/>
  <c r="G97" i="8"/>
  <c r="H97" i="8"/>
  <c r="I97" i="8"/>
  <c r="J97" i="8"/>
  <c r="K97" i="8"/>
  <c r="L97" i="8"/>
  <c r="S97" i="8"/>
  <c r="T97" i="8"/>
  <c r="D16" i="13" s="1"/>
  <c r="U97" i="8"/>
  <c r="V97" i="8"/>
  <c r="X97" i="8"/>
  <c r="AG97" i="8"/>
  <c r="AH97" i="8"/>
  <c r="AI97" i="8"/>
  <c r="AJ97" i="8"/>
  <c r="AK97" i="8"/>
  <c r="F98" i="8"/>
  <c r="G98" i="8"/>
  <c r="H98" i="8"/>
  <c r="I98" i="8"/>
  <c r="J98" i="8"/>
  <c r="K98" i="8"/>
  <c r="L98" i="8"/>
  <c r="S98" i="8"/>
  <c r="T98" i="8"/>
  <c r="D17" i="13" s="1"/>
  <c r="U98" i="8"/>
  <c r="V98" i="8"/>
  <c r="X98" i="8"/>
  <c r="AG98" i="8"/>
  <c r="AH98" i="8"/>
  <c r="AI98" i="8"/>
  <c r="AJ98" i="8"/>
  <c r="AK98" i="8"/>
  <c r="F103" i="8"/>
  <c r="G103" i="8"/>
  <c r="H103" i="8"/>
  <c r="I103" i="8"/>
  <c r="J103" i="8"/>
  <c r="K103" i="8"/>
  <c r="L103" i="8"/>
  <c r="S103" i="8"/>
  <c r="T103" i="8"/>
  <c r="F13" i="13" s="1"/>
  <c r="U103" i="8"/>
  <c r="V103" i="8"/>
  <c r="X103" i="8"/>
  <c r="AG103" i="8"/>
  <c r="AH103" i="8"/>
  <c r="AI103" i="8"/>
  <c r="AJ103" i="8"/>
  <c r="AK103" i="8"/>
  <c r="F104" i="8"/>
  <c r="G104" i="8"/>
  <c r="H104" i="8"/>
  <c r="I104" i="8"/>
  <c r="J104" i="8"/>
  <c r="K104" i="8"/>
  <c r="L104" i="8"/>
  <c r="S104" i="8"/>
  <c r="T104" i="8"/>
  <c r="F14" i="13" s="1"/>
  <c r="U104" i="8"/>
  <c r="V104" i="8"/>
  <c r="X104" i="8"/>
  <c r="AG104" i="8"/>
  <c r="AH104" i="8"/>
  <c r="AI104" i="8"/>
  <c r="AJ104" i="8"/>
  <c r="AK104" i="8"/>
  <c r="F105" i="8"/>
  <c r="G105" i="8"/>
  <c r="H105" i="8"/>
  <c r="I105" i="8"/>
  <c r="J105" i="8"/>
  <c r="K105" i="8"/>
  <c r="L105" i="8"/>
  <c r="S105" i="8"/>
  <c r="T105" i="8"/>
  <c r="F15" i="13" s="1"/>
  <c r="U105" i="8"/>
  <c r="V105" i="8"/>
  <c r="X105" i="8"/>
  <c r="AG105" i="8"/>
  <c r="AH105" i="8"/>
  <c r="AI105" i="8"/>
  <c r="AJ105" i="8"/>
  <c r="AK105" i="8"/>
  <c r="F106" i="8"/>
  <c r="G106" i="8"/>
  <c r="H106" i="8"/>
  <c r="I106" i="8"/>
  <c r="J106" i="8"/>
  <c r="K106" i="8"/>
  <c r="L106" i="8"/>
  <c r="S106" i="8"/>
  <c r="T106" i="8"/>
  <c r="F16" i="13" s="1"/>
  <c r="U106" i="8"/>
  <c r="V106" i="8"/>
  <c r="X106" i="8"/>
  <c r="AG106" i="8"/>
  <c r="AH106" i="8"/>
  <c r="AI106" i="8"/>
  <c r="AJ106" i="8"/>
  <c r="AK106" i="8"/>
  <c r="F107" i="8"/>
  <c r="G107" i="8"/>
  <c r="H107" i="8"/>
  <c r="I107" i="8"/>
  <c r="J107" i="8"/>
  <c r="K107" i="8"/>
  <c r="L107" i="8"/>
  <c r="S107" i="8"/>
  <c r="T107" i="8"/>
  <c r="F17" i="13" s="1"/>
  <c r="U107" i="8"/>
  <c r="V107" i="8"/>
  <c r="X107" i="8"/>
  <c r="AG107" i="8"/>
  <c r="AH107" i="8"/>
  <c r="AI107" i="8"/>
  <c r="AJ107" i="8"/>
  <c r="AK107" i="8"/>
  <c r="F112" i="8"/>
  <c r="G112" i="8"/>
  <c r="I112" i="8"/>
  <c r="J112" i="8" s="1"/>
  <c r="AJ112" i="8" s="1"/>
  <c r="K112" i="8"/>
  <c r="U112" i="8" s="1"/>
  <c r="AP112" i="8" s="1"/>
  <c r="AG112" i="8"/>
  <c r="F113" i="8"/>
  <c r="G113" i="8"/>
  <c r="H113" i="8" s="1"/>
  <c r="I113" i="8"/>
  <c r="J113" i="8" s="1"/>
  <c r="AJ113" i="8" s="1"/>
  <c r="K113" i="8"/>
  <c r="U113" i="8" s="1"/>
  <c r="AP113" i="8" s="1"/>
  <c r="V113" i="8"/>
  <c r="AG113" i="8"/>
  <c r="AH113" i="8"/>
  <c r="F114" i="8"/>
  <c r="G114" i="8"/>
  <c r="H114" i="8"/>
  <c r="I114" i="8"/>
  <c r="J114" i="8"/>
  <c r="K114" i="8"/>
  <c r="L114" i="8"/>
  <c r="S114" i="8"/>
  <c r="T114" i="8"/>
  <c r="H15" i="13" s="1"/>
  <c r="U114" i="8"/>
  <c r="V114" i="8"/>
  <c r="X114" i="8"/>
  <c r="AG114" i="8"/>
  <c r="AH114" i="8"/>
  <c r="AI114" i="8"/>
  <c r="AJ114" i="8"/>
  <c r="AK114" i="8"/>
  <c r="F115" i="8"/>
  <c r="G115" i="8"/>
  <c r="H115" i="8" s="1"/>
  <c r="I115" i="8"/>
  <c r="J115" i="8" s="1"/>
  <c r="K115" i="8"/>
  <c r="U115" i="8" s="1"/>
  <c r="AP115" i="8" s="1"/>
  <c r="L115" i="8"/>
  <c r="AK115" i="8" s="1"/>
  <c r="AG115" i="8"/>
  <c r="F116" i="8"/>
  <c r="G116" i="8"/>
  <c r="H116" i="8"/>
  <c r="I116" i="8"/>
  <c r="J116" i="8"/>
  <c r="K116" i="8"/>
  <c r="L116" i="8"/>
  <c r="T116" i="8"/>
  <c r="H17" i="13" s="1"/>
  <c r="U116" i="8"/>
  <c r="AP116" i="8" s="1"/>
  <c r="X116" i="8"/>
  <c r="AG116" i="8"/>
  <c r="AH116" i="8"/>
  <c r="AI116" i="8"/>
  <c r="AJ116" i="8"/>
  <c r="AK116" i="8"/>
  <c r="F121" i="8"/>
  <c r="G121" i="8"/>
  <c r="H121" i="8"/>
  <c r="I121" i="8"/>
  <c r="J121" i="8"/>
  <c r="K121" i="8"/>
  <c r="L121" i="8"/>
  <c r="T121" i="8"/>
  <c r="J13" i="13" s="1"/>
  <c r="U121" i="8"/>
  <c r="AP121" i="8" s="1"/>
  <c r="X121" i="8"/>
  <c r="AG121" i="8"/>
  <c r="AH121" i="8"/>
  <c r="AI121" i="8"/>
  <c r="AJ121" i="8"/>
  <c r="AK121" i="8"/>
  <c r="F122" i="8"/>
  <c r="G122" i="8"/>
  <c r="H122" i="8"/>
  <c r="I122" i="8"/>
  <c r="J122" i="8"/>
  <c r="K122" i="8"/>
  <c r="L122" i="8"/>
  <c r="T122" i="8"/>
  <c r="J14" i="13" s="1"/>
  <c r="U122" i="8"/>
  <c r="AP122" i="8" s="1"/>
  <c r="X122" i="8"/>
  <c r="AG122" i="8"/>
  <c r="AH122" i="8"/>
  <c r="AI122" i="8"/>
  <c r="AJ122" i="8"/>
  <c r="AK122" i="8"/>
  <c r="F123" i="8"/>
  <c r="G123" i="8"/>
  <c r="H123" i="8"/>
  <c r="I123" i="8"/>
  <c r="J123" i="8"/>
  <c r="K123" i="8"/>
  <c r="L123" i="8"/>
  <c r="T123" i="8"/>
  <c r="J15" i="13" s="1"/>
  <c r="U123" i="8"/>
  <c r="AP123" i="8" s="1"/>
  <c r="X123" i="8"/>
  <c r="AG123" i="8"/>
  <c r="AH123" i="8"/>
  <c r="AI123" i="8"/>
  <c r="AJ123" i="8"/>
  <c r="AK123" i="8"/>
  <c r="F124" i="8"/>
  <c r="G124" i="8"/>
  <c r="H124" i="8"/>
  <c r="I124" i="8"/>
  <c r="J124" i="8"/>
  <c r="K124" i="8"/>
  <c r="L124" i="8"/>
  <c r="S124" i="8"/>
  <c r="T124" i="8"/>
  <c r="J16" i="13" s="1"/>
  <c r="U124" i="8"/>
  <c r="V124" i="8"/>
  <c r="X124" i="8"/>
  <c r="AG124" i="8"/>
  <c r="AH124" i="8"/>
  <c r="AI124" i="8"/>
  <c r="AJ124" i="8"/>
  <c r="AK124" i="8"/>
  <c r="F125" i="8"/>
  <c r="G125" i="8"/>
  <c r="H125" i="8"/>
  <c r="I125" i="8"/>
  <c r="J125" i="8"/>
  <c r="K125" i="8"/>
  <c r="L125" i="8"/>
  <c r="T125" i="8"/>
  <c r="J17" i="13" s="1"/>
  <c r="U125" i="8"/>
  <c r="AP125" i="8" s="1"/>
  <c r="X125" i="8"/>
  <c r="AG125" i="8"/>
  <c r="AH125" i="8"/>
  <c r="AI125" i="8"/>
  <c r="AJ125" i="8"/>
  <c r="AK125" i="8"/>
  <c r="F130" i="8"/>
  <c r="G130" i="8"/>
  <c r="AH130" i="8" s="1"/>
  <c r="H130" i="8"/>
  <c r="X130" i="8" s="1"/>
  <c r="I130" i="8"/>
  <c r="J130" i="8" s="1"/>
  <c r="K130" i="8"/>
  <c r="L130" i="8" s="1"/>
  <c r="AG130" i="8"/>
  <c r="F131" i="8"/>
  <c r="G131" i="8"/>
  <c r="I131" i="8"/>
  <c r="AJ131" i="8" s="1"/>
  <c r="J131" i="8"/>
  <c r="K131" i="8"/>
  <c r="L131" i="8" s="1"/>
  <c r="AG131" i="8"/>
  <c r="AH131" i="8"/>
  <c r="F132" i="8"/>
  <c r="G132" i="8"/>
  <c r="I132" i="8"/>
  <c r="AH132" i="8" s="1"/>
  <c r="K132" i="8"/>
  <c r="AG132" i="8"/>
  <c r="F133" i="8"/>
  <c r="G133" i="8"/>
  <c r="H133" i="8" s="1"/>
  <c r="AI133" i="8" s="1"/>
  <c r="I133" i="8"/>
  <c r="J133" i="8" s="1"/>
  <c r="K133" i="8"/>
  <c r="L133" i="8" s="1"/>
  <c r="AG133" i="8"/>
  <c r="F134" i="8"/>
  <c r="G134" i="8"/>
  <c r="H134" i="8"/>
  <c r="I134" i="8"/>
  <c r="J134" i="8"/>
  <c r="K134" i="8"/>
  <c r="U134" i="8" s="1"/>
  <c r="L134" i="8"/>
  <c r="T134" i="8"/>
  <c r="L17" i="13" s="1"/>
  <c r="V134" i="8"/>
  <c r="X134" i="8"/>
  <c r="AG134" i="8"/>
  <c r="AH134" i="8"/>
  <c r="AI134" i="8"/>
  <c r="AJ134" i="8"/>
  <c r="AK134" i="8"/>
  <c r="F139" i="8"/>
  <c r="G139" i="8"/>
  <c r="I139" i="8"/>
  <c r="K139" i="8"/>
  <c r="L139" i="8" s="1"/>
  <c r="AG139" i="8"/>
  <c r="F140" i="8"/>
  <c r="G140" i="8"/>
  <c r="H140" i="8"/>
  <c r="I140" i="8"/>
  <c r="J140" i="8"/>
  <c r="K140" i="8"/>
  <c r="L140" i="8"/>
  <c r="T140" i="8"/>
  <c r="S140" i="8" s="1"/>
  <c r="R140" i="8" s="1"/>
  <c r="U140" i="8"/>
  <c r="X140" i="8"/>
  <c r="AG140" i="8"/>
  <c r="AH140" i="8"/>
  <c r="AI140" i="8"/>
  <c r="AJ140" i="8"/>
  <c r="AK140" i="8"/>
  <c r="F141" i="8"/>
  <c r="G141" i="8"/>
  <c r="H141" i="8"/>
  <c r="I141" i="8"/>
  <c r="J141" i="8"/>
  <c r="K141" i="8"/>
  <c r="L141" i="8"/>
  <c r="T141" i="8"/>
  <c r="N15" i="13" s="1"/>
  <c r="U141" i="8"/>
  <c r="X141" i="8"/>
  <c r="AG141" i="8"/>
  <c r="AH141" i="8"/>
  <c r="AI141" i="8"/>
  <c r="AJ141" i="8"/>
  <c r="AK141" i="8"/>
  <c r="F142" i="8"/>
  <c r="G142" i="8"/>
  <c r="H142" i="8"/>
  <c r="I142" i="8"/>
  <c r="J142" i="8"/>
  <c r="K142" i="8"/>
  <c r="L142" i="8"/>
  <c r="S142" i="8"/>
  <c r="T142" i="8"/>
  <c r="N16" i="13" s="1"/>
  <c r="U142" i="8"/>
  <c r="X142" i="8"/>
  <c r="AG142" i="8"/>
  <c r="AH142" i="8"/>
  <c r="AI142" i="8"/>
  <c r="AJ142" i="8"/>
  <c r="AK142" i="8"/>
  <c r="F143" i="8"/>
  <c r="G143" i="8"/>
  <c r="H143" i="8"/>
  <c r="I143" i="8"/>
  <c r="J143" i="8"/>
  <c r="K143" i="8"/>
  <c r="L143" i="8"/>
  <c r="S143" i="8"/>
  <c r="R143" i="8" s="1"/>
  <c r="Q143" i="8" s="1"/>
  <c r="P143" i="8" s="1"/>
  <c r="O143" i="8" s="1"/>
  <c r="N143" i="8" s="1"/>
  <c r="M143" i="8" s="1"/>
  <c r="AF143" i="8" s="1"/>
  <c r="O17" i="13" s="1"/>
  <c r="T143" i="8"/>
  <c r="N17" i="13" s="1"/>
  <c r="U143" i="8"/>
  <c r="X143" i="8"/>
  <c r="AG143" i="8"/>
  <c r="AH143" i="8"/>
  <c r="AI143" i="8"/>
  <c r="AJ143" i="8"/>
  <c r="AK143" i="8"/>
  <c r="B7" i="14"/>
  <c r="B8" i="14" s="1"/>
  <c r="B9" i="14" s="1"/>
  <c r="B10" i="14" s="1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B32" i="14" s="1"/>
  <c r="B33" i="14" s="1"/>
  <c r="B34" i="14" s="1"/>
  <c r="B35" i="14" s="1"/>
  <c r="B36" i="14" s="1"/>
  <c r="B37" i="14" s="1"/>
  <c r="B38" i="14" s="1"/>
  <c r="B39" i="14" s="1"/>
  <c r="B7" i="16"/>
  <c r="B8" i="16" s="1"/>
  <c r="B9" i="16" s="1"/>
  <c r="B10" i="16" s="1"/>
  <c r="B11" i="16" s="1"/>
  <c r="B12" i="16" s="1"/>
  <c r="B13" i="16" s="1"/>
  <c r="B14" i="16" s="1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B31" i="16" s="1"/>
  <c r="B32" i="16" s="1"/>
  <c r="B33" i="16" s="1"/>
  <c r="B34" i="16" s="1"/>
  <c r="B35" i="16" s="1"/>
  <c r="B36" i="16" s="1"/>
  <c r="B37" i="16" s="1"/>
  <c r="B38" i="16" s="1"/>
  <c r="B39" i="16" s="1"/>
  <c r="P4" i="13"/>
  <c r="R4" i="13"/>
  <c r="P5" i="13"/>
  <c r="L7" i="13"/>
  <c r="N8" i="13"/>
  <c r="D14" i="13"/>
  <c r="G3" i="11"/>
  <c r="I3" i="11"/>
  <c r="G4" i="11"/>
  <c r="H4" i="11"/>
  <c r="G5" i="11"/>
  <c r="H5" i="11"/>
  <c r="I5" i="11"/>
  <c r="G6" i="11"/>
  <c r="H6" i="11"/>
  <c r="I6" i="11"/>
  <c r="G7" i="11"/>
  <c r="H7" i="11"/>
  <c r="I7" i="11"/>
  <c r="G8" i="11"/>
  <c r="H8" i="11"/>
  <c r="I8" i="11"/>
  <c r="G9" i="11"/>
  <c r="H9" i="11"/>
  <c r="I9" i="11"/>
  <c r="G10" i="11"/>
  <c r="H10" i="11"/>
  <c r="J23" i="8" s="1"/>
  <c r="I10" i="11"/>
  <c r="G11" i="11"/>
  <c r="H11" i="11"/>
  <c r="I11" i="11"/>
  <c r="G12" i="11"/>
  <c r="H12" i="11"/>
  <c r="I12" i="11"/>
  <c r="G13" i="11"/>
  <c r="H33" i="8" s="1"/>
  <c r="H13" i="11"/>
  <c r="I13" i="11"/>
  <c r="G14" i="11"/>
  <c r="H14" i="11"/>
  <c r="I14" i="11"/>
  <c r="G15" i="11"/>
  <c r="H15" i="11"/>
  <c r="I15" i="11"/>
  <c r="G16" i="11"/>
  <c r="H16" i="11"/>
  <c r="I16" i="11"/>
  <c r="G17" i="11"/>
  <c r="H17" i="11"/>
  <c r="I17" i="11"/>
  <c r="G18" i="11"/>
  <c r="H18" i="11"/>
  <c r="I18" i="11"/>
  <c r="G19" i="11"/>
  <c r="H19" i="11"/>
  <c r="I19" i="11"/>
  <c r="G20" i="11"/>
  <c r="H20" i="11"/>
  <c r="I20" i="11"/>
  <c r="G21" i="11"/>
  <c r="H21" i="11"/>
  <c r="I21" i="11"/>
  <c r="G22" i="11"/>
  <c r="H22" i="11"/>
  <c r="I22" i="11"/>
  <c r="G23" i="11"/>
  <c r="H23" i="11"/>
  <c r="I23" i="11"/>
  <c r="G24" i="11"/>
  <c r="H24" i="11"/>
  <c r="I24" i="11"/>
  <c r="G25" i="11"/>
  <c r="H25" i="11"/>
  <c r="I25" i="11"/>
  <c r="G26" i="11"/>
  <c r="H26" i="11"/>
  <c r="I26" i="11"/>
  <c r="G27" i="11"/>
  <c r="H27" i="11"/>
  <c r="I27" i="11"/>
  <c r="G28" i="11"/>
  <c r="H28" i="11"/>
  <c r="I28" i="11"/>
  <c r="G29" i="11"/>
  <c r="H29" i="11"/>
  <c r="I29" i="11"/>
  <c r="G30" i="11"/>
  <c r="H30" i="11"/>
  <c r="I30" i="11"/>
  <c r="G31" i="11"/>
  <c r="H31" i="11"/>
  <c r="I31" i="11"/>
  <c r="G32" i="11"/>
  <c r="H32" i="11"/>
  <c r="I32" i="11"/>
  <c r="G33" i="11"/>
  <c r="H33" i="11"/>
  <c r="I33" i="11"/>
  <c r="G34" i="11"/>
  <c r="H34" i="11"/>
  <c r="I34" i="11"/>
  <c r="G35" i="11"/>
  <c r="H35" i="11"/>
  <c r="I35" i="11"/>
  <c r="G36" i="11"/>
  <c r="H36" i="11"/>
  <c r="I36" i="11"/>
  <c r="G37" i="11"/>
  <c r="H37" i="11"/>
  <c r="I37" i="11"/>
  <c r="G38" i="11"/>
  <c r="H38" i="11"/>
  <c r="I38" i="11"/>
  <c r="G39" i="11"/>
  <c r="H39" i="11"/>
  <c r="I39" i="11"/>
  <c r="G40" i="11"/>
  <c r="H40" i="11"/>
  <c r="I40" i="11"/>
  <c r="G41" i="11"/>
  <c r="H41" i="11"/>
  <c r="I41" i="11"/>
  <c r="G42" i="11"/>
  <c r="H42" i="11"/>
  <c r="I42" i="11"/>
  <c r="G43" i="11"/>
  <c r="H43" i="11"/>
  <c r="I43" i="11"/>
  <c r="G44" i="11"/>
  <c r="H44" i="11"/>
  <c r="I44" i="11"/>
  <c r="G45" i="11"/>
  <c r="H45" i="11"/>
  <c r="I45" i="11"/>
  <c r="G46" i="11"/>
  <c r="H46" i="11"/>
  <c r="I46" i="11"/>
  <c r="G47" i="11"/>
  <c r="H47" i="11"/>
  <c r="I47" i="11"/>
  <c r="X32" i="8"/>
  <c r="AI32" i="8"/>
  <c r="AK32" i="8"/>
  <c r="U14" i="8"/>
  <c r="R44" i="8"/>
  <c r="BF44" i="8" s="1"/>
  <c r="AH14" i="8"/>
  <c r="AI33" i="8"/>
  <c r="J33" i="8"/>
  <c r="AJ33" i="8"/>
  <c r="AH33" i="8"/>
  <c r="H5" i="8"/>
  <c r="AI5" i="8" s="1"/>
  <c r="L5" i="8"/>
  <c r="AK5" i="8" s="1"/>
  <c r="H6" i="8"/>
  <c r="AI6" i="8" s="1"/>
  <c r="H8" i="8"/>
  <c r="AI14" i="8"/>
  <c r="H16" i="8"/>
  <c r="AI16" i="8" s="1"/>
  <c r="H23" i="8"/>
  <c r="L25" i="8"/>
  <c r="AK25" i="8" s="1"/>
  <c r="H26" i="8"/>
  <c r="AI26" i="8" s="1"/>
  <c r="L34" i="8"/>
  <c r="AK34" i="8" s="1"/>
  <c r="AH34" i="8"/>
  <c r="H17" i="8"/>
  <c r="AI17" i="8" s="1"/>
  <c r="U31" i="8"/>
  <c r="AK31" i="8"/>
  <c r="L22" i="8"/>
  <c r="AK22" i="8" s="1"/>
  <c r="U133" i="8" l="1"/>
  <c r="AP133" i="8" s="1"/>
  <c r="S116" i="8"/>
  <c r="AQ116" i="8"/>
  <c r="AX116" i="8" s="1"/>
  <c r="V116" i="8"/>
  <c r="AI115" i="8"/>
  <c r="T115" i="8"/>
  <c r="H16" i="13" s="1"/>
  <c r="AJ115" i="8"/>
  <c r="AH115" i="8"/>
  <c r="AL115" i="8" s="1"/>
  <c r="A115" i="8" s="1"/>
  <c r="X115" i="8"/>
  <c r="V115" i="8"/>
  <c r="L113" i="8"/>
  <c r="X113" i="8" s="1"/>
  <c r="AE113" i="8" s="1"/>
  <c r="S113" i="8" s="1"/>
  <c r="BG113" i="8" s="1"/>
  <c r="AI113" i="8"/>
  <c r="AH112" i="8"/>
  <c r="H112" i="8"/>
  <c r="X112" i="8" s="1"/>
  <c r="V112" i="8"/>
  <c r="AK112" i="8"/>
  <c r="L112" i="8"/>
  <c r="V125" i="8"/>
  <c r="AQ125" i="8"/>
  <c r="AX125" i="8" s="1"/>
  <c r="S125" i="8"/>
  <c r="V123" i="8"/>
  <c r="AQ123" i="8"/>
  <c r="AX123" i="8" s="1"/>
  <c r="S123" i="8"/>
  <c r="R123" i="8" s="1"/>
  <c r="S122" i="8"/>
  <c r="BG122" i="8" s="1"/>
  <c r="AQ122" i="8"/>
  <c r="AX122" i="8" s="1"/>
  <c r="W122" i="8"/>
  <c r="V122" i="8"/>
  <c r="S121" i="8"/>
  <c r="V121" i="8"/>
  <c r="AQ121" i="8"/>
  <c r="AX121" i="8" s="1"/>
  <c r="AK133" i="8"/>
  <c r="T133" i="8"/>
  <c r="L16" i="13" s="1"/>
  <c r="AJ133" i="8"/>
  <c r="AH133" i="8"/>
  <c r="X133" i="8"/>
  <c r="V133" i="8"/>
  <c r="U132" i="8"/>
  <c r="J132" i="8"/>
  <c r="AJ132" i="8" s="1"/>
  <c r="H132" i="8"/>
  <c r="X132" i="8" s="1"/>
  <c r="L132" i="8"/>
  <c r="AK132" i="8" s="1"/>
  <c r="H131" i="8"/>
  <c r="AI131" i="8" s="1"/>
  <c r="AL131" i="8" s="1"/>
  <c r="A131" i="8" s="1"/>
  <c r="U131" i="8"/>
  <c r="AK131" i="8"/>
  <c r="U130" i="8"/>
  <c r="AK130" i="8"/>
  <c r="T130" i="8"/>
  <c r="L13" i="13" s="1"/>
  <c r="AJ130" i="8"/>
  <c r="AI130" i="8"/>
  <c r="AP14" i="8"/>
  <c r="V31" i="8"/>
  <c r="AP31" i="8"/>
  <c r="V140" i="8"/>
  <c r="AO140" i="8"/>
  <c r="AP140" i="8"/>
  <c r="AN140" i="8"/>
  <c r="R122" i="8"/>
  <c r="BF122" i="8" s="1"/>
  <c r="W116" i="8"/>
  <c r="AN116" i="8"/>
  <c r="AO116" i="8"/>
  <c r="R106" i="8"/>
  <c r="BG106" i="8"/>
  <c r="W104" i="8"/>
  <c r="AN104" i="8"/>
  <c r="AO104" i="8"/>
  <c r="R94" i="8"/>
  <c r="BF94" i="8" s="1"/>
  <c r="BG94" i="8"/>
  <c r="W88" i="8"/>
  <c r="AN88" i="8"/>
  <c r="AO88" i="8"/>
  <c r="R78" i="8"/>
  <c r="BG78" i="8"/>
  <c r="W76" i="8"/>
  <c r="AN76" i="8"/>
  <c r="AO76" i="8"/>
  <c r="R62" i="8"/>
  <c r="BG62" i="8"/>
  <c r="W52" i="8"/>
  <c r="AN52" i="8"/>
  <c r="AO52" i="8"/>
  <c r="R42" i="8"/>
  <c r="BG42" i="8"/>
  <c r="W40" i="8"/>
  <c r="AN40" i="8"/>
  <c r="AO40" i="8"/>
  <c r="AP32" i="8"/>
  <c r="V143" i="8"/>
  <c r="AN143" i="8"/>
  <c r="AO143" i="8"/>
  <c r="AP143" i="8"/>
  <c r="V142" i="8"/>
  <c r="AN142" i="8"/>
  <c r="AO142" i="8"/>
  <c r="AP142" i="8"/>
  <c r="V141" i="8"/>
  <c r="AN141" i="8"/>
  <c r="AO141" i="8"/>
  <c r="AP141" i="8"/>
  <c r="W130" i="8"/>
  <c r="R121" i="8"/>
  <c r="BG121" i="8"/>
  <c r="W115" i="8"/>
  <c r="R105" i="8"/>
  <c r="BG105" i="8"/>
  <c r="W103" i="8"/>
  <c r="AN103" i="8"/>
  <c r="AO103" i="8"/>
  <c r="R89" i="8"/>
  <c r="BG89" i="8"/>
  <c r="W87" i="8"/>
  <c r="AN87" i="8"/>
  <c r="AO87" i="8"/>
  <c r="W71" i="8"/>
  <c r="AN71" i="8"/>
  <c r="AO71" i="8"/>
  <c r="R61" i="8"/>
  <c r="BG61" i="8"/>
  <c r="R53" i="8"/>
  <c r="BG53" i="8"/>
  <c r="W51" i="8"/>
  <c r="AN51" i="8"/>
  <c r="AO51" i="8"/>
  <c r="R41" i="8"/>
  <c r="BG41" i="8"/>
  <c r="H4" i="8"/>
  <c r="AI4" i="8" s="1"/>
  <c r="W125" i="8"/>
  <c r="AN125" i="8"/>
  <c r="AO125" i="8"/>
  <c r="R116" i="8"/>
  <c r="BF116" i="8" s="1"/>
  <c r="BG116" i="8"/>
  <c r="W114" i="8"/>
  <c r="AN114" i="8"/>
  <c r="AO114" i="8"/>
  <c r="R104" i="8"/>
  <c r="BF104" i="8" s="1"/>
  <c r="BG104" i="8"/>
  <c r="W98" i="8"/>
  <c r="AN98" i="8"/>
  <c r="AO98" i="8"/>
  <c r="R88" i="8"/>
  <c r="BG88" i="8"/>
  <c r="W86" i="8"/>
  <c r="AN86" i="8"/>
  <c r="AO86" i="8"/>
  <c r="R76" i="8"/>
  <c r="BF76" i="8" s="1"/>
  <c r="BG76" i="8"/>
  <c r="W70" i="8"/>
  <c r="AO70" i="8"/>
  <c r="AN70" i="8"/>
  <c r="R52" i="8"/>
  <c r="BG52" i="8"/>
  <c r="W50" i="8"/>
  <c r="AN50" i="8"/>
  <c r="AO50" i="8"/>
  <c r="R40" i="8"/>
  <c r="BG40" i="8"/>
  <c r="H13" i="8"/>
  <c r="AI13" i="8" s="1"/>
  <c r="H7" i="8"/>
  <c r="W124" i="8"/>
  <c r="AN124" i="8"/>
  <c r="AO124" i="8"/>
  <c r="W113" i="8"/>
  <c r="R103" i="8"/>
  <c r="BG103" i="8"/>
  <c r="W97" i="8"/>
  <c r="AO97" i="8"/>
  <c r="AN97" i="8"/>
  <c r="R87" i="8"/>
  <c r="BG87" i="8"/>
  <c r="W85" i="8"/>
  <c r="AN85" i="8"/>
  <c r="AO85" i="8"/>
  <c r="R71" i="8"/>
  <c r="BG71" i="8"/>
  <c r="W69" i="8"/>
  <c r="AN69" i="8"/>
  <c r="AO69" i="8"/>
  <c r="R51" i="8"/>
  <c r="BG51" i="8"/>
  <c r="W49" i="8"/>
  <c r="AN49" i="8"/>
  <c r="AO49" i="8"/>
  <c r="J13" i="8"/>
  <c r="AJ13" i="8" s="1"/>
  <c r="R125" i="8"/>
  <c r="BG125" i="8"/>
  <c r="W123" i="8"/>
  <c r="AN123" i="8"/>
  <c r="AO123" i="8"/>
  <c r="R114" i="8"/>
  <c r="BG114" i="8"/>
  <c r="W112" i="8"/>
  <c r="R98" i="8"/>
  <c r="BG98" i="8"/>
  <c r="W96" i="8"/>
  <c r="AN96" i="8"/>
  <c r="AO96" i="8"/>
  <c r="R86" i="8"/>
  <c r="BG86" i="8"/>
  <c r="W80" i="8"/>
  <c r="AO80" i="8"/>
  <c r="AN80" i="8"/>
  <c r="R70" i="8"/>
  <c r="BG70" i="8"/>
  <c r="W68" i="8"/>
  <c r="AN68" i="8"/>
  <c r="AO68" i="8"/>
  <c r="R50" i="8"/>
  <c r="BG50" i="8"/>
  <c r="W44" i="8"/>
  <c r="AN44" i="8"/>
  <c r="AO44" i="8"/>
  <c r="W134" i="8"/>
  <c r="R124" i="8"/>
  <c r="BG124" i="8"/>
  <c r="W107" i="8"/>
  <c r="AN107" i="8"/>
  <c r="AO107" i="8"/>
  <c r="R97" i="8"/>
  <c r="BG97" i="8"/>
  <c r="W95" i="8"/>
  <c r="AN95" i="8"/>
  <c r="AO95" i="8"/>
  <c r="R85" i="8"/>
  <c r="BF85" i="8" s="1"/>
  <c r="BG85" i="8"/>
  <c r="W79" i="8"/>
  <c r="AN79" i="8"/>
  <c r="AO79" i="8"/>
  <c r="R69" i="8"/>
  <c r="BG69" i="8"/>
  <c r="W67" i="8"/>
  <c r="AN67" i="8"/>
  <c r="AO67" i="8"/>
  <c r="W59" i="8"/>
  <c r="AN59" i="8"/>
  <c r="AO59" i="8"/>
  <c r="R49" i="8"/>
  <c r="BF49" i="8" s="1"/>
  <c r="BG49" i="8"/>
  <c r="W43" i="8"/>
  <c r="AO43" i="8"/>
  <c r="AN43" i="8"/>
  <c r="W133" i="8"/>
  <c r="AN122" i="8"/>
  <c r="AO122" i="8"/>
  <c r="W106" i="8"/>
  <c r="AN106" i="8"/>
  <c r="AO106" i="8"/>
  <c r="R96" i="8"/>
  <c r="BG96" i="8"/>
  <c r="W94" i="8"/>
  <c r="AN94" i="8"/>
  <c r="AO94" i="8"/>
  <c r="R80" i="8"/>
  <c r="BG80" i="8"/>
  <c r="W78" i="8"/>
  <c r="AN78" i="8"/>
  <c r="AO78" i="8"/>
  <c r="R68" i="8"/>
  <c r="BF68" i="8" s="1"/>
  <c r="BG68" i="8"/>
  <c r="W62" i="8"/>
  <c r="AN62" i="8"/>
  <c r="AO62" i="8"/>
  <c r="W58" i="8"/>
  <c r="AO58" i="8"/>
  <c r="AN58" i="8"/>
  <c r="W42" i="8"/>
  <c r="AN42" i="8"/>
  <c r="AO42" i="8"/>
  <c r="J8" i="8"/>
  <c r="W132" i="8"/>
  <c r="W121" i="8"/>
  <c r="AN121" i="8"/>
  <c r="AO121" i="8"/>
  <c r="R107" i="8"/>
  <c r="BG107" i="8"/>
  <c r="W105" i="8"/>
  <c r="AN105" i="8"/>
  <c r="AO105" i="8"/>
  <c r="R95" i="8"/>
  <c r="BG95" i="8"/>
  <c r="W89" i="8"/>
  <c r="AN89" i="8"/>
  <c r="AO89" i="8"/>
  <c r="R79" i="8"/>
  <c r="BG79" i="8"/>
  <c r="W77" i="8"/>
  <c r="AN77" i="8"/>
  <c r="AO77" i="8"/>
  <c r="R67" i="8"/>
  <c r="BG67" i="8"/>
  <c r="W61" i="8"/>
  <c r="AN61" i="8"/>
  <c r="AO61" i="8"/>
  <c r="R59" i="8"/>
  <c r="BG59" i="8"/>
  <c r="W53" i="8"/>
  <c r="AN53" i="8"/>
  <c r="AO53" i="8"/>
  <c r="R43" i="8"/>
  <c r="BG43" i="8"/>
  <c r="W41" i="8"/>
  <c r="AN41" i="8"/>
  <c r="AO41" i="8"/>
  <c r="AP34" i="8"/>
  <c r="T8" i="8"/>
  <c r="AH139" i="8"/>
  <c r="J139" i="8"/>
  <c r="AJ139" i="8" s="1"/>
  <c r="H139" i="8"/>
  <c r="AI139" i="8" s="1"/>
  <c r="U139" i="8"/>
  <c r="AK139" i="8"/>
  <c r="W143" i="8"/>
  <c r="W142" i="8"/>
  <c r="W141" i="8"/>
  <c r="S141" i="8"/>
  <c r="R141" i="8" s="1"/>
  <c r="Q141" i="8" s="1"/>
  <c r="P141" i="8" s="1"/>
  <c r="O141" i="8" s="1"/>
  <c r="N141" i="8" s="1"/>
  <c r="M141" i="8" s="1"/>
  <c r="AF141" i="8" s="1"/>
  <c r="O15" i="13" s="1"/>
  <c r="W140" i="8"/>
  <c r="U8" i="8"/>
  <c r="AP8" i="8" s="1"/>
  <c r="AE62" i="8"/>
  <c r="AB62" i="8" s="1"/>
  <c r="AE58" i="8"/>
  <c r="AB58" i="8" s="1"/>
  <c r="W14" i="8"/>
  <c r="V32" i="8"/>
  <c r="AE32" i="8" s="1"/>
  <c r="U23" i="8"/>
  <c r="U26" i="8"/>
  <c r="AH6" i="8"/>
  <c r="AE67" i="8"/>
  <c r="AE43" i="8"/>
  <c r="AE76" i="8"/>
  <c r="AE140" i="8"/>
  <c r="Y140" i="8" s="1"/>
  <c r="AC62" i="8"/>
  <c r="AE95" i="8"/>
  <c r="Z95" i="8" s="1"/>
  <c r="AL50" i="8"/>
  <c r="A50" i="8" s="1"/>
  <c r="U35" i="8"/>
  <c r="W35" i="8" s="1"/>
  <c r="AH26" i="8"/>
  <c r="T17" i="8"/>
  <c r="F8" i="13" s="1"/>
  <c r="AL106" i="8"/>
  <c r="A106" i="8" s="1"/>
  <c r="AE122" i="8"/>
  <c r="Y122" i="8" s="1"/>
  <c r="AE96" i="8"/>
  <c r="AA96" i="8" s="1"/>
  <c r="J35" i="8"/>
  <c r="AJ35" i="8" s="1"/>
  <c r="AI15" i="8"/>
  <c r="AE86" i="8"/>
  <c r="AD86" i="8" s="1"/>
  <c r="T81" i="8"/>
  <c r="AH24" i="8"/>
  <c r="AK26" i="8"/>
  <c r="L32" i="8"/>
  <c r="U15" i="8"/>
  <c r="AH32" i="8"/>
  <c r="AL32" i="8" s="1"/>
  <c r="A32" i="8" s="1"/>
  <c r="AE115" i="8"/>
  <c r="S115" i="8" s="1"/>
  <c r="BG115" i="8" s="1"/>
  <c r="AH31" i="8"/>
  <c r="AL43" i="8"/>
  <c r="A43" i="8" s="1"/>
  <c r="AE88" i="8"/>
  <c r="Y88" i="8" s="1"/>
  <c r="W32" i="8"/>
  <c r="AD67" i="8"/>
  <c r="AB67" i="8"/>
  <c r="AE124" i="8"/>
  <c r="Y124" i="8" s="1"/>
  <c r="AL123" i="8"/>
  <c r="A123" i="8" s="1"/>
  <c r="AL122" i="8"/>
  <c r="A122" i="8" s="1"/>
  <c r="AE114" i="8"/>
  <c r="Y114" i="8" s="1"/>
  <c r="AE70" i="8"/>
  <c r="AE51" i="8"/>
  <c r="AC51" i="8" s="1"/>
  <c r="AE134" i="8"/>
  <c r="AE123" i="8"/>
  <c r="W34" i="8"/>
  <c r="V34" i="8"/>
  <c r="H35" i="8"/>
  <c r="AE104" i="8"/>
  <c r="AB104" i="8" s="1"/>
  <c r="AL98" i="8"/>
  <c r="A98" i="8" s="1"/>
  <c r="AL59" i="8"/>
  <c r="A59" i="8" s="1"/>
  <c r="AL49" i="8"/>
  <c r="A49" i="8" s="1"/>
  <c r="X17" i="8"/>
  <c r="V14" i="8"/>
  <c r="Z62" i="8"/>
  <c r="J18" i="13"/>
  <c r="AE98" i="8"/>
  <c r="AL89" i="8"/>
  <c r="A89" i="8" s="1"/>
  <c r="T90" i="8"/>
  <c r="AE85" i="8"/>
  <c r="AB85" i="8" s="1"/>
  <c r="AE77" i="8"/>
  <c r="AE50" i="8"/>
  <c r="AB50" i="8" s="1"/>
  <c r="AE41" i="8"/>
  <c r="Y41" i="8" s="1"/>
  <c r="AL97" i="8"/>
  <c r="A97" i="8" s="1"/>
  <c r="J26" i="8"/>
  <c r="V35" i="8"/>
  <c r="AL143" i="8"/>
  <c r="A143" i="8" s="1"/>
  <c r="AE121" i="8"/>
  <c r="AL107" i="8"/>
  <c r="A107" i="8" s="1"/>
  <c r="AE80" i="8"/>
  <c r="AE71" i="8"/>
  <c r="Z71" i="8" s="1"/>
  <c r="AL70" i="8"/>
  <c r="A70" i="8" s="1"/>
  <c r="AE40" i="8"/>
  <c r="Y40" i="8" s="1"/>
  <c r="Y58" i="8"/>
  <c r="AL133" i="8"/>
  <c r="A133" i="8" s="1"/>
  <c r="AL95" i="8"/>
  <c r="A95" i="8" s="1"/>
  <c r="AL87" i="8"/>
  <c r="A87" i="8" s="1"/>
  <c r="AL79" i="8"/>
  <c r="A79" i="8" s="1"/>
  <c r="U22" i="8"/>
  <c r="AL121" i="8"/>
  <c r="A121" i="8" s="1"/>
  <c r="AA58" i="8"/>
  <c r="W31" i="8"/>
  <c r="AK17" i="8"/>
  <c r="L23" i="8"/>
  <c r="X23" i="8" s="1"/>
  <c r="U24" i="8"/>
  <c r="AC58" i="8"/>
  <c r="AA62" i="8"/>
  <c r="T6" i="13"/>
  <c r="T9" i="13" s="1"/>
  <c r="AL68" i="8"/>
  <c r="A68" i="8" s="1"/>
  <c r="AE52" i="8"/>
  <c r="AD52" i="8" s="1"/>
  <c r="AH17" i="8"/>
  <c r="U17" i="8"/>
  <c r="Y62" i="8"/>
  <c r="Z58" i="8"/>
  <c r="S108" i="8"/>
  <c r="AE78" i="8"/>
  <c r="AC78" i="8" s="1"/>
  <c r="AE69" i="8"/>
  <c r="AD69" i="8" s="1"/>
  <c r="AE68" i="8"/>
  <c r="T54" i="8"/>
  <c r="S45" i="8"/>
  <c r="AJ23" i="8"/>
  <c r="J6" i="8"/>
  <c r="AJ6" i="8" s="1"/>
  <c r="D8" i="13"/>
  <c r="AH8" i="8"/>
  <c r="AC76" i="8"/>
  <c r="Z76" i="8"/>
  <c r="AD76" i="8"/>
  <c r="AA76" i="8"/>
  <c r="AB76" i="8"/>
  <c r="Y76" i="8"/>
  <c r="AC71" i="8"/>
  <c r="AA88" i="8"/>
  <c r="AB88" i="8"/>
  <c r="Z86" i="8"/>
  <c r="Q85" i="8"/>
  <c r="BE85" i="8" s="1"/>
  <c r="R90" i="8"/>
  <c r="Q49" i="8"/>
  <c r="BE49" i="8" s="1"/>
  <c r="R54" i="8"/>
  <c r="AJ8" i="8"/>
  <c r="X8" i="8"/>
  <c r="AH13" i="8"/>
  <c r="AH16" i="8"/>
  <c r="AD43" i="8"/>
  <c r="AD50" i="8"/>
  <c r="AA50" i="8"/>
  <c r="T126" i="8"/>
  <c r="AL58" i="8"/>
  <c r="A58" i="8" s="1"/>
  <c r="T45" i="8"/>
  <c r="AH4" i="8"/>
  <c r="A4" i="8" s="1"/>
  <c r="T13" i="8"/>
  <c r="F4" i="13" s="1"/>
  <c r="AI8" i="8"/>
  <c r="U13" i="8"/>
  <c r="AC50" i="8"/>
  <c r="AB78" i="8"/>
  <c r="R142" i="8"/>
  <c r="Q142" i="8" s="1"/>
  <c r="P142" i="8" s="1"/>
  <c r="O142" i="8" s="1"/>
  <c r="N142" i="8" s="1"/>
  <c r="M142" i="8" s="1"/>
  <c r="AF142" i="8" s="1"/>
  <c r="O16" i="13" s="1"/>
  <c r="AE107" i="8"/>
  <c r="AE103" i="8"/>
  <c r="AE79" i="8"/>
  <c r="AL78" i="8"/>
  <c r="A78" i="8" s="1"/>
  <c r="AE59" i="8"/>
  <c r="Y59" i="8" s="1"/>
  <c r="S54" i="8"/>
  <c r="AL40" i="8"/>
  <c r="A40" i="8" s="1"/>
  <c r="AH23" i="8"/>
  <c r="L24" i="8"/>
  <c r="AK24" i="8" s="1"/>
  <c r="AI23" i="8"/>
  <c r="AH25" i="8"/>
  <c r="H25" i="8"/>
  <c r="AI25" i="8" s="1"/>
  <c r="R45" i="8"/>
  <c r="AE143" i="8"/>
  <c r="AC143" i="8" s="1"/>
  <c r="AL142" i="8"/>
  <c r="A142" i="8" s="1"/>
  <c r="AE133" i="8"/>
  <c r="S133" i="8" s="1"/>
  <c r="BG133" i="8" s="1"/>
  <c r="AE106" i="8"/>
  <c r="AL105" i="8"/>
  <c r="A105" i="8" s="1"/>
  <c r="AE97" i="8"/>
  <c r="AE89" i="8"/>
  <c r="AE87" i="8"/>
  <c r="AE61" i="8"/>
  <c r="AC61" i="8" s="1"/>
  <c r="AE49" i="8"/>
  <c r="Y49" i="8" s="1"/>
  <c r="AL42" i="8"/>
  <c r="A42" i="8" s="1"/>
  <c r="U4" i="8"/>
  <c r="AH35" i="8"/>
  <c r="AE142" i="8"/>
  <c r="AA142" i="8" s="1"/>
  <c r="AL125" i="8"/>
  <c r="A125" i="8" s="1"/>
  <c r="AE105" i="8"/>
  <c r="Z105" i="8" s="1"/>
  <c r="AL104" i="8"/>
  <c r="A104" i="8" s="1"/>
  <c r="AL96" i="8"/>
  <c r="A96" i="8" s="1"/>
  <c r="AL67" i="8"/>
  <c r="A67" i="8" s="1"/>
  <c r="V5" i="13"/>
  <c r="V9" i="13" s="1"/>
  <c r="AL141" i="8"/>
  <c r="A141" i="8" s="1"/>
  <c r="AL88" i="8"/>
  <c r="A88" i="8" s="1"/>
  <c r="AL86" i="8"/>
  <c r="A86" i="8" s="1"/>
  <c r="U5" i="8"/>
  <c r="X13" i="8"/>
  <c r="N14" i="13"/>
  <c r="AE141" i="8"/>
  <c r="Y141" i="8" s="1"/>
  <c r="AL134" i="8"/>
  <c r="A134" i="8" s="1"/>
  <c r="AE125" i="8"/>
  <c r="AE116" i="8"/>
  <c r="AL76" i="8"/>
  <c r="A76" i="8" s="1"/>
  <c r="AL53" i="8"/>
  <c r="A53" i="8" s="1"/>
  <c r="AL52" i="8"/>
  <c r="A52" i="8" s="1"/>
  <c r="AL44" i="8"/>
  <c r="A44" i="8" s="1"/>
  <c r="AE42" i="8"/>
  <c r="U16" i="8"/>
  <c r="Z50" i="8"/>
  <c r="AL140" i="8"/>
  <c r="A140" i="8" s="1"/>
  <c r="T108" i="8"/>
  <c r="S99" i="8"/>
  <c r="AL94" i="8"/>
  <c r="A94" i="8" s="1"/>
  <c r="S72" i="8"/>
  <c r="AL62" i="8"/>
  <c r="A62" i="8" s="1"/>
  <c r="AE53" i="8"/>
  <c r="AC53" i="8" s="1"/>
  <c r="AE44" i="8"/>
  <c r="U7" i="8"/>
  <c r="AJ7" i="8"/>
  <c r="AH7" i="8"/>
  <c r="AI7" i="8"/>
  <c r="L7" i="8"/>
  <c r="F18" i="13"/>
  <c r="D18" i="13"/>
  <c r="R9" i="13"/>
  <c r="L9" i="13"/>
  <c r="N9" i="13"/>
  <c r="AJ60" i="8"/>
  <c r="H60" i="8"/>
  <c r="AI60" i="8" s="1"/>
  <c r="U60" i="8"/>
  <c r="AK60" i="8"/>
  <c r="T4" i="8"/>
  <c r="D4" i="13" s="1"/>
  <c r="X4" i="8"/>
  <c r="Q140" i="8"/>
  <c r="P140" i="8" s="1"/>
  <c r="O140" i="8" s="1"/>
  <c r="N140" i="8" s="1"/>
  <c r="M140" i="8" s="1"/>
  <c r="AF140" i="8" s="1"/>
  <c r="O14" i="13" s="1"/>
  <c r="T99" i="8"/>
  <c r="S81" i="8"/>
  <c r="R77" i="8"/>
  <c r="T72" i="8"/>
  <c r="R72" i="8"/>
  <c r="Q68" i="8"/>
  <c r="BE68" i="8" s="1"/>
  <c r="U33" i="8"/>
  <c r="L33" i="8"/>
  <c r="AK33" i="8" s="1"/>
  <c r="AL33" i="8" s="1"/>
  <c r="A33" i="8" s="1"/>
  <c r="W15" i="8"/>
  <c r="Q44" i="8"/>
  <c r="R108" i="8"/>
  <c r="Q104" i="8"/>
  <c r="BE104" i="8" s="1"/>
  <c r="AL80" i="8"/>
  <c r="A80" i="8" s="1"/>
  <c r="AL61" i="8"/>
  <c r="A61" i="8" s="1"/>
  <c r="H34" i="8"/>
  <c r="H22" i="8"/>
  <c r="J5" i="8"/>
  <c r="R99" i="8"/>
  <c r="Q94" i="8"/>
  <c r="BE94" i="8" s="1"/>
  <c r="J22" i="8"/>
  <c r="AJ22" i="8" s="1"/>
  <c r="T16" i="8"/>
  <c r="F7" i="13" s="1"/>
  <c r="AL114" i="8"/>
  <c r="A114" i="8" s="1"/>
  <c r="AL77" i="8"/>
  <c r="A77" i="8" s="1"/>
  <c r="Q76" i="8"/>
  <c r="BE76" i="8" s="1"/>
  <c r="AL51" i="8"/>
  <c r="A51" i="8" s="1"/>
  <c r="AL41" i="8"/>
  <c r="A41" i="8" s="1"/>
  <c r="AH15" i="8"/>
  <c r="X16" i="8"/>
  <c r="AC43" i="8"/>
  <c r="Z43" i="8"/>
  <c r="Y43" i="8"/>
  <c r="L15" i="8"/>
  <c r="AK15" i="8" s="1"/>
  <c r="AL103" i="8"/>
  <c r="A103" i="8" s="1"/>
  <c r="AE94" i="8"/>
  <c r="AL69" i="8"/>
  <c r="A69" i="8" s="1"/>
  <c r="AL116" i="8"/>
  <c r="A116" i="8" s="1"/>
  <c r="AL85" i="8"/>
  <c r="A85" i="8" s="1"/>
  <c r="AL71" i="8"/>
  <c r="A71" i="8" s="1"/>
  <c r="Y67" i="8"/>
  <c r="Z67" i="8"/>
  <c r="H31" i="8"/>
  <c r="U25" i="8"/>
  <c r="J25" i="8"/>
  <c r="AJ25" i="8" s="1"/>
  <c r="AL130" i="8"/>
  <c r="A130" i="8" s="1"/>
  <c r="AL124" i="8"/>
  <c r="A124" i="8" s="1"/>
  <c r="R58" i="8"/>
  <c r="BF58" i="8" s="1"/>
  <c r="J31" i="8"/>
  <c r="AJ31" i="8" s="1"/>
  <c r="J14" i="8"/>
  <c r="S90" i="8"/>
  <c r="H24" i="8"/>
  <c r="AK8" i="8"/>
  <c r="U6" i="8"/>
  <c r="AJ34" i="8"/>
  <c r="AK13" i="8"/>
  <c r="AJ16" i="8"/>
  <c r="AH5" i="8"/>
  <c r="AK6" i="8"/>
  <c r="AE112" i="8" l="1"/>
  <c r="S112" i="8" s="1"/>
  <c r="BG112" i="8" s="1"/>
  <c r="Q116" i="8"/>
  <c r="Q122" i="8"/>
  <c r="BE122" i="8" s="1"/>
  <c r="AZ116" i="8"/>
  <c r="AY116" i="8"/>
  <c r="AW116" i="8"/>
  <c r="AK113" i="8"/>
  <c r="AL113" i="8" s="1"/>
  <c r="A113" i="8" s="1"/>
  <c r="T113" i="8"/>
  <c r="AI112" i="8"/>
  <c r="AL112" i="8" s="1"/>
  <c r="A112" i="8" s="1"/>
  <c r="T112" i="8"/>
  <c r="S117" i="8"/>
  <c r="AZ125" i="8"/>
  <c r="AY125" i="8"/>
  <c r="AW125" i="8"/>
  <c r="R126" i="8"/>
  <c r="S126" i="8"/>
  <c r="AY123" i="8"/>
  <c r="AW123" i="8"/>
  <c r="BG123" i="8"/>
  <c r="AZ123" i="8"/>
  <c r="AY122" i="8"/>
  <c r="AZ122" i="8"/>
  <c r="AW122" i="8"/>
  <c r="AY121" i="8"/>
  <c r="AW121" i="8"/>
  <c r="AZ121" i="8"/>
  <c r="AI132" i="8"/>
  <c r="AL132" i="8" s="1"/>
  <c r="A132" i="8" s="1"/>
  <c r="AP132" i="8"/>
  <c r="V132" i="8"/>
  <c r="AE132" i="8" s="1"/>
  <c r="T132" i="8"/>
  <c r="L15" i="13" s="1"/>
  <c r="AP131" i="8"/>
  <c r="V131" i="8"/>
  <c r="W131" i="8"/>
  <c r="X131" i="8"/>
  <c r="AE131" i="8" s="1"/>
  <c r="AD131" i="8" s="1"/>
  <c r="R131" i="8" s="1"/>
  <c r="T131" i="8"/>
  <c r="AP130" i="8"/>
  <c r="V130" i="8"/>
  <c r="AE130" i="8" s="1"/>
  <c r="AD134" i="8"/>
  <c r="R134" i="8" s="1"/>
  <c r="S134" i="8"/>
  <c r="BG134" i="8" s="1"/>
  <c r="S130" i="8"/>
  <c r="Q77" i="8"/>
  <c r="BF77" i="8"/>
  <c r="AP24" i="8"/>
  <c r="AD62" i="8"/>
  <c r="AR53" i="8"/>
  <c r="AU53" i="8"/>
  <c r="AV53" i="8"/>
  <c r="AT53" i="8"/>
  <c r="AS53" i="8"/>
  <c r="Q67" i="8"/>
  <c r="BF67" i="8"/>
  <c r="AR62" i="8"/>
  <c r="AU62" i="8"/>
  <c r="AS62" i="8"/>
  <c r="AT62" i="8"/>
  <c r="AV62" i="8"/>
  <c r="Q80" i="8"/>
  <c r="BF80" i="8"/>
  <c r="AT59" i="8"/>
  <c r="AU59" i="8"/>
  <c r="AS59" i="8"/>
  <c r="AV59" i="8"/>
  <c r="AR59" i="8"/>
  <c r="AT79" i="8"/>
  <c r="AV79" i="8"/>
  <c r="AS79" i="8"/>
  <c r="AU79" i="8"/>
  <c r="AR79" i="8"/>
  <c r="Q97" i="8"/>
  <c r="BF97" i="8"/>
  <c r="Q125" i="8"/>
  <c r="BF125" i="8"/>
  <c r="AR125" i="8"/>
  <c r="AU125" i="8"/>
  <c r="AT125" i="8"/>
  <c r="AS125" i="8"/>
  <c r="AV125" i="8"/>
  <c r="AS51" i="8"/>
  <c r="AR51" i="8"/>
  <c r="AU51" i="8"/>
  <c r="AT51" i="8"/>
  <c r="AV51" i="8"/>
  <c r="AR52" i="8"/>
  <c r="AV52" i="8"/>
  <c r="AT52" i="8"/>
  <c r="AS52" i="8"/>
  <c r="AU52" i="8"/>
  <c r="Q78" i="8"/>
  <c r="BF78" i="8"/>
  <c r="P44" i="8"/>
  <c r="BE44" i="8"/>
  <c r="D7" i="13"/>
  <c r="AP13" i="8"/>
  <c r="AP17" i="8"/>
  <c r="AS121" i="8"/>
  <c r="AT121" i="8"/>
  <c r="AV121" i="8"/>
  <c r="AR121" i="8"/>
  <c r="AU121" i="8"/>
  <c r="AR68" i="8"/>
  <c r="AV68" i="8"/>
  <c r="AU68" i="8"/>
  <c r="AT68" i="8"/>
  <c r="AS68" i="8"/>
  <c r="Q86" i="8"/>
  <c r="BF86" i="8"/>
  <c r="AV69" i="8"/>
  <c r="AR69" i="8"/>
  <c r="AS69" i="8"/>
  <c r="AT69" i="8"/>
  <c r="AU69" i="8"/>
  <c r="Q87" i="8"/>
  <c r="BF87" i="8"/>
  <c r="T7" i="8"/>
  <c r="AT86" i="8"/>
  <c r="AV86" i="8"/>
  <c r="AU86" i="8"/>
  <c r="AR86" i="8"/>
  <c r="AS86" i="8"/>
  <c r="AC40" i="8"/>
  <c r="V139" i="8"/>
  <c r="AP139" i="8"/>
  <c r="AS77" i="8"/>
  <c r="AU77" i="8"/>
  <c r="AR77" i="8"/>
  <c r="AV77" i="8"/>
  <c r="AT77" i="8"/>
  <c r="Q95" i="8"/>
  <c r="BF95" i="8"/>
  <c r="AT42" i="8"/>
  <c r="AS42" i="8"/>
  <c r="AU42" i="8"/>
  <c r="AR42" i="8"/>
  <c r="AV42" i="8"/>
  <c r="AS94" i="8"/>
  <c r="AV94" i="8"/>
  <c r="AR94" i="8"/>
  <c r="AU94" i="8"/>
  <c r="AT94" i="8"/>
  <c r="AV43" i="8"/>
  <c r="AS43" i="8"/>
  <c r="AT43" i="8"/>
  <c r="AU43" i="8"/>
  <c r="AR43" i="8"/>
  <c r="AU107" i="8"/>
  <c r="AS107" i="8"/>
  <c r="AT107" i="8"/>
  <c r="AV107" i="8"/>
  <c r="AR107" i="8"/>
  <c r="AU97" i="8"/>
  <c r="AS97" i="8"/>
  <c r="AR97" i="8"/>
  <c r="AT97" i="8"/>
  <c r="AV97" i="8"/>
  <c r="Q52" i="8"/>
  <c r="BF52" i="8"/>
  <c r="AU87" i="8"/>
  <c r="AV87" i="8"/>
  <c r="AR87" i="8"/>
  <c r="AS87" i="8"/>
  <c r="AT87" i="8"/>
  <c r="Q105" i="8"/>
  <c r="BF105" i="8"/>
  <c r="AS88" i="8"/>
  <c r="AV88" i="8"/>
  <c r="AU88" i="8"/>
  <c r="AT88" i="8"/>
  <c r="AR88" i="8"/>
  <c r="Q106" i="8"/>
  <c r="BF106" i="8"/>
  <c r="P116" i="8"/>
  <c r="BE116" i="8"/>
  <c r="AP35" i="8"/>
  <c r="AU41" i="8"/>
  <c r="AR41" i="8"/>
  <c r="AS41" i="8"/>
  <c r="AT41" i="8"/>
  <c r="AV41" i="8"/>
  <c r="Q59" i="8"/>
  <c r="BF59" i="8"/>
  <c r="AR67" i="8"/>
  <c r="AV67" i="8"/>
  <c r="AS67" i="8"/>
  <c r="AU67" i="8"/>
  <c r="AT67" i="8"/>
  <c r="AU96" i="8"/>
  <c r="AV96" i="8"/>
  <c r="AT96" i="8"/>
  <c r="AR96" i="8"/>
  <c r="AS96" i="8"/>
  <c r="Q114" i="8"/>
  <c r="BF114" i="8"/>
  <c r="AR70" i="8"/>
  <c r="AT70" i="8"/>
  <c r="AS70" i="8"/>
  <c r="AV70" i="8"/>
  <c r="AU70" i="8"/>
  <c r="AR114" i="8"/>
  <c r="AV114" i="8"/>
  <c r="AS114" i="8"/>
  <c r="AU114" i="8"/>
  <c r="AT114" i="8"/>
  <c r="Q53" i="8"/>
  <c r="BF53" i="8"/>
  <c r="AV141" i="8"/>
  <c r="AT141" i="8"/>
  <c r="AU141" i="8"/>
  <c r="BA141" i="8"/>
  <c r="AQ141" i="8"/>
  <c r="AY141" i="8" s="1"/>
  <c r="BC141" i="8"/>
  <c r="AR141" i="8"/>
  <c r="BF141" i="8"/>
  <c r="AS141" i="8"/>
  <c r="BB141" i="8"/>
  <c r="BG141" i="8"/>
  <c r="AX141" i="8"/>
  <c r="BD141" i="8"/>
  <c r="BE141" i="8"/>
  <c r="AV143" i="8"/>
  <c r="AQ143" i="8"/>
  <c r="AY143" i="8" s="1"/>
  <c r="BC143" i="8"/>
  <c r="AR143" i="8"/>
  <c r="BF143" i="8"/>
  <c r="AS143" i="8"/>
  <c r="BG143" i="8"/>
  <c r="AT143" i="8"/>
  <c r="BA143" i="8"/>
  <c r="BB143" i="8"/>
  <c r="AU143" i="8"/>
  <c r="BE143" i="8"/>
  <c r="BD143" i="8"/>
  <c r="AS40" i="8"/>
  <c r="AR40" i="8"/>
  <c r="AU40" i="8"/>
  <c r="AV40" i="8"/>
  <c r="AT40" i="8"/>
  <c r="Q62" i="8"/>
  <c r="BF62" i="8"/>
  <c r="AN33" i="8"/>
  <c r="AO33" i="8"/>
  <c r="AP33" i="8"/>
  <c r="Y95" i="8"/>
  <c r="AV105" i="8"/>
  <c r="AT105" i="8"/>
  <c r="AR105" i="8"/>
  <c r="AS105" i="8"/>
  <c r="AU105" i="8"/>
  <c r="AT58" i="8"/>
  <c r="AV58" i="8"/>
  <c r="AR58" i="8"/>
  <c r="AS58" i="8"/>
  <c r="AU58" i="8"/>
  <c r="AU122" i="8"/>
  <c r="AV122" i="8"/>
  <c r="AT122" i="8"/>
  <c r="AS122" i="8"/>
  <c r="AR122" i="8"/>
  <c r="AU44" i="8"/>
  <c r="AR44" i="8"/>
  <c r="AS44" i="8"/>
  <c r="AT44" i="8"/>
  <c r="AV44" i="8"/>
  <c r="Q70" i="8"/>
  <c r="BF70" i="8"/>
  <c r="AU49" i="8"/>
  <c r="AT49" i="8"/>
  <c r="AR49" i="8"/>
  <c r="AV49" i="8"/>
  <c r="AS49" i="8"/>
  <c r="Q71" i="8"/>
  <c r="BF71" i="8"/>
  <c r="Q88" i="8"/>
  <c r="BF88" i="8"/>
  <c r="AU116" i="8"/>
  <c r="AS116" i="8"/>
  <c r="AR116" i="8"/>
  <c r="AV116" i="8"/>
  <c r="AT116" i="8"/>
  <c r="V26" i="8"/>
  <c r="AP26" i="8"/>
  <c r="AR61" i="8"/>
  <c r="AS61" i="8"/>
  <c r="AV61" i="8"/>
  <c r="AT61" i="8"/>
  <c r="AU61" i="8"/>
  <c r="Q79" i="8"/>
  <c r="BF79" i="8"/>
  <c r="AU78" i="8"/>
  <c r="AS78" i="8"/>
  <c r="AT78" i="8"/>
  <c r="AV78" i="8"/>
  <c r="AR78" i="8"/>
  <c r="Q96" i="8"/>
  <c r="BF96" i="8"/>
  <c r="AT95" i="8"/>
  <c r="AU95" i="8"/>
  <c r="AV95" i="8"/>
  <c r="AS95" i="8"/>
  <c r="AR95" i="8"/>
  <c r="AV80" i="8"/>
  <c r="AR80" i="8"/>
  <c r="AU80" i="8"/>
  <c r="AS80" i="8"/>
  <c r="AT80" i="8"/>
  <c r="AT123" i="8"/>
  <c r="AS123" i="8"/>
  <c r="AV123" i="8"/>
  <c r="AU123" i="8"/>
  <c r="AR123" i="8"/>
  <c r="AU124" i="8"/>
  <c r="AV124" i="8"/>
  <c r="AT124" i="8"/>
  <c r="AS124" i="8"/>
  <c r="AR124" i="8"/>
  <c r="Q40" i="8"/>
  <c r="BF40" i="8"/>
  <c r="Q61" i="8"/>
  <c r="BF61" i="8"/>
  <c r="Q89" i="8"/>
  <c r="BF89" i="8"/>
  <c r="AV76" i="8"/>
  <c r="AR76" i="8"/>
  <c r="AS76" i="8"/>
  <c r="AU76" i="8"/>
  <c r="AT76" i="8"/>
  <c r="AV140" i="8"/>
  <c r="AP25" i="8"/>
  <c r="AP22" i="8"/>
  <c r="W23" i="8"/>
  <c r="AP23" i="8"/>
  <c r="Q43" i="8"/>
  <c r="BF43" i="8"/>
  <c r="Q123" i="8"/>
  <c r="BF123" i="8"/>
  <c r="Q69" i="8"/>
  <c r="BF69" i="8"/>
  <c r="Q98" i="8"/>
  <c r="BF98" i="8"/>
  <c r="AV85" i="8"/>
  <c r="AS85" i="8"/>
  <c r="AT85" i="8"/>
  <c r="AR85" i="8"/>
  <c r="AU85" i="8"/>
  <c r="Q103" i="8"/>
  <c r="BF103" i="8"/>
  <c r="AT98" i="8"/>
  <c r="AR98" i="8"/>
  <c r="AS98" i="8"/>
  <c r="AU98" i="8"/>
  <c r="AV98" i="8"/>
  <c r="Q41" i="8"/>
  <c r="BF41" i="8"/>
  <c r="Q42" i="8"/>
  <c r="BF42" i="8"/>
  <c r="AQ140" i="8"/>
  <c r="AX140" i="8" s="1"/>
  <c r="BE140" i="8"/>
  <c r="BF140" i="8"/>
  <c r="BD140" i="8"/>
  <c r="AR140" i="8"/>
  <c r="BA140" i="8"/>
  <c r="AS140" i="8"/>
  <c r="BG140" i="8"/>
  <c r="AY140" i="8"/>
  <c r="BB140" i="8"/>
  <c r="AT140" i="8"/>
  <c r="AU140" i="8"/>
  <c r="AZ140" i="8"/>
  <c r="BC140" i="8"/>
  <c r="AN60" i="8"/>
  <c r="AO60" i="8"/>
  <c r="AP16" i="8"/>
  <c r="AV89" i="8"/>
  <c r="AU89" i="8"/>
  <c r="AR89" i="8"/>
  <c r="AT89" i="8"/>
  <c r="AS89" i="8"/>
  <c r="Q107" i="8"/>
  <c r="BF107" i="8"/>
  <c r="BF134" i="8"/>
  <c r="AR106" i="8"/>
  <c r="AV106" i="8"/>
  <c r="AS106" i="8"/>
  <c r="AU106" i="8"/>
  <c r="AT106" i="8"/>
  <c r="Q124" i="8"/>
  <c r="BF124" i="8"/>
  <c r="Q50" i="8"/>
  <c r="BF50" i="8"/>
  <c r="Q51" i="8"/>
  <c r="BF51" i="8"/>
  <c r="AS50" i="8"/>
  <c r="AR50" i="8"/>
  <c r="AU50" i="8"/>
  <c r="AT50" i="8"/>
  <c r="AV50" i="8"/>
  <c r="AT71" i="8"/>
  <c r="AU71" i="8"/>
  <c r="AR71" i="8"/>
  <c r="AV71" i="8"/>
  <c r="AS71" i="8"/>
  <c r="AT103" i="8"/>
  <c r="AU103" i="8"/>
  <c r="AV103" i="8"/>
  <c r="AR103" i="8"/>
  <c r="AS103" i="8"/>
  <c r="Q121" i="8"/>
  <c r="BF121" i="8"/>
  <c r="AQ142" i="8"/>
  <c r="AX142" i="8" s="1"/>
  <c r="BE142" i="8"/>
  <c r="BF142" i="8"/>
  <c r="BG142" i="8"/>
  <c r="BB142" i="8"/>
  <c r="AT142" i="8"/>
  <c r="AZ142" i="8"/>
  <c r="BC142" i="8"/>
  <c r="AV142" i="8"/>
  <c r="BA142" i="8"/>
  <c r="AR142" i="8"/>
  <c r="AU142" i="8"/>
  <c r="AS142" i="8"/>
  <c r="BD142" i="8"/>
  <c r="AT104" i="8"/>
  <c r="AV104" i="8"/>
  <c r="AR104" i="8"/>
  <c r="AU104" i="8"/>
  <c r="AS104" i="8"/>
  <c r="AL6" i="8"/>
  <c r="A6" i="8" s="1"/>
  <c r="AP15" i="8"/>
  <c r="W8" i="8"/>
  <c r="V8" i="8"/>
  <c r="AL139" i="8"/>
  <c r="A139" i="8" s="1"/>
  <c r="X139" i="8"/>
  <c r="AE139" i="8" s="1"/>
  <c r="AD139" i="8" s="1"/>
  <c r="W139" i="8"/>
  <c r="T139" i="8"/>
  <c r="AA143" i="8"/>
  <c r="AD58" i="8"/>
  <c r="Z96" i="8"/>
  <c r="W7" i="8"/>
  <c r="AP7" i="8"/>
  <c r="AP6" i="8"/>
  <c r="AP5" i="8"/>
  <c r="AP4" i="8"/>
  <c r="T23" i="8"/>
  <c r="H5" i="13" s="1"/>
  <c r="AD96" i="8"/>
  <c r="Y51" i="8"/>
  <c r="AD88" i="8"/>
  <c r="Y96" i="8"/>
  <c r="AC96" i="8"/>
  <c r="Z88" i="8"/>
  <c r="AB96" i="8"/>
  <c r="Z51" i="8"/>
  <c r="AC88" i="8"/>
  <c r="V23" i="8"/>
  <c r="AE23" i="8" s="1"/>
  <c r="AA122" i="8"/>
  <c r="AD140" i="8"/>
  <c r="AB140" i="8"/>
  <c r="AD122" i="8"/>
  <c r="Z140" i="8"/>
  <c r="Z59" i="8"/>
  <c r="Y53" i="8"/>
  <c r="AC140" i="8"/>
  <c r="AA140" i="8"/>
  <c r="T6" i="8"/>
  <c r="D6" i="13" s="1"/>
  <c r="AA114" i="8"/>
  <c r="Z41" i="8"/>
  <c r="AD104" i="8"/>
  <c r="AC114" i="8"/>
  <c r="S32" i="8"/>
  <c r="BG32" i="8" s="1"/>
  <c r="AD32" i="8"/>
  <c r="R32" i="8" s="1"/>
  <c r="BF32" i="8" s="1"/>
  <c r="W26" i="8"/>
  <c r="AE16" i="8"/>
  <c r="V15" i="8"/>
  <c r="Y86" i="8"/>
  <c r="AC95" i="8"/>
  <c r="AD95" i="8"/>
  <c r="AL16" i="8"/>
  <c r="A16" i="8" s="1"/>
  <c r="AB86" i="8"/>
  <c r="AB95" i="8"/>
  <c r="AA95" i="8"/>
  <c r="AA86" i="8"/>
  <c r="AC86" i="8"/>
  <c r="AL17" i="8"/>
  <c r="A17" i="8" s="1"/>
  <c r="Y71" i="8"/>
  <c r="AA104" i="8"/>
  <c r="AA71" i="8"/>
  <c r="Z104" i="8"/>
  <c r="AB71" i="8"/>
  <c r="AC104" i="8"/>
  <c r="AD71" i="8"/>
  <c r="Y104" i="8"/>
  <c r="AA134" i="8"/>
  <c r="AC134" i="8"/>
  <c r="Q134" i="8" s="1"/>
  <c r="Y52" i="8"/>
  <c r="Z69" i="8"/>
  <c r="Y134" i="8"/>
  <c r="AA52" i="8"/>
  <c r="AB69" i="8"/>
  <c r="AA43" i="8"/>
  <c r="AB43" i="8"/>
  <c r="AD105" i="8"/>
  <c r="AB134" i="8"/>
  <c r="AD51" i="8"/>
  <c r="AC67" i="8"/>
  <c r="AA67" i="8"/>
  <c r="Z134" i="8"/>
  <c r="AB51" i="8"/>
  <c r="AC52" i="8"/>
  <c r="W4" i="8"/>
  <c r="AC59" i="8"/>
  <c r="AD143" i="8"/>
  <c r="Z78" i="8"/>
  <c r="AB122" i="8"/>
  <c r="AD114" i="8"/>
  <c r="R81" i="8"/>
  <c r="AB143" i="8"/>
  <c r="Z85" i="8"/>
  <c r="Z114" i="8"/>
  <c r="AB114" i="8"/>
  <c r="Z122" i="8"/>
  <c r="Z61" i="8"/>
  <c r="Z143" i="8"/>
  <c r="AD85" i="8"/>
  <c r="AD78" i="8"/>
  <c r="AC122" i="8"/>
  <c r="Y143" i="8"/>
  <c r="AA51" i="8"/>
  <c r="AL13" i="8"/>
  <c r="A13" i="8" s="1"/>
  <c r="AD141" i="8"/>
  <c r="Z124" i="8"/>
  <c r="AB124" i="8"/>
  <c r="AA69" i="8"/>
  <c r="AB40" i="8"/>
  <c r="AC124" i="8"/>
  <c r="Y123" i="8"/>
  <c r="AA123" i="8"/>
  <c r="AC123" i="8"/>
  <c r="Z123" i="8"/>
  <c r="AD123" i="8"/>
  <c r="AB123" i="8"/>
  <c r="Z49" i="8"/>
  <c r="AD124" i="8"/>
  <c r="AC142" i="8"/>
  <c r="Z40" i="8"/>
  <c r="AK23" i="8"/>
  <c r="AL23" i="8" s="1"/>
  <c r="A23" i="8" s="1"/>
  <c r="AA124" i="8"/>
  <c r="AC115" i="8"/>
  <c r="Q115" i="8" s="1"/>
  <c r="AD115" i="8"/>
  <c r="R115" i="8" s="1"/>
  <c r="BF115" i="8" s="1"/>
  <c r="AC49" i="8"/>
  <c r="Y142" i="8"/>
  <c r="AA40" i="8"/>
  <c r="AB142" i="8"/>
  <c r="AC69" i="8"/>
  <c r="AD40" i="8"/>
  <c r="AC70" i="8"/>
  <c r="Y70" i="8"/>
  <c r="Z70" i="8"/>
  <c r="AD70" i="8"/>
  <c r="AB70" i="8"/>
  <c r="AA70" i="8"/>
  <c r="AD142" i="8"/>
  <c r="Y69" i="8"/>
  <c r="AC139" i="8"/>
  <c r="AB139" i="8" s="1"/>
  <c r="AA139" i="8" s="1"/>
  <c r="Z142" i="8"/>
  <c r="X35" i="8"/>
  <c r="AE35" i="8" s="1"/>
  <c r="AD35" i="8" s="1"/>
  <c r="R35" i="8" s="1"/>
  <c r="Y80" i="8"/>
  <c r="AC80" i="8"/>
  <c r="Z80" i="8"/>
  <c r="AD80" i="8"/>
  <c r="AA80" i="8"/>
  <c r="AB80" i="8"/>
  <c r="AC85" i="8"/>
  <c r="AA85" i="8"/>
  <c r="T35" i="8"/>
  <c r="J8" i="13" s="1"/>
  <c r="Y85" i="8"/>
  <c r="AC121" i="8"/>
  <c r="Y121" i="8"/>
  <c r="Z121" i="8"/>
  <c r="AD121" i="8"/>
  <c r="AA121" i="8"/>
  <c r="AB121" i="8"/>
  <c r="AI35" i="8"/>
  <c r="AL35" i="8" s="1"/>
  <c r="A35" i="8" s="1"/>
  <c r="AA68" i="8"/>
  <c r="AD68" i="8"/>
  <c r="AB68" i="8"/>
  <c r="Y68" i="8"/>
  <c r="AC68" i="8"/>
  <c r="Z68" i="8"/>
  <c r="Y50" i="8"/>
  <c r="V24" i="8"/>
  <c r="W24" i="8"/>
  <c r="W22" i="8"/>
  <c r="V22" i="8"/>
  <c r="T26" i="8"/>
  <c r="H8" i="13" s="1"/>
  <c r="AJ26" i="8"/>
  <c r="AL26" i="8" s="1"/>
  <c r="A26" i="8" s="1"/>
  <c r="V17" i="8"/>
  <c r="W17" i="8"/>
  <c r="Z98" i="8"/>
  <c r="AD98" i="8"/>
  <c r="AA98" i="8"/>
  <c r="AB98" i="8"/>
  <c r="AC98" i="8"/>
  <c r="Y98" i="8"/>
  <c r="Z53" i="8"/>
  <c r="V4" i="8"/>
  <c r="AE4" i="8" s="1"/>
  <c r="Y78" i="8"/>
  <c r="AA78" i="8"/>
  <c r="AB52" i="8"/>
  <c r="Z52" i="8"/>
  <c r="AC41" i="8"/>
  <c r="AD41" i="8"/>
  <c r="AA41" i="8"/>
  <c r="AB41" i="8"/>
  <c r="Z77" i="8"/>
  <c r="AA77" i="8"/>
  <c r="AD77" i="8"/>
  <c r="AC77" i="8"/>
  <c r="AB77" i="8"/>
  <c r="Y77" i="8"/>
  <c r="X26" i="8"/>
  <c r="AE26" i="8" s="1"/>
  <c r="X6" i="8"/>
  <c r="AL8" i="8"/>
  <c r="A8" i="8" s="1"/>
  <c r="AE8" i="8"/>
  <c r="V13" i="8"/>
  <c r="W13" i="8"/>
  <c r="Y106" i="8"/>
  <c r="AA106" i="8"/>
  <c r="AB106" i="8"/>
  <c r="Z106" i="8"/>
  <c r="AC106" i="8"/>
  <c r="AD106" i="8"/>
  <c r="AD107" i="8"/>
  <c r="Z107" i="8"/>
  <c r="Y107" i="8"/>
  <c r="AA107" i="8"/>
  <c r="AC107" i="8"/>
  <c r="AB107" i="8"/>
  <c r="P85" i="8"/>
  <c r="BD85" i="8" s="1"/>
  <c r="Q90" i="8"/>
  <c r="V5" i="8"/>
  <c r="W5" i="8"/>
  <c r="AA49" i="8"/>
  <c r="AB49" i="8"/>
  <c r="AD49" i="8"/>
  <c r="AD130" i="8"/>
  <c r="R130" i="8" s="1"/>
  <c r="BF130" i="8" s="1"/>
  <c r="AC130" i="8"/>
  <c r="Q130" i="8" s="1"/>
  <c r="AD103" i="8"/>
  <c r="AA103" i="8"/>
  <c r="AB103" i="8"/>
  <c r="AC103" i="8"/>
  <c r="Y103" i="8"/>
  <c r="Z103" i="8"/>
  <c r="AC141" i="8"/>
  <c r="AB44" i="8"/>
  <c r="AA44" i="8"/>
  <c r="AC44" i="8"/>
  <c r="AD44" i="8"/>
  <c r="Y44" i="8"/>
  <c r="Z44" i="8"/>
  <c r="AD112" i="8"/>
  <c r="R112" i="8" s="1"/>
  <c r="BF112" i="8" s="1"/>
  <c r="AC112" i="8"/>
  <c r="Q112" i="8" s="1"/>
  <c r="P122" i="8"/>
  <c r="BD122" i="8" s="1"/>
  <c r="Z141" i="8"/>
  <c r="AA53" i="8"/>
  <c r="AB53" i="8"/>
  <c r="AD53" i="8"/>
  <c r="AD61" i="8"/>
  <c r="Y61" i="8"/>
  <c r="AA61" i="8"/>
  <c r="AB61" i="8"/>
  <c r="AC133" i="8"/>
  <c r="Q133" i="8" s="1"/>
  <c r="AD133" i="8"/>
  <c r="R133" i="8" s="1"/>
  <c r="BF133" i="8" s="1"/>
  <c r="T24" i="8"/>
  <c r="H6" i="13" s="1"/>
  <c r="AL25" i="8"/>
  <c r="A25" i="8" s="1"/>
  <c r="AL15" i="8"/>
  <c r="A15" i="8" s="1"/>
  <c r="AB141" i="8"/>
  <c r="W16" i="8"/>
  <c r="V16" i="8"/>
  <c r="Y116" i="8"/>
  <c r="AC116" i="8"/>
  <c r="Z116" i="8"/>
  <c r="AD116" i="8"/>
  <c r="AA116" i="8"/>
  <c r="AB116" i="8"/>
  <c r="Y105" i="8"/>
  <c r="AC105" i="8"/>
  <c r="AA105" i="8"/>
  <c r="AB105" i="8"/>
  <c r="AB87" i="8"/>
  <c r="Y87" i="8"/>
  <c r="AC87" i="8"/>
  <c r="Z87" i="8"/>
  <c r="AD87" i="8"/>
  <c r="AA87" i="8"/>
  <c r="AB59" i="8"/>
  <c r="AD59" i="8"/>
  <c r="AA59" i="8"/>
  <c r="AA141" i="8"/>
  <c r="AB42" i="8"/>
  <c r="AA42" i="8"/>
  <c r="AC42" i="8"/>
  <c r="AD42" i="8"/>
  <c r="Y42" i="8"/>
  <c r="Z42" i="8"/>
  <c r="AB125" i="8"/>
  <c r="Y125" i="8"/>
  <c r="AC125" i="8"/>
  <c r="Z125" i="8"/>
  <c r="AD125" i="8"/>
  <c r="AA125" i="8"/>
  <c r="AC113" i="8"/>
  <c r="Q113" i="8" s="1"/>
  <c r="AD113" i="8"/>
  <c r="R113" i="8" s="1"/>
  <c r="BF113" i="8" s="1"/>
  <c r="AA89" i="8"/>
  <c r="AB89" i="8"/>
  <c r="Z89" i="8"/>
  <c r="Y89" i="8"/>
  <c r="AC89" i="8"/>
  <c r="AD89" i="8"/>
  <c r="Y97" i="8"/>
  <c r="AC97" i="8"/>
  <c r="Z97" i="8"/>
  <c r="AD97" i="8"/>
  <c r="AA97" i="8"/>
  <c r="AB97" i="8"/>
  <c r="AB79" i="8"/>
  <c r="Y79" i="8"/>
  <c r="AC79" i="8"/>
  <c r="Z79" i="8"/>
  <c r="AD79" i="8"/>
  <c r="AA79" i="8"/>
  <c r="P49" i="8"/>
  <c r="BD49" i="8" s="1"/>
  <c r="AK7" i="8"/>
  <c r="AL7" i="8" s="1"/>
  <c r="A7" i="8" s="1"/>
  <c r="V7" i="8"/>
  <c r="X7" i="8"/>
  <c r="AL60" i="8"/>
  <c r="A60" i="8" s="1"/>
  <c r="W60" i="8"/>
  <c r="V60" i="8"/>
  <c r="X60" i="8"/>
  <c r="T60" i="8"/>
  <c r="S60" i="8" s="1"/>
  <c r="BG60" i="8" s="1"/>
  <c r="AC32" i="8"/>
  <c r="T5" i="8"/>
  <c r="AJ5" i="8"/>
  <c r="AL5" i="8" s="1"/>
  <c r="A5" i="8" s="1"/>
  <c r="X5" i="8"/>
  <c r="W33" i="8"/>
  <c r="V33" i="8"/>
  <c r="W25" i="8"/>
  <c r="V25" i="8"/>
  <c r="T31" i="8"/>
  <c r="AI31" i="8"/>
  <c r="AL31" i="8" s="1"/>
  <c r="A31" i="8" s="1"/>
  <c r="X31" i="8"/>
  <c r="AE31" i="8" s="1"/>
  <c r="AD94" i="8"/>
  <c r="AA94" i="8"/>
  <c r="AB94" i="8"/>
  <c r="Y94" i="8"/>
  <c r="AC94" i="8"/>
  <c r="Z94" i="8"/>
  <c r="AI22" i="8"/>
  <c r="AL22" i="8" s="1"/>
  <c r="A22" i="8" s="1"/>
  <c r="T22" i="8"/>
  <c r="X22" i="8"/>
  <c r="AE22" i="8" s="1"/>
  <c r="T34" i="8"/>
  <c r="J7" i="13" s="1"/>
  <c r="X34" i="8"/>
  <c r="AE34" i="8" s="1"/>
  <c r="AI34" i="8"/>
  <c r="AL34" i="8" s="1"/>
  <c r="A34" i="8" s="1"/>
  <c r="W6" i="8"/>
  <c r="V6" i="8"/>
  <c r="X14" i="8"/>
  <c r="T14" i="8"/>
  <c r="AJ14" i="8"/>
  <c r="AL14" i="8" s="1"/>
  <c r="A14" i="8" s="1"/>
  <c r="P76" i="8"/>
  <c r="BD76" i="8" s="1"/>
  <c r="Q81" i="8"/>
  <c r="P68" i="8"/>
  <c r="BD68" i="8" s="1"/>
  <c r="Q72" i="8"/>
  <c r="Q58" i="8"/>
  <c r="BE58" i="8" s="1"/>
  <c r="P104" i="8"/>
  <c r="BD104" i="8" s="1"/>
  <c r="Q108" i="8"/>
  <c r="AI24" i="8"/>
  <c r="AL24" i="8" s="1"/>
  <c r="A24" i="8" s="1"/>
  <c r="X24" i="8"/>
  <c r="AE24" i="8" s="1"/>
  <c r="T15" i="8"/>
  <c r="F6" i="13" s="1"/>
  <c r="X15" i="8"/>
  <c r="P94" i="8"/>
  <c r="BD94" i="8" s="1"/>
  <c r="X25" i="8"/>
  <c r="T25" i="8"/>
  <c r="H7" i="13" s="1"/>
  <c r="S16" i="8"/>
  <c r="AD16" i="8"/>
  <c r="R16" i="8" s="1"/>
  <c r="T33" i="8"/>
  <c r="J6" i="13" s="1"/>
  <c r="X33" i="8"/>
  <c r="AD132" i="8" l="1"/>
  <c r="R132" i="8" s="1"/>
  <c r="BF132" i="8" s="1"/>
  <c r="S132" i="8"/>
  <c r="BG132" i="8" s="1"/>
  <c r="AC132" i="8"/>
  <c r="AC131" i="8"/>
  <c r="Q131" i="8" s="1"/>
  <c r="S131" i="8"/>
  <c r="BG131" i="8" s="1"/>
  <c r="AY142" i="8"/>
  <c r="S23" i="8"/>
  <c r="AD23" i="8"/>
  <c r="R23" i="8" s="1"/>
  <c r="AC23" i="8"/>
  <c r="AE25" i="8"/>
  <c r="AB115" i="8"/>
  <c r="AA115" i="8" s="1"/>
  <c r="Z115" i="8" s="1"/>
  <c r="Y115" i="8" s="1"/>
  <c r="AB113" i="8"/>
  <c r="AA113" i="8" s="1"/>
  <c r="Z113" i="8" s="1"/>
  <c r="Y113" i="8" s="1"/>
  <c r="H14" i="13"/>
  <c r="AB112" i="8"/>
  <c r="AA112" i="8" s="1"/>
  <c r="Z112" i="8" s="1"/>
  <c r="Y112" i="8" s="1"/>
  <c r="H13" i="13"/>
  <c r="H18" i="13" s="1"/>
  <c r="T117" i="8"/>
  <c r="R117" i="8"/>
  <c r="Q126" i="8"/>
  <c r="AB133" i="8"/>
  <c r="AA133" i="8" s="1"/>
  <c r="Z133" i="8" s="1"/>
  <c r="Y133" i="8" s="1"/>
  <c r="L14" i="13"/>
  <c r="L18" i="13" s="1"/>
  <c r="T135" i="8"/>
  <c r="AB131" i="8"/>
  <c r="AA131" i="8" s="1"/>
  <c r="Z131" i="8" s="1"/>
  <c r="Y131" i="8" s="1"/>
  <c r="AB130" i="8"/>
  <c r="AA130" i="8" s="1"/>
  <c r="Z130" i="8" s="1"/>
  <c r="Y130" i="8" s="1"/>
  <c r="R135" i="8"/>
  <c r="BF131" i="8"/>
  <c r="S135" i="8"/>
  <c r="BG130" i="8"/>
  <c r="AW142" i="8"/>
  <c r="P51" i="8"/>
  <c r="BE51" i="8"/>
  <c r="AV60" i="8"/>
  <c r="AU60" i="8"/>
  <c r="AT60" i="8"/>
  <c r="AR60" i="8"/>
  <c r="AS60" i="8"/>
  <c r="BE43" i="8"/>
  <c r="P43" i="8"/>
  <c r="P113" i="8"/>
  <c r="BE113" i="8"/>
  <c r="P88" i="8"/>
  <c r="BE88" i="8"/>
  <c r="AZ143" i="8"/>
  <c r="P59" i="8"/>
  <c r="BE59" i="8"/>
  <c r="P40" i="8"/>
  <c r="BE40" i="8"/>
  <c r="AV33" i="8"/>
  <c r="AR33" i="8"/>
  <c r="AU33" i="8"/>
  <c r="AS33" i="8"/>
  <c r="AT33" i="8"/>
  <c r="AQ33" i="8"/>
  <c r="AY33" i="8" s="1"/>
  <c r="P53" i="8"/>
  <c r="BE53" i="8"/>
  <c r="AW140" i="8"/>
  <c r="BF23" i="8"/>
  <c r="BG23" i="8"/>
  <c r="BE133" i="8"/>
  <c r="P133" i="8"/>
  <c r="P70" i="8"/>
  <c r="BE70" i="8"/>
  <c r="AW143" i="8"/>
  <c r="P131" i="8"/>
  <c r="BE131" i="8"/>
  <c r="P86" i="8"/>
  <c r="BE86" i="8"/>
  <c r="O44" i="8"/>
  <c r="BD44" i="8"/>
  <c r="P96" i="8"/>
  <c r="BE96" i="8"/>
  <c r="P114" i="8"/>
  <c r="BE114" i="8"/>
  <c r="Q54" i="8"/>
  <c r="Q117" i="8"/>
  <c r="P50" i="8"/>
  <c r="P54" i="8" s="1"/>
  <c r="BE50" i="8"/>
  <c r="P42" i="8"/>
  <c r="BE42" i="8"/>
  <c r="P98" i="8"/>
  <c r="BE98" i="8"/>
  <c r="P71" i="8"/>
  <c r="BE71" i="8"/>
  <c r="O116" i="8"/>
  <c r="BD116" i="8"/>
  <c r="P52" i="8"/>
  <c r="BE52" i="8"/>
  <c r="P87" i="8"/>
  <c r="BE87" i="8"/>
  <c r="P97" i="8"/>
  <c r="BE97" i="8"/>
  <c r="P67" i="8"/>
  <c r="BE67" i="8"/>
  <c r="P134" i="8"/>
  <c r="BE134" i="8"/>
  <c r="P103" i="8"/>
  <c r="BE103" i="8"/>
  <c r="P89" i="8"/>
  <c r="BE89" i="8"/>
  <c r="P62" i="8"/>
  <c r="BE62" i="8"/>
  <c r="P105" i="8"/>
  <c r="BE105" i="8"/>
  <c r="BE112" i="8"/>
  <c r="P112" i="8"/>
  <c r="P78" i="8"/>
  <c r="BE78" i="8"/>
  <c r="P125" i="8"/>
  <c r="BE125" i="8"/>
  <c r="P80" i="8"/>
  <c r="BE80" i="8"/>
  <c r="Q45" i="8"/>
  <c r="P124" i="8"/>
  <c r="BE124" i="8"/>
  <c r="BF16" i="8"/>
  <c r="BG16" i="8"/>
  <c r="P41" i="8"/>
  <c r="BE41" i="8"/>
  <c r="P69" i="8"/>
  <c r="BE69" i="8"/>
  <c r="AX143" i="8"/>
  <c r="AW141" i="8"/>
  <c r="P106" i="8"/>
  <c r="BE106" i="8"/>
  <c r="P130" i="8"/>
  <c r="BE130" i="8"/>
  <c r="P95" i="8"/>
  <c r="BE95" i="8"/>
  <c r="P107" i="8"/>
  <c r="BE107" i="8"/>
  <c r="P61" i="8"/>
  <c r="BE61" i="8"/>
  <c r="AZ141" i="8"/>
  <c r="P115" i="8"/>
  <c r="BE115" i="8"/>
  <c r="P77" i="8"/>
  <c r="BE77" i="8"/>
  <c r="P121" i="8"/>
  <c r="BE121" i="8"/>
  <c r="Q99" i="8"/>
  <c r="P123" i="8"/>
  <c r="BE123" i="8"/>
  <c r="P79" i="8"/>
  <c r="BE79" i="8"/>
  <c r="BF35" i="8"/>
  <c r="O139" i="8"/>
  <c r="BC139" i="8" s="1"/>
  <c r="Z139" i="8"/>
  <c r="N13" i="13"/>
  <c r="N18" i="13" s="1"/>
  <c r="T144" i="8"/>
  <c r="Y139" i="8"/>
  <c r="S139" i="8"/>
  <c r="BG139" i="8" s="1"/>
  <c r="AE17" i="8"/>
  <c r="S17" i="8" s="1"/>
  <c r="BG17" i="8" s="1"/>
  <c r="AE13" i="8"/>
  <c r="S13" i="8" s="1"/>
  <c r="BG13" i="8" s="1"/>
  <c r="AE14" i="8"/>
  <c r="S14" i="8" s="1"/>
  <c r="BG14" i="8" s="1"/>
  <c r="AE15" i="8"/>
  <c r="S15" i="8" s="1"/>
  <c r="BG15" i="8" s="1"/>
  <c r="S35" i="8"/>
  <c r="BG35" i="8" s="1"/>
  <c r="AC35" i="8"/>
  <c r="Q35" i="8" s="1"/>
  <c r="BE35" i="8" s="1"/>
  <c r="AE60" i="8"/>
  <c r="AD60" i="8" s="1"/>
  <c r="AC60" i="8" s="1"/>
  <c r="AA11" i="13"/>
  <c r="S26" i="8"/>
  <c r="BG26" i="8" s="1"/>
  <c r="AD26" i="8"/>
  <c r="R26" i="8" s="1"/>
  <c r="BF26" i="8" s="1"/>
  <c r="AA12" i="13"/>
  <c r="AE5" i="8"/>
  <c r="AD5" i="8" s="1"/>
  <c r="AE7" i="8"/>
  <c r="AD7" i="8" s="1"/>
  <c r="R7" i="8" s="1"/>
  <c r="BF7" i="8" s="1"/>
  <c r="AD8" i="8"/>
  <c r="S8" i="8"/>
  <c r="BG8" i="8" s="1"/>
  <c r="O122" i="8"/>
  <c r="BC122" i="8" s="1"/>
  <c r="O49" i="8"/>
  <c r="BC49" i="8" s="1"/>
  <c r="P90" i="8"/>
  <c r="O85" i="8"/>
  <c r="BC85" i="8" s="1"/>
  <c r="AE33" i="8"/>
  <c r="AA33" i="8" s="1"/>
  <c r="P6" i="13"/>
  <c r="P9" i="13" s="1"/>
  <c r="T63" i="8"/>
  <c r="R60" i="8"/>
  <c r="S63" i="8"/>
  <c r="AE6" i="8"/>
  <c r="AB32" i="8"/>
  <c r="Q32" i="8"/>
  <c r="BE32" i="8" s="1"/>
  <c r="AD4" i="8"/>
  <c r="S4" i="8"/>
  <c r="BG4" i="8" s="1"/>
  <c r="AD24" i="8"/>
  <c r="R24" i="8" s="1"/>
  <c r="BF24" i="8" s="1"/>
  <c r="S24" i="8"/>
  <c r="BG24" i="8" s="1"/>
  <c r="P58" i="8"/>
  <c r="BD58" i="8" s="1"/>
  <c r="N139" i="8"/>
  <c r="BB139" i="8" s="1"/>
  <c r="O144" i="8"/>
  <c r="T36" i="8"/>
  <c r="J4" i="13"/>
  <c r="J9" i="13" s="1"/>
  <c r="S33" i="8"/>
  <c r="BG33" i="8" s="1"/>
  <c r="Q23" i="8"/>
  <c r="BE23" i="8" s="1"/>
  <c r="AB23" i="8"/>
  <c r="O68" i="8"/>
  <c r="BC68" i="8" s="1"/>
  <c r="AD25" i="8"/>
  <c r="R25" i="8" s="1"/>
  <c r="BF25" i="8" s="1"/>
  <c r="S25" i="8"/>
  <c r="BG25" i="8" s="1"/>
  <c r="O94" i="8"/>
  <c r="BC94" i="8" s="1"/>
  <c r="P99" i="8"/>
  <c r="AD22" i="8"/>
  <c r="R22" i="8" s="1"/>
  <c r="BF22" i="8" s="1"/>
  <c r="S22" i="8"/>
  <c r="BG22" i="8" s="1"/>
  <c r="AC22" i="8"/>
  <c r="Q22" i="8" s="1"/>
  <c r="BE22" i="8" s="1"/>
  <c r="D5" i="13"/>
  <c r="T9" i="8"/>
  <c r="O76" i="8"/>
  <c r="BC76" i="8" s="1"/>
  <c r="P81" i="8"/>
  <c r="S34" i="8"/>
  <c r="BG34" i="8" s="1"/>
  <c r="AD34" i="8"/>
  <c r="R34" i="8" s="1"/>
  <c r="BF34" i="8" s="1"/>
  <c r="H4" i="13"/>
  <c r="T27" i="8"/>
  <c r="AC16" i="8"/>
  <c r="O104" i="8"/>
  <c r="BC104" i="8" s="1"/>
  <c r="P108" i="8"/>
  <c r="F5" i="13"/>
  <c r="F9" i="13" s="1"/>
  <c r="T18" i="8"/>
  <c r="AC31" i="8"/>
  <c r="Q31" i="8" s="1"/>
  <c r="BE31" i="8" s="1"/>
  <c r="S31" i="8"/>
  <c r="BG31" i="8" s="1"/>
  <c r="AD31" i="8"/>
  <c r="R31" i="8" s="1"/>
  <c r="BF31" i="8" s="1"/>
  <c r="AB132" i="8" l="1"/>
  <c r="Q132" i="8"/>
  <c r="AW33" i="8"/>
  <c r="O67" i="8"/>
  <c r="BD67" i="8"/>
  <c r="R63" i="8"/>
  <c r="BF60" i="8"/>
  <c r="O61" i="8"/>
  <c r="BD61" i="8"/>
  <c r="O41" i="8"/>
  <c r="BD41" i="8"/>
  <c r="N116" i="8"/>
  <c r="BC116" i="8"/>
  <c r="AD33" i="8"/>
  <c r="O121" i="8"/>
  <c r="BD121" i="8"/>
  <c r="O106" i="8"/>
  <c r="BD106" i="8"/>
  <c r="O78" i="8"/>
  <c r="BD78" i="8"/>
  <c r="O89" i="8"/>
  <c r="BD89" i="8"/>
  <c r="O97" i="8"/>
  <c r="BD97" i="8"/>
  <c r="O71" i="8"/>
  <c r="BD71" i="8"/>
  <c r="O86" i="8"/>
  <c r="BD86" i="8"/>
  <c r="O125" i="8"/>
  <c r="BD125" i="8"/>
  <c r="P72" i="8"/>
  <c r="P126" i="8"/>
  <c r="O107" i="8"/>
  <c r="BD107" i="8"/>
  <c r="O124" i="8"/>
  <c r="BD124" i="8"/>
  <c r="BD112" i="8"/>
  <c r="O112" i="8"/>
  <c r="P117" i="8"/>
  <c r="O88" i="8"/>
  <c r="BD88" i="8"/>
  <c r="N44" i="8"/>
  <c r="BC44" i="8"/>
  <c r="O79" i="8"/>
  <c r="BD79" i="8"/>
  <c r="O77" i="8"/>
  <c r="BD77" i="8"/>
  <c r="O103" i="8"/>
  <c r="BD103" i="8"/>
  <c r="O87" i="8"/>
  <c r="BD87" i="8"/>
  <c r="O98" i="8"/>
  <c r="BD98" i="8"/>
  <c r="O131" i="8"/>
  <c r="BD131" i="8"/>
  <c r="O53" i="8"/>
  <c r="BD53" i="8"/>
  <c r="O62" i="8"/>
  <c r="BD62" i="8"/>
  <c r="BD133" i="8"/>
  <c r="O133" i="8"/>
  <c r="O95" i="8"/>
  <c r="BD95" i="8"/>
  <c r="O114" i="8"/>
  <c r="BD114" i="8"/>
  <c r="AZ33" i="8"/>
  <c r="O113" i="8"/>
  <c r="BD113" i="8"/>
  <c r="O123" i="8"/>
  <c r="BD123" i="8"/>
  <c r="O115" i="8"/>
  <c r="BD115" i="8"/>
  <c r="O80" i="8"/>
  <c r="BD80" i="8"/>
  <c r="O105" i="8"/>
  <c r="BD105" i="8"/>
  <c r="O134" i="8"/>
  <c r="BD134" i="8"/>
  <c r="O52" i="8"/>
  <c r="BD52" i="8"/>
  <c r="O42" i="8"/>
  <c r="BD42" i="8"/>
  <c r="AX33" i="8"/>
  <c r="O40" i="8"/>
  <c r="BD40" i="8"/>
  <c r="P45" i="8"/>
  <c r="BD43" i="8"/>
  <c r="O43" i="8"/>
  <c r="O51" i="8"/>
  <c r="BD51" i="8"/>
  <c r="O50" i="8"/>
  <c r="BD50" i="8"/>
  <c r="O59" i="8"/>
  <c r="BD59" i="8"/>
  <c r="O130" i="8"/>
  <c r="BD130" i="8"/>
  <c r="O69" i="8"/>
  <c r="BD69" i="8"/>
  <c r="O96" i="8"/>
  <c r="BD96" i="8"/>
  <c r="O70" i="8"/>
  <c r="BD70" i="8"/>
  <c r="R139" i="8"/>
  <c r="BF139" i="8" s="1"/>
  <c r="S144" i="8"/>
  <c r="AD13" i="8"/>
  <c r="R13" i="8" s="1"/>
  <c r="BF13" i="8" s="1"/>
  <c r="AB60" i="8"/>
  <c r="AA60" i="8" s="1"/>
  <c r="Z60" i="8" s="1"/>
  <c r="Y60" i="8" s="1"/>
  <c r="AD17" i="8"/>
  <c r="R17" i="8" s="1"/>
  <c r="BF17" i="8" s="1"/>
  <c r="AC13" i="8"/>
  <c r="Q13" i="8" s="1"/>
  <c r="BE13" i="8" s="1"/>
  <c r="AD15" i="8"/>
  <c r="R15" i="8" s="1"/>
  <c r="BF15" i="8" s="1"/>
  <c r="AD14" i="8"/>
  <c r="R14" i="8" s="1"/>
  <c r="BF14" i="8" s="1"/>
  <c r="AB33" i="8"/>
  <c r="S5" i="8"/>
  <c r="BG5" i="8" s="1"/>
  <c r="AB35" i="8"/>
  <c r="P35" i="8" s="1"/>
  <c r="BD35" i="8" s="1"/>
  <c r="AC5" i="8"/>
  <c r="AC26" i="8"/>
  <c r="S7" i="8"/>
  <c r="BG7" i="8" s="1"/>
  <c r="R8" i="8"/>
  <c r="BF8" i="8" s="1"/>
  <c r="AC8" i="8"/>
  <c r="N85" i="8"/>
  <c r="BB85" i="8" s="1"/>
  <c r="O90" i="8"/>
  <c r="AC33" i="8"/>
  <c r="N49" i="8"/>
  <c r="BB49" i="8" s="1"/>
  <c r="O54" i="8"/>
  <c r="AA10" i="13"/>
  <c r="AB22" i="8"/>
  <c r="N122" i="8"/>
  <c r="BB122" i="8" s="1"/>
  <c r="O126" i="8"/>
  <c r="S27" i="8"/>
  <c r="AC7" i="8"/>
  <c r="R4" i="8"/>
  <c r="BF4" i="8" s="1"/>
  <c r="Q60" i="8"/>
  <c r="R33" i="8"/>
  <c r="S36" i="8"/>
  <c r="AD6" i="8"/>
  <c r="S6" i="8"/>
  <c r="BG6" i="8" s="1"/>
  <c r="P32" i="8"/>
  <c r="BD32" i="8" s="1"/>
  <c r="AA32" i="8"/>
  <c r="AC4" i="8"/>
  <c r="S18" i="8"/>
  <c r="AB31" i="8"/>
  <c r="N104" i="8"/>
  <c r="BB104" i="8" s="1"/>
  <c r="O108" i="8"/>
  <c r="AC34" i="8"/>
  <c r="N76" i="8"/>
  <c r="BB76" i="8" s="1"/>
  <c r="O81" i="8"/>
  <c r="N94" i="8"/>
  <c r="BB94" i="8" s="1"/>
  <c r="O99" i="8"/>
  <c r="P23" i="8"/>
  <c r="BD23" i="8" s="1"/>
  <c r="AA23" i="8"/>
  <c r="Q16" i="8"/>
  <c r="BE16" i="8" s="1"/>
  <c r="AB16" i="8"/>
  <c r="R27" i="8"/>
  <c r="AC25" i="8"/>
  <c r="N68" i="8"/>
  <c r="BB68" i="8" s="1"/>
  <c r="O72" i="8"/>
  <c r="Z33" i="8"/>
  <c r="M139" i="8"/>
  <c r="N144" i="8"/>
  <c r="AA9" i="13"/>
  <c r="D9" i="13"/>
  <c r="O58" i="8"/>
  <c r="BC58" i="8" s="1"/>
  <c r="H9" i="13"/>
  <c r="AA8" i="13"/>
  <c r="AC24" i="8"/>
  <c r="BE132" i="8" l="1"/>
  <c r="Q135" i="8"/>
  <c r="AA132" i="8"/>
  <c r="P132" i="8"/>
  <c r="N96" i="8"/>
  <c r="BC96" i="8"/>
  <c r="N50" i="8"/>
  <c r="BC50" i="8"/>
  <c r="N105" i="8"/>
  <c r="BC105" i="8"/>
  <c r="N113" i="8"/>
  <c r="BC113" i="8"/>
  <c r="BC124" i="8"/>
  <c r="N124" i="8"/>
  <c r="N86" i="8"/>
  <c r="BC86" i="8"/>
  <c r="N78" i="8"/>
  <c r="BC78" i="8"/>
  <c r="BA139" i="8"/>
  <c r="N62" i="8"/>
  <c r="BC62" i="8"/>
  <c r="N87" i="8"/>
  <c r="BC87" i="8"/>
  <c r="M44" i="8"/>
  <c r="BB44" i="8"/>
  <c r="N41" i="8"/>
  <c r="BC41" i="8"/>
  <c r="N69" i="8"/>
  <c r="BC69" i="8"/>
  <c r="N51" i="8"/>
  <c r="BC51" i="8"/>
  <c r="N42" i="8"/>
  <c r="BC42" i="8"/>
  <c r="N80" i="8"/>
  <c r="BC80" i="8"/>
  <c r="N107" i="8"/>
  <c r="BC107" i="8"/>
  <c r="N71" i="8"/>
  <c r="BC71" i="8"/>
  <c r="N106" i="8"/>
  <c r="BC106" i="8"/>
  <c r="Q33" i="8"/>
  <c r="BF33" i="8"/>
  <c r="BC43" i="8"/>
  <c r="N43" i="8"/>
  <c r="N114" i="8"/>
  <c r="BC114" i="8"/>
  <c r="N53" i="8"/>
  <c r="BC53" i="8"/>
  <c r="N103" i="8"/>
  <c r="BC103" i="8"/>
  <c r="N88" i="8"/>
  <c r="BC88" i="8"/>
  <c r="N61" i="8"/>
  <c r="BC61" i="8"/>
  <c r="Q63" i="8"/>
  <c r="BE60" i="8"/>
  <c r="N130" i="8"/>
  <c r="BC130" i="8"/>
  <c r="N52" i="8"/>
  <c r="BC52" i="8"/>
  <c r="N115" i="8"/>
  <c r="BC115" i="8"/>
  <c r="N97" i="8"/>
  <c r="BC97" i="8"/>
  <c r="N121" i="8"/>
  <c r="BC121" i="8"/>
  <c r="N95" i="8"/>
  <c r="BC95" i="8"/>
  <c r="N131" i="8"/>
  <c r="BC131" i="8"/>
  <c r="N77" i="8"/>
  <c r="BC77" i="8"/>
  <c r="BC112" i="8"/>
  <c r="N112" i="8"/>
  <c r="O117" i="8"/>
  <c r="N70" i="8"/>
  <c r="BC70" i="8"/>
  <c r="N59" i="8"/>
  <c r="BC59" i="8"/>
  <c r="N134" i="8"/>
  <c r="BC134" i="8"/>
  <c r="N123" i="8"/>
  <c r="BC123" i="8"/>
  <c r="BC133" i="8"/>
  <c r="N133" i="8"/>
  <c r="N125" i="8"/>
  <c r="BC125" i="8"/>
  <c r="BC89" i="8"/>
  <c r="N89" i="8"/>
  <c r="BC40" i="8"/>
  <c r="N40" i="8"/>
  <c r="O45" i="8"/>
  <c r="N98" i="8"/>
  <c r="BC98" i="8"/>
  <c r="N79" i="8"/>
  <c r="BC79" i="8"/>
  <c r="M116" i="8"/>
  <c r="BB116" i="8"/>
  <c r="N67" i="8"/>
  <c r="BC67" i="8"/>
  <c r="Q139" i="8"/>
  <c r="BE139" i="8" s="1"/>
  <c r="R144" i="8"/>
  <c r="AC17" i="8"/>
  <c r="AB17" i="8" s="1"/>
  <c r="P17" i="8" s="1"/>
  <c r="BD17" i="8" s="1"/>
  <c r="R5" i="8"/>
  <c r="BF5" i="8" s="1"/>
  <c r="AC15" i="8"/>
  <c r="Q15" i="8" s="1"/>
  <c r="BE15" i="8" s="1"/>
  <c r="AC14" i="8"/>
  <c r="Q14" i="8" s="1"/>
  <c r="BE14" i="8" s="1"/>
  <c r="AC6" i="8"/>
  <c r="AB6" i="8" s="1"/>
  <c r="R6" i="8"/>
  <c r="BF6" i="8" s="1"/>
  <c r="R18" i="8"/>
  <c r="AB13" i="8"/>
  <c r="P13" i="8" s="1"/>
  <c r="BD13" i="8" s="1"/>
  <c r="AA35" i="8"/>
  <c r="AB5" i="8"/>
  <c r="P60" i="8"/>
  <c r="Q26" i="8"/>
  <c r="BE26" i="8" s="1"/>
  <c r="AB26" i="8"/>
  <c r="S9" i="8"/>
  <c r="Q8" i="8"/>
  <c r="BE8" i="8" s="1"/>
  <c r="AB8" i="8"/>
  <c r="P22" i="8"/>
  <c r="BD22" i="8" s="1"/>
  <c r="AA22" i="8"/>
  <c r="M49" i="8"/>
  <c r="BA49" i="8" s="1"/>
  <c r="N54" i="8"/>
  <c r="M122" i="8"/>
  <c r="BA122" i="8" s="1"/>
  <c r="N126" i="8"/>
  <c r="M85" i="8"/>
  <c r="BA85" i="8" s="1"/>
  <c r="N90" i="8"/>
  <c r="AB7" i="8"/>
  <c r="R36" i="8"/>
  <c r="O32" i="8"/>
  <c r="BC32" i="8" s="1"/>
  <c r="Z32" i="8"/>
  <c r="Q4" i="8"/>
  <c r="BE4" i="8" s="1"/>
  <c r="AB4" i="8"/>
  <c r="N58" i="8"/>
  <c r="BB58" i="8" s="1"/>
  <c r="Y33" i="8"/>
  <c r="P16" i="8"/>
  <c r="BD16" i="8" s="1"/>
  <c r="AA16" i="8"/>
  <c r="M76" i="8"/>
  <c r="BA76" i="8" s="1"/>
  <c r="N81" i="8"/>
  <c r="N99" i="8"/>
  <c r="M94" i="8"/>
  <c r="BA94" i="8" s="1"/>
  <c r="Q34" i="8"/>
  <c r="AB34" i="8"/>
  <c r="M68" i="8"/>
  <c r="BA68" i="8" s="1"/>
  <c r="N72" i="8"/>
  <c r="AA13" i="13"/>
  <c r="Q25" i="8"/>
  <c r="BE25" i="8" s="1"/>
  <c r="AB25" i="8"/>
  <c r="M104" i="8"/>
  <c r="BA104" i="8" s="1"/>
  <c r="N108" i="8"/>
  <c r="Z23" i="8"/>
  <c r="O23" i="8"/>
  <c r="BC23" i="8" s="1"/>
  <c r="P31" i="8"/>
  <c r="BD31" i="8" s="1"/>
  <c r="AA31" i="8"/>
  <c r="Q24" i="8"/>
  <c r="BE24" i="8" s="1"/>
  <c r="AB24" i="8"/>
  <c r="M144" i="8"/>
  <c r="BD132" i="8" l="1"/>
  <c r="P135" i="8"/>
  <c r="Z132" i="8"/>
  <c r="O132" i="8"/>
  <c r="O60" i="8"/>
  <c r="BD60" i="8"/>
  <c r="AF116" i="8"/>
  <c r="I17" i="13" s="1"/>
  <c r="BA116" i="8"/>
  <c r="BB89" i="8"/>
  <c r="M89" i="8"/>
  <c r="M121" i="8"/>
  <c r="BB121" i="8"/>
  <c r="BB130" i="8"/>
  <c r="M130" i="8"/>
  <c r="M103" i="8"/>
  <c r="BB103" i="8"/>
  <c r="P33" i="8"/>
  <c r="BE33" i="8"/>
  <c r="M80" i="8"/>
  <c r="BB80" i="8"/>
  <c r="M41" i="8"/>
  <c r="BB41" i="8"/>
  <c r="M134" i="8"/>
  <c r="BB134" i="8"/>
  <c r="M113" i="8"/>
  <c r="BB113" i="8"/>
  <c r="M79" i="8"/>
  <c r="BB79" i="8"/>
  <c r="M77" i="8"/>
  <c r="BB77" i="8"/>
  <c r="M97" i="8"/>
  <c r="BB97" i="8"/>
  <c r="M53" i="8"/>
  <c r="BB53" i="8"/>
  <c r="M106" i="8"/>
  <c r="BB106" i="8"/>
  <c r="M42" i="8"/>
  <c r="BB42" i="8"/>
  <c r="AF44" i="8"/>
  <c r="M8" i="13" s="1"/>
  <c r="BA44" i="8"/>
  <c r="M125" i="8"/>
  <c r="BB125" i="8"/>
  <c r="M59" i="8"/>
  <c r="BB59" i="8"/>
  <c r="M78" i="8"/>
  <c r="BB78" i="8"/>
  <c r="M105" i="8"/>
  <c r="BB105" i="8"/>
  <c r="M98" i="8"/>
  <c r="BB98" i="8"/>
  <c r="BB133" i="8"/>
  <c r="M133" i="8"/>
  <c r="M131" i="8"/>
  <c r="BB131" i="8"/>
  <c r="M115" i="8"/>
  <c r="BB115" i="8"/>
  <c r="M61" i="8"/>
  <c r="BB61" i="8"/>
  <c r="M114" i="8"/>
  <c r="BB114" i="8"/>
  <c r="M71" i="8"/>
  <c r="BB71" i="8"/>
  <c r="BB51" i="8"/>
  <c r="M51" i="8"/>
  <c r="M87" i="8"/>
  <c r="BB87" i="8"/>
  <c r="M70" i="8"/>
  <c r="BB70" i="8"/>
  <c r="BB43" i="8"/>
  <c r="M43" i="8"/>
  <c r="M86" i="8"/>
  <c r="BB86" i="8"/>
  <c r="M50" i="8"/>
  <c r="BB50" i="8"/>
  <c r="Q36" i="8"/>
  <c r="BE34" i="8"/>
  <c r="M67" i="8"/>
  <c r="BB67" i="8"/>
  <c r="BB40" i="8"/>
  <c r="M40" i="8"/>
  <c r="N45" i="8"/>
  <c r="M95" i="8"/>
  <c r="BB95" i="8"/>
  <c r="M52" i="8"/>
  <c r="BB52" i="8"/>
  <c r="M88" i="8"/>
  <c r="BB88" i="8"/>
  <c r="M107" i="8"/>
  <c r="BB107" i="8"/>
  <c r="M69" i="8"/>
  <c r="BB69" i="8"/>
  <c r="M62" i="8"/>
  <c r="BB62" i="8"/>
  <c r="BB124" i="8"/>
  <c r="M124" i="8"/>
  <c r="M123" i="8"/>
  <c r="BB123" i="8"/>
  <c r="BB112" i="8"/>
  <c r="M112" i="8"/>
  <c r="N117" i="8"/>
  <c r="M96" i="8"/>
  <c r="BB96" i="8"/>
  <c r="P139" i="8"/>
  <c r="Q144" i="8"/>
  <c r="Q17" i="8"/>
  <c r="BE17" i="8" s="1"/>
  <c r="AA17" i="8"/>
  <c r="Q6" i="8"/>
  <c r="BE6" i="8" s="1"/>
  <c r="Q5" i="8"/>
  <c r="BE5" i="8" s="1"/>
  <c r="AB14" i="8"/>
  <c r="AB15" i="8"/>
  <c r="AA13" i="8"/>
  <c r="O13" i="8" s="1"/>
  <c r="BC13" i="8" s="1"/>
  <c r="Q27" i="8"/>
  <c r="Q18" i="8"/>
  <c r="O35" i="8"/>
  <c r="BC35" i="8" s="1"/>
  <c r="Z35" i="8"/>
  <c r="O63" i="8"/>
  <c r="P63" i="8"/>
  <c r="Q7" i="8"/>
  <c r="BE7" i="8" s="1"/>
  <c r="R9" i="8"/>
  <c r="AA5" i="8"/>
  <c r="Z5" i="8" s="1"/>
  <c r="P26" i="8"/>
  <c r="BD26" i="8" s="1"/>
  <c r="AA26" i="8"/>
  <c r="AA8" i="8"/>
  <c r="P8" i="8"/>
  <c r="BD8" i="8" s="1"/>
  <c r="M54" i="8"/>
  <c r="AF49" i="8"/>
  <c r="O4" i="13" s="1"/>
  <c r="AF85" i="8"/>
  <c r="W4" i="13" s="1"/>
  <c r="M90" i="8"/>
  <c r="AF122" i="8"/>
  <c r="K14" i="13" s="1"/>
  <c r="O22" i="8"/>
  <c r="BC22" i="8" s="1"/>
  <c r="Z22" i="8"/>
  <c r="AA7" i="8"/>
  <c r="AA6" i="8"/>
  <c r="N32" i="8"/>
  <c r="BB32" i="8" s="1"/>
  <c r="Y32" i="8"/>
  <c r="M32" i="8" s="1"/>
  <c r="P4" i="8"/>
  <c r="BD4" i="8" s="1"/>
  <c r="AA4" i="8"/>
  <c r="AF104" i="8"/>
  <c r="G14" i="13" s="1"/>
  <c r="M108" i="8"/>
  <c r="P14" i="8"/>
  <c r="BD14" i="8" s="1"/>
  <c r="AA14" i="8"/>
  <c r="P25" i="8"/>
  <c r="BD25" i="8" s="1"/>
  <c r="AA25" i="8"/>
  <c r="AF68" i="8"/>
  <c r="S5" i="13" s="1"/>
  <c r="M72" i="8"/>
  <c r="M81" i="8"/>
  <c r="AF76" i="8"/>
  <c r="U4" i="13" s="1"/>
  <c r="O31" i="8"/>
  <c r="BC31" i="8" s="1"/>
  <c r="Z31" i="8"/>
  <c r="O16" i="8"/>
  <c r="BC16" i="8" s="1"/>
  <c r="Z16" i="8"/>
  <c r="M58" i="8"/>
  <c r="BA58" i="8" s="1"/>
  <c r="P34" i="8"/>
  <c r="AA34" i="8"/>
  <c r="N23" i="8"/>
  <c r="BB23" i="8" s="1"/>
  <c r="Y23" i="8"/>
  <c r="M23" i="8" s="1"/>
  <c r="P24" i="8"/>
  <c r="BD24" i="8" s="1"/>
  <c r="AA24" i="8"/>
  <c r="M99" i="8"/>
  <c r="AF94" i="8"/>
  <c r="E13" i="13" s="1"/>
  <c r="BC132" i="8" l="1"/>
  <c r="O135" i="8"/>
  <c r="Y132" i="8"/>
  <c r="M132" i="8" s="1"/>
  <c r="N132" i="8"/>
  <c r="AO115" i="8"/>
  <c r="AN115" i="8"/>
  <c r="AQ115" i="8" s="1"/>
  <c r="AN113" i="8"/>
  <c r="AQ113" i="8" s="1"/>
  <c r="AO113" i="8"/>
  <c r="AN112" i="8"/>
  <c r="AQ112" i="8" s="1"/>
  <c r="AO112" i="8"/>
  <c r="M126" i="8"/>
  <c r="AN134" i="8"/>
  <c r="AO134" i="8"/>
  <c r="AO133" i="8"/>
  <c r="AN133" i="8"/>
  <c r="AQ133" i="8" s="1"/>
  <c r="BA132" i="8"/>
  <c r="AO132" i="8"/>
  <c r="AN132" i="8"/>
  <c r="AQ132" i="8" s="1"/>
  <c r="AN131" i="8"/>
  <c r="AQ131" i="8" s="1"/>
  <c r="AO131" i="8"/>
  <c r="AN130" i="8"/>
  <c r="AQ130" i="8" s="1"/>
  <c r="AO130" i="8"/>
  <c r="AF62" i="8"/>
  <c r="Q8" i="13" s="1"/>
  <c r="BA62" i="8"/>
  <c r="AF52" i="8"/>
  <c r="O7" i="13" s="1"/>
  <c r="BA52" i="8"/>
  <c r="BA133" i="8"/>
  <c r="AF133" i="8"/>
  <c r="M16" i="13" s="1"/>
  <c r="AN32" i="8"/>
  <c r="AO32" i="8"/>
  <c r="BA32" i="8"/>
  <c r="BA112" i="8"/>
  <c r="M117" i="8"/>
  <c r="AF112" i="8"/>
  <c r="I13" i="13" s="1"/>
  <c r="AF70" i="8"/>
  <c r="S7" i="13" s="1"/>
  <c r="BA70" i="8"/>
  <c r="AF114" i="8"/>
  <c r="I15" i="13" s="1"/>
  <c r="BA114" i="8"/>
  <c r="AF59" i="8"/>
  <c r="Q5" i="13" s="1"/>
  <c r="BA59" i="8"/>
  <c r="AF106" i="8"/>
  <c r="G16" i="13" s="1"/>
  <c r="BA106" i="8"/>
  <c r="AF79" i="8"/>
  <c r="U7" i="13" s="1"/>
  <c r="BA79" i="8"/>
  <c r="AF80" i="8"/>
  <c r="U8" i="13" s="1"/>
  <c r="BA80" i="8"/>
  <c r="AF121" i="8"/>
  <c r="K13" i="13" s="1"/>
  <c r="BA121" i="8"/>
  <c r="AN23" i="8"/>
  <c r="AO23" i="8"/>
  <c r="BA23" i="8"/>
  <c r="AF69" i="8"/>
  <c r="S6" i="13" s="1"/>
  <c r="BA69" i="8"/>
  <c r="AF95" i="8"/>
  <c r="E14" i="13" s="1"/>
  <c r="BA95" i="8"/>
  <c r="BA89" i="8"/>
  <c r="AF89" i="8"/>
  <c r="W8" i="13" s="1"/>
  <c r="AF50" i="8"/>
  <c r="O5" i="13" s="1"/>
  <c r="BA50" i="8"/>
  <c r="AF87" i="8"/>
  <c r="W6" i="13" s="1"/>
  <c r="BA87" i="8"/>
  <c r="AF61" i="8"/>
  <c r="Q7" i="13" s="1"/>
  <c r="BA61" i="8"/>
  <c r="AF98" i="8"/>
  <c r="E17" i="13" s="1"/>
  <c r="BA98" i="8"/>
  <c r="AF125" i="8"/>
  <c r="K17" i="13" s="1"/>
  <c r="BA125" i="8"/>
  <c r="AF53" i="8"/>
  <c r="O8" i="13" s="1"/>
  <c r="BA53" i="8"/>
  <c r="AF113" i="8"/>
  <c r="I14" i="13" s="1"/>
  <c r="BA113" i="8"/>
  <c r="O33" i="8"/>
  <c r="BD33" i="8"/>
  <c r="AF123" i="8"/>
  <c r="K15" i="13" s="1"/>
  <c r="BA123" i="8"/>
  <c r="AF107" i="8"/>
  <c r="G17" i="13" s="1"/>
  <c r="BA107" i="8"/>
  <c r="BA40" i="8"/>
  <c r="AF40" i="8"/>
  <c r="M4" i="13" s="1"/>
  <c r="M45" i="8"/>
  <c r="AF51" i="8"/>
  <c r="O6" i="13" s="1"/>
  <c r="O9" i="13" s="1"/>
  <c r="BA51" i="8"/>
  <c r="W9" i="13"/>
  <c r="BD139" i="8"/>
  <c r="AN139" i="8"/>
  <c r="AO139" i="8"/>
  <c r="BA124" i="8"/>
  <c r="AF124" i="8"/>
  <c r="K16" i="13" s="1"/>
  <c r="AF86" i="8"/>
  <c r="W5" i="13" s="1"/>
  <c r="BA86" i="8"/>
  <c r="AF115" i="8"/>
  <c r="I16" i="13" s="1"/>
  <c r="BA115" i="8"/>
  <c r="AF105" i="8"/>
  <c r="G15" i="13" s="1"/>
  <c r="BA105" i="8"/>
  <c r="AF97" i="8"/>
  <c r="E16" i="13" s="1"/>
  <c r="BA97" i="8"/>
  <c r="AF134" i="8"/>
  <c r="M17" i="13" s="1"/>
  <c r="BA134" i="8"/>
  <c r="AF103" i="8"/>
  <c r="G13" i="13" s="1"/>
  <c r="G18" i="13" s="1"/>
  <c r="BA103" i="8"/>
  <c r="AF88" i="8"/>
  <c r="W7" i="13" s="1"/>
  <c r="BA88" i="8"/>
  <c r="BA43" i="8"/>
  <c r="AF43" i="8"/>
  <c r="M7" i="13" s="1"/>
  <c r="BA130" i="8"/>
  <c r="AF130" i="8"/>
  <c r="M13" i="13" s="1"/>
  <c r="P36" i="8"/>
  <c r="BD34" i="8"/>
  <c r="AF96" i="8"/>
  <c r="E15" i="13" s="1"/>
  <c r="E18" i="13" s="1"/>
  <c r="BA96" i="8"/>
  <c r="AF67" i="8"/>
  <c r="S4" i="13" s="1"/>
  <c r="S9" i="13" s="1"/>
  <c r="BA67" i="8"/>
  <c r="AF71" i="8"/>
  <c r="S8" i="13" s="1"/>
  <c r="BA71" i="8"/>
  <c r="AF131" i="8"/>
  <c r="M14" i="13" s="1"/>
  <c r="BA131" i="8"/>
  <c r="AF78" i="8"/>
  <c r="U6" i="13" s="1"/>
  <c r="BA78" i="8"/>
  <c r="AF42" i="8"/>
  <c r="M6" i="13" s="1"/>
  <c r="BA42" i="8"/>
  <c r="AF77" i="8"/>
  <c r="U5" i="13" s="1"/>
  <c r="U9" i="13" s="1"/>
  <c r="BA77" i="8"/>
  <c r="AF41" i="8"/>
  <c r="M5" i="13" s="1"/>
  <c r="BA41" i="8"/>
  <c r="N60" i="8"/>
  <c r="BC60" i="8"/>
  <c r="P6" i="8"/>
  <c r="BD6" i="8" s="1"/>
  <c r="P144" i="8"/>
  <c r="AF139" i="8"/>
  <c r="O13" i="13" s="1"/>
  <c r="O18" i="13" s="1"/>
  <c r="Z17" i="8"/>
  <c r="O17" i="8"/>
  <c r="BC17" i="8" s="1"/>
  <c r="P5" i="8"/>
  <c r="BD5" i="8" s="1"/>
  <c r="P15" i="8"/>
  <c r="BD15" i="8" s="1"/>
  <c r="AA15" i="8"/>
  <c r="Z13" i="8"/>
  <c r="N13" i="8" s="1"/>
  <c r="BB13" i="8" s="1"/>
  <c r="P7" i="8"/>
  <c r="BD7" i="8" s="1"/>
  <c r="Q9" i="8"/>
  <c r="N35" i="8"/>
  <c r="BB35" i="8" s="1"/>
  <c r="Y35" i="8"/>
  <c r="M35" i="8" s="1"/>
  <c r="P27" i="8"/>
  <c r="O26" i="8"/>
  <c r="BC26" i="8" s="1"/>
  <c r="Z26" i="8"/>
  <c r="AF23" i="8"/>
  <c r="I5" i="13" s="1"/>
  <c r="O8" i="8"/>
  <c r="BC8" i="8" s="1"/>
  <c r="Z8" i="8"/>
  <c r="AF132" i="8"/>
  <c r="M15" i="13" s="1"/>
  <c r="M135" i="8"/>
  <c r="N22" i="8"/>
  <c r="BB22" i="8" s="1"/>
  <c r="Y22" i="8"/>
  <c r="M22" i="8" s="1"/>
  <c r="Z7" i="8"/>
  <c r="O6" i="8"/>
  <c r="BC6" i="8" s="1"/>
  <c r="Z6" i="8"/>
  <c r="AF32" i="8"/>
  <c r="K5" i="13" s="1"/>
  <c r="Z4" i="8"/>
  <c r="O4" i="8"/>
  <c r="BC4" i="8" s="1"/>
  <c r="O24" i="8"/>
  <c r="BC24" i="8" s="1"/>
  <c r="Z24" i="8"/>
  <c r="O34" i="8"/>
  <c r="Z34" i="8"/>
  <c r="AF58" i="8"/>
  <c r="Q4" i="13" s="1"/>
  <c r="Y5" i="8"/>
  <c r="O14" i="8"/>
  <c r="BC14" i="8" s="1"/>
  <c r="Z14" i="8"/>
  <c r="N16" i="8"/>
  <c r="BB16" i="8" s="1"/>
  <c r="Y16" i="8"/>
  <c r="M16" i="8" s="1"/>
  <c r="O25" i="8"/>
  <c r="BC25" i="8" s="1"/>
  <c r="Z25" i="8"/>
  <c r="N31" i="8"/>
  <c r="BB31" i="8" s="1"/>
  <c r="Y31" i="8"/>
  <c r="M31" i="8" s="1"/>
  <c r="BB132" i="8" l="1"/>
  <c r="N135" i="8"/>
  <c r="AX115" i="8"/>
  <c r="AZ115" i="8"/>
  <c r="AW115" i="8"/>
  <c r="AY115" i="8"/>
  <c r="AX113" i="8"/>
  <c r="AW113" i="8"/>
  <c r="AY113" i="8"/>
  <c r="AZ113" i="8"/>
  <c r="AW112" i="8"/>
  <c r="AZ112" i="8"/>
  <c r="AX112" i="8"/>
  <c r="AY112" i="8"/>
  <c r="AV115" i="8"/>
  <c r="AR115" i="8"/>
  <c r="AS115" i="8"/>
  <c r="AT115" i="8"/>
  <c r="AU115" i="8"/>
  <c r="AT113" i="8"/>
  <c r="AV113" i="8"/>
  <c r="AS113" i="8"/>
  <c r="AR113" i="8"/>
  <c r="AU113" i="8"/>
  <c r="AR112" i="8"/>
  <c r="AT112" i="8"/>
  <c r="AV112" i="8"/>
  <c r="AU112" i="8"/>
  <c r="AS112" i="8"/>
  <c r="K18" i="13"/>
  <c r="AY133" i="8"/>
  <c r="AW133" i="8"/>
  <c r="AX133" i="8"/>
  <c r="AZ133" i="8"/>
  <c r="AX132" i="8"/>
  <c r="AZ132" i="8"/>
  <c r="AW132" i="8"/>
  <c r="AY132" i="8"/>
  <c r="AX131" i="8"/>
  <c r="AY131" i="8"/>
  <c r="AZ131" i="8"/>
  <c r="AW131" i="8"/>
  <c r="AW130" i="8"/>
  <c r="AZ130" i="8"/>
  <c r="AY130" i="8"/>
  <c r="AX130" i="8"/>
  <c r="AR134" i="8"/>
  <c r="AS134" i="8"/>
  <c r="AT134" i="8"/>
  <c r="AV134" i="8"/>
  <c r="AU134" i="8"/>
  <c r="AS133" i="8"/>
  <c r="AU133" i="8"/>
  <c r="AT133" i="8"/>
  <c r="AR133" i="8"/>
  <c r="AV133" i="8"/>
  <c r="AV132" i="8"/>
  <c r="AS132" i="8"/>
  <c r="AU132" i="8"/>
  <c r="AT132" i="8"/>
  <c r="AR132" i="8"/>
  <c r="M18" i="13"/>
  <c r="AV131" i="8"/>
  <c r="AT131" i="8"/>
  <c r="AU131" i="8"/>
  <c r="AR131" i="8"/>
  <c r="AS131" i="8"/>
  <c r="AR130" i="8"/>
  <c r="AV130" i="8"/>
  <c r="AT130" i="8"/>
  <c r="AU130" i="8"/>
  <c r="AS130" i="8"/>
  <c r="AS32" i="8"/>
  <c r="AU32" i="8"/>
  <c r="AV32" i="8"/>
  <c r="AQ32" i="8"/>
  <c r="AR32" i="8"/>
  <c r="AT32" i="8"/>
  <c r="M9" i="13"/>
  <c r="AN16" i="8"/>
  <c r="AO16" i="8"/>
  <c r="BA16" i="8"/>
  <c r="O36" i="8"/>
  <c r="BC34" i="8"/>
  <c r="I18" i="13"/>
  <c r="AR23" i="8"/>
  <c r="AV23" i="8"/>
  <c r="AT23" i="8"/>
  <c r="AS23" i="8"/>
  <c r="AU23" i="8"/>
  <c r="AQ23" i="8"/>
  <c r="BC33" i="8"/>
  <c r="N33" i="8"/>
  <c r="AF35" i="8"/>
  <c r="K8" i="13" s="1"/>
  <c r="AO35" i="8"/>
  <c r="AN35" i="8"/>
  <c r="BA35" i="8"/>
  <c r="AN31" i="8"/>
  <c r="AO31" i="8"/>
  <c r="BA31" i="8"/>
  <c r="AV139" i="8"/>
  <c r="AU139" i="8"/>
  <c r="AQ139" i="8"/>
  <c r="AT139" i="8"/>
  <c r="AR139" i="8"/>
  <c r="AS139" i="8"/>
  <c r="AF22" i="8"/>
  <c r="I4" i="13" s="1"/>
  <c r="AN22" i="8"/>
  <c r="AO22" i="8"/>
  <c r="BA22" i="8"/>
  <c r="M60" i="8"/>
  <c r="BB60" i="8"/>
  <c r="N63" i="8"/>
  <c r="O7" i="8"/>
  <c r="BC7" i="8" s="1"/>
  <c r="P9" i="8"/>
  <c r="P18" i="8"/>
  <c r="N17" i="8"/>
  <c r="BB17" i="8" s="1"/>
  <c r="Y17" i="8"/>
  <c r="M17" i="8" s="1"/>
  <c r="O5" i="8"/>
  <c r="BC5" i="8" s="1"/>
  <c r="Z15" i="8"/>
  <c r="O15" i="8"/>
  <c r="BC15" i="8" s="1"/>
  <c r="Y13" i="8"/>
  <c r="M13" i="8" s="1"/>
  <c r="AF16" i="8"/>
  <c r="G7" i="13" s="1"/>
  <c r="N26" i="8"/>
  <c r="BB26" i="8" s="1"/>
  <c r="Y26" i="8"/>
  <c r="M26" i="8" s="1"/>
  <c r="N8" i="8"/>
  <c r="BB8" i="8" s="1"/>
  <c r="Y8" i="8"/>
  <c r="N7" i="8"/>
  <c r="BB7" i="8" s="1"/>
  <c r="Y7" i="8"/>
  <c r="N6" i="8"/>
  <c r="BB6" i="8" s="1"/>
  <c r="Y6" i="8"/>
  <c r="N4" i="8"/>
  <c r="BB4" i="8" s="1"/>
  <c r="Y4" i="8"/>
  <c r="N14" i="8"/>
  <c r="BB14" i="8" s="1"/>
  <c r="Y14" i="8"/>
  <c r="M14" i="8" s="1"/>
  <c r="N25" i="8"/>
  <c r="BB25" i="8" s="1"/>
  <c r="Y25" i="8"/>
  <c r="M25" i="8" s="1"/>
  <c r="N24" i="8"/>
  <c r="BB24" i="8" s="1"/>
  <c r="Y24" i="8"/>
  <c r="M24" i="8" s="1"/>
  <c r="AF31" i="8"/>
  <c r="K4" i="13" s="1"/>
  <c r="O27" i="8"/>
  <c r="N34" i="8"/>
  <c r="Y34" i="8"/>
  <c r="M34" i="8" s="1"/>
  <c r="AR35" i="8" l="1"/>
  <c r="AQ35" i="8"/>
  <c r="AU35" i="8"/>
  <c r="AS35" i="8"/>
  <c r="AV35" i="8"/>
  <c r="AT35" i="8"/>
  <c r="AT16" i="8"/>
  <c r="AQ16" i="8"/>
  <c r="AV16" i="8"/>
  <c r="AR16" i="8"/>
  <c r="AU16" i="8"/>
  <c r="AS16" i="8"/>
  <c r="AN34" i="8"/>
  <c r="AO34" i="8"/>
  <c r="BA34" i="8"/>
  <c r="AN17" i="8"/>
  <c r="AO17" i="8"/>
  <c r="BA17" i="8"/>
  <c r="AF60" i="8"/>
  <c r="Q6" i="13" s="1"/>
  <c r="Q9" i="13" s="1"/>
  <c r="BA60" i="8"/>
  <c r="M63" i="8"/>
  <c r="AY139" i="8"/>
  <c r="AZ139" i="8"/>
  <c r="AX139" i="8"/>
  <c r="AW139" i="8"/>
  <c r="AN14" i="8"/>
  <c r="AO14" i="8"/>
  <c r="BA14" i="8"/>
  <c r="AF26" i="8"/>
  <c r="I8" i="13" s="1"/>
  <c r="AN26" i="8"/>
  <c r="AO26" i="8"/>
  <c r="BA26" i="8"/>
  <c r="N36" i="8"/>
  <c r="BB34" i="8"/>
  <c r="BB33" i="8"/>
  <c r="M33" i="8"/>
  <c r="AN24" i="8"/>
  <c r="AO24" i="8"/>
  <c r="BA24" i="8"/>
  <c r="AT22" i="8"/>
  <c r="AU22" i="8"/>
  <c r="AV22" i="8"/>
  <c r="AQ22" i="8"/>
  <c r="AR22" i="8"/>
  <c r="AS22" i="8"/>
  <c r="AY32" i="8"/>
  <c r="AZ32" i="8"/>
  <c r="AX32" i="8"/>
  <c r="AW32" i="8"/>
  <c r="AN13" i="8"/>
  <c r="AO13" i="8"/>
  <c r="BA13" i="8"/>
  <c r="AW23" i="8"/>
  <c r="AY23" i="8"/>
  <c r="AX23" i="8"/>
  <c r="AZ23" i="8"/>
  <c r="AR31" i="8"/>
  <c r="AV31" i="8"/>
  <c r="AQ31" i="8"/>
  <c r="AS31" i="8"/>
  <c r="AU31" i="8"/>
  <c r="AT31" i="8"/>
  <c r="AN25" i="8"/>
  <c r="AO25" i="8"/>
  <c r="BA25" i="8"/>
  <c r="O18" i="8"/>
  <c r="AF17" i="8"/>
  <c r="G8" i="13" s="1"/>
  <c r="O9" i="8"/>
  <c r="N5" i="8"/>
  <c r="BB5" i="8" s="1"/>
  <c r="N15" i="8"/>
  <c r="BB15" i="8" s="1"/>
  <c r="Y15" i="8"/>
  <c r="AF13" i="8"/>
  <c r="G4" i="13" s="1"/>
  <c r="N27" i="8"/>
  <c r="AF25" i="8"/>
  <c r="I7" i="13" s="1"/>
  <c r="M6" i="8"/>
  <c r="BA6" i="8" s="1"/>
  <c r="AF34" i="8"/>
  <c r="K7" i="13" s="1"/>
  <c r="M8" i="8"/>
  <c r="BA8" i="8" s="1"/>
  <c r="M7" i="8"/>
  <c r="BA7" i="8" s="1"/>
  <c r="M4" i="8"/>
  <c r="M36" i="8"/>
  <c r="AF14" i="8"/>
  <c r="G5" i="13" s="1"/>
  <c r="AF24" i="8"/>
  <c r="I6" i="13" s="1"/>
  <c r="I9" i="13" s="1"/>
  <c r="M27" i="8"/>
  <c r="AR17" i="8" l="1"/>
  <c r="AU17" i="8"/>
  <c r="AV17" i="8"/>
  <c r="AT17" i="8"/>
  <c r="AS17" i="8"/>
  <c r="AQ17" i="8"/>
  <c r="AY16" i="8"/>
  <c r="AZ16" i="8"/>
  <c r="AX16" i="8"/>
  <c r="AW16" i="8"/>
  <c r="AV25" i="8"/>
  <c r="AR25" i="8"/>
  <c r="AU25" i="8"/>
  <c r="AS25" i="8"/>
  <c r="AT25" i="8"/>
  <c r="AQ25" i="8"/>
  <c r="AS26" i="8"/>
  <c r="AT26" i="8"/>
  <c r="AV26" i="8"/>
  <c r="AU26" i="8"/>
  <c r="AR26" i="8"/>
  <c r="AQ26" i="8"/>
  <c r="AT24" i="8"/>
  <c r="AU24" i="8"/>
  <c r="AR24" i="8"/>
  <c r="AQ24" i="8"/>
  <c r="AS24" i="8"/>
  <c r="AV24" i="8"/>
  <c r="AR34" i="8"/>
  <c r="AS34" i="8"/>
  <c r="AT34" i="8"/>
  <c r="AV34" i="8"/>
  <c r="AU34" i="8"/>
  <c r="AQ34" i="8"/>
  <c r="BA33" i="8"/>
  <c r="AF33" i="8"/>
  <c r="K6" i="13" s="1"/>
  <c r="K9" i="13" s="1"/>
  <c r="AY31" i="8"/>
  <c r="AZ31" i="8"/>
  <c r="AW31" i="8"/>
  <c r="AX31" i="8"/>
  <c r="AX22" i="8"/>
  <c r="AY22" i="8"/>
  <c r="AZ22" i="8"/>
  <c r="AW22" i="8"/>
  <c r="AS13" i="8"/>
  <c r="AU13" i="8"/>
  <c r="AT13" i="8"/>
  <c r="AQ13" i="8"/>
  <c r="AV13" i="8"/>
  <c r="AR13" i="8"/>
  <c r="AU14" i="8"/>
  <c r="AS14" i="8"/>
  <c r="AR14" i="8"/>
  <c r="AT14" i="8"/>
  <c r="AV14" i="8"/>
  <c r="AQ14" i="8"/>
  <c r="AY35" i="8"/>
  <c r="AW35" i="8"/>
  <c r="AX35" i="8"/>
  <c r="AZ35" i="8"/>
  <c r="M15" i="8"/>
  <c r="BA15" i="8" s="1"/>
  <c r="AN15" i="8"/>
  <c r="AO15" i="8"/>
  <c r="AN8" i="8"/>
  <c r="AO8" i="8"/>
  <c r="AO7" i="8"/>
  <c r="AN7" i="8"/>
  <c r="AO6" i="8"/>
  <c r="AN6" i="8"/>
  <c r="AN4" i="8"/>
  <c r="AV4" i="8" s="1"/>
  <c r="BA4" i="8"/>
  <c r="N9" i="8"/>
  <c r="M5" i="8"/>
  <c r="BA5" i="8" s="1"/>
  <c r="AO4" i="8"/>
  <c r="N18" i="8"/>
  <c r="AF15" i="8"/>
  <c r="G6" i="13" s="1"/>
  <c r="G9" i="13" s="1"/>
  <c r="AF6" i="8"/>
  <c r="E6" i="13" s="1"/>
  <c r="AF8" i="8"/>
  <c r="E8" i="13" s="1"/>
  <c r="AF7" i="8"/>
  <c r="E7" i="13" s="1"/>
  <c r="AF4" i="8"/>
  <c r="AW25" i="8" l="1"/>
  <c r="AZ25" i="8"/>
  <c r="AY25" i="8"/>
  <c r="AX25" i="8"/>
  <c r="AW26" i="8"/>
  <c r="AZ26" i="8"/>
  <c r="AY26" i="8"/>
  <c r="AX26" i="8"/>
  <c r="AY17" i="8"/>
  <c r="AX17" i="8"/>
  <c r="AW17" i="8"/>
  <c r="AZ17" i="8"/>
  <c r="M18" i="8"/>
  <c r="AQ8" i="8"/>
  <c r="AV8" i="8"/>
  <c r="AS8" i="8"/>
  <c r="AR8" i="8"/>
  <c r="AT8" i="8"/>
  <c r="AU8" i="8"/>
  <c r="AX34" i="8"/>
  <c r="AZ34" i="8"/>
  <c r="AY34" i="8"/>
  <c r="AW34" i="8"/>
  <c r="AX24" i="8"/>
  <c r="AZ24" i="8"/>
  <c r="AY24" i="8"/>
  <c r="AW24" i="8"/>
  <c r="AW14" i="8"/>
  <c r="AY14" i="8"/>
  <c r="AX14" i="8"/>
  <c r="AZ14" i="8"/>
  <c r="AX13" i="8"/>
  <c r="AZ13" i="8"/>
  <c r="AW13" i="8"/>
  <c r="AY13" i="8"/>
  <c r="AU7" i="8"/>
  <c r="AR7" i="8"/>
  <c r="AS7" i="8"/>
  <c r="AT7" i="8"/>
  <c r="AV7" i="8"/>
  <c r="AQ15" i="8"/>
  <c r="AR15" i="8"/>
  <c r="AS15" i="8"/>
  <c r="AU15" i="8"/>
  <c r="AV15" i="8"/>
  <c r="AT15" i="8"/>
  <c r="AV6" i="8"/>
  <c r="AU6" i="8"/>
  <c r="AT6" i="8"/>
  <c r="AR6" i="8"/>
  <c r="AS6" i="8"/>
  <c r="AQ4" i="8"/>
  <c r="AW4" i="8" s="1"/>
  <c r="AQ7" i="8"/>
  <c r="AQ6" i="8"/>
  <c r="M9" i="8"/>
  <c r="AO5" i="8"/>
  <c r="AN5" i="8"/>
  <c r="AF5" i="8"/>
  <c r="E5" i="13" s="1"/>
  <c r="AU4" i="8"/>
  <c r="AR4" i="8"/>
  <c r="AS4" i="8"/>
  <c r="AT4" i="8"/>
  <c r="E4" i="13"/>
  <c r="AX8" i="8" l="1"/>
  <c r="AY8" i="8"/>
  <c r="AW8" i="8"/>
  <c r="AZ8" i="8"/>
  <c r="AY4" i="8"/>
  <c r="AZ4" i="8"/>
  <c r="AZ7" i="8"/>
  <c r="AW7" i="8"/>
  <c r="AX7" i="8"/>
  <c r="AY7" i="8"/>
  <c r="AV5" i="8"/>
  <c r="AT5" i="8"/>
  <c r="AS5" i="8"/>
  <c r="AU5" i="8"/>
  <c r="AR5" i="8"/>
  <c r="AZ15" i="8"/>
  <c r="AY15" i="8"/>
  <c r="AW15" i="8"/>
  <c r="AX15" i="8"/>
  <c r="AZ6" i="8"/>
  <c r="AW6" i="8"/>
  <c r="AY6" i="8"/>
  <c r="AX6" i="8"/>
  <c r="AX4" i="8"/>
  <c r="E9" i="13"/>
  <c r="AQ5" i="8"/>
  <c r="AZ5" i="8" l="1"/>
  <c r="AX5" i="8"/>
  <c r="AY5" i="8"/>
  <c r="AW5" i="8"/>
</calcChain>
</file>

<file path=xl/sharedStrings.xml><?xml version="1.0" encoding="utf-8"?>
<sst xmlns="http://schemas.openxmlformats.org/spreadsheetml/2006/main" count="1731" uniqueCount="236">
  <si>
    <t xml:space="preserve">Nombre </t>
  </si>
  <si>
    <t>Type tableau</t>
  </si>
  <si>
    <t>1/4</t>
  </si>
  <si>
    <t>1/2</t>
  </si>
  <si>
    <t>1/32</t>
  </si>
  <si>
    <t>1/16</t>
  </si>
  <si>
    <t>1/8</t>
  </si>
  <si>
    <t>Finale</t>
  </si>
  <si>
    <t>SH</t>
  </si>
  <si>
    <t>SD</t>
  </si>
  <si>
    <t>DH</t>
  </si>
  <si>
    <t>DD</t>
  </si>
  <si>
    <t>MX</t>
  </si>
  <si>
    <t>Série</t>
  </si>
  <si>
    <t>Samedi</t>
  </si>
  <si>
    <t>Dim matin</t>
  </si>
  <si>
    <t>Finales</t>
  </si>
  <si>
    <t>Horaire</t>
  </si>
  <si>
    <t>1/64</t>
  </si>
  <si>
    <t>KO</t>
  </si>
  <si>
    <t>Poules</t>
  </si>
  <si>
    <t>Poule 3</t>
  </si>
  <si>
    <t>Poule 4</t>
  </si>
  <si>
    <t>Poule 5</t>
  </si>
  <si>
    <t>Nombre</t>
  </si>
  <si>
    <t>Sortant 3</t>
  </si>
  <si>
    <t>Sortant 4</t>
  </si>
  <si>
    <t>Sortant 5</t>
  </si>
  <si>
    <t>Ph finale si poule</t>
  </si>
  <si>
    <t>Nbre de tour</t>
  </si>
  <si>
    <t>Nbre de match par tour</t>
  </si>
  <si>
    <t>Total match en poule</t>
  </si>
  <si>
    <t>Junior</t>
  </si>
  <si>
    <t>Cadet</t>
  </si>
  <si>
    <t>Minime</t>
  </si>
  <si>
    <t>Poussin</t>
  </si>
  <si>
    <t>Benjamin</t>
  </si>
  <si>
    <t>Total</t>
  </si>
  <si>
    <t>Début des rencontres :</t>
  </si>
  <si>
    <t>Intervalle :</t>
  </si>
  <si>
    <t>Nombre maxi de tour</t>
  </si>
  <si>
    <t>Match</t>
  </si>
  <si>
    <t>Tours</t>
  </si>
  <si>
    <t>Nbre Tëte
de série</t>
  </si>
  <si>
    <t>Poule
de 3</t>
  </si>
  <si>
    <t>Poule
de 4</t>
  </si>
  <si>
    <t>Poule
de 5</t>
  </si>
  <si>
    <t>Nbre
sort.</t>
  </si>
  <si>
    <t>Fin.</t>
  </si>
  <si>
    <t>Nbre
matchs</t>
  </si>
  <si>
    <t>Remarque sur joueurs mini</t>
  </si>
  <si>
    <t>Remarque compatibilité poule</t>
  </si>
  <si>
    <t>Rem. Sortant poule 3</t>
  </si>
  <si>
    <t>Rem. Sortant poule 4</t>
  </si>
  <si>
    <t>Rem. Sortant poule 5</t>
  </si>
  <si>
    <t>Elite</t>
  </si>
  <si>
    <t>Vétérans</t>
  </si>
  <si>
    <t>NC</t>
  </si>
  <si>
    <t>A1 - A2</t>
  </si>
  <si>
    <t>A3 - A4</t>
  </si>
  <si>
    <t>B1 - B2</t>
  </si>
  <si>
    <t>B3 - B4</t>
  </si>
  <si>
    <t>C1 - C2</t>
  </si>
  <si>
    <t>C3 - C4</t>
  </si>
  <si>
    <t>D1 - D2</t>
  </si>
  <si>
    <t>D3 - D4</t>
  </si>
  <si>
    <t>N3/R4</t>
  </si>
  <si>
    <t>R5/R6</t>
  </si>
  <si>
    <t>Tableau Poules</t>
  </si>
  <si>
    <t>Tableau Elimination</t>
  </si>
  <si>
    <t>Sortie de Poules</t>
  </si>
  <si>
    <t>T1</t>
  </si>
  <si>
    <t>T2</t>
  </si>
  <si>
    <t>T3</t>
  </si>
  <si>
    <t>T4</t>
  </si>
  <si>
    <t>T5</t>
  </si>
  <si>
    <t>Nb de match / tour</t>
  </si>
  <si>
    <t>Nb de tour</t>
  </si>
  <si>
    <t>SH N3/R4
T2</t>
  </si>
  <si>
    <t>SH N3/R4
T1</t>
  </si>
  <si>
    <t>SH N3/R4
T3</t>
  </si>
  <si>
    <t/>
  </si>
  <si>
    <t>SH N3/R4
finale</t>
  </si>
  <si>
    <t>SD N3/R4
1/32f</t>
  </si>
  <si>
    <t>SD N3/R4
1/16f</t>
  </si>
  <si>
    <t>SD N3/R4
1/8f</t>
  </si>
  <si>
    <t>SD N3/R4
1/4f</t>
  </si>
  <si>
    <t>SD N3/R4
1/2f</t>
  </si>
  <si>
    <t>SD N3/R4
finale</t>
  </si>
  <si>
    <t>DD N3/R4
T1</t>
  </si>
  <si>
    <t>DD N3/R4
T2</t>
  </si>
  <si>
    <t>DD N3/R4
T3</t>
  </si>
  <si>
    <t>DD N3/R4
1/2f</t>
  </si>
  <si>
    <t>DD N3/R4
finale</t>
  </si>
  <si>
    <t>SH R5/R6
T1</t>
  </si>
  <si>
    <t>SH R5/R6
T2</t>
  </si>
  <si>
    <t>SH R5/R6
T3</t>
  </si>
  <si>
    <t>SH R5/R6
1/4f</t>
  </si>
  <si>
    <t>SH R5/R6
1/2f</t>
  </si>
  <si>
    <t>SH R5/R6
finale</t>
  </si>
  <si>
    <t>SD R5/R6
T1</t>
  </si>
  <si>
    <t>SD R5/R6
T2</t>
  </si>
  <si>
    <t>SD R5/R6
T3</t>
  </si>
  <si>
    <t>SD R5/R6
1/2f</t>
  </si>
  <si>
    <t>SD R5/R6
finale</t>
  </si>
  <si>
    <t>DD R5/R6
T1</t>
  </si>
  <si>
    <t>DD R5/R6
T2</t>
  </si>
  <si>
    <t>DD R5/R6
T3</t>
  </si>
  <si>
    <t>DD R5/R6
1/2f</t>
  </si>
  <si>
    <t>DD R5/R6
finale</t>
  </si>
  <si>
    <t>SH D7/D8
T1</t>
  </si>
  <si>
    <t>SH D7/D8
T2</t>
  </si>
  <si>
    <t>SH D7/D8
T3</t>
  </si>
  <si>
    <t>SH D7/D8
1/4f</t>
  </si>
  <si>
    <t>SH D7/D8
1/2f</t>
  </si>
  <si>
    <t>SH D7/D8
finale</t>
  </si>
  <si>
    <t>SD D7/D8
T1</t>
  </si>
  <si>
    <t>SD D7/D8
T2</t>
  </si>
  <si>
    <t>SD D7/D8
T3</t>
  </si>
  <si>
    <t>SD D7/D8
1/4f</t>
  </si>
  <si>
    <t>SD D7/D8
1/2f</t>
  </si>
  <si>
    <t>SD D7/D8
finale</t>
  </si>
  <si>
    <t>DH D7/D8
T1</t>
  </si>
  <si>
    <t>DH D7/D8
T2</t>
  </si>
  <si>
    <t>DH D7/D8
T3</t>
  </si>
  <si>
    <t>DH D7/D8
1/4f</t>
  </si>
  <si>
    <t>DH D7/D8
1/2f</t>
  </si>
  <si>
    <t>DH D7/D8
finale</t>
  </si>
  <si>
    <t>DD D7/D8
T1</t>
  </si>
  <si>
    <t>DD D7/D8
T2</t>
  </si>
  <si>
    <t>DD D7/D8
T3</t>
  </si>
  <si>
    <t>DD D7/D8
1/2f</t>
  </si>
  <si>
    <t>DD D7/D8
finale</t>
  </si>
  <si>
    <t>SH D9/P
T1</t>
  </si>
  <si>
    <t>SH D9/P
T2</t>
  </si>
  <si>
    <t>SH D9/P
T3</t>
  </si>
  <si>
    <t>SH D9/P
1/4f</t>
  </si>
  <si>
    <t>SH D9/P
1/2f</t>
  </si>
  <si>
    <t>SH D9/P
finale</t>
  </si>
  <si>
    <t>SD D9/P
T1</t>
  </si>
  <si>
    <t>SD D9/P
T2</t>
  </si>
  <si>
    <t>SD D9/P
T3</t>
  </si>
  <si>
    <t>SD D9/P
T4</t>
  </si>
  <si>
    <t>SD D9/P
T5</t>
  </si>
  <si>
    <t>DH D9/P
1/8f</t>
  </si>
  <si>
    <t>DH D9/P
1/4f</t>
  </si>
  <si>
    <t>DH D9/P
1/2f</t>
  </si>
  <si>
    <t>DH D9/P
finale</t>
  </si>
  <si>
    <t>DD D9/P
T1</t>
  </si>
  <si>
    <t>DD D9/P
T2</t>
  </si>
  <si>
    <t>DD D9/P
T3</t>
  </si>
  <si>
    <t>DD D9/P
finale</t>
  </si>
  <si>
    <t>SH 10
finale</t>
  </si>
  <si>
    <t>SD 10
1/4f</t>
  </si>
  <si>
    <t>SD 10
1/2f</t>
  </si>
  <si>
    <t>SD 10
finale</t>
  </si>
  <si>
    <t>DH 10
1/8f</t>
  </si>
  <si>
    <t>DH 10
1/4f</t>
  </si>
  <si>
    <t>DH 10
1/2f</t>
  </si>
  <si>
    <t>DH 10
finale</t>
  </si>
  <si>
    <t>SH 9
T1</t>
  </si>
  <si>
    <t>SH 9
T2</t>
  </si>
  <si>
    <t>SH 9
T3</t>
  </si>
  <si>
    <t>SH 9
1/2f</t>
  </si>
  <si>
    <t>SH 9
finale</t>
  </si>
  <si>
    <t>SD 9
T1</t>
  </si>
  <si>
    <t>SD 9
T2</t>
  </si>
  <si>
    <t>SD 9
T3</t>
  </si>
  <si>
    <t>SD 9
1/2f</t>
  </si>
  <si>
    <t>SD 9
finale</t>
  </si>
  <si>
    <t>DD 9
T1</t>
  </si>
  <si>
    <t>DD 9
T2</t>
  </si>
  <si>
    <t>DD 9
T3</t>
  </si>
  <si>
    <t>DD 9
1/8f</t>
  </si>
  <si>
    <t>DD 9
1/4f</t>
  </si>
  <si>
    <t>DD 9
1/2f</t>
  </si>
  <si>
    <t>DD 9
finale</t>
  </si>
  <si>
    <t>SH 10
1/8f</t>
  </si>
  <si>
    <t>SH 10
1/4f</t>
  </si>
  <si>
    <t>SH 10
1/2f</t>
  </si>
  <si>
    <t>SD 10
1/64f</t>
  </si>
  <si>
    <t>SD 10
1/32f</t>
  </si>
  <si>
    <t>SD 10
1/16f</t>
  </si>
  <si>
    <t>SD 10
1/8f</t>
  </si>
  <si>
    <t>DH 10
1/32f</t>
  </si>
  <si>
    <t>DH 10
1/16f</t>
  </si>
  <si>
    <t>SH 11
T1</t>
  </si>
  <si>
    <t>SH 11
T2</t>
  </si>
  <si>
    <t>SH 11
T3</t>
  </si>
  <si>
    <t>SH 11
1/8f</t>
  </si>
  <si>
    <t>SH 11
1/4f</t>
  </si>
  <si>
    <t>SH 11
1/2f</t>
  </si>
  <si>
    <t>SH 11
finale</t>
  </si>
  <si>
    <t>SD 11
T1</t>
  </si>
  <si>
    <t>SD 11
T2</t>
  </si>
  <si>
    <t>SD 11
T3</t>
  </si>
  <si>
    <t>SD 11
1/8f</t>
  </si>
  <si>
    <t>SD 11
1/4f</t>
  </si>
  <si>
    <t>SD 11
1/2f</t>
  </si>
  <si>
    <t>SD 11
finale</t>
  </si>
  <si>
    <t>DH 11
T1</t>
  </si>
  <si>
    <t>DH 11
T2</t>
  </si>
  <si>
    <t>DH 11
T3</t>
  </si>
  <si>
    <t>DH 11
1/8f</t>
  </si>
  <si>
    <t>DH 11
1/4f</t>
  </si>
  <si>
    <t>DH 11
1/2f</t>
  </si>
  <si>
    <t>DH 11
finale</t>
  </si>
  <si>
    <t>DD 11
T1</t>
  </si>
  <si>
    <t>DD 11
T2</t>
  </si>
  <si>
    <t>DD 11
T3</t>
  </si>
  <si>
    <t>DD 11
1/8f</t>
  </si>
  <si>
    <t>DD 11
1/4f</t>
  </si>
  <si>
    <t>DD 11
1/2f</t>
  </si>
  <si>
    <t>DD 11
finale</t>
  </si>
  <si>
    <t>SH 12
T1</t>
  </si>
  <si>
    <t>SH 12
T2</t>
  </si>
  <si>
    <t>SH 12
T3</t>
  </si>
  <si>
    <t>SH 12
finale</t>
  </si>
  <si>
    <t>SD 12
1/4f</t>
  </si>
  <si>
    <t>SD 12
1/2f</t>
  </si>
  <si>
    <t>SD 12
finale</t>
  </si>
  <si>
    <t>DH 12
1/8f</t>
  </si>
  <si>
    <t>DH 12
1/4f</t>
  </si>
  <si>
    <t>DH 12
1/2f</t>
  </si>
  <si>
    <t>DH 12
finale</t>
  </si>
  <si>
    <t>DD 12
1/64f</t>
  </si>
  <si>
    <t>DD 12
1/32f</t>
  </si>
  <si>
    <t>DD 12
1/16f</t>
  </si>
  <si>
    <t>DD 12
1/8f</t>
  </si>
  <si>
    <t>DD 12
1/4f</t>
  </si>
  <si>
    <t>DD 12
1/2f</t>
  </si>
  <si>
    <t>DD 12
finale</t>
  </si>
  <si>
    <t>DH R5/R6
1/8f</t>
  </si>
  <si>
    <t>DH R5/R6
1/4f</t>
  </si>
  <si>
    <t>DH R5/R6
1/2f</t>
  </si>
  <si>
    <t>DH R5/R6
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</si>
</sst>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"/>
  </numFmts>
  <fonts count="11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i/>
      <sz val="8"/>
      <name val="Arial"/>
      <family val="2"/>
    </font>
    <font>
      <sz val="10"/>
      <color indexed="10"/>
      <name val="Arial"/>
      <family val="2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164" fontId="0" fillId="0" borderId="9" xfId="0" applyNumberForma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1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vertical="center"/>
      <protection locked="0"/>
    </xf>
    <xf numFmtId="0" fontId="0" fillId="0" borderId="24" xfId="0" applyBorder="1" applyAlignment="1">
      <alignment vertical="center"/>
    </xf>
    <xf numFmtId="0" fontId="0" fillId="0" borderId="25" xfId="0" applyBorder="1" applyAlignment="1" applyProtection="1">
      <alignment vertical="center"/>
      <protection locked="0"/>
    </xf>
    <xf numFmtId="0" fontId="5" fillId="0" borderId="26" xfId="0" applyFont="1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5" fillId="0" borderId="29" xfId="0" applyFont="1" applyBorder="1" applyAlignment="1">
      <alignment vertical="center"/>
    </xf>
    <xf numFmtId="0" fontId="0" fillId="0" borderId="30" xfId="0" applyBorder="1" applyAlignment="1" applyProtection="1">
      <alignment vertical="center"/>
      <protection locked="0"/>
    </xf>
    <xf numFmtId="0" fontId="0" fillId="0" borderId="26" xfId="0" applyBorder="1" applyAlignment="1">
      <alignment vertical="center"/>
    </xf>
    <xf numFmtId="0" fontId="0" fillId="0" borderId="0" xfId="0" applyAlignment="1">
      <alignment wrapText="1"/>
    </xf>
    <xf numFmtId="0" fontId="0" fillId="0" borderId="0" xfId="0" quotePrefix="1" applyNumberFormat="1"/>
    <xf numFmtId="0" fontId="0" fillId="0" borderId="0" xfId="0" applyNumberFormat="1"/>
    <xf numFmtId="0" fontId="5" fillId="0" borderId="0" xfId="0" applyFont="1" applyAlignment="1">
      <alignment horizontal="left"/>
    </xf>
    <xf numFmtId="0" fontId="5" fillId="0" borderId="0" xfId="0" applyFont="1"/>
    <xf numFmtId="0" fontId="9" fillId="0" borderId="0" xfId="0" applyFont="1"/>
    <xf numFmtId="0" fontId="0" fillId="0" borderId="0" xfId="0" applyProtection="1"/>
    <xf numFmtId="0" fontId="0" fillId="0" borderId="0" xfId="0" applyAlignment="1" applyProtection="1">
      <alignment horizontal="center"/>
    </xf>
    <xf numFmtId="0" fontId="1" fillId="0" borderId="0" xfId="0" applyFont="1" applyProtection="1"/>
    <xf numFmtId="0" fontId="5" fillId="0" borderId="0" xfId="0" applyFont="1" applyAlignment="1" applyProtection="1">
      <alignment horizontal="left"/>
    </xf>
    <xf numFmtId="0" fontId="5" fillId="0" borderId="0" xfId="0" applyFont="1" applyProtection="1"/>
    <xf numFmtId="0" fontId="9" fillId="0" borderId="0" xfId="0" applyFont="1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0" fillId="3" borderId="4" xfId="0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0" fontId="0" fillId="0" borderId="1" xfId="0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0" fillId="4" borderId="24" xfId="0" applyFill="1" applyBorder="1" applyAlignment="1" applyProtection="1">
      <alignment horizontal="center" vertical="center"/>
    </xf>
    <xf numFmtId="0" fontId="1" fillId="3" borderId="31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center" wrapText="1"/>
    </xf>
    <xf numFmtId="0" fontId="0" fillId="3" borderId="2" xfId="0" applyFill="1" applyBorder="1" applyAlignment="1" applyProtection="1">
      <alignment horizontal="center" vertical="center"/>
    </xf>
    <xf numFmtId="0" fontId="0" fillId="0" borderId="2" xfId="0" applyBorder="1" applyAlignment="1" applyProtection="1">
      <alignment vertical="center"/>
    </xf>
    <xf numFmtId="0" fontId="0" fillId="0" borderId="2" xfId="0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0" fillId="4" borderId="32" xfId="0" applyFill="1" applyBorder="1" applyAlignment="1" applyProtection="1">
      <alignment horizontal="center" vertical="center"/>
    </xf>
    <xf numFmtId="0" fontId="1" fillId="3" borderId="33" xfId="0" applyFon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3" xfId="0" applyFill="1" applyBorder="1" applyAlignment="1" applyProtection="1">
      <alignment horizontal="center" vertical="center"/>
    </xf>
    <xf numFmtId="0" fontId="0" fillId="4" borderId="34" xfId="0" applyFill="1" applyBorder="1" applyAlignment="1" applyProtection="1">
      <alignment horizontal="center" vertical="center"/>
    </xf>
    <xf numFmtId="0" fontId="0" fillId="4" borderId="35" xfId="0" applyFill="1" applyBorder="1" applyAlignment="1" applyProtection="1">
      <alignment horizontal="center" vertical="center"/>
    </xf>
    <xf numFmtId="0" fontId="1" fillId="3" borderId="36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5" fillId="4" borderId="10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6" fillId="3" borderId="37" xfId="0" applyFont="1" applyFill="1" applyBorder="1" applyAlignment="1" applyProtection="1">
      <alignment horizontal="center" vertical="center"/>
    </xf>
    <xf numFmtId="0" fontId="8" fillId="3" borderId="38" xfId="0" applyFont="1" applyFill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3" fillId="0" borderId="39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/>
    </xf>
    <xf numFmtId="0" fontId="3" fillId="0" borderId="41" xfId="0" applyFont="1" applyBorder="1" applyAlignment="1" applyProtection="1">
      <alignment horizontal="center" vertical="center"/>
    </xf>
    <xf numFmtId="0" fontId="1" fillId="0" borderId="23" xfId="0" applyFont="1" applyBorder="1" applyAlignment="1" applyProtection="1">
      <alignment horizontal="center" vertical="center"/>
    </xf>
    <xf numFmtId="0" fontId="3" fillId="0" borderId="42" xfId="0" applyFont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1" fillId="4" borderId="43" xfId="0" applyFont="1" applyFill="1" applyBorder="1" applyAlignment="1" applyProtection="1">
      <alignment horizontal="center" vertical="center"/>
    </xf>
    <xf numFmtId="0" fontId="3" fillId="4" borderId="44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</xf>
    <xf numFmtId="0" fontId="1" fillId="4" borderId="34" xfId="0" applyFont="1" applyFill="1" applyBorder="1" applyAlignment="1" applyProtection="1">
      <alignment horizontal="center" vertical="center"/>
    </xf>
    <xf numFmtId="0" fontId="4" fillId="5" borderId="1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6" borderId="34" xfId="0" applyFill="1" applyBorder="1" applyAlignment="1" applyProtection="1">
      <alignment horizontal="center" vertical="center"/>
    </xf>
    <xf numFmtId="0" fontId="0" fillId="6" borderId="35" xfId="0" applyFill="1" applyBorder="1" applyAlignment="1" applyProtection="1">
      <alignment horizontal="center" vertical="center"/>
    </xf>
    <xf numFmtId="0" fontId="0" fillId="6" borderId="32" xfId="0" applyFill="1" applyBorder="1" applyAlignment="1" applyProtection="1">
      <alignment horizontal="center" vertical="center"/>
    </xf>
    <xf numFmtId="0" fontId="0" fillId="6" borderId="2" xfId="0" applyFill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 vertical="center"/>
    </xf>
    <xf numFmtId="0" fontId="0" fillId="6" borderId="24" xfId="0" applyFill="1" applyBorder="1" applyAlignment="1" applyProtection="1">
      <alignment horizontal="center" vertical="center"/>
    </xf>
    <xf numFmtId="0" fontId="0" fillId="7" borderId="34" xfId="0" applyFill="1" applyBorder="1" applyAlignment="1" applyProtection="1">
      <alignment horizontal="center" vertical="center"/>
    </xf>
    <xf numFmtId="0" fontId="0" fillId="8" borderId="1" xfId="0" applyFill="1" applyBorder="1" applyAlignment="1" applyProtection="1">
      <alignment horizontal="center" vertical="center"/>
    </xf>
    <xf numFmtId="0" fontId="0" fillId="8" borderId="2" xfId="0" applyFill="1" applyBorder="1" applyAlignment="1" applyProtection="1">
      <alignment horizontal="center" vertical="center"/>
    </xf>
    <xf numFmtId="0" fontId="0" fillId="8" borderId="32" xfId="0" applyFill="1" applyBorder="1" applyAlignment="1" applyProtection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49" fontId="5" fillId="0" borderId="15" xfId="0" applyNumberFormat="1" applyFont="1" applyFill="1" applyBorder="1"/>
    <xf numFmtId="0" fontId="0" fillId="0" borderId="0" xfId="0" applyFill="1" applyAlignment="1">
      <alignment vertical="center"/>
    </xf>
    <xf numFmtId="0" fontId="0" fillId="0" borderId="15" xfId="0" applyFill="1" applyBorder="1" applyAlignment="1">
      <alignment vertical="center" wrapText="1"/>
    </xf>
    <xf numFmtId="0" fontId="0" fillId="0" borderId="0" xfId="0" applyFill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10" fillId="0" borderId="0" xfId="0" applyFont="1" applyProtection="1"/>
    <xf numFmtId="0" fontId="10" fillId="0" borderId="0" xfId="0" applyFont="1" applyAlignment="1" applyProtection="1">
      <alignment vertical="center"/>
    </xf>
    <xf numFmtId="0" fontId="10" fillId="0" borderId="0" xfId="0" applyFont="1"/>
    <xf numFmtId="0" fontId="0" fillId="0" borderId="0" xfId="0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0" xfId="0" applyFill="1" applyAlignment="1" applyProtection="1">
      <alignment vertical="center" wrapText="1"/>
    </xf>
    <xf numFmtId="0" fontId="0" fillId="0" borderId="0" xfId="0" applyFill="1" applyBorder="1" applyAlignment="1" applyProtection="1">
      <alignment vertical="center" wrapText="1"/>
    </xf>
    <xf numFmtId="49" fontId="5" fillId="0" borderId="15" xfId="0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15" xfId="0" applyBorder="1" applyAlignment="1">
      <alignment wrapText="1"/>
    </xf>
    <xf numFmtId="0" fontId="0" fillId="0" borderId="14" xfId="0" applyBorder="1" applyAlignment="1">
      <alignment vertical="center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0" fillId="0" borderId="51" xfId="0" applyFill="1" applyBorder="1" applyAlignment="1" applyProtection="1">
      <alignment horizontal="center" vertical="center" wrapText="1"/>
    </xf>
    <xf numFmtId="0" fontId="1" fillId="2" borderId="45" xfId="0" applyFont="1" applyFill="1" applyBorder="1" applyAlignment="1" applyProtection="1">
      <alignment horizontal="center" vertical="center" wrapText="1"/>
    </xf>
    <xf numFmtId="0" fontId="1" fillId="2" borderId="47" xfId="0" applyFont="1" applyFill="1" applyBorder="1" applyAlignment="1" applyProtection="1">
      <alignment horizontal="center" vertical="center" wrapText="1"/>
    </xf>
    <xf numFmtId="0" fontId="3" fillId="2" borderId="45" xfId="0" applyFont="1" applyFill="1" applyBorder="1" applyAlignment="1" applyProtection="1">
      <alignment horizontal="center" vertical="center" wrapText="1"/>
    </xf>
    <xf numFmtId="0" fontId="3" fillId="2" borderId="47" xfId="0" applyFont="1" applyFill="1" applyBorder="1" applyAlignment="1" applyProtection="1">
      <alignment horizontal="center" vertical="center" wrapText="1"/>
    </xf>
    <xf numFmtId="49" fontId="0" fillId="4" borderId="45" xfId="0" applyNumberFormat="1" applyFill="1" applyBorder="1" applyAlignment="1" applyProtection="1">
      <alignment horizontal="center" vertical="center"/>
    </xf>
    <xf numFmtId="49" fontId="0" fillId="4" borderId="47" xfId="0" applyNumberFormat="1" applyFill="1" applyBorder="1" applyAlignment="1" applyProtection="1">
      <alignment horizontal="center" vertical="center"/>
    </xf>
    <xf numFmtId="0" fontId="0" fillId="3" borderId="45" xfId="0" applyFill="1" applyBorder="1" applyAlignment="1" applyProtection="1">
      <alignment horizontal="center" vertical="center"/>
    </xf>
    <xf numFmtId="0" fontId="0" fillId="3" borderId="47" xfId="0" applyFill="1" applyBorder="1" applyAlignment="1" applyProtection="1">
      <alignment horizontal="center" vertical="center"/>
    </xf>
    <xf numFmtId="0" fontId="0" fillId="0" borderId="45" xfId="0" applyBorder="1" applyAlignment="1" applyProtection="1">
      <alignment horizontal="center" vertical="center"/>
    </xf>
    <xf numFmtId="0" fontId="0" fillId="0" borderId="47" xfId="0" applyBorder="1" applyAlignment="1" applyProtection="1">
      <alignment horizontal="center" vertical="center"/>
    </xf>
    <xf numFmtId="0" fontId="0" fillId="0" borderId="45" xfId="0" applyFill="1" applyBorder="1" applyAlignment="1" applyProtection="1">
      <alignment horizontal="center" vertical="center" wrapText="1"/>
    </xf>
    <xf numFmtId="0" fontId="0" fillId="0" borderId="47" xfId="0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3" borderId="45" xfId="0" applyFont="1" applyFill="1" applyBorder="1" applyAlignment="1" applyProtection="1">
      <alignment horizontal="center" vertical="center" textRotation="90"/>
    </xf>
    <xf numFmtId="0" fontId="2" fillId="3" borderId="46" xfId="0" applyFont="1" applyFill="1" applyBorder="1" applyAlignment="1" applyProtection="1">
      <alignment horizontal="center" vertical="center" textRotation="90"/>
    </xf>
    <xf numFmtId="0" fontId="2" fillId="3" borderId="47" xfId="0" applyFont="1" applyFill="1" applyBorder="1" applyAlignment="1" applyProtection="1">
      <alignment horizontal="center" vertical="center" textRotation="90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2" fillId="3" borderId="45" xfId="0" applyFont="1" applyFill="1" applyBorder="1" applyAlignment="1" applyProtection="1">
      <alignment horizontal="center" vertical="center"/>
    </xf>
    <xf numFmtId="0" fontId="2" fillId="3" borderId="46" xfId="0" applyFont="1" applyFill="1" applyBorder="1" applyAlignment="1" applyProtection="1">
      <alignment horizontal="center" vertical="center"/>
    </xf>
    <xf numFmtId="0" fontId="2" fillId="3" borderId="47" xfId="0" applyFont="1" applyFill="1" applyBorder="1" applyAlignment="1" applyProtection="1">
      <alignment horizontal="center" vertical="center"/>
    </xf>
    <xf numFmtId="49" fontId="0" fillId="4" borderId="26" xfId="0" applyNumberFormat="1" applyFill="1" applyBorder="1" applyAlignment="1" applyProtection="1">
      <alignment horizontal="center" vertical="center"/>
    </xf>
    <xf numFmtId="49" fontId="0" fillId="4" borderId="48" xfId="0" applyNumberFormat="1" applyFill="1" applyBorder="1" applyAlignment="1" applyProtection="1">
      <alignment horizontal="center" vertical="center"/>
    </xf>
    <xf numFmtId="0" fontId="1" fillId="3" borderId="49" xfId="0" applyFont="1" applyFill="1" applyBorder="1" applyAlignment="1" applyProtection="1">
      <alignment horizontal="center" vertical="center" wrapText="1"/>
    </xf>
    <xf numFmtId="0" fontId="1" fillId="3" borderId="36" xfId="0" applyFont="1" applyFill="1" applyBorder="1" applyAlignment="1" applyProtection="1">
      <alignment horizontal="center" vertical="center" wrapText="1"/>
    </xf>
    <xf numFmtId="0" fontId="4" fillId="3" borderId="26" xfId="0" applyFont="1" applyFill="1" applyBorder="1" applyAlignment="1" applyProtection="1">
      <alignment horizontal="center" vertical="center"/>
    </xf>
    <xf numFmtId="0" fontId="4" fillId="3" borderId="50" xfId="0" applyFont="1" applyFill="1" applyBorder="1" applyAlignment="1" applyProtection="1">
      <alignment horizontal="center" vertical="center"/>
    </xf>
    <xf numFmtId="0" fontId="7" fillId="3" borderId="26" xfId="0" applyFont="1" applyFill="1" applyBorder="1" applyAlignment="1" applyProtection="1">
      <alignment horizontal="center" vertical="center"/>
    </xf>
    <xf numFmtId="0" fontId="7" fillId="3" borderId="5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3">
    <dxf>
      <fill>
        <patternFill>
          <bgColor theme="9" tint="0.79998168889431442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Lines="2" dropStyle="combo" dx="22" fmlaLink="Tables!$A$7" fmlaRange="Tables!$A$2:$A$3" noThreeD="1" sel="2" val="0"/>
</file>

<file path=xl/ctrlProps/ctrlProp2.xml><?xml version="1.0" encoding="utf-8"?>
<formControlPr xmlns="http://schemas.microsoft.com/office/spreadsheetml/2009/9/main" objectType="Drop" dropLines="2" dropStyle="combo" dx="22" fmlaLink="Tables!$A$8" fmlaRange="Tables!$A$2:$A$3" noThreeD="1" sel="1" val="0"/>
</file>

<file path=xl/ctrlProps/ctrlProp3.xml><?xml version="1.0" encoding="utf-8"?>
<formControlPr xmlns="http://schemas.microsoft.com/office/spreadsheetml/2009/9/main" objectType="Drop" dropLines="2" dropStyle="combo" dx="22" fmlaLink="Tables!$A$9" fmlaRange="Tables!$A$2:$A$3" noThreeD="1" sel="1" val="0"/>
</file>

<file path=xl/ctrlProps/ctrlProp4.xml><?xml version="1.0" encoding="utf-8"?>
<formControlPr xmlns="http://schemas.microsoft.com/office/spreadsheetml/2009/9/main" objectType="Drop" dropLines="2" dropStyle="combo" dx="22" fmlaLink="Tables!$A$10" fmlaRange="Tables!$A$2:$A$3" noThreeD="1" sel="2" val="0"/>
</file>

<file path=xl/ctrlProps/ctrlProp5.xml><?xml version="1.0" encoding="utf-8"?>
<formControlPr xmlns="http://schemas.microsoft.com/office/spreadsheetml/2009/9/main" objectType="Drop" dropLines="2" dropStyle="combo" dx="22" fmlaLink="Tables!$A$11" fmlaRange="Tables!$A$2:$A$3" noThreeD="1" sel="2" val="0"/>
</file>

<file path=xl/ctrlProps/ctrlProp6.xml><?xml version="1.0" encoding="utf-8"?>
<formControlPr xmlns="http://schemas.microsoft.com/office/spreadsheetml/2009/9/main" objectType="Drop" dropLines="2" dropStyle="combo" dx="22" fmlaLink="Tables!$A$16" fmlaRange="Tables!$A$2:$A$3" noThreeD="1" sel="2" val="0"/>
</file>

<file path=xl/ctrlProps/ctrlProp7.xml><?xml version="1.0" encoding="utf-8"?>
<formControlPr xmlns="http://schemas.microsoft.com/office/spreadsheetml/2009/9/main" objectType="Drop" dropLines="2" dropStyle="combo" dx="22" fmlaLink="Tables!$A$17" fmlaRange="Tables!$A$2:$A$3" noThreeD="1" sel="2" val="0"/>
</file>

<file path=xl/ctrlProps/ctrlProp8.xml><?xml version="1.0" encoding="utf-8"?>
<formControlPr xmlns="http://schemas.microsoft.com/office/spreadsheetml/2009/9/main" objectType="Drop" dropLines="2" dropStyle="combo" dx="22" fmlaLink="Tables!$A$18" fmlaRange="Tables!$A$2:$A$3" noThreeD="1" sel="1" val="0"/>
</file>

<file path=xl/ctrlProps/ctrlProp9.xml><?xml version="1.0" encoding="utf-8"?>
<formControlPr xmlns="http://schemas.microsoft.com/office/spreadsheetml/2009/9/main" objectType="Drop" dropLines="2" dropStyle="combo" dx="22" fmlaLink="Tables!$A$19" fmlaRange="Tables!$A$2:$A$3" noThreeD="1" sel="2" val="0"/>
</file>

<file path=xl/ctrlProps/ctrlProp10.xml><?xml version="1.0" encoding="utf-8"?>
<formControlPr xmlns="http://schemas.microsoft.com/office/spreadsheetml/2009/9/main" objectType="Drop" dropLines="2" dropStyle="combo" dx="22" fmlaLink="Tables!$A$20" fmlaRange="Tables!$A$2:$A$3" noThreeD="1" sel="2" val="0"/>
</file>

<file path=xl/ctrlProps/ctrlProp11.xml><?xml version="1.0" encoding="utf-8"?>
<formControlPr xmlns="http://schemas.microsoft.com/office/spreadsheetml/2009/9/main" objectType="Drop" dropLines="2" dropStyle="combo" dx="22" fmlaLink="Tables!$A$7" fmlaRange="Tables!$A$2:$A$3" noThreeD="1" sel="2" val="0"/>
</file>

<file path=xl/ctrlProps/ctrlProp12.xml><?xml version="1.0" encoding="utf-8"?>
<formControlPr xmlns="http://schemas.microsoft.com/office/spreadsheetml/2009/9/main" objectType="Drop" dropLines="2" dropStyle="combo" dx="22" fmlaLink="Tables!$A$8" fmlaRange="Tables!$A$2:$A$3" noThreeD="1" sel="1" val="0"/>
</file>

<file path=xl/ctrlProps/ctrlProp13.xml><?xml version="1.0" encoding="utf-8"?>
<formControlPr xmlns="http://schemas.microsoft.com/office/spreadsheetml/2009/9/main" objectType="Drop" dropLines="2" dropStyle="combo" dx="22" fmlaLink="Tables!$A$9" fmlaRange="Tables!$A$2:$A$3" noThreeD="1" sel="1" val="0"/>
</file>

<file path=xl/ctrlProps/ctrlProp14.xml><?xml version="1.0" encoding="utf-8"?>
<formControlPr xmlns="http://schemas.microsoft.com/office/spreadsheetml/2009/9/main" objectType="Drop" dropLines="2" dropStyle="combo" dx="22" fmlaLink="Tables!$A$10" fmlaRange="Tables!$A$2:$A$3" noThreeD="1" sel="2" val="0"/>
</file>

<file path=xl/ctrlProps/ctrlProp15.xml><?xml version="1.0" encoding="utf-8"?>
<formControlPr xmlns="http://schemas.microsoft.com/office/spreadsheetml/2009/9/main" objectType="Drop" dropLines="2" dropStyle="combo" dx="22" fmlaLink="Tables!$A$11" fmlaRange="Tables!$A$2:$A$3" noThreeD="1" sel="2" val="0"/>
</file>

<file path=xl/ctrlProps/ctrlProp16.xml><?xml version="1.0" encoding="utf-8"?>
<formControlPr xmlns="http://schemas.microsoft.com/office/spreadsheetml/2009/9/main" objectType="Drop" dropLines="2" dropStyle="combo" dx="22" fmlaLink="Tables!$A$16" fmlaRange="Tables!$A$2:$A$3" noThreeD="1" sel="2" val="0"/>
</file>

<file path=xl/ctrlProps/ctrlProp17.xml><?xml version="1.0" encoding="utf-8"?>
<formControlPr xmlns="http://schemas.microsoft.com/office/spreadsheetml/2009/9/main" objectType="Drop" dropLines="2" dropStyle="combo" dx="22" fmlaLink="Tables!$A$17" fmlaRange="Tables!$A$2:$A$3" noThreeD="1" sel="2" val="0"/>
</file>

<file path=xl/ctrlProps/ctrlProp18.xml><?xml version="1.0" encoding="utf-8"?>
<formControlPr xmlns="http://schemas.microsoft.com/office/spreadsheetml/2009/9/main" objectType="Drop" dropLines="2" dropStyle="combo" dx="22" fmlaLink="Tables!$A$18" fmlaRange="Tables!$A$2:$A$3" noThreeD="1" sel="1" val="0"/>
</file>

<file path=xl/ctrlProps/ctrlProp19.xml><?xml version="1.0" encoding="utf-8"?>
<formControlPr xmlns="http://schemas.microsoft.com/office/spreadsheetml/2009/9/main" objectType="Drop" dropLines="2" dropStyle="combo" dx="22" fmlaLink="Tables!$A$19" fmlaRange="Tables!$A$2:$A$3" noThreeD="1" sel="2" val="0"/>
</file>

<file path=xl/ctrlProps/ctrlProp20.xml><?xml version="1.0" encoding="utf-8"?>
<formControlPr xmlns="http://schemas.microsoft.com/office/spreadsheetml/2009/9/main" objectType="Drop" dropLines="2" dropStyle="combo" dx="22" fmlaLink="Tables!$A$20" fmlaRange="Tables!$A$2:$A$3" noThreeD="1" sel="2" val="0"/>
</file>

<file path=xl/ctrlProps/ctrlProp21.xml><?xml version="1.0" encoding="utf-8"?>
<formControlPr xmlns="http://schemas.microsoft.com/office/spreadsheetml/2009/9/main" objectType="Drop" dropLines="2" dropStyle="combo" dx="22" fmlaLink="Tables!$A$25" fmlaRange="Tables!$A$2:$A$3" noThreeD="1" sel="2" val="0"/>
</file>

<file path=xl/ctrlProps/ctrlProp22.xml><?xml version="1.0" encoding="utf-8"?>
<formControlPr xmlns="http://schemas.microsoft.com/office/spreadsheetml/2009/9/main" objectType="Drop" dropLines="2" dropStyle="combo" dx="22" fmlaLink="Tables!$A$26" fmlaRange="Tables!$A$2:$A$3" noThreeD="1" sel="2" val="0"/>
</file>

<file path=xl/ctrlProps/ctrlProp23.xml><?xml version="1.0" encoding="utf-8"?>
<formControlPr xmlns="http://schemas.microsoft.com/office/spreadsheetml/2009/9/main" objectType="Drop" dropLines="2" dropStyle="combo" dx="22" fmlaLink="Tables!$A$27" fmlaRange="Tables!$A$2:$A$3" noThreeD="1" sel="2" val="0"/>
</file>

<file path=xl/ctrlProps/ctrlProp24.xml><?xml version="1.0" encoding="utf-8"?>
<formControlPr xmlns="http://schemas.microsoft.com/office/spreadsheetml/2009/9/main" objectType="Drop" dropLines="2" dropStyle="combo" dx="22" fmlaLink="Tables!$A$28" fmlaRange="Tables!$A$2:$A$3" noThreeD="1" sel="2" val="0"/>
</file>

<file path=xl/ctrlProps/ctrlProp25.xml><?xml version="1.0" encoding="utf-8"?>
<formControlPr xmlns="http://schemas.microsoft.com/office/spreadsheetml/2009/9/main" objectType="Drop" dropLines="2" dropStyle="combo" dx="22" fmlaLink="Tables!$A$29" fmlaRange="Tables!$A$2:$A$3" noThreeD="1" sel="2" val="0"/>
</file>

<file path=xl/ctrlProps/ctrlProp26.xml><?xml version="1.0" encoding="utf-8"?>
<formControlPr xmlns="http://schemas.microsoft.com/office/spreadsheetml/2009/9/main" objectType="Drop" dropLines="2" dropStyle="combo" dx="22" fmlaLink="Tables!$A$16" fmlaRange="Tables!$A$2:$A$3" noThreeD="1" sel="2" val="0"/>
</file>

<file path=xl/ctrlProps/ctrlProp27.xml><?xml version="1.0" encoding="utf-8"?>
<formControlPr xmlns="http://schemas.microsoft.com/office/spreadsheetml/2009/9/main" objectType="Drop" dropLines="2" dropStyle="combo" dx="22" fmlaLink="Tables!$A$17" fmlaRange="Tables!$A$2:$A$3" noThreeD="1" sel="2" val="0"/>
</file>

<file path=xl/ctrlProps/ctrlProp28.xml><?xml version="1.0" encoding="utf-8"?>
<formControlPr xmlns="http://schemas.microsoft.com/office/spreadsheetml/2009/9/main" objectType="Drop" dropLines="2" dropStyle="combo" dx="22" fmlaLink="Tables!$A$18" fmlaRange="Tables!$A$2:$A$3" noThreeD="1" sel="1" val="0"/>
</file>

<file path=xl/ctrlProps/ctrlProp29.xml><?xml version="1.0" encoding="utf-8"?>
<formControlPr xmlns="http://schemas.microsoft.com/office/spreadsheetml/2009/9/main" objectType="Drop" dropLines="2" dropStyle="combo" dx="22" fmlaLink="Tables!$A$19" fmlaRange="Tables!$A$2:$A$3" noThreeD="1" sel="2" val="0"/>
</file>

<file path=xl/ctrlProps/ctrlProp30.xml><?xml version="1.0" encoding="utf-8"?>
<formControlPr xmlns="http://schemas.microsoft.com/office/spreadsheetml/2009/9/main" objectType="Drop" dropLines="2" dropStyle="combo" dx="22" fmlaLink="Tables!$A$20" fmlaRange="Tables!$A$2:$A$3" noThreeD="1" sel="2" val="0"/>
</file>

<file path=xl/ctrlProps/ctrlProp31.xml><?xml version="1.0" encoding="utf-8"?>
<formControlPr xmlns="http://schemas.microsoft.com/office/spreadsheetml/2009/9/main" objectType="Drop" dropLines="2" dropStyle="combo" dx="22" fmlaLink="Tables!$A$7" fmlaRange="Tables!$A$2:$A$3" noThreeD="1" sel="2" val="0"/>
</file>

<file path=xl/ctrlProps/ctrlProp32.xml><?xml version="1.0" encoding="utf-8"?>
<formControlPr xmlns="http://schemas.microsoft.com/office/spreadsheetml/2009/9/main" objectType="Drop" dropLines="2" dropStyle="combo" dx="22" fmlaLink="Tables!$A$8" fmlaRange="Tables!$A$2:$A$3" noThreeD="1" sel="1" val="0"/>
</file>

<file path=xl/ctrlProps/ctrlProp33.xml><?xml version="1.0" encoding="utf-8"?>
<formControlPr xmlns="http://schemas.microsoft.com/office/spreadsheetml/2009/9/main" objectType="Drop" dropLines="2" dropStyle="combo" dx="22" fmlaLink="Tables!$A$9" fmlaRange="Tables!$A$2:$A$3" noThreeD="1" sel="1" val="0"/>
</file>

<file path=xl/ctrlProps/ctrlProp34.xml><?xml version="1.0" encoding="utf-8"?>
<formControlPr xmlns="http://schemas.microsoft.com/office/spreadsheetml/2009/9/main" objectType="Drop" dropLines="2" dropStyle="combo" dx="22" fmlaLink="Tables!$A$10" fmlaRange="Tables!$A$2:$A$3" noThreeD="1" sel="2" val="0"/>
</file>

<file path=xl/ctrlProps/ctrlProp35.xml><?xml version="1.0" encoding="utf-8"?>
<formControlPr xmlns="http://schemas.microsoft.com/office/spreadsheetml/2009/9/main" objectType="Drop" dropLines="2" dropStyle="combo" dx="22" fmlaLink="Tables!$A$11" fmlaRange="Tables!$A$2:$A$3" noThreeD="1" sel="2" val="0"/>
</file>

<file path=xl/ctrlProps/ctrlProp36.xml><?xml version="1.0" encoding="utf-8"?>
<formControlPr xmlns="http://schemas.microsoft.com/office/spreadsheetml/2009/9/main" objectType="Drop" dropLines="2" dropStyle="combo" dx="22" fmlaLink="Tables!$A$34" fmlaRange="Tables!$A$2:$A$3" noThreeD="1" sel="2" val="0"/>
</file>

<file path=xl/ctrlProps/ctrlProp37.xml><?xml version="1.0" encoding="utf-8"?>
<formControlPr xmlns="http://schemas.microsoft.com/office/spreadsheetml/2009/9/main" objectType="Drop" dropLines="2" dropStyle="combo" dx="22" fmlaLink="Tables!$A$35" fmlaRange="Tables!$A$2:$A$3" noThreeD="1" sel="2" val="0"/>
</file>

<file path=xl/ctrlProps/ctrlProp38.xml><?xml version="1.0" encoding="utf-8"?>
<formControlPr xmlns="http://schemas.microsoft.com/office/spreadsheetml/2009/9/main" objectType="Drop" dropLines="2" dropStyle="combo" dx="22" fmlaLink="Tables!$A$36" fmlaRange="Tables!$A$2:$A$3" noThreeD="1" sel="1" val="0"/>
</file>

<file path=xl/ctrlProps/ctrlProp39.xml><?xml version="1.0" encoding="utf-8"?>
<formControlPr xmlns="http://schemas.microsoft.com/office/spreadsheetml/2009/9/main" objectType="Drop" dropLines="2" dropStyle="combo" dx="22" fmlaLink="Tables!$A$37" fmlaRange="Tables!$A$2:$A$3" noThreeD="1" sel="2" val="0"/>
</file>

<file path=xl/ctrlProps/ctrlProp40.xml><?xml version="1.0" encoding="utf-8"?>
<formControlPr xmlns="http://schemas.microsoft.com/office/spreadsheetml/2009/9/main" objectType="Drop" dropLines="2" dropStyle="combo" dx="22" fmlaLink="Tables!$A$38" fmlaRange="Tables!$A$2:$A$3" noThreeD="1" sel="2" val="0"/>
</file>

<file path=xl/ctrlProps/ctrlProp41.xml><?xml version="1.0" encoding="utf-8"?>
<formControlPr xmlns="http://schemas.microsoft.com/office/spreadsheetml/2009/9/main" objectType="Drop" dropLines="2" dropStyle="combo" dx="22" fmlaLink="Tables!$A$43" fmlaRange="Tables!$A$2:$A$3" noThreeD="1" sel="1" val="0"/>
</file>

<file path=xl/ctrlProps/ctrlProp42.xml><?xml version="1.0" encoding="utf-8"?>
<formControlPr xmlns="http://schemas.microsoft.com/office/spreadsheetml/2009/9/main" objectType="Drop" dropLines="2" dropStyle="combo" dx="22" fmlaLink="Tables!$A$44" fmlaRange="Tables!$A$2:$A$3" noThreeD="1" sel="1" val="0"/>
</file>

<file path=xl/ctrlProps/ctrlProp43.xml><?xml version="1.0" encoding="utf-8"?>
<formControlPr xmlns="http://schemas.microsoft.com/office/spreadsheetml/2009/9/main" objectType="Drop" dropLines="2" dropStyle="combo" dx="22" fmlaLink="Tables!$A$45" fmlaRange="Tables!$A$2:$A$3" noThreeD="1" sel="1" val="0"/>
</file>

<file path=xl/ctrlProps/ctrlProp44.xml><?xml version="1.0" encoding="utf-8"?>
<formControlPr xmlns="http://schemas.microsoft.com/office/spreadsheetml/2009/9/main" objectType="Drop" dropLines="2" dropStyle="combo" dx="22" fmlaLink="Tables!$A$46" fmlaRange="Tables!$A$2:$A$3" noThreeD="1" sel="1" val="0"/>
</file>

<file path=xl/ctrlProps/ctrlProp45.xml><?xml version="1.0" encoding="utf-8"?>
<formControlPr xmlns="http://schemas.microsoft.com/office/spreadsheetml/2009/9/main" objectType="Drop" dropLines="2" dropStyle="combo" dx="22" fmlaLink="Tables!$A$47" fmlaRange="Tables!$A$2:$A$3" noThreeD="1" sel="1" val="0"/>
</file>

<file path=xl/ctrlProps/ctrlProp46.xml><?xml version="1.0" encoding="utf-8"?>
<formControlPr xmlns="http://schemas.microsoft.com/office/spreadsheetml/2009/9/main" objectType="Drop" dropLines="2" dropStyle="combo" dx="22" fmlaLink="Tables!$A$16" fmlaRange="Tables!$A$2:$A$3" noThreeD="1" sel="2" val="0"/>
</file>

<file path=xl/ctrlProps/ctrlProp47.xml><?xml version="1.0" encoding="utf-8"?>
<formControlPr xmlns="http://schemas.microsoft.com/office/spreadsheetml/2009/9/main" objectType="Drop" dropLines="2" dropStyle="combo" dx="22" fmlaLink="Tables!$A$17" fmlaRange="Tables!$A$2:$A$3" noThreeD="1" sel="2" val="0"/>
</file>

<file path=xl/ctrlProps/ctrlProp48.xml><?xml version="1.0" encoding="utf-8"?>
<formControlPr xmlns="http://schemas.microsoft.com/office/spreadsheetml/2009/9/main" objectType="Drop" dropLines="2" dropStyle="combo" dx="22" fmlaLink="Tables!$A$18" fmlaRange="Tables!$A$2:$A$3" noThreeD="1" sel="1" val="0"/>
</file>

<file path=xl/ctrlProps/ctrlProp49.xml><?xml version="1.0" encoding="utf-8"?>
<formControlPr xmlns="http://schemas.microsoft.com/office/spreadsheetml/2009/9/main" objectType="Drop" dropLines="2" dropStyle="combo" dx="22" fmlaLink="Tables!$A$19" fmlaRange="Tables!$A$2:$A$3" noThreeD="1" sel="2" val="0"/>
</file>

<file path=xl/ctrlProps/ctrlProp50.xml><?xml version="1.0" encoding="utf-8"?>
<formControlPr xmlns="http://schemas.microsoft.com/office/spreadsheetml/2009/9/main" objectType="Drop" dropLines="2" dropStyle="combo" dx="22" fmlaLink="Tables!$A$20" fmlaRange="Tables!$A$2:$A$3" noThreeD="1" sel="2" val="0"/>
</file>

<file path=xl/ctrlProps/ctrlProp51.xml><?xml version="1.0" encoding="utf-8"?>
<formControlPr xmlns="http://schemas.microsoft.com/office/spreadsheetml/2009/9/main" objectType="Drop" dropLines="2" dropStyle="combo" dx="22" fmlaLink="Tables!$A$7" fmlaRange="Tables!$A$2:$A$3" noThreeD="1" sel="2" val="0"/>
</file>

<file path=xl/ctrlProps/ctrlProp52.xml><?xml version="1.0" encoding="utf-8"?>
<formControlPr xmlns="http://schemas.microsoft.com/office/spreadsheetml/2009/9/main" objectType="Drop" dropLines="2" dropStyle="combo" dx="22" fmlaLink="Tables!$A$8" fmlaRange="Tables!$A$2:$A$3" noThreeD="1" sel="1" val="0"/>
</file>

<file path=xl/ctrlProps/ctrlProp53.xml><?xml version="1.0" encoding="utf-8"?>
<formControlPr xmlns="http://schemas.microsoft.com/office/spreadsheetml/2009/9/main" objectType="Drop" dropLines="2" dropStyle="combo" dx="22" fmlaLink="Tables!$A$9" fmlaRange="Tables!$A$2:$A$3" noThreeD="1" sel="1" val="0"/>
</file>

<file path=xl/ctrlProps/ctrlProp54.xml><?xml version="1.0" encoding="utf-8"?>
<formControlPr xmlns="http://schemas.microsoft.com/office/spreadsheetml/2009/9/main" objectType="Drop" dropLines="2" dropStyle="combo" dx="22" fmlaLink="Tables!$A$10" fmlaRange="Tables!$A$2:$A$3" noThreeD="1" sel="2" val="0"/>
</file>

<file path=xl/ctrlProps/ctrlProp55.xml><?xml version="1.0" encoding="utf-8"?>
<formControlPr xmlns="http://schemas.microsoft.com/office/spreadsheetml/2009/9/main" objectType="Drop" dropLines="2" dropStyle="combo" dx="22" fmlaLink="Tables!$A$11" fmlaRange="Tables!$A$2:$A$3" noThreeD="1" sel="2" val="0"/>
</file>

<file path=xl/ctrlProps/ctrlProp56.xml><?xml version="1.0" encoding="utf-8"?>
<formControlPr xmlns="http://schemas.microsoft.com/office/spreadsheetml/2009/9/main" objectType="Drop" dropLines="2" dropStyle="combo" dx="22" fmlaLink="Tables!$A$52" fmlaRange="Tables!$A$2:$A$3" noThreeD="1" sel="1" val="0"/>
</file>

<file path=xl/ctrlProps/ctrlProp57.xml><?xml version="1.0" encoding="utf-8"?>
<formControlPr xmlns="http://schemas.microsoft.com/office/spreadsheetml/2009/9/main" objectType="Drop" dropLines="2" dropStyle="combo" dx="22" fmlaLink="Tables!$A$53" fmlaRange="Tables!$A$2:$A$3" noThreeD="1" sel="1" val="0"/>
</file>

<file path=xl/ctrlProps/ctrlProp58.xml><?xml version="1.0" encoding="utf-8"?>
<formControlPr xmlns="http://schemas.microsoft.com/office/spreadsheetml/2009/9/main" objectType="Drop" dropLines="2" dropStyle="combo" dx="22" fmlaLink="Tables!$A$54" fmlaRange="Tables!$A$2:$A$3" noThreeD="1" sel="1" val="0"/>
</file>

<file path=xl/ctrlProps/ctrlProp59.xml><?xml version="1.0" encoding="utf-8"?>
<formControlPr xmlns="http://schemas.microsoft.com/office/spreadsheetml/2009/9/main" objectType="Drop" dropLines="2" dropStyle="combo" dx="22" fmlaLink="Tables!$A$55" fmlaRange="Tables!$A$2:$A$3" noThreeD="1" sel="1" val="0"/>
</file>

<file path=xl/ctrlProps/ctrlProp60.xml><?xml version="1.0" encoding="utf-8"?>
<formControlPr xmlns="http://schemas.microsoft.com/office/spreadsheetml/2009/9/main" objectType="Drop" dropLines="2" dropStyle="combo" dx="22" fmlaLink="Tables!$A$56" fmlaRange="Tables!$A$2:$A$3" noThreeD="1" sel="1" val="0"/>
</file>

<file path=xl/ctrlProps/ctrlProp61.xml><?xml version="1.0" encoding="utf-8"?>
<formControlPr xmlns="http://schemas.microsoft.com/office/spreadsheetml/2009/9/main" objectType="Drop" dropLines="2" dropStyle="combo" dx="22" fmlaLink="Tables!$A$61" fmlaRange="Tables!$A$2:$A$3" noThreeD="1" sel="1" val="0"/>
</file>

<file path=xl/ctrlProps/ctrlProp62.xml><?xml version="1.0" encoding="utf-8"?>
<formControlPr xmlns="http://schemas.microsoft.com/office/spreadsheetml/2009/9/main" objectType="Drop" dropLines="2" dropStyle="combo" dx="22" fmlaLink="Tables!$A$62" fmlaRange="Tables!$A$2:$A$3" noThreeD="1" sel="1" val="0"/>
</file>

<file path=xl/ctrlProps/ctrlProp63.xml><?xml version="1.0" encoding="utf-8"?>
<formControlPr xmlns="http://schemas.microsoft.com/office/spreadsheetml/2009/9/main" objectType="Drop" dropLines="2" dropStyle="combo" dx="22" fmlaLink="Tables!$A$63" fmlaRange="Tables!$A$2:$A$3" noThreeD="1" sel="1" val="0"/>
</file>

<file path=xl/ctrlProps/ctrlProp64.xml><?xml version="1.0" encoding="utf-8"?>
<formControlPr xmlns="http://schemas.microsoft.com/office/spreadsheetml/2009/9/main" objectType="Drop" dropLines="2" dropStyle="combo" dx="22" fmlaLink="Tables!$A$64" fmlaRange="Tables!$A$2:$A$3" noThreeD="1" sel="1" val="0"/>
</file>

<file path=xl/ctrlProps/ctrlProp65.xml><?xml version="1.0" encoding="utf-8"?>
<formControlPr xmlns="http://schemas.microsoft.com/office/spreadsheetml/2009/9/main" objectType="Drop" dropLines="2" dropStyle="combo" dx="22" fmlaLink="Tables!$A$65" fmlaRange="Tables!$A$2:$A$3" noThreeD="1" sel="1" val="0"/>
</file>

<file path=xl/ctrlProps/ctrlProp66.xml><?xml version="1.0" encoding="utf-8"?>
<formControlPr xmlns="http://schemas.microsoft.com/office/spreadsheetml/2009/9/main" objectType="Drop" dropLines="2" dropStyle="combo" dx="22" fmlaLink="Tables!$A$16" fmlaRange="Tables!$A$2:$A$3" noThreeD="1" sel="2" val="0"/>
</file>

<file path=xl/ctrlProps/ctrlProp67.xml><?xml version="1.0" encoding="utf-8"?>
<formControlPr xmlns="http://schemas.microsoft.com/office/spreadsheetml/2009/9/main" objectType="Drop" dropLines="2" dropStyle="combo" dx="22" fmlaLink="Tables!$A$17" fmlaRange="Tables!$A$2:$A$3" noThreeD="1" sel="2" val="0"/>
</file>

<file path=xl/ctrlProps/ctrlProp68.xml><?xml version="1.0" encoding="utf-8"?>
<formControlPr xmlns="http://schemas.microsoft.com/office/spreadsheetml/2009/9/main" objectType="Drop" dropLines="2" dropStyle="combo" dx="22" fmlaLink="Tables!$A$18" fmlaRange="Tables!$A$2:$A$3" noThreeD="1" sel="1" val="0"/>
</file>

<file path=xl/ctrlProps/ctrlProp69.xml><?xml version="1.0" encoding="utf-8"?>
<formControlPr xmlns="http://schemas.microsoft.com/office/spreadsheetml/2009/9/main" objectType="Drop" dropLines="2" dropStyle="combo" dx="22" fmlaLink="Tables!$A$19" fmlaRange="Tables!$A$2:$A$3" noThreeD="1" sel="2" val="0"/>
</file>

<file path=xl/ctrlProps/ctrlProp70.xml><?xml version="1.0" encoding="utf-8"?>
<formControlPr xmlns="http://schemas.microsoft.com/office/spreadsheetml/2009/9/main" objectType="Drop" dropLines="2" dropStyle="combo" dx="22" fmlaLink="Tables!$A$20" fmlaRange="Tables!$A$2:$A$3" noThreeD="1" sel="2" val="0"/>
</file>

<file path=xl/ctrlProps/ctrlProp71.xml><?xml version="1.0" encoding="utf-8"?>
<formControlPr xmlns="http://schemas.microsoft.com/office/spreadsheetml/2009/9/main" objectType="Drop" dropLines="2" dropStyle="combo" dx="22" fmlaLink="Tables!$A$7" fmlaRange="Tables!$A$2:$A$3" noThreeD="1" sel="2" val="0"/>
</file>

<file path=xl/ctrlProps/ctrlProp72.xml><?xml version="1.0" encoding="utf-8"?>
<formControlPr xmlns="http://schemas.microsoft.com/office/spreadsheetml/2009/9/main" objectType="Drop" dropLines="2" dropStyle="combo" dx="22" fmlaLink="Tables!$A$8" fmlaRange="Tables!$A$2:$A$3" noThreeD="1" sel="1" val="0"/>
</file>

<file path=xl/ctrlProps/ctrlProp73.xml><?xml version="1.0" encoding="utf-8"?>
<formControlPr xmlns="http://schemas.microsoft.com/office/spreadsheetml/2009/9/main" objectType="Drop" dropLines="2" dropStyle="combo" dx="22" fmlaLink="Tables!$A$9" fmlaRange="Tables!$A$2:$A$3" noThreeD="1" sel="1" val="0"/>
</file>

<file path=xl/ctrlProps/ctrlProp74.xml><?xml version="1.0" encoding="utf-8"?>
<formControlPr xmlns="http://schemas.microsoft.com/office/spreadsheetml/2009/9/main" objectType="Drop" dropLines="2" dropStyle="combo" dx="22" fmlaLink="Tables!$A$10" fmlaRange="Tables!$A$2:$A$3" noThreeD="1" sel="2" val="0"/>
</file>

<file path=xl/ctrlProps/ctrlProp75.xml><?xml version="1.0" encoding="utf-8"?>
<formControlPr xmlns="http://schemas.microsoft.com/office/spreadsheetml/2009/9/main" objectType="Drop" dropLines="2" dropStyle="combo" dx="22" fmlaLink="Tables!$A$11" fmlaRange="Tables!$A$2:$A$3" noThreeD="1" sel="2" val="0"/>
</file>

<file path=xl/ctrlProps/ctrlProp76.xml><?xml version="1.0" encoding="utf-8"?>
<formControlPr xmlns="http://schemas.microsoft.com/office/spreadsheetml/2009/9/main" objectType="Drop" dropLines="2" dropStyle="combo" dx="22" fmlaLink="Tables!$A$70" fmlaRange="Tables!$A$2:$A$3" noThreeD="1" sel="1" val="0"/>
</file>

<file path=xl/ctrlProps/ctrlProp77.xml><?xml version="1.0" encoding="utf-8"?>
<formControlPr xmlns="http://schemas.microsoft.com/office/spreadsheetml/2009/9/main" objectType="Drop" dropLines="2" dropStyle="combo" dx="22" fmlaLink="Tables!$A$71" fmlaRange="Tables!$A$2:$A$3" noThreeD="1" sel="1" val="0"/>
</file>

<file path=xl/ctrlProps/ctrlProp78.xml><?xml version="1.0" encoding="utf-8"?>
<formControlPr xmlns="http://schemas.microsoft.com/office/spreadsheetml/2009/9/main" objectType="Drop" dropLines="2" dropStyle="combo" dx="22" fmlaLink="Tables!$A$72" fmlaRange="Tables!$A$2:$A$3" noThreeD="1" sel="1" val="0"/>
</file>

<file path=xl/ctrlProps/ctrlProp79.xml><?xml version="1.0" encoding="utf-8"?>
<formControlPr xmlns="http://schemas.microsoft.com/office/spreadsheetml/2009/9/main" objectType="Drop" dropLines="2" dropStyle="combo" dx="22" fmlaLink="Tables!$A$73" fmlaRange="Tables!$A$2:$A$3" noThreeD="1" sel="1" val="0"/>
</file>

<file path=xl/ctrlProps/ctrlProp80.xml><?xml version="1.0" encoding="utf-8"?>
<formControlPr xmlns="http://schemas.microsoft.com/office/spreadsheetml/2009/9/main" objectType="Drop" dropLines="2" dropStyle="combo" dx="22" fmlaLink="Tables!$A$74" fmlaRange="Tables!$A$2:$A$3" noThreeD="1" sel="1" val="0"/>
</file>

<file path=xl/ctrlProps/ctrlProp81.xml><?xml version="1.0" encoding="utf-8"?>
<formControlPr xmlns="http://schemas.microsoft.com/office/spreadsheetml/2009/9/main" objectType="Drop" dropLines="2" dropStyle="combo" dx="22" fmlaLink="Tables!$A$97" fmlaRange="Tables!$A$2:$A$3" noThreeD="1" sel="1" val="0"/>
</file>

<file path=xl/ctrlProps/ctrlProp82.xml><?xml version="1.0" encoding="utf-8"?>
<formControlPr xmlns="http://schemas.microsoft.com/office/spreadsheetml/2009/9/main" objectType="Drop" dropLines="2" dropStyle="combo" dx="22" fmlaLink="Tables!$A$98" fmlaRange="Tables!$A$2:$A$3" noThreeD="1" sel="1" val="0"/>
</file>

<file path=xl/ctrlProps/ctrlProp83.xml><?xml version="1.0" encoding="utf-8"?>
<formControlPr xmlns="http://schemas.microsoft.com/office/spreadsheetml/2009/9/main" objectType="Drop" dropLines="2" dropStyle="combo" dx="22" fmlaLink="Tables!$A$99" fmlaRange="Tables!$A$2:$A$3" noThreeD="1" sel="1" val="0"/>
</file>

<file path=xl/ctrlProps/ctrlProp84.xml><?xml version="1.0" encoding="utf-8"?>
<formControlPr xmlns="http://schemas.microsoft.com/office/spreadsheetml/2009/9/main" objectType="Drop" dropLines="2" dropStyle="combo" dx="22" fmlaLink="Tables!$A$100" fmlaRange="Tables!$A$2:$A$3" noThreeD="1" sel="1" val="0"/>
</file>

<file path=xl/ctrlProps/ctrlProp85.xml><?xml version="1.0" encoding="utf-8"?>
<formControlPr xmlns="http://schemas.microsoft.com/office/spreadsheetml/2009/9/main" objectType="Drop" dropLines="2" dropStyle="combo" dx="22" fmlaLink="Tables!$A$101" fmlaRange="Tables!$A$2:$A$3" noThreeD="1" sel="1" val="0"/>
</file>

<file path=xl/ctrlProps/ctrlProp86.xml><?xml version="1.0" encoding="utf-8"?>
<formControlPr xmlns="http://schemas.microsoft.com/office/spreadsheetml/2009/9/main" objectType="Drop" dropLines="2" dropStyle="combo" dx="22" fmlaLink="Tables!$A$16" fmlaRange="Tables!$A$2:$A$3" noThreeD="1" sel="2" val="0"/>
</file>

<file path=xl/ctrlProps/ctrlProp87.xml><?xml version="1.0" encoding="utf-8"?>
<formControlPr xmlns="http://schemas.microsoft.com/office/spreadsheetml/2009/9/main" objectType="Drop" dropLines="2" dropStyle="combo" dx="22" fmlaLink="Tables!$A$17" fmlaRange="Tables!$A$2:$A$3" noThreeD="1" sel="2" val="0"/>
</file>

<file path=xl/ctrlProps/ctrlProp88.xml><?xml version="1.0" encoding="utf-8"?>
<formControlPr xmlns="http://schemas.microsoft.com/office/spreadsheetml/2009/9/main" objectType="Drop" dropLines="2" dropStyle="combo" dx="22" fmlaLink="Tables!$A$18" fmlaRange="Tables!$A$2:$A$3" noThreeD="1" sel="1" val="0"/>
</file>

<file path=xl/ctrlProps/ctrlProp89.xml><?xml version="1.0" encoding="utf-8"?>
<formControlPr xmlns="http://schemas.microsoft.com/office/spreadsheetml/2009/9/main" objectType="Drop" dropLines="2" dropStyle="combo" dx="22" fmlaLink="Tables!$A$19" fmlaRange="Tables!$A$2:$A$3" noThreeD="1" sel="2" val="0"/>
</file>

<file path=xl/ctrlProps/ctrlProp90.xml><?xml version="1.0" encoding="utf-8"?>
<formControlPr xmlns="http://schemas.microsoft.com/office/spreadsheetml/2009/9/main" objectType="Drop" dropLines="2" dropStyle="combo" dx="22" fmlaLink="Tables!$A$20" fmlaRange="Tables!$A$2:$A$3" noThreeD="1" sel="2" val="0"/>
</file>

<file path=xl/ctrlProps/ctrlProp91.xml><?xml version="1.0" encoding="utf-8"?>
<formControlPr xmlns="http://schemas.microsoft.com/office/spreadsheetml/2009/9/main" objectType="Drop" dropLines="2" dropStyle="combo" dx="22" fmlaLink="Tables!$A$7" fmlaRange="Tables!$A$2:$A$3" noThreeD="1" sel="2" val="0"/>
</file>

<file path=xl/ctrlProps/ctrlProp92.xml><?xml version="1.0" encoding="utf-8"?>
<formControlPr xmlns="http://schemas.microsoft.com/office/spreadsheetml/2009/9/main" objectType="Drop" dropLines="2" dropStyle="combo" dx="22" fmlaLink="Tables!$A$8" fmlaRange="Tables!$A$2:$A$3" noThreeD="1" sel="1" val="0"/>
</file>

<file path=xl/ctrlProps/ctrlProp93.xml><?xml version="1.0" encoding="utf-8"?>
<formControlPr xmlns="http://schemas.microsoft.com/office/spreadsheetml/2009/9/main" objectType="Drop" dropLines="2" dropStyle="combo" dx="22" fmlaLink="Tables!$A$9" fmlaRange="Tables!$A$2:$A$3" noThreeD="1" sel="1" val="0"/>
</file>

<file path=xl/ctrlProps/ctrlProp94.xml><?xml version="1.0" encoding="utf-8"?>
<formControlPr xmlns="http://schemas.microsoft.com/office/spreadsheetml/2009/9/main" objectType="Drop" dropLines="2" dropStyle="combo" dx="22" fmlaLink="Tables!$A$10" fmlaRange="Tables!$A$2:$A$3" noThreeD="1" sel="2" val="0"/>
</file>

<file path=xl/ctrlProps/ctrlProp95.xml><?xml version="1.0" encoding="utf-8"?>
<formControlPr xmlns="http://schemas.microsoft.com/office/spreadsheetml/2009/9/main" objectType="Drop" dropLines="2" dropStyle="combo" dx="22" fmlaLink="Tables!$A$11" fmlaRange="Tables!$A$2:$A$3" noThreeD="1" sel="2" val="0"/>
</file>

<file path=xl/ctrlProps/ctrlProp96.xml><?xml version="1.0" encoding="utf-8"?>
<formControlPr xmlns="http://schemas.microsoft.com/office/spreadsheetml/2009/9/main" objectType="Drop" dropLines="2" dropStyle="combo" dx="22" fmlaLink="Tables!$A$106" fmlaRange="Tables!$A$2:$A$3" noThreeD="1" sel="1" val="0"/>
</file>

<file path=xl/ctrlProps/ctrlProp97.xml><?xml version="1.0" encoding="utf-8"?>
<formControlPr xmlns="http://schemas.microsoft.com/office/spreadsheetml/2009/9/main" objectType="Drop" dropLines="2" dropStyle="combo" dx="22" fmlaLink="Tables!$A$107" fmlaRange="Tables!$A$2:$A$3" noThreeD="1" sel="1" val="0"/>
</file>

<file path=xl/ctrlProps/ctrlProp98.xml><?xml version="1.0" encoding="utf-8"?>
<formControlPr xmlns="http://schemas.microsoft.com/office/spreadsheetml/2009/9/main" objectType="Drop" dropLines="2" dropStyle="combo" dx="22" fmlaLink="Tables!$A$108" fmlaRange="Tables!$A$2:$A$3" noThreeD="1" sel="1" val="0"/>
</file>

<file path=xl/ctrlProps/ctrlProp99.xml><?xml version="1.0" encoding="utf-8"?>
<formControlPr xmlns="http://schemas.microsoft.com/office/spreadsheetml/2009/9/main" objectType="Drop" dropLines="2" dropStyle="combo" dx="22" fmlaLink="Tables!$A$109" fmlaRange="Tables!$A$2:$A$3" noThreeD="1" sel="1" val="0"/>
</file>

<file path=xl/ctrlProps/ctrlProp100.xml><?xml version="1.0" encoding="utf-8"?>
<formControlPr xmlns="http://schemas.microsoft.com/office/spreadsheetml/2009/9/main" objectType="Drop" dropLines="2" dropStyle="combo" dx="22" fmlaLink="Tables!$A$110" fmlaRange="Tables!$A$2:$A$3" noThreeD="1" sel="1" val="0"/>
</file>

<file path=xl/ctrlProps/ctrlProp101.xml><?xml version="1.0" encoding="utf-8"?>
<formControlPr xmlns="http://schemas.microsoft.com/office/spreadsheetml/2009/9/main" objectType="Drop" dropLines="2" dropStyle="combo" dx="22" fmlaLink="Tables!$A$115" fmlaRange="Tables!$A$2:$A$3" noThreeD="1" sel="2" val="0"/>
</file>

<file path=xl/ctrlProps/ctrlProp102.xml><?xml version="1.0" encoding="utf-8"?>
<formControlPr xmlns="http://schemas.microsoft.com/office/spreadsheetml/2009/9/main" objectType="Drop" dropLines="2" dropStyle="combo" dx="22" fmlaLink="Tables!$A$116" fmlaRange="Tables!$A$2:$A$3" noThreeD="1" sel="2" val="0"/>
</file>

<file path=xl/ctrlProps/ctrlProp103.xml><?xml version="1.0" encoding="utf-8"?>
<formControlPr xmlns="http://schemas.microsoft.com/office/spreadsheetml/2009/9/main" objectType="Drop" dropLines="2" dropStyle="combo" dx="22" fmlaLink="Tables!$A$117" fmlaRange="Tables!$A$2:$A$3" noThreeD="1" sel="1" val="0"/>
</file>

<file path=xl/ctrlProps/ctrlProp104.xml><?xml version="1.0" encoding="utf-8"?>
<formControlPr xmlns="http://schemas.microsoft.com/office/spreadsheetml/2009/9/main" objectType="Drop" dropLines="2" dropStyle="combo" dx="22" fmlaLink="Tables!$A$118" fmlaRange="Tables!$A$2:$A$3" noThreeD="1" sel="2" val="0"/>
</file>

<file path=xl/ctrlProps/ctrlProp105.xml><?xml version="1.0" encoding="utf-8"?>
<formControlPr xmlns="http://schemas.microsoft.com/office/spreadsheetml/2009/9/main" objectType="Drop" dropLines="2" dropStyle="combo" dx="22" fmlaLink="Tables!$A$119" fmlaRange="Tables!$A$2:$A$3" noThreeD="1" sel="1" val="0"/>
</file>

<file path=xl/ctrlProps/ctrlProp106.xml><?xml version="1.0" encoding="utf-8"?>
<formControlPr xmlns="http://schemas.microsoft.com/office/spreadsheetml/2009/9/main" objectType="Drop" dropLines="2" dropStyle="combo" dx="22" fmlaLink="Tables!$A$16" fmlaRange="Tables!$A$2:$A$3" noThreeD="1" sel="2" val="0"/>
</file>

<file path=xl/ctrlProps/ctrlProp107.xml><?xml version="1.0" encoding="utf-8"?>
<formControlPr xmlns="http://schemas.microsoft.com/office/spreadsheetml/2009/9/main" objectType="Drop" dropLines="2" dropStyle="combo" dx="22" fmlaLink="Tables!$A$17" fmlaRange="Tables!$A$2:$A$3" noThreeD="1" sel="2" val="0"/>
</file>

<file path=xl/ctrlProps/ctrlProp108.xml><?xml version="1.0" encoding="utf-8"?>
<formControlPr xmlns="http://schemas.microsoft.com/office/spreadsheetml/2009/9/main" objectType="Drop" dropLines="2" dropStyle="combo" dx="22" fmlaLink="Tables!$A$18" fmlaRange="Tables!$A$2:$A$3" noThreeD="1" sel="1" val="0"/>
</file>

<file path=xl/ctrlProps/ctrlProp109.xml><?xml version="1.0" encoding="utf-8"?>
<formControlPr xmlns="http://schemas.microsoft.com/office/spreadsheetml/2009/9/main" objectType="Drop" dropLines="2" dropStyle="combo" dx="22" fmlaLink="Tables!$A$19" fmlaRange="Tables!$A$2:$A$3" noThreeD="1" sel="2" val="0"/>
</file>

<file path=xl/ctrlProps/ctrlProp110.xml><?xml version="1.0" encoding="utf-8"?>
<formControlPr xmlns="http://schemas.microsoft.com/office/spreadsheetml/2009/9/main" objectType="Drop" dropLines="2" dropStyle="combo" dx="22" fmlaLink="Tables!$A$20" fmlaRange="Tables!$A$2:$A$3" noThreeD="1" sel="2" val="0"/>
</file>

<file path=xl/ctrlProps/ctrlProp111.xml><?xml version="1.0" encoding="utf-8"?>
<formControlPr xmlns="http://schemas.microsoft.com/office/spreadsheetml/2009/9/main" objectType="Drop" dropLines="2" dropStyle="combo" dx="22" fmlaLink="Tables!$A$7" fmlaRange="Tables!$A$2:$A$3" noThreeD="1" sel="2" val="0"/>
</file>

<file path=xl/ctrlProps/ctrlProp112.xml><?xml version="1.0" encoding="utf-8"?>
<formControlPr xmlns="http://schemas.microsoft.com/office/spreadsheetml/2009/9/main" objectType="Drop" dropLines="2" dropStyle="combo" dx="22" fmlaLink="Tables!$A$8" fmlaRange="Tables!$A$2:$A$3" noThreeD="1" sel="1" val="0"/>
</file>

<file path=xl/ctrlProps/ctrlProp113.xml><?xml version="1.0" encoding="utf-8"?>
<formControlPr xmlns="http://schemas.microsoft.com/office/spreadsheetml/2009/9/main" objectType="Drop" dropLines="2" dropStyle="combo" dx="22" fmlaLink="Tables!$A$9" fmlaRange="Tables!$A$2:$A$3" noThreeD="1" sel="1" val="0"/>
</file>

<file path=xl/ctrlProps/ctrlProp114.xml><?xml version="1.0" encoding="utf-8"?>
<formControlPr xmlns="http://schemas.microsoft.com/office/spreadsheetml/2009/9/main" objectType="Drop" dropLines="2" dropStyle="combo" dx="22" fmlaLink="Tables!$A$10" fmlaRange="Tables!$A$2:$A$3" noThreeD="1" sel="2" val="0"/>
</file>

<file path=xl/ctrlProps/ctrlProp115.xml><?xml version="1.0" encoding="utf-8"?>
<formControlPr xmlns="http://schemas.microsoft.com/office/spreadsheetml/2009/9/main" objectType="Drop" dropLines="2" dropStyle="combo" dx="22" fmlaLink="Tables!$A$11" fmlaRange="Tables!$A$2:$A$3" noThreeD="1" sel="2" val="0"/>
</file>

<file path=xl/ctrlProps/ctrlProp116.xml><?xml version="1.0" encoding="utf-8"?>
<formControlPr xmlns="http://schemas.microsoft.com/office/spreadsheetml/2009/9/main" objectType="Drop" dropLines="2" dropStyle="combo" dx="22" fmlaLink="Tables!$A$124" fmlaRange="Tables!$A$2:$A$3" noThreeD="1" sel="1" val="0"/>
</file>

<file path=xl/ctrlProps/ctrlProp117.xml><?xml version="1.0" encoding="utf-8"?>
<formControlPr xmlns="http://schemas.microsoft.com/office/spreadsheetml/2009/9/main" objectType="Drop" dropLines="2" dropStyle="combo" dx="22" fmlaLink="Tables!$A$125" fmlaRange="Tables!$A$2:$A$3" noThreeD="1" sel="1" val="0"/>
</file>

<file path=xl/ctrlProps/ctrlProp118.xml><?xml version="1.0" encoding="utf-8"?>
<formControlPr xmlns="http://schemas.microsoft.com/office/spreadsheetml/2009/9/main" objectType="Drop" dropLines="2" dropStyle="combo" dx="22" fmlaLink="Tables!$A$126" fmlaRange="Tables!$A$2:$A$3" noThreeD="1" sel="1" val="0"/>
</file>

<file path=xl/ctrlProps/ctrlProp119.xml><?xml version="1.0" encoding="utf-8"?>
<formControlPr xmlns="http://schemas.microsoft.com/office/spreadsheetml/2009/9/main" objectType="Drop" dropLines="2" dropStyle="combo" dx="22" fmlaLink="Tables!$A$127" fmlaRange="Tables!$A$2:$A$3" noThreeD="1" sel="1" val="0"/>
</file>

<file path=xl/ctrlProps/ctrlProp120.xml><?xml version="1.0" encoding="utf-8"?>
<formControlPr xmlns="http://schemas.microsoft.com/office/spreadsheetml/2009/9/main" objectType="Drop" dropLines="2" dropStyle="combo" dx="22" fmlaLink="Tables!$A$128" fmlaRange="Tables!$A$2:$A$3" noThreeD="1" sel="1" val="0"/>
</file>

<file path=xl/ctrlProps/ctrlProp121.xml><?xml version="1.0" encoding="utf-8"?>
<formControlPr xmlns="http://schemas.microsoft.com/office/spreadsheetml/2009/9/main" objectType="Drop" dropLines="2" dropStyle="combo" dx="22" fmlaLink="Tables!$A$133" fmlaRange="Tables!$A$2:$A$3" noThreeD="1" sel="2" val="0"/>
</file>

<file path=xl/ctrlProps/ctrlProp122.xml><?xml version="1.0" encoding="utf-8"?>
<formControlPr xmlns="http://schemas.microsoft.com/office/spreadsheetml/2009/9/main" objectType="Drop" dropLines="2" dropStyle="combo" dx="22" fmlaLink="Tables!$A$134" fmlaRange="Tables!$A$2:$A$3" noThreeD="1" sel="2" val="0"/>
</file>

<file path=xl/ctrlProps/ctrlProp123.xml><?xml version="1.0" encoding="utf-8"?>
<formControlPr xmlns="http://schemas.microsoft.com/office/spreadsheetml/2009/9/main" objectType="Drop" dropLines="2" dropStyle="combo" dx="22" fmlaLink="Tables!$A$135" fmlaRange="Tables!$A$2:$A$3" noThreeD="1" sel="2" val="0"/>
</file>

<file path=xl/ctrlProps/ctrlProp124.xml><?xml version="1.0" encoding="utf-8"?>
<formControlPr xmlns="http://schemas.microsoft.com/office/spreadsheetml/2009/9/main" objectType="Drop" dropLines="2" dropStyle="combo" dx="22" fmlaLink="Tables!$A$136" fmlaRange="Tables!$A$2:$A$3" noThreeD="1" sel="2" val="0"/>
</file>

<file path=xl/ctrlProps/ctrlProp125.xml><?xml version="1.0" encoding="utf-8"?>
<formControlPr xmlns="http://schemas.microsoft.com/office/spreadsheetml/2009/9/main" objectType="Drop" dropLines="2" dropStyle="combo" dx="22" fmlaLink="Tables!$A$137" fmlaRange="Tables!$A$2:$A$3" noThreeD="1" sel="2" val="0"/>
</file>

<file path=xl/ctrlProps/ctrlProp126.xml><?xml version="1.0" encoding="utf-8"?>
<formControlPr xmlns="http://schemas.microsoft.com/office/spreadsheetml/2009/9/main" objectType="Drop" dropLines="2" dropStyle="combo" dx="22" fmlaLink="Tables!$A$16" fmlaRange="Tables!$A$2:$A$3" noThreeD="1" sel="2" val="0"/>
</file>

<file path=xl/ctrlProps/ctrlProp127.xml><?xml version="1.0" encoding="utf-8"?>
<formControlPr xmlns="http://schemas.microsoft.com/office/spreadsheetml/2009/9/main" objectType="Drop" dropLines="2" dropStyle="combo" dx="22" fmlaLink="Tables!$A$17" fmlaRange="Tables!$A$2:$A$3" noThreeD="1" sel="2" val="0"/>
</file>

<file path=xl/ctrlProps/ctrlProp128.xml><?xml version="1.0" encoding="utf-8"?>
<formControlPr xmlns="http://schemas.microsoft.com/office/spreadsheetml/2009/9/main" objectType="Drop" dropLines="2" dropStyle="combo" dx="22" fmlaLink="Tables!$A$18" fmlaRange="Tables!$A$2:$A$3" noThreeD="1" sel="1" val="0"/>
</file>

<file path=xl/ctrlProps/ctrlProp129.xml><?xml version="1.0" encoding="utf-8"?>
<formControlPr xmlns="http://schemas.microsoft.com/office/spreadsheetml/2009/9/main" objectType="Drop" dropLines="2" dropStyle="combo" dx="22" fmlaLink="Tables!$A$19" fmlaRange="Tables!$A$2:$A$3" noThreeD="1" sel="2" val="0"/>
</file>

<file path=xl/ctrlProps/ctrlProp130.xml><?xml version="1.0" encoding="utf-8"?>
<formControlPr xmlns="http://schemas.microsoft.com/office/spreadsheetml/2009/9/main" objectType="Drop" dropLines="2" dropStyle="combo" dx="22" fmlaLink="Tables!$A$20" fmlaRange="Tables!$A$2:$A$3" noThreeD="1" sel="2" val="0"/>
</file>

<file path=xl/ctrlProps/ctrlProp131.xml><?xml version="1.0" encoding="utf-8"?>
<formControlPr xmlns="http://schemas.microsoft.com/office/spreadsheetml/2009/9/main" objectType="Drop" dropLines="2" dropStyle="combo" dx="22" fmlaLink="Tables!$A$7" fmlaRange="Tables!$A$2:$A$3" noThreeD="1" sel="2" val="0"/>
</file>

<file path=xl/ctrlProps/ctrlProp132.xml><?xml version="1.0" encoding="utf-8"?>
<formControlPr xmlns="http://schemas.microsoft.com/office/spreadsheetml/2009/9/main" objectType="Drop" dropLines="2" dropStyle="combo" dx="22" fmlaLink="Tables!$A$8" fmlaRange="Tables!$A$2:$A$3" noThreeD="1" sel="1" val="0"/>
</file>

<file path=xl/ctrlProps/ctrlProp133.xml><?xml version="1.0" encoding="utf-8"?>
<formControlPr xmlns="http://schemas.microsoft.com/office/spreadsheetml/2009/9/main" objectType="Drop" dropLines="2" dropStyle="combo" dx="22" fmlaLink="Tables!$A$9" fmlaRange="Tables!$A$2:$A$3" noThreeD="1" sel="1" val="0"/>
</file>

<file path=xl/ctrlProps/ctrlProp134.xml><?xml version="1.0" encoding="utf-8"?>
<formControlPr xmlns="http://schemas.microsoft.com/office/spreadsheetml/2009/9/main" objectType="Drop" dropLines="2" dropStyle="combo" dx="22" fmlaLink="Tables!$A$10" fmlaRange="Tables!$A$2:$A$3" noThreeD="1" sel="2" val="0"/>
</file>

<file path=xl/ctrlProps/ctrlProp135.xml><?xml version="1.0" encoding="utf-8"?>
<formControlPr xmlns="http://schemas.microsoft.com/office/spreadsheetml/2009/9/main" objectType="Drop" dropLines="2" dropStyle="combo" dx="22" fmlaLink="Tables!$A$11" fmlaRange="Tables!$A$2:$A$3" noThreeD="1" sel="2" val="0"/>
</file>

<file path=xl/ctrlProps/ctrlProp136.xml><?xml version="1.0" encoding="utf-8"?>
<formControlPr xmlns="http://schemas.microsoft.com/office/spreadsheetml/2009/9/main" objectType="Drop" dropLines="2" dropStyle="combo" dx="22" fmlaLink="Tables!$A$142" fmlaRange="Tables!$A$2:$A$3" noThreeD="1" sel="2" val="0"/>
</file>

<file path=xl/ctrlProps/ctrlProp137.xml><?xml version="1.0" encoding="utf-8"?>
<formControlPr xmlns="http://schemas.microsoft.com/office/spreadsheetml/2009/9/main" objectType="Drop" dropLines="2" dropStyle="combo" dx="22" fmlaLink="Tables!$A$143" fmlaRange="Tables!$A$2:$A$3" noThreeD="1" sel="1" val="0"/>
</file>

<file path=xl/ctrlProps/ctrlProp138.xml><?xml version="1.0" encoding="utf-8"?>
<formControlPr xmlns="http://schemas.microsoft.com/office/spreadsheetml/2009/9/main" objectType="Drop" dropLines="2" dropStyle="combo" dx="22" fmlaLink="Tables!$A$144" fmlaRange="Tables!$A$2:$A$3" noThreeD="1" sel="1" val="0"/>
</file>

<file path=xl/ctrlProps/ctrlProp139.xml><?xml version="1.0" encoding="utf-8"?>
<formControlPr xmlns="http://schemas.microsoft.com/office/spreadsheetml/2009/9/main" objectType="Drop" dropLines="2" dropStyle="combo" dx="22" fmlaLink="Tables!$A$145" fmlaRange="Tables!$A$2:$A$3" noThreeD="1" sel="1" val="0"/>
</file>

<file path=xl/ctrlProps/ctrlProp140.xml><?xml version="1.0" encoding="utf-8"?>
<formControlPr xmlns="http://schemas.microsoft.com/office/spreadsheetml/2009/9/main" objectType="Drop" dropLines="2" dropStyle="combo" dx="22" fmlaLink="Tables!$A$146" fmlaRange="Tables!$A$2:$A$3" noThreeD="1" sel="1" val="0"/>
</file>

<file path=xl/ctrlProps/ctrlProp141.xml><?xml version="1.0" encoding="utf-8"?>
<formControlPr xmlns="http://schemas.microsoft.com/office/spreadsheetml/2009/9/main" objectType="Drop" dropLines="2" dropStyle="combo" dx="22" fmlaLink="Tables!$A$16" fmlaRange="Tables!$A$2:$A$3" noThreeD="1" sel="2" val="0"/>
</file>

<file path=xl/ctrlProps/ctrlProp142.xml><?xml version="1.0" encoding="utf-8"?>
<formControlPr xmlns="http://schemas.microsoft.com/office/spreadsheetml/2009/9/main" objectType="Drop" dropLines="2" dropStyle="combo" dx="22" fmlaLink="Tables!$A$17" fmlaRange="Tables!$A$2:$A$3" noThreeD="1" sel="2" val="0"/>
</file>

<file path=xl/ctrlProps/ctrlProp143.xml><?xml version="1.0" encoding="utf-8"?>
<formControlPr xmlns="http://schemas.microsoft.com/office/spreadsheetml/2009/9/main" objectType="Drop" dropLines="2" dropStyle="combo" dx="22" fmlaLink="Tables!$A$18" fmlaRange="Tables!$A$2:$A$3" noThreeD="1" sel="1" val="0"/>
</file>

<file path=xl/ctrlProps/ctrlProp144.xml><?xml version="1.0" encoding="utf-8"?>
<formControlPr xmlns="http://schemas.microsoft.com/office/spreadsheetml/2009/9/main" objectType="Drop" dropLines="2" dropStyle="combo" dx="22" fmlaLink="Tables!$A$19" fmlaRange="Tables!$A$2:$A$3" noThreeD="1" sel="2" val="0"/>
</file>

<file path=xl/ctrlProps/ctrlProp145.xml><?xml version="1.0" encoding="utf-8"?>
<formControlPr xmlns="http://schemas.microsoft.com/office/spreadsheetml/2009/9/main" objectType="Drop" dropLines="2" dropStyle="combo" dx="22" fmlaLink="Tables!$A$20" fmlaRange="Tables!$A$2:$A$3" noThreeD="1" sel="2" val="0"/>
</file>

<file path=xl/ctrlProps/ctrlProp146.xml><?xml version="1.0" encoding="utf-8"?>
<formControlPr xmlns="http://schemas.microsoft.com/office/spreadsheetml/2009/9/main" objectType="Drop" dropLines="2" dropStyle="combo" dx="22" fmlaLink="Tables!$A$7" fmlaRange="Tables!$A$2:$A$3" noThreeD="1" sel="2" val="0"/>
</file>

<file path=xl/ctrlProps/ctrlProp147.xml><?xml version="1.0" encoding="utf-8"?>
<formControlPr xmlns="http://schemas.microsoft.com/office/spreadsheetml/2009/9/main" objectType="Drop" dropLines="2" dropStyle="combo" dx="22" fmlaLink="Tables!$A$8" fmlaRange="Tables!$A$2:$A$3" noThreeD="1" sel="1" val="0"/>
</file>

<file path=xl/ctrlProps/ctrlProp148.xml><?xml version="1.0" encoding="utf-8"?>
<formControlPr xmlns="http://schemas.microsoft.com/office/spreadsheetml/2009/9/main" objectType="Drop" dropLines="2" dropStyle="combo" dx="22" fmlaLink="Tables!$A$9" fmlaRange="Tables!$A$2:$A$3" noThreeD="1" sel="1" val="0"/>
</file>

<file path=xl/ctrlProps/ctrlProp149.xml><?xml version="1.0" encoding="utf-8"?>
<formControlPr xmlns="http://schemas.microsoft.com/office/spreadsheetml/2009/9/main" objectType="Drop" dropLines="2" dropStyle="combo" dx="22" fmlaLink="Tables!$A$10" fmlaRange="Tables!$A$2:$A$3" noThreeD="1" sel="2" val="0"/>
</file>

<file path=xl/ctrlProps/ctrlProp150.xml><?xml version="1.0" encoding="utf-8"?>
<formControlPr xmlns="http://schemas.microsoft.com/office/spreadsheetml/2009/9/main" objectType="Drop" dropLines="2" dropStyle="combo" dx="22" fmlaLink="Tables!$A$11" fmlaRange="Tables!$A$2:$A$3" noThreeD="1" sel="2" val="0"/>
</file>

<file path=xl/ctrlProps/ctrlProp151.xml><?xml version="1.0" encoding="utf-8"?>
<formControlPr xmlns="http://schemas.microsoft.com/office/spreadsheetml/2009/9/main" objectType="Drop" dropLines="2" dropStyle="combo" dx="22" fmlaLink="Tables!$A$88" fmlaRange="Tables!$A$2:$A$3" noThreeD="1" sel="1" val="0"/>
</file>

<file path=xl/ctrlProps/ctrlProp152.xml><?xml version="1.0" encoding="utf-8"?>
<formControlPr xmlns="http://schemas.microsoft.com/office/spreadsheetml/2009/9/main" objectType="Drop" dropLines="2" dropStyle="combo" dx="22" fmlaLink="Tables!$A$89" fmlaRange="Tables!$A$2:$A$3" noThreeD="1" sel="1" val="0"/>
</file>

<file path=xl/ctrlProps/ctrlProp153.xml><?xml version="1.0" encoding="utf-8"?>
<formControlPr xmlns="http://schemas.microsoft.com/office/spreadsheetml/2009/9/main" objectType="Drop" dropLines="2" dropStyle="combo" dx="22" fmlaLink="Tables!$A$90" fmlaRange="Tables!$A$2:$A$3" noThreeD="1" sel="1" val="0"/>
</file>

<file path=xl/ctrlProps/ctrlProp154.xml><?xml version="1.0" encoding="utf-8"?>
<formControlPr xmlns="http://schemas.microsoft.com/office/spreadsheetml/2009/9/main" objectType="Drop" dropLines="2" dropStyle="combo" dx="22" fmlaLink="Tables!$A$91" fmlaRange="Tables!$A$2:$A$3" noThreeD="1" sel="1" val="0"/>
</file>

<file path=xl/ctrlProps/ctrlProp155.xml><?xml version="1.0" encoding="utf-8"?>
<formControlPr xmlns="http://schemas.microsoft.com/office/spreadsheetml/2009/9/main" objectType="Drop" dropLines="2" dropStyle="combo" dx="22" fmlaLink="Tables!$A$92" fmlaRange="Tables!$A$2:$A$3" noThreeD="1" sel="1" val="0"/>
</file>

<file path=xl/ctrlProps/ctrlProp156.xml><?xml version="1.0" encoding="utf-8"?>
<formControlPr xmlns="http://schemas.microsoft.com/office/spreadsheetml/2009/9/main" objectType="Drop" dropLines="2" dropStyle="combo" dx="22" fmlaLink="Tables!$A$16" fmlaRange="Tables!$A$2:$A$3" noThreeD="1" sel="2" val="0"/>
</file>

<file path=xl/ctrlProps/ctrlProp157.xml><?xml version="1.0" encoding="utf-8"?>
<formControlPr xmlns="http://schemas.microsoft.com/office/spreadsheetml/2009/9/main" objectType="Drop" dropLines="2" dropStyle="combo" dx="22" fmlaLink="Tables!$A$17" fmlaRange="Tables!$A$2:$A$3" noThreeD="1" sel="2" val="0"/>
</file>

<file path=xl/ctrlProps/ctrlProp158.xml><?xml version="1.0" encoding="utf-8"?>
<formControlPr xmlns="http://schemas.microsoft.com/office/spreadsheetml/2009/9/main" objectType="Drop" dropLines="2" dropStyle="combo" dx="22" fmlaLink="Tables!$A$18" fmlaRange="Tables!$A$2:$A$3" noThreeD="1" sel="1" val="0"/>
</file>

<file path=xl/ctrlProps/ctrlProp159.xml><?xml version="1.0" encoding="utf-8"?>
<formControlPr xmlns="http://schemas.microsoft.com/office/spreadsheetml/2009/9/main" objectType="Drop" dropLines="2" dropStyle="combo" dx="22" fmlaLink="Tables!$A$19" fmlaRange="Tables!$A$2:$A$3" noThreeD="1" sel="2" val="0"/>
</file>

<file path=xl/ctrlProps/ctrlProp160.xml><?xml version="1.0" encoding="utf-8"?>
<formControlPr xmlns="http://schemas.microsoft.com/office/spreadsheetml/2009/9/main" objectType="Drop" dropLines="2" dropStyle="combo" dx="22" fmlaLink="Tables!$A$20" fmlaRange="Tables!$A$2:$A$3" noThreeD="1" sel="2" val="0"/>
</file>

<file path=xl/ctrlProps/ctrlProp161.xml><?xml version="1.0" encoding="utf-8"?>
<formControlPr xmlns="http://schemas.microsoft.com/office/spreadsheetml/2009/9/main" objectType="Drop" dropLines="2" dropStyle="combo" dx="22" fmlaLink="Tables!$A$7" fmlaRange="Tables!$A$2:$A$3" noThreeD="1" sel="2" val="0"/>
</file>

<file path=xl/ctrlProps/ctrlProp162.xml><?xml version="1.0" encoding="utf-8"?>
<formControlPr xmlns="http://schemas.microsoft.com/office/spreadsheetml/2009/9/main" objectType="Drop" dropLines="2" dropStyle="combo" dx="22" fmlaLink="Tables!$A$8" fmlaRange="Tables!$A$2:$A$3" noThreeD="1" sel="1" val="0"/>
</file>

<file path=xl/ctrlProps/ctrlProp163.xml><?xml version="1.0" encoding="utf-8"?>
<formControlPr xmlns="http://schemas.microsoft.com/office/spreadsheetml/2009/9/main" objectType="Drop" dropLines="2" dropStyle="combo" dx="22" fmlaLink="Tables!$A$9" fmlaRange="Tables!$A$2:$A$3" noThreeD="1" sel="1" val="0"/>
</file>

<file path=xl/ctrlProps/ctrlProp164.xml><?xml version="1.0" encoding="utf-8"?>
<formControlPr xmlns="http://schemas.microsoft.com/office/spreadsheetml/2009/9/main" objectType="Drop" dropLines="2" dropStyle="combo" dx="22" fmlaLink="Tables!$A$10" fmlaRange="Tables!$A$2:$A$3" noThreeD="1" sel="2" val="0"/>
</file>

<file path=xl/ctrlProps/ctrlProp165.xml><?xml version="1.0" encoding="utf-8"?>
<formControlPr xmlns="http://schemas.microsoft.com/office/spreadsheetml/2009/9/main" objectType="Drop" dropLines="2" dropStyle="combo" dx="22" fmlaLink="Tables!$A$11" fmlaRange="Tables!$A$2:$A$3" noThreeD="1" sel="2" val="0"/>
</file>

<file path=xl/ctrlProps/ctrlProp166.xml><?xml version="1.0" encoding="utf-8"?>
<formControlPr xmlns="http://schemas.microsoft.com/office/spreadsheetml/2009/9/main" objectType="Drop" dropLines="2" dropStyle="combo" dx="22" fmlaLink="Tables!$A$79" fmlaRange="Tables!$A$2:$A$3" noThreeD="1" sel="1" val="0"/>
</file>

<file path=xl/ctrlProps/ctrlProp167.xml><?xml version="1.0" encoding="utf-8"?>
<formControlPr xmlns="http://schemas.microsoft.com/office/spreadsheetml/2009/9/main" objectType="Drop" dropLines="2" dropStyle="combo" dx="22" fmlaLink="Tables!$A$80" fmlaRange="Tables!$A$2:$A$3" noThreeD="1" sel="1" val="0"/>
</file>

<file path=xl/ctrlProps/ctrlProp168.xml><?xml version="1.0" encoding="utf-8"?>
<formControlPr xmlns="http://schemas.microsoft.com/office/spreadsheetml/2009/9/main" objectType="Drop" dropLines="2" dropStyle="combo" dx="22" fmlaLink="Tables!$A$81" fmlaRange="Tables!$A$2:$A$3" noThreeD="1" sel="1" val="0"/>
</file>

<file path=xl/ctrlProps/ctrlProp169.xml><?xml version="1.0" encoding="utf-8"?>
<formControlPr xmlns="http://schemas.microsoft.com/office/spreadsheetml/2009/9/main" objectType="Drop" dropLines="2" dropStyle="combo" dx="22" fmlaLink="Tables!$A$82" fmlaRange="Tables!$A$2:$A$3" noThreeD="1" sel="1" val="0"/>
</file>

<file path=xl/ctrlProps/ctrlProp170.xml><?xml version="1.0" encoding="utf-8"?>
<formControlPr xmlns="http://schemas.microsoft.com/office/spreadsheetml/2009/9/main" objectType="Drop" dropLines="2" dropStyle="combo" dx="22" fmlaLink="Tables!$A$83" fmlaRange="Tables!$A$2:$A$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5</xdr:col>
          <xdr:colOff>0</xdr:colOff>
          <xdr:row>4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5</xdr:col>
          <xdr:colOff>0</xdr:colOff>
          <xdr:row>5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5</xdr:col>
          <xdr:colOff>0</xdr:colOff>
          <xdr:row>6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5</xdr:col>
          <xdr:colOff>0</xdr:colOff>
          <xdr:row>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5</xdr:col>
          <xdr:colOff>0</xdr:colOff>
          <xdr:row>8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5</xdr:col>
          <xdr:colOff>0</xdr:colOff>
          <xdr:row>12</xdr:row>
          <xdr:rowOff>238125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5</xdr:col>
          <xdr:colOff>0</xdr:colOff>
          <xdr:row>13</xdr:row>
          <xdr:rowOff>238125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5</xdr:col>
          <xdr:colOff>0</xdr:colOff>
          <xdr:row>14</xdr:row>
          <xdr:rowOff>238125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5</xdr:col>
          <xdr:colOff>0</xdr:colOff>
          <xdr:row>15</xdr:row>
          <xdr:rowOff>238125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5</xdr:col>
          <xdr:colOff>0</xdr:colOff>
          <xdr:row>16</xdr:row>
          <xdr:rowOff>238125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5</xdr:col>
          <xdr:colOff>0</xdr:colOff>
          <xdr:row>13</xdr:row>
          <xdr:rowOff>0</xdr:rowOff>
        </xdr:to>
        <xdr:sp macro="" textlink="">
          <xdr:nvSpPr>
            <xdr:cNvPr id="1152" name="Drop Down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5</xdr:col>
          <xdr:colOff>0</xdr:colOff>
          <xdr:row>14</xdr:row>
          <xdr:rowOff>0</xdr:rowOff>
        </xdr:to>
        <xdr:sp macro="" textlink="">
          <xdr:nvSpPr>
            <xdr:cNvPr id="1153" name="Drop Down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5</xdr:col>
          <xdr:colOff>0</xdr:colOff>
          <xdr:row>15</xdr:row>
          <xdr:rowOff>0</xdr:rowOff>
        </xdr:to>
        <xdr:sp macro="" textlink="">
          <xdr:nvSpPr>
            <xdr:cNvPr id="1154" name="Drop Down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1155" name="Drop Down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5</xdr:col>
          <xdr:colOff>0</xdr:colOff>
          <xdr:row>17</xdr:row>
          <xdr:rowOff>0</xdr:rowOff>
        </xdr:to>
        <xdr:sp macro="" textlink="">
          <xdr:nvSpPr>
            <xdr:cNvPr id="1156" name="Drop Down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5</xdr:col>
          <xdr:colOff>0</xdr:colOff>
          <xdr:row>13</xdr:row>
          <xdr:rowOff>0</xdr:rowOff>
        </xdr:to>
        <xdr:sp macro="" textlink="">
          <xdr:nvSpPr>
            <xdr:cNvPr id="1157" name="Drop Down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5</xdr:col>
          <xdr:colOff>0</xdr:colOff>
          <xdr:row>14</xdr:row>
          <xdr:rowOff>0</xdr:rowOff>
        </xdr:to>
        <xdr:sp macro="" textlink="">
          <xdr:nvSpPr>
            <xdr:cNvPr id="1158" name="Drop Down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5</xdr:col>
          <xdr:colOff>0</xdr:colOff>
          <xdr:row>15</xdr:row>
          <xdr:rowOff>0</xdr:rowOff>
        </xdr:to>
        <xdr:sp macro="" textlink="">
          <xdr:nvSpPr>
            <xdr:cNvPr id="1159" name="Drop Down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1160" name="Drop Down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5</xdr:col>
          <xdr:colOff>0</xdr:colOff>
          <xdr:row>17</xdr:row>
          <xdr:rowOff>0</xdr:rowOff>
        </xdr:to>
        <xdr:sp macro="" textlink="">
          <xdr:nvSpPr>
            <xdr:cNvPr id="1161" name="Drop Down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5</xdr:col>
          <xdr:colOff>0</xdr:colOff>
          <xdr:row>22</xdr:row>
          <xdr:rowOff>0</xdr:rowOff>
        </xdr:to>
        <xdr:sp macro="" textlink="">
          <xdr:nvSpPr>
            <xdr:cNvPr id="1162" name="Drop Down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0</xdr:rowOff>
        </xdr:from>
        <xdr:to>
          <xdr:col>5</xdr:col>
          <xdr:colOff>0</xdr:colOff>
          <xdr:row>23</xdr:row>
          <xdr:rowOff>0</xdr:rowOff>
        </xdr:to>
        <xdr:sp macro="" textlink="">
          <xdr:nvSpPr>
            <xdr:cNvPr id="1163" name="Drop Down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5</xdr:col>
          <xdr:colOff>0</xdr:colOff>
          <xdr:row>24</xdr:row>
          <xdr:rowOff>0</xdr:rowOff>
        </xdr:to>
        <xdr:sp macro="" textlink="">
          <xdr:nvSpPr>
            <xdr:cNvPr id="1164" name="Drop Down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5</xdr:col>
          <xdr:colOff>0</xdr:colOff>
          <xdr:row>25</xdr:row>
          <xdr:rowOff>0</xdr:rowOff>
        </xdr:to>
        <xdr:sp macro="" textlink="">
          <xdr:nvSpPr>
            <xdr:cNvPr id="1165" name="Drop Down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5</xdr:col>
          <xdr:colOff>0</xdr:colOff>
          <xdr:row>26</xdr:row>
          <xdr:rowOff>0</xdr:rowOff>
        </xdr:to>
        <xdr:sp macro="" textlink="">
          <xdr:nvSpPr>
            <xdr:cNvPr id="1166" name="Drop Down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5</xdr:col>
          <xdr:colOff>0</xdr:colOff>
          <xdr:row>30</xdr:row>
          <xdr:rowOff>238125</xdr:rowOff>
        </xdr:to>
        <xdr:sp macro="" textlink="">
          <xdr:nvSpPr>
            <xdr:cNvPr id="1167" name="Drop Down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5</xdr:col>
          <xdr:colOff>0</xdr:colOff>
          <xdr:row>31</xdr:row>
          <xdr:rowOff>238125</xdr:rowOff>
        </xdr:to>
        <xdr:sp macro="" textlink="">
          <xdr:nvSpPr>
            <xdr:cNvPr id="1168" name="Drop Down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5</xdr:col>
          <xdr:colOff>0</xdr:colOff>
          <xdr:row>32</xdr:row>
          <xdr:rowOff>238125</xdr:rowOff>
        </xdr:to>
        <xdr:sp macro="" textlink="">
          <xdr:nvSpPr>
            <xdr:cNvPr id="1169" name="Drop Down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5</xdr:col>
          <xdr:colOff>0</xdr:colOff>
          <xdr:row>33</xdr:row>
          <xdr:rowOff>238125</xdr:rowOff>
        </xdr:to>
        <xdr:sp macro="" textlink="">
          <xdr:nvSpPr>
            <xdr:cNvPr id="1170" name="Drop Down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5</xdr:col>
          <xdr:colOff>0</xdr:colOff>
          <xdr:row>34</xdr:row>
          <xdr:rowOff>238125</xdr:rowOff>
        </xdr:to>
        <xdr:sp macro="" textlink="">
          <xdr:nvSpPr>
            <xdr:cNvPr id="1171" name="Drop Down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5</xdr:col>
          <xdr:colOff>0</xdr:colOff>
          <xdr:row>31</xdr:row>
          <xdr:rowOff>0</xdr:rowOff>
        </xdr:to>
        <xdr:sp macro="" textlink="">
          <xdr:nvSpPr>
            <xdr:cNvPr id="1172" name="Drop Down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5</xdr:col>
          <xdr:colOff>0</xdr:colOff>
          <xdr:row>32</xdr:row>
          <xdr:rowOff>0</xdr:rowOff>
        </xdr:to>
        <xdr:sp macro="" textlink="">
          <xdr:nvSpPr>
            <xdr:cNvPr id="1173" name="Drop Down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5</xdr:col>
          <xdr:colOff>0</xdr:colOff>
          <xdr:row>33</xdr:row>
          <xdr:rowOff>0</xdr:rowOff>
        </xdr:to>
        <xdr:sp macro="" textlink="">
          <xdr:nvSpPr>
            <xdr:cNvPr id="1174" name="Drop Down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5</xdr:col>
          <xdr:colOff>0</xdr:colOff>
          <xdr:row>34</xdr:row>
          <xdr:rowOff>0</xdr:rowOff>
        </xdr:to>
        <xdr:sp macro="" textlink="">
          <xdr:nvSpPr>
            <xdr:cNvPr id="1175" name="Drop Down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5</xdr:col>
          <xdr:colOff>0</xdr:colOff>
          <xdr:row>35</xdr:row>
          <xdr:rowOff>0</xdr:rowOff>
        </xdr:to>
        <xdr:sp macro="" textlink="">
          <xdr:nvSpPr>
            <xdr:cNvPr id="1176" name="Drop Down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5</xdr:col>
          <xdr:colOff>0</xdr:colOff>
          <xdr:row>31</xdr:row>
          <xdr:rowOff>0</xdr:rowOff>
        </xdr:to>
        <xdr:sp macro="" textlink="">
          <xdr:nvSpPr>
            <xdr:cNvPr id="1177" name="Drop Down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5</xdr:col>
          <xdr:colOff>0</xdr:colOff>
          <xdr:row>32</xdr:row>
          <xdr:rowOff>0</xdr:rowOff>
        </xdr:to>
        <xdr:sp macro="" textlink="">
          <xdr:nvSpPr>
            <xdr:cNvPr id="1178" name="Drop Down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5</xdr:col>
          <xdr:colOff>0</xdr:colOff>
          <xdr:row>33</xdr:row>
          <xdr:rowOff>0</xdr:rowOff>
        </xdr:to>
        <xdr:sp macro="" textlink="">
          <xdr:nvSpPr>
            <xdr:cNvPr id="1179" name="Drop Down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5</xdr:col>
          <xdr:colOff>0</xdr:colOff>
          <xdr:row>34</xdr:row>
          <xdr:rowOff>0</xdr:rowOff>
        </xdr:to>
        <xdr:sp macro="" textlink="">
          <xdr:nvSpPr>
            <xdr:cNvPr id="1180" name="Drop Down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5</xdr:col>
          <xdr:colOff>0</xdr:colOff>
          <xdr:row>35</xdr:row>
          <xdr:rowOff>0</xdr:rowOff>
        </xdr:to>
        <xdr:sp macro="" textlink="">
          <xdr:nvSpPr>
            <xdr:cNvPr id="1181" name="Drop Down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5</xdr:col>
          <xdr:colOff>0</xdr:colOff>
          <xdr:row>40</xdr:row>
          <xdr:rowOff>0</xdr:rowOff>
        </xdr:to>
        <xdr:sp macro="" textlink="">
          <xdr:nvSpPr>
            <xdr:cNvPr id="1182" name="Drop Down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0</xdr:rowOff>
        </xdr:from>
        <xdr:to>
          <xdr:col>5</xdr:col>
          <xdr:colOff>0</xdr:colOff>
          <xdr:row>41</xdr:row>
          <xdr:rowOff>0</xdr:rowOff>
        </xdr:to>
        <xdr:sp macro="" textlink="">
          <xdr:nvSpPr>
            <xdr:cNvPr id="1183" name="Drop Down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5</xdr:col>
          <xdr:colOff>0</xdr:colOff>
          <xdr:row>42</xdr:row>
          <xdr:rowOff>0</xdr:rowOff>
        </xdr:to>
        <xdr:sp macro="" textlink="">
          <xdr:nvSpPr>
            <xdr:cNvPr id="1184" name="Drop Down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0</xdr:rowOff>
        </xdr:from>
        <xdr:to>
          <xdr:col>5</xdr:col>
          <xdr:colOff>0</xdr:colOff>
          <xdr:row>43</xdr:row>
          <xdr:rowOff>0</xdr:rowOff>
        </xdr:to>
        <xdr:sp macro="" textlink="">
          <xdr:nvSpPr>
            <xdr:cNvPr id="1185" name="Drop Down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5</xdr:col>
          <xdr:colOff>0</xdr:colOff>
          <xdr:row>44</xdr:row>
          <xdr:rowOff>0</xdr:rowOff>
        </xdr:to>
        <xdr:sp macro="" textlink="">
          <xdr:nvSpPr>
            <xdr:cNvPr id="1186" name="Drop Down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5</xdr:col>
          <xdr:colOff>0</xdr:colOff>
          <xdr:row>48</xdr:row>
          <xdr:rowOff>238125</xdr:rowOff>
        </xdr:to>
        <xdr:sp macro="" textlink="">
          <xdr:nvSpPr>
            <xdr:cNvPr id="1187" name="Drop Down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0</xdr:rowOff>
        </xdr:from>
        <xdr:to>
          <xdr:col>5</xdr:col>
          <xdr:colOff>0</xdr:colOff>
          <xdr:row>49</xdr:row>
          <xdr:rowOff>238125</xdr:rowOff>
        </xdr:to>
        <xdr:sp macro="" textlink="">
          <xdr:nvSpPr>
            <xdr:cNvPr id="1188" name="Drop Down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0</xdr:rowOff>
        </xdr:from>
        <xdr:to>
          <xdr:col>5</xdr:col>
          <xdr:colOff>0</xdr:colOff>
          <xdr:row>50</xdr:row>
          <xdr:rowOff>238125</xdr:rowOff>
        </xdr:to>
        <xdr:sp macro="" textlink="">
          <xdr:nvSpPr>
            <xdr:cNvPr id="1189" name="Drop Down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0</xdr:rowOff>
        </xdr:from>
        <xdr:to>
          <xdr:col>5</xdr:col>
          <xdr:colOff>0</xdr:colOff>
          <xdr:row>51</xdr:row>
          <xdr:rowOff>238125</xdr:rowOff>
        </xdr:to>
        <xdr:sp macro="" textlink="">
          <xdr:nvSpPr>
            <xdr:cNvPr id="1190" name="Drop Down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0</xdr:rowOff>
        </xdr:from>
        <xdr:to>
          <xdr:col>5</xdr:col>
          <xdr:colOff>0</xdr:colOff>
          <xdr:row>52</xdr:row>
          <xdr:rowOff>238125</xdr:rowOff>
        </xdr:to>
        <xdr:sp macro="" textlink="">
          <xdr:nvSpPr>
            <xdr:cNvPr id="1191" name="Drop Down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5</xdr:col>
          <xdr:colOff>0</xdr:colOff>
          <xdr:row>49</xdr:row>
          <xdr:rowOff>0</xdr:rowOff>
        </xdr:to>
        <xdr:sp macro="" textlink="">
          <xdr:nvSpPr>
            <xdr:cNvPr id="1192" name="Drop Down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0</xdr:rowOff>
        </xdr:from>
        <xdr:to>
          <xdr:col>5</xdr:col>
          <xdr:colOff>0</xdr:colOff>
          <xdr:row>50</xdr:row>
          <xdr:rowOff>0</xdr:rowOff>
        </xdr:to>
        <xdr:sp macro="" textlink="">
          <xdr:nvSpPr>
            <xdr:cNvPr id="1193" name="Drop Down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0</xdr:rowOff>
        </xdr:from>
        <xdr:to>
          <xdr:col>5</xdr:col>
          <xdr:colOff>0</xdr:colOff>
          <xdr:row>51</xdr:row>
          <xdr:rowOff>0</xdr:rowOff>
        </xdr:to>
        <xdr:sp macro="" textlink="">
          <xdr:nvSpPr>
            <xdr:cNvPr id="1194" name="Drop Down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0</xdr:rowOff>
        </xdr:from>
        <xdr:to>
          <xdr:col>5</xdr:col>
          <xdr:colOff>0</xdr:colOff>
          <xdr:row>52</xdr:row>
          <xdr:rowOff>0</xdr:rowOff>
        </xdr:to>
        <xdr:sp macro="" textlink="">
          <xdr:nvSpPr>
            <xdr:cNvPr id="1195" name="Drop Down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0</xdr:rowOff>
        </xdr:from>
        <xdr:to>
          <xdr:col>5</xdr:col>
          <xdr:colOff>0</xdr:colOff>
          <xdr:row>53</xdr:row>
          <xdr:rowOff>0</xdr:rowOff>
        </xdr:to>
        <xdr:sp macro="" textlink="">
          <xdr:nvSpPr>
            <xdr:cNvPr id="1196" name="Drop Down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5</xdr:col>
          <xdr:colOff>0</xdr:colOff>
          <xdr:row>49</xdr:row>
          <xdr:rowOff>0</xdr:rowOff>
        </xdr:to>
        <xdr:sp macro="" textlink="">
          <xdr:nvSpPr>
            <xdr:cNvPr id="1197" name="Drop Down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0</xdr:rowOff>
        </xdr:from>
        <xdr:to>
          <xdr:col>5</xdr:col>
          <xdr:colOff>0</xdr:colOff>
          <xdr:row>50</xdr:row>
          <xdr:rowOff>0</xdr:rowOff>
        </xdr:to>
        <xdr:sp macro="" textlink="">
          <xdr:nvSpPr>
            <xdr:cNvPr id="1198" name="Drop Down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0</xdr:rowOff>
        </xdr:from>
        <xdr:to>
          <xdr:col>5</xdr:col>
          <xdr:colOff>0</xdr:colOff>
          <xdr:row>51</xdr:row>
          <xdr:rowOff>0</xdr:rowOff>
        </xdr:to>
        <xdr:sp macro="" textlink="">
          <xdr:nvSpPr>
            <xdr:cNvPr id="1199" name="Drop Down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0</xdr:rowOff>
        </xdr:from>
        <xdr:to>
          <xdr:col>5</xdr:col>
          <xdr:colOff>0</xdr:colOff>
          <xdr:row>52</xdr:row>
          <xdr:rowOff>0</xdr:rowOff>
        </xdr:to>
        <xdr:sp macro="" textlink="">
          <xdr:nvSpPr>
            <xdr:cNvPr id="1200" name="Drop Down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0</xdr:rowOff>
        </xdr:from>
        <xdr:to>
          <xdr:col>5</xdr:col>
          <xdr:colOff>0</xdr:colOff>
          <xdr:row>53</xdr:row>
          <xdr:rowOff>0</xdr:rowOff>
        </xdr:to>
        <xdr:sp macro="" textlink="">
          <xdr:nvSpPr>
            <xdr:cNvPr id="1201" name="Drop Down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0</xdr:rowOff>
        </xdr:from>
        <xdr:to>
          <xdr:col>5</xdr:col>
          <xdr:colOff>0</xdr:colOff>
          <xdr:row>58</xdr:row>
          <xdr:rowOff>0</xdr:rowOff>
        </xdr:to>
        <xdr:sp macro="" textlink="">
          <xdr:nvSpPr>
            <xdr:cNvPr id="1202" name="Drop Down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0</xdr:rowOff>
        </xdr:from>
        <xdr:to>
          <xdr:col>5</xdr:col>
          <xdr:colOff>0</xdr:colOff>
          <xdr:row>59</xdr:row>
          <xdr:rowOff>0</xdr:rowOff>
        </xdr:to>
        <xdr:sp macro="" textlink="">
          <xdr:nvSpPr>
            <xdr:cNvPr id="1203" name="Drop Down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0</xdr:rowOff>
        </xdr:from>
        <xdr:to>
          <xdr:col>5</xdr:col>
          <xdr:colOff>0</xdr:colOff>
          <xdr:row>60</xdr:row>
          <xdr:rowOff>0</xdr:rowOff>
        </xdr:to>
        <xdr:sp macro="" textlink="">
          <xdr:nvSpPr>
            <xdr:cNvPr id="1204" name="Drop Down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0</xdr:rowOff>
        </xdr:from>
        <xdr:to>
          <xdr:col>5</xdr:col>
          <xdr:colOff>0</xdr:colOff>
          <xdr:row>61</xdr:row>
          <xdr:rowOff>0</xdr:rowOff>
        </xdr:to>
        <xdr:sp macro="" textlink="">
          <xdr:nvSpPr>
            <xdr:cNvPr id="1205" name="Drop Down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0</xdr:rowOff>
        </xdr:from>
        <xdr:to>
          <xdr:col>5</xdr:col>
          <xdr:colOff>0</xdr:colOff>
          <xdr:row>62</xdr:row>
          <xdr:rowOff>0</xdr:rowOff>
        </xdr:to>
        <xdr:sp macro="" textlink="">
          <xdr:nvSpPr>
            <xdr:cNvPr id="1206" name="Drop Down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0</xdr:rowOff>
        </xdr:from>
        <xdr:to>
          <xdr:col>5</xdr:col>
          <xdr:colOff>0</xdr:colOff>
          <xdr:row>66</xdr:row>
          <xdr:rowOff>238125</xdr:rowOff>
        </xdr:to>
        <xdr:sp macro="" textlink="">
          <xdr:nvSpPr>
            <xdr:cNvPr id="1207" name="Drop Down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67</xdr:row>
          <xdr:rowOff>0</xdr:rowOff>
        </xdr:from>
        <xdr:to>
          <xdr:col>5</xdr:col>
          <xdr:colOff>0</xdr:colOff>
          <xdr:row>67</xdr:row>
          <xdr:rowOff>238125</xdr:rowOff>
        </xdr:to>
        <xdr:sp macro="" textlink="">
          <xdr:nvSpPr>
            <xdr:cNvPr id="1208" name="Drop Down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68</xdr:row>
          <xdr:rowOff>0</xdr:rowOff>
        </xdr:from>
        <xdr:to>
          <xdr:col>5</xdr:col>
          <xdr:colOff>0</xdr:colOff>
          <xdr:row>68</xdr:row>
          <xdr:rowOff>238125</xdr:rowOff>
        </xdr:to>
        <xdr:sp macro="" textlink="">
          <xdr:nvSpPr>
            <xdr:cNvPr id="1209" name="Drop Down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69</xdr:row>
          <xdr:rowOff>0</xdr:rowOff>
        </xdr:from>
        <xdr:to>
          <xdr:col>5</xdr:col>
          <xdr:colOff>0</xdr:colOff>
          <xdr:row>69</xdr:row>
          <xdr:rowOff>238125</xdr:rowOff>
        </xdr:to>
        <xdr:sp macro="" textlink="">
          <xdr:nvSpPr>
            <xdr:cNvPr id="1210" name="Drop Down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0</xdr:rowOff>
        </xdr:from>
        <xdr:to>
          <xdr:col>5</xdr:col>
          <xdr:colOff>0</xdr:colOff>
          <xdr:row>70</xdr:row>
          <xdr:rowOff>238125</xdr:rowOff>
        </xdr:to>
        <xdr:sp macro="" textlink="">
          <xdr:nvSpPr>
            <xdr:cNvPr id="1211" name="Drop Down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0</xdr:rowOff>
        </xdr:from>
        <xdr:to>
          <xdr:col>5</xdr:col>
          <xdr:colOff>0</xdr:colOff>
          <xdr:row>67</xdr:row>
          <xdr:rowOff>0</xdr:rowOff>
        </xdr:to>
        <xdr:sp macro="" textlink="">
          <xdr:nvSpPr>
            <xdr:cNvPr id="1212" name="Drop Down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67</xdr:row>
          <xdr:rowOff>0</xdr:rowOff>
        </xdr:from>
        <xdr:to>
          <xdr:col>5</xdr:col>
          <xdr:colOff>0</xdr:colOff>
          <xdr:row>68</xdr:row>
          <xdr:rowOff>0</xdr:rowOff>
        </xdr:to>
        <xdr:sp macro="" textlink="">
          <xdr:nvSpPr>
            <xdr:cNvPr id="1213" name="Drop Down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68</xdr:row>
          <xdr:rowOff>0</xdr:rowOff>
        </xdr:from>
        <xdr:to>
          <xdr:col>5</xdr:col>
          <xdr:colOff>0</xdr:colOff>
          <xdr:row>69</xdr:row>
          <xdr:rowOff>0</xdr:rowOff>
        </xdr:to>
        <xdr:sp macro="" textlink="">
          <xdr:nvSpPr>
            <xdr:cNvPr id="1214" name="Drop Down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69</xdr:row>
          <xdr:rowOff>0</xdr:rowOff>
        </xdr:from>
        <xdr:to>
          <xdr:col>5</xdr:col>
          <xdr:colOff>0</xdr:colOff>
          <xdr:row>70</xdr:row>
          <xdr:rowOff>0</xdr:rowOff>
        </xdr:to>
        <xdr:sp macro="" textlink="">
          <xdr:nvSpPr>
            <xdr:cNvPr id="1215" name="Drop Down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0</xdr:rowOff>
        </xdr:from>
        <xdr:to>
          <xdr:col>5</xdr:col>
          <xdr:colOff>0</xdr:colOff>
          <xdr:row>71</xdr:row>
          <xdr:rowOff>0</xdr:rowOff>
        </xdr:to>
        <xdr:sp macro="" textlink="">
          <xdr:nvSpPr>
            <xdr:cNvPr id="1216" name="Drop Down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0</xdr:rowOff>
        </xdr:from>
        <xdr:to>
          <xdr:col>5</xdr:col>
          <xdr:colOff>0</xdr:colOff>
          <xdr:row>67</xdr:row>
          <xdr:rowOff>0</xdr:rowOff>
        </xdr:to>
        <xdr:sp macro="" textlink="">
          <xdr:nvSpPr>
            <xdr:cNvPr id="1217" name="Drop Down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67</xdr:row>
          <xdr:rowOff>0</xdr:rowOff>
        </xdr:from>
        <xdr:to>
          <xdr:col>5</xdr:col>
          <xdr:colOff>0</xdr:colOff>
          <xdr:row>68</xdr:row>
          <xdr:rowOff>0</xdr:rowOff>
        </xdr:to>
        <xdr:sp macro="" textlink="">
          <xdr:nvSpPr>
            <xdr:cNvPr id="1218" name="Drop Down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68</xdr:row>
          <xdr:rowOff>0</xdr:rowOff>
        </xdr:from>
        <xdr:to>
          <xdr:col>5</xdr:col>
          <xdr:colOff>0</xdr:colOff>
          <xdr:row>69</xdr:row>
          <xdr:rowOff>0</xdr:rowOff>
        </xdr:to>
        <xdr:sp macro="" textlink="">
          <xdr:nvSpPr>
            <xdr:cNvPr id="1219" name="Drop Down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69</xdr:row>
          <xdr:rowOff>0</xdr:rowOff>
        </xdr:from>
        <xdr:to>
          <xdr:col>5</xdr:col>
          <xdr:colOff>0</xdr:colOff>
          <xdr:row>70</xdr:row>
          <xdr:rowOff>0</xdr:rowOff>
        </xdr:to>
        <xdr:sp macro="" textlink="">
          <xdr:nvSpPr>
            <xdr:cNvPr id="1220" name="Drop Down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0</xdr:rowOff>
        </xdr:from>
        <xdr:to>
          <xdr:col>5</xdr:col>
          <xdr:colOff>0</xdr:colOff>
          <xdr:row>71</xdr:row>
          <xdr:rowOff>0</xdr:rowOff>
        </xdr:to>
        <xdr:sp macro="" textlink="">
          <xdr:nvSpPr>
            <xdr:cNvPr id="1221" name="Drop Down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93</xdr:row>
          <xdr:rowOff>0</xdr:rowOff>
        </xdr:from>
        <xdr:to>
          <xdr:col>5</xdr:col>
          <xdr:colOff>0</xdr:colOff>
          <xdr:row>94</xdr:row>
          <xdr:rowOff>0</xdr:rowOff>
        </xdr:to>
        <xdr:sp macro="" textlink="">
          <xdr:nvSpPr>
            <xdr:cNvPr id="1222" name="Drop Down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94</xdr:row>
          <xdr:rowOff>0</xdr:rowOff>
        </xdr:from>
        <xdr:to>
          <xdr:col>5</xdr:col>
          <xdr:colOff>0</xdr:colOff>
          <xdr:row>95</xdr:row>
          <xdr:rowOff>0</xdr:rowOff>
        </xdr:to>
        <xdr:sp macro="" textlink="">
          <xdr:nvSpPr>
            <xdr:cNvPr id="1223" name="Drop Down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95</xdr:row>
          <xdr:rowOff>0</xdr:rowOff>
        </xdr:from>
        <xdr:to>
          <xdr:col>5</xdr:col>
          <xdr:colOff>0</xdr:colOff>
          <xdr:row>96</xdr:row>
          <xdr:rowOff>0</xdr:rowOff>
        </xdr:to>
        <xdr:sp macro="" textlink="">
          <xdr:nvSpPr>
            <xdr:cNvPr id="1224" name="Drop Down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96</xdr:row>
          <xdr:rowOff>0</xdr:rowOff>
        </xdr:from>
        <xdr:to>
          <xdr:col>5</xdr:col>
          <xdr:colOff>0</xdr:colOff>
          <xdr:row>97</xdr:row>
          <xdr:rowOff>0</xdr:rowOff>
        </xdr:to>
        <xdr:sp macro="" textlink="">
          <xdr:nvSpPr>
            <xdr:cNvPr id="1225" name="Drop Down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97</xdr:row>
          <xdr:rowOff>0</xdr:rowOff>
        </xdr:from>
        <xdr:to>
          <xdr:col>5</xdr:col>
          <xdr:colOff>0</xdr:colOff>
          <xdr:row>98</xdr:row>
          <xdr:rowOff>0</xdr:rowOff>
        </xdr:to>
        <xdr:sp macro="" textlink="">
          <xdr:nvSpPr>
            <xdr:cNvPr id="1226" name="Drop Down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102</xdr:row>
          <xdr:rowOff>0</xdr:rowOff>
        </xdr:from>
        <xdr:to>
          <xdr:col>5</xdr:col>
          <xdr:colOff>0</xdr:colOff>
          <xdr:row>102</xdr:row>
          <xdr:rowOff>238125</xdr:rowOff>
        </xdr:to>
        <xdr:sp macro="" textlink="">
          <xdr:nvSpPr>
            <xdr:cNvPr id="1227" name="Drop Down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103</xdr:row>
          <xdr:rowOff>0</xdr:rowOff>
        </xdr:from>
        <xdr:to>
          <xdr:col>5</xdr:col>
          <xdr:colOff>0</xdr:colOff>
          <xdr:row>103</xdr:row>
          <xdr:rowOff>238125</xdr:rowOff>
        </xdr:to>
        <xdr:sp macro="" textlink="">
          <xdr:nvSpPr>
            <xdr:cNvPr id="1228" name="Drop Down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104</xdr:row>
          <xdr:rowOff>0</xdr:rowOff>
        </xdr:from>
        <xdr:to>
          <xdr:col>5</xdr:col>
          <xdr:colOff>0</xdr:colOff>
          <xdr:row>104</xdr:row>
          <xdr:rowOff>238125</xdr:rowOff>
        </xdr:to>
        <xdr:sp macro="" textlink="">
          <xdr:nvSpPr>
            <xdr:cNvPr id="1229" name="Drop Down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105</xdr:row>
          <xdr:rowOff>0</xdr:rowOff>
        </xdr:from>
        <xdr:to>
          <xdr:col>5</xdr:col>
          <xdr:colOff>0</xdr:colOff>
          <xdr:row>105</xdr:row>
          <xdr:rowOff>238125</xdr:rowOff>
        </xdr:to>
        <xdr:sp macro="" textlink="">
          <xdr:nvSpPr>
            <xdr:cNvPr id="1230" name="Drop Down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106</xdr:row>
          <xdr:rowOff>0</xdr:rowOff>
        </xdr:from>
        <xdr:to>
          <xdr:col>5</xdr:col>
          <xdr:colOff>0</xdr:colOff>
          <xdr:row>106</xdr:row>
          <xdr:rowOff>238125</xdr:rowOff>
        </xdr:to>
        <xdr:sp macro="" textlink="">
          <xdr:nvSpPr>
            <xdr:cNvPr id="1231" name="Drop Down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102</xdr:row>
          <xdr:rowOff>0</xdr:rowOff>
        </xdr:from>
        <xdr:to>
          <xdr:col>5</xdr:col>
          <xdr:colOff>0</xdr:colOff>
          <xdr:row>103</xdr:row>
          <xdr:rowOff>0</xdr:rowOff>
        </xdr:to>
        <xdr:sp macro="" textlink="">
          <xdr:nvSpPr>
            <xdr:cNvPr id="1232" name="Drop Down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103</xdr:row>
          <xdr:rowOff>0</xdr:rowOff>
        </xdr:from>
        <xdr:to>
          <xdr:col>5</xdr:col>
          <xdr:colOff>0</xdr:colOff>
          <xdr:row>104</xdr:row>
          <xdr:rowOff>0</xdr:rowOff>
        </xdr:to>
        <xdr:sp macro="" textlink="">
          <xdr:nvSpPr>
            <xdr:cNvPr id="1233" name="Drop Down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104</xdr:row>
          <xdr:rowOff>0</xdr:rowOff>
        </xdr:from>
        <xdr:to>
          <xdr:col>5</xdr:col>
          <xdr:colOff>0</xdr:colOff>
          <xdr:row>105</xdr:row>
          <xdr:rowOff>0</xdr:rowOff>
        </xdr:to>
        <xdr:sp macro="" textlink="">
          <xdr:nvSpPr>
            <xdr:cNvPr id="1234" name="Drop Down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105</xdr:row>
          <xdr:rowOff>0</xdr:rowOff>
        </xdr:from>
        <xdr:to>
          <xdr:col>5</xdr:col>
          <xdr:colOff>0</xdr:colOff>
          <xdr:row>106</xdr:row>
          <xdr:rowOff>0</xdr:rowOff>
        </xdr:to>
        <xdr:sp macro="" textlink="">
          <xdr:nvSpPr>
            <xdr:cNvPr id="1235" name="Drop Down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106</xdr:row>
          <xdr:rowOff>0</xdr:rowOff>
        </xdr:from>
        <xdr:to>
          <xdr:col>5</xdr:col>
          <xdr:colOff>0</xdr:colOff>
          <xdr:row>107</xdr:row>
          <xdr:rowOff>0</xdr:rowOff>
        </xdr:to>
        <xdr:sp macro="" textlink="">
          <xdr:nvSpPr>
            <xdr:cNvPr id="1236" name="Drop Down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102</xdr:row>
          <xdr:rowOff>0</xdr:rowOff>
        </xdr:from>
        <xdr:to>
          <xdr:col>5</xdr:col>
          <xdr:colOff>0</xdr:colOff>
          <xdr:row>103</xdr:row>
          <xdr:rowOff>0</xdr:rowOff>
        </xdr:to>
        <xdr:sp macro="" textlink="">
          <xdr:nvSpPr>
            <xdr:cNvPr id="1237" name="Drop Down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103</xdr:row>
          <xdr:rowOff>0</xdr:rowOff>
        </xdr:from>
        <xdr:to>
          <xdr:col>5</xdr:col>
          <xdr:colOff>0</xdr:colOff>
          <xdr:row>104</xdr:row>
          <xdr:rowOff>0</xdr:rowOff>
        </xdr:to>
        <xdr:sp macro="" textlink="">
          <xdr:nvSpPr>
            <xdr:cNvPr id="1238" name="Drop Down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104</xdr:row>
          <xdr:rowOff>0</xdr:rowOff>
        </xdr:from>
        <xdr:to>
          <xdr:col>5</xdr:col>
          <xdr:colOff>0</xdr:colOff>
          <xdr:row>105</xdr:row>
          <xdr:rowOff>0</xdr:rowOff>
        </xdr:to>
        <xdr:sp macro="" textlink="">
          <xdr:nvSpPr>
            <xdr:cNvPr id="1239" name="Drop Down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105</xdr:row>
          <xdr:rowOff>0</xdr:rowOff>
        </xdr:from>
        <xdr:to>
          <xdr:col>5</xdr:col>
          <xdr:colOff>0</xdr:colOff>
          <xdr:row>106</xdr:row>
          <xdr:rowOff>0</xdr:rowOff>
        </xdr:to>
        <xdr:sp macro="" textlink="">
          <xdr:nvSpPr>
            <xdr:cNvPr id="1240" name="Drop Down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106</xdr:row>
          <xdr:rowOff>0</xdr:rowOff>
        </xdr:from>
        <xdr:to>
          <xdr:col>5</xdr:col>
          <xdr:colOff>0</xdr:colOff>
          <xdr:row>107</xdr:row>
          <xdr:rowOff>0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111</xdr:row>
          <xdr:rowOff>0</xdr:rowOff>
        </xdr:from>
        <xdr:to>
          <xdr:col>5</xdr:col>
          <xdr:colOff>0</xdr:colOff>
          <xdr:row>112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112</xdr:row>
          <xdr:rowOff>0</xdr:rowOff>
        </xdr:from>
        <xdr:to>
          <xdr:col>5</xdr:col>
          <xdr:colOff>0</xdr:colOff>
          <xdr:row>113</xdr:row>
          <xdr:rowOff>0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113</xdr:row>
          <xdr:rowOff>0</xdr:rowOff>
        </xdr:from>
        <xdr:to>
          <xdr:col>5</xdr:col>
          <xdr:colOff>0</xdr:colOff>
          <xdr:row>114</xdr:row>
          <xdr:rowOff>0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114</xdr:row>
          <xdr:rowOff>0</xdr:rowOff>
        </xdr:from>
        <xdr:to>
          <xdr:col>5</xdr:col>
          <xdr:colOff>0</xdr:colOff>
          <xdr:row>115</xdr:row>
          <xdr:rowOff>0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115</xdr:row>
          <xdr:rowOff>0</xdr:rowOff>
        </xdr:from>
        <xdr:to>
          <xdr:col>5</xdr:col>
          <xdr:colOff>0</xdr:colOff>
          <xdr:row>116</xdr:row>
          <xdr:rowOff>0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120</xdr:row>
          <xdr:rowOff>0</xdr:rowOff>
        </xdr:from>
        <xdr:to>
          <xdr:col>5</xdr:col>
          <xdr:colOff>0</xdr:colOff>
          <xdr:row>120</xdr:row>
          <xdr:rowOff>238125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121</xdr:row>
          <xdr:rowOff>0</xdr:rowOff>
        </xdr:from>
        <xdr:to>
          <xdr:col>5</xdr:col>
          <xdr:colOff>0</xdr:colOff>
          <xdr:row>121</xdr:row>
          <xdr:rowOff>238125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122</xdr:row>
          <xdr:rowOff>0</xdr:rowOff>
        </xdr:from>
        <xdr:to>
          <xdr:col>5</xdr:col>
          <xdr:colOff>0</xdr:colOff>
          <xdr:row>122</xdr:row>
          <xdr:rowOff>238125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123</xdr:row>
          <xdr:rowOff>0</xdr:rowOff>
        </xdr:from>
        <xdr:to>
          <xdr:col>5</xdr:col>
          <xdr:colOff>0</xdr:colOff>
          <xdr:row>123</xdr:row>
          <xdr:rowOff>238125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124</xdr:row>
          <xdr:rowOff>0</xdr:rowOff>
        </xdr:from>
        <xdr:to>
          <xdr:col>5</xdr:col>
          <xdr:colOff>0</xdr:colOff>
          <xdr:row>124</xdr:row>
          <xdr:rowOff>238125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120</xdr:row>
          <xdr:rowOff>0</xdr:rowOff>
        </xdr:from>
        <xdr:to>
          <xdr:col>5</xdr:col>
          <xdr:colOff>0</xdr:colOff>
          <xdr:row>121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121</xdr:row>
          <xdr:rowOff>0</xdr:rowOff>
        </xdr:from>
        <xdr:to>
          <xdr:col>5</xdr:col>
          <xdr:colOff>0</xdr:colOff>
          <xdr:row>122</xdr:row>
          <xdr:rowOff>0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122</xdr:row>
          <xdr:rowOff>0</xdr:rowOff>
        </xdr:from>
        <xdr:to>
          <xdr:col>5</xdr:col>
          <xdr:colOff>0</xdr:colOff>
          <xdr:row>123</xdr:row>
          <xdr:rowOff>0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123</xdr:row>
          <xdr:rowOff>0</xdr:rowOff>
        </xdr:from>
        <xdr:to>
          <xdr:col>5</xdr:col>
          <xdr:colOff>0</xdr:colOff>
          <xdr:row>124</xdr:row>
          <xdr:rowOff>0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124</xdr:row>
          <xdr:rowOff>0</xdr:rowOff>
        </xdr:from>
        <xdr:to>
          <xdr:col>5</xdr:col>
          <xdr:colOff>0</xdr:colOff>
          <xdr:row>125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120</xdr:row>
          <xdr:rowOff>0</xdr:rowOff>
        </xdr:from>
        <xdr:to>
          <xdr:col>5</xdr:col>
          <xdr:colOff>0</xdr:colOff>
          <xdr:row>121</xdr:row>
          <xdr:rowOff>0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121</xdr:row>
          <xdr:rowOff>0</xdr:rowOff>
        </xdr:from>
        <xdr:to>
          <xdr:col>5</xdr:col>
          <xdr:colOff>0</xdr:colOff>
          <xdr:row>122</xdr:row>
          <xdr:rowOff>0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122</xdr:row>
          <xdr:rowOff>0</xdr:rowOff>
        </xdr:from>
        <xdr:to>
          <xdr:col>5</xdr:col>
          <xdr:colOff>0</xdr:colOff>
          <xdr:row>123</xdr:row>
          <xdr:rowOff>0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123</xdr:row>
          <xdr:rowOff>0</xdr:rowOff>
        </xdr:from>
        <xdr:to>
          <xdr:col>5</xdr:col>
          <xdr:colOff>0</xdr:colOff>
          <xdr:row>124</xdr:row>
          <xdr:rowOff>0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124</xdr:row>
          <xdr:rowOff>0</xdr:rowOff>
        </xdr:from>
        <xdr:to>
          <xdr:col>5</xdr:col>
          <xdr:colOff>0</xdr:colOff>
          <xdr:row>125</xdr:row>
          <xdr:rowOff>0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129</xdr:row>
          <xdr:rowOff>0</xdr:rowOff>
        </xdr:from>
        <xdr:to>
          <xdr:col>5</xdr:col>
          <xdr:colOff>0</xdr:colOff>
          <xdr:row>130</xdr:row>
          <xdr:rowOff>0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130</xdr:row>
          <xdr:rowOff>0</xdr:rowOff>
        </xdr:from>
        <xdr:to>
          <xdr:col>5</xdr:col>
          <xdr:colOff>0</xdr:colOff>
          <xdr:row>131</xdr:row>
          <xdr:rowOff>0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131</xdr:row>
          <xdr:rowOff>0</xdr:rowOff>
        </xdr:from>
        <xdr:to>
          <xdr:col>5</xdr:col>
          <xdr:colOff>0</xdr:colOff>
          <xdr:row>132</xdr:row>
          <xdr:rowOff>0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132</xdr:row>
          <xdr:rowOff>0</xdr:rowOff>
        </xdr:from>
        <xdr:to>
          <xdr:col>5</xdr:col>
          <xdr:colOff>0</xdr:colOff>
          <xdr:row>133</xdr:row>
          <xdr:rowOff>0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133</xdr:row>
          <xdr:rowOff>0</xdr:rowOff>
        </xdr:from>
        <xdr:to>
          <xdr:col>5</xdr:col>
          <xdr:colOff>0</xdr:colOff>
          <xdr:row>134</xdr:row>
          <xdr:rowOff>0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138</xdr:row>
          <xdr:rowOff>0</xdr:rowOff>
        </xdr:from>
        <xdr:to>
          <xdr:col>5</xdr:col>
          <xdr:colOff>0</xdr:colOff>
          <xdr:row>138</xdr:row>
          <xdr:rowOff>238125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139</xdr:row>
          <xdr:rowOff>0</xdr:rowOff>
        </xdr:from>
        <xdr:to>
          <xdr:col>5</xdr:col>
          <xdr:colOff>0</xdr:colOff>
          <xdr:row>139</xdr:row>
          <xdr:rowOff>238125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140</xdr:row>
          <xdr:rowOff>0</xdr:rowOff>
        </xdr:from>
        <xdr:to>
          <xdr:col>5</xdr:col>
          <xdr:colOff>0</xdr:colOff>
          <xdr:row>140</xdr:row>
          <xdr:rowOff>238125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141</xdr:row>
          <xdr:rowOff>0</xdr:rowOff>
        </xdr:from>
        <xdr:to>
          <xdr:col>5</xdr:col>
          <xdr:colOff>0</xdr:colOff>
          <xdr:row>141</xdr:row>
          <xdr:rowOff>238125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142</xdr:row>
          <xdr:rowOff>0</xdr:rowOff>
        </xdr:from>
        <xdr:to>
          <xdr:col>5</xdr:col>
          <xdr:colOff>0</xdr:colOff>
          <xdr:row>142</xdr:row>
          <xdr:rowOff>238125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138</xdr:row>
          <xdr:rowOff>0</xdr:rowOff>
        </xdr:from>
        <xdr:to>
          <xdr:col>5</xdr:col>
          <xdr:colOff>0</xdr:colOff>
          <xdr:row>139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139</xdr:row>
          <xdr:rowOff>0</xdr:rowOff>
        </xdr:from>
        <xdr:to>
          <xdr:col>5</xdr:col>
          <xdr:colOff>0</xdr:colOff>
          <xdr:row>140</xdr:row>
          <xdr:rowOff>0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140</xdr:row>
          <xdr:rowOff>0</xdr:rowOff>
        </xdr:from>
        <xdr:to>
          <xdr:col>5</xdr:col>
          <xdr:colOff>0</xdr:colOff>
          <xdr:row>141</xdr:row>
          <xdr:rowOff>0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141</xdr:row>
          <xdr:rowOff>0</xdr:rowOff>
        </xdr:from>
        <xdr:to>
          <xdr:col>5</xdr:col>
          <xdr:colOff>0</xdr:colOff>
          <xdr:row>142</xdr:row>
          <xdr:rowOff>0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142</xdr:row>
          <xdr:rowOff>0</xdr:rowOff>
        </xdr:from>
        <xdr:to>
          <xdr:col>5</xdr:col>
          <xdr:colOff>0</xdr:colOff>
          <xdr:row>143</xdr:row>
          <xdr:rowOff>0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138</xdr:row>
          <xdr:rowOff>0</xdr:rowOff>
        </xdr:from>
        <xdr:to>
          <xdr:col>5</xdr:col>
          <xdr:colOff>0</xdr:colOff>
          <xdr:row>139</xdr:row>
          <xdr:rowOff>0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139</xdr:row>
          <xdr:rowOff>0</xdr:rowOff>
        </xdr:from>
        <xdr:to>
          <xdr:col>5</xdr:col>
          <xdr:colOff>0</xdr:colOff>
          <xdr:row>140</xdr:row>
          <xdr:rowOff>0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140</xdr:row>
          <xdr:rowOff>0</xdr:rowOff>
        </xdr:from>
        <xdr:to>
          <xdr:col>5</xdr:col>
          <xdr:colOff>0</xdr:colOff>
          <xdr:row>141</xdr:row>
          <xdr:rowOff>0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141</xdr:row>
          <xdr:rowOff>0</xdr:rowOff>
        </xdr:from>
        <xdr:to>
          <xdr:col>5</xdr:col>
          <xdr:colOff>0</xdr:colOff>
          <xdr:row>142</xdr:row>
          <xdr:rowOff>0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142</xdr:row>
          <xdr:rowOff>0</xdr:rowOff>
        </xdr:from>
        <xdr:to>
          <xdr:col>5</xdr:col>
          <xdr:colOff>0</xdr:colOff>
          <xdr:row>143</xdr:row>
          <xdr:rowOff>0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84</xdr:row>
          <xdr:rowOff>0</xdr:rowOff>
        </xdr:from>
        <xdr:to>
          <xdr:col>5</xdr:col>
          <xdr:colOff>0</xdr:colOff>
          <xdr:row>84</xdr:row>
          <xdr:rowOff>238125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85</xdr:row>
          <xdr:rowOff>0</xdr:rowOff>
        </xdr:from>
        <xdr:to>
          <xdr:col>5</xdr:col>
          <xdr:colOff>0</xdr:colOff>
          <xdr:row>85</xdr:row>
          <xdr:rowOff>238125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86</xdr:row>
          <xdr:rowOff>0</xdr:rowOff>
        </xdr:from>
        <xdr:to>
          <xdr:col>5</xdr:col>
          <xdr:colOff>0</xdr:colOff>
          <xdr:row>86</xdr:row>
          <xdr:rowOff>238125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87</xdr:row>
          <xdr:rowOff>0</xdr:rowOff>
        </xdr:from>
        <xdr:to>
          <xdr:col>5</xdr:col>
          <xdr:colOff>0</xdr:colOff>
          <xdr:row>87</xdr:row>
          <xdr:rowOff>238125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88</xdr:row>
          <xdr:rowOff>0</xdr:rowOff>
        </xdr:from>
        <xdr:to>
          <xdr:col>5</xdr:col>
          <xdr:colOff>0</xdr:colOff>
          <xdr:row>88</xdr:row>
          <xdr:rowOff>238125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84</xdr:row>
          <xdr:rowOff>0</xdr:rowOff>
        </xdr:from>
        <xdr:to>
          <xdr:col>5</xdr:col>
          <xdr:colOff>0</xdr:colOff>
          <xdr:row>85</xdr:row>
          <xdr:rowOff>0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85</xdr:row>
          <xdr:rowOff>0</xdr:rowOff>
        </xdr:from>
        <xdr:to>
          <xdr:col>5</xdr:col>
          <xdr:colOff>0</xdr:colOff>
          <xdr:row>86</xdr:row>
          <xdr:rowOff>0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86</xdr:row>
          <xdr:rowOff>0</xdr:rowOff>
        </xdr:from>
        <xdr:to>
          <xdr:col>5</xdr:col>
          <xdr:colOff>0</xdr:colOff>
          <xdr:row>87</xdr:row>
          <xdr:rowOff>0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87</xdr:row>
          <xdr:rowOff>0</xdr:rowOff>
        </xdr:from>
        <xdr:to>
          <xdr:col>5</xdr:col>
          <xdr:colOff>0</xdr:colOff>
          <xdr:row>88</xdr:row>
          <xdr:rowOff>0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88</xdr:row>
          <xdr:rowOff>0</xdr:rowOff>
        </xdr:from>
        <xdr:to>
          <xdr:col>5</xdr:col>
          <xdr:colOff>0</xdr:colOff>
          <xdr:row>89</xdr:row>
          <xdr:rowOff>0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84</xdr:row>
          <xdr:rowOff>0</xdr:rowOff>
        </xdr:from>
        <xdr:to>
          <xdr:col>5</xdr:col>
          <xdr:colOff>0</xdr:colOff>
          <xdr:row>85</xdr:row>
          <xdr:rowOff>0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85</xdr:row>
          <xdr:rowOff>0</xdr:rowOff>
        </xdr:from>
        <xdr:to>
          <xdr:col>5</xdr:col>
          <xdr:colOff>0</xdr:colOff>
          <xdr:row>86</xdr:row>
          <xdr:rowOff>0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86</xdr:row>
          <xdr:rowOff>0</xdr:rowOff>
        </xdr:from>
        <xdr:to>
          <xdr:col>5</xdr:col>
          <xdr:colOff>0</xdr:colOff>
          <xdr:row>87</xdr:row>
          <xdr:rowOff>0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87</xdr:row>
          <xdr:rowOff>0</xdr:rowOff>
        </xdr:from>
        <xdr:to>
          <xdr:col>5</xdr:col>
          <xdr:colOff>0</xdr:colOff>
          <xdr:row>88</xdr:row>
          <xdr:rowOff>0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88</xdr:row>
          <xdr:rowOff>0</xdr:rowOff>
        </xdr:from>
        <xdr:to>
          <xdr:col>5</xdr:col>
          <xdr:colOff>0</xdr:colOff>
          <xdr:row>89</xdr:row>
          <xdr:rowOff>0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75</xdr:row>
          <xdr:rowOff>0</xdr:rowOff>
        </xdr:from>
        <xdr:to>
          <xdr:col>5</xdr:col>
          <xdr:colOff>0</xdr:colOff>
          <xdr:row>75</xdr:row>
          <xdr:rowOff>238125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76</xdr:row>
          <xdr:rowOff>0</xdr:rowOff>
        </xdr:from>
        <xdr:to>
          <xdr:col>5</xdr:col>
          <xdr:colOff>0</xdr:colOff>
          <xdr:row>76</xdr:row>
          <xdr:rowOff>238125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77</xdr:row>
          <xdr:rowOff>0</xdr:rowOff>
        </xdr:from>
        <xdr:to>
          <xdr:col>5</xdr:col>
          <xdr:colOff>0</xdr:colOff>
          <xdr:row>77</xdr:row>
          <xdr:rowOff>238125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78</xdr:row>
          <xdr:rowOff>0</xdr:rowOff>
        </xdr:from>
        <xdr:to>
          <xdr:col>5</xdr:col>
          <xdr:colOff>0</xdr:colOff>
          <xdr:row>78</xdr:row>
          <xdr:rowOff>238125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79</xdr:row>
          <xdr:rowOff>0</xdr:rowOff>
        </xdr:from>
        <xdr:to>
          <xdr:col>5</xdr:col>
          <xdr:colOff>0</xdr:colOff>
          <xdr:row>79</xdr:row>
          <xdr:rowOff>238125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75</xdr:row>
          <xdr:rowOff>0</xdr:rowOff>
        </xdr:from>
        <xdr:to>
          <xdr:col>5</xdr:col>
          <xdr:colOff>0</xdr:colOff>
          <xdr:row>76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76</xdr:row>
          <xdr:rowOff>0</xdr:rowOff>
        </xdr:from>
        <xdr:to>
          <xdr:col>5</xdr:col>
          <xdr:colOff>0</xdr:colOff>
          <xdr:row>77</xdr:row>
          <xdr:rowOff>0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77</xdr:row>
          <xdr:rowOff>0</xdr:rowOff>
        </xdr:from>
        <xdr:to>
          <xdr:col>5</xdr:col>
          <xdr:colOff>0</xdr:colOff>
          <xdr:row>78</xdr:row>
          <xdr:rowOff>0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78</xdr:row>
          <xdr:rowOff>0</xdr:rowOff>
        </xdr:from>
        <xdr:to>
          <xdr:col>5</xdr:col>
          <xdr:colOff>0</xdr:colOff>
          <xdr:row>79</xdr:row>
          <xdr:rowOff>0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79</xdr:row>
          <xdr:rowOff>0</xdr:rowOff>
        </xdr:from>
        <xdr:to>
          <xdr:col>5</xdr:col>
          <xdr:colOff>0</xdr:colOff>
          <xdr:row>80</xdr:row>
          <xdr:rowOff>0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75</xdr:row>
          <xdr:rowOff>0</xdr:rowOff>
        </xdr:from>
        <xdr:to>
          <xdr:col>5</xdr:col>
          <xdr:colOff>0</xdr:colOff>
          <xdr:row>76</xdr:row>
          <xdr:rowOff>0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76</xdr:row>
          <xdr:rowOff>0</xdr:rowOff>
        </xdr:from>
        <xdr:to>
          <xdr:col>5</xdr:col>
          <xdr:colOff>0</xdr:colOff>
          <xdr:row>77</xdr:row>
          <xdr:rowOff>0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77</xdr:row>
          <xdr:rowOff>0</xdr:rowOff>
        </xdr:from>
        <xdr:to>
          <xdr:col>5</xdr:col>
          <xdr:colOff>0</xdr:colOff>
          <xdr:row>78</xdr:row>
          <xdr:rowOff>0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78</xdr:row>
          <xdr:rowOff>0</xdr:rowOff>
        </xdr:from>
        <xdr:to>
          <xdr:col>5</xdr:col>
          <xdr:colOff>0</xdr:colOff>
          <xdr:row>79</xdr:row>
          <xdr:rowOff>0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79</xdr:row>
          <xdr:rowOff>0</xdr:rowOff>
        </xdr:from>
        <xdr:to>
          <xdr:col>5</xdr:col>
          <xdr:colOff>0</xdr:colOff>
          <xdr:row>80</xdr:row>
          <xdr:rowOff>0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9525</xdr:colOff>
      <xdr:row>2</xdr:row>
      <xdr:rowOff>9525</xdr:rowOff>
    </xdr:from>
    <xdr:to>
      <xdr:col>15</xdr:col>
      <xdr:colOff>438149</xdr:colOff>
      <xdr:row>3</xdr:row>
      <xdr:rowOff>133350</xdr:rowOff>
    </xdr:to>
    <xdr:sp macro="[0]!RecupGestion" textlink="">
      <xdr:nvSpPr>
        <xdr:cNvPr id="2" name="ZoneTexte 1"/>
        <xdr:cNvSpPr txBox="1"/>
      </xdr:nvSpPr>
      <xdr:spPr>
        <a:xfrm>
          <a:off x="10182225" y="352425"/>
          <a:ext cx="1276349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Récup Gestion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1</xdr:row>
      <xdr:rowOff>0</xdr:rowOff>
    </xdr:from>
    <xdr:to>
      <xdr:col>9</xdr:col>
      <xdr:colOff>514349</xdr:colOff>
      <xdr:row>2</xdr:row>
      <xdr:rowOff>85725</xdr:rowOff>
    </xdr:to>
    <xdr:sp macro="[0]!RecupGestion" textlink="">
      <xdr:nvSpPr>
        <xdr:cNvPr id="2" name="ZoneTexte 1"/>
        <xdr:cNvSpPr txBox="1"/>
      </xdr:nvSpPr>
      <xdr:spPr>
        <a:xfrm>
          <a:off x="5600700" y="171450"/>
          <a:ext cx="1276349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Récup Gestion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170" Type="http://schemas.openxmlformats.org/officeDocument/2006/relationships/ctrlProp" Target="../ctrlProps/ctrlProp167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72" Type="http://schemas.openxmlformats.org/officeDocument/2006/relationships/ctrlProp" Target="../ctrlProps/ctrlProp169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6" Type="http://schemas.openxmlformats.org/officeDocument/2006/relationships/ctrlProp" Target="../ctrlProps/ctrlProp13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46"/>
  <sheetViews>
    <sheetView topLeftCell="A28" workbookViewId="0">
      <selection activeCell="A63" sqref="A63"/>
    </sheetView>
  </sheetViews>
  <sheetFormatPr baseColWidth="10" defaultRowHeight="12.75" x14ac:dyDescent="0.2"/>
  <cols>
    <col min="1" max="1" width="11.5703125" bestFit="1" customWidth="1"/>
    <col min="2" max="2" width="20.28515625" customWidth="1"/>
    <col min="3" max="3" width="7.42578125" style="2" bestFit="1" customWidth="1"/>
    <col min="4" max="6" width="7.28515625" style="2" bestFit="1" customWidth="1"/>
    <col min="7" max="9" width="8.5703125" style="2" bestFit="1" customWidth="1"/>
    <col min="11" max="11" width="16.5703125" style="2" bestFit="1" customWidth="1"/>
    <col min="12" max="12" width="5.5703125" style="2" bestFit="1" customWidth="1"/>
    <col min="13" max="13" width="13" bestFit="1" customWidth="1"/>
    <col min="15" max="15" width="22" bestFit="1" customWidth="1"/>
    <col min="17" max="17" width="15.7109375" bestFit="1" customWidth="1"/>
  </cols>
  <sheetData>
    <row r="1" spans="1:17" x14ac:dyDescent="0.2">
      <c r="A1" t="s">
        <v>1</v>
      </c>
      <c r="C1" s="2" t="s">
        <v>24</v>
      </c>
      <c r="D1" s="2" t="s">
        <v>21</v>
      </c>
      <c r="E1" s="2" t="s">
        <v>22</v>
      </c>
      <c r="F1" s="2" t="s">
        <v>23</v>
      </c>
      <c r="G1" s="2" t="s">
        <v>25</v>
      </c>
      <c r="H1" s="2" t="s">
        <v>26</v>
      </c>
      <c r="I1" s="2" t="s">
        <v>27</v>
      </c>
      <c r="M1" s="46"/>
      <c r="P1" s="47"/>
    </row>
    <row r="2" spans="1:17" x14ac:dyDescent="0.2">
      <c r="A2" t="s">
        <v>19</v>
      </c>
      <c r="C2" s="2">
        <v>3</v>
      </c>
      <c r="D2" s="2">
        <v>1</v>
      </c>
      <c r="G2" s="2">
        <v>0</v>
      </c>
      <c r="H2" s="2">
        <v>0</v>
      </c>
      <c r="I2" s="2">
        <v>0</v>
      </c>
      <c r="P2" s="48"/>
    </row>
    <row r="3" spans="1:17" x14ac:dyDescent="0.2">
      <c r="A3" t="s">
        <v>20</v>
      </c>
      <c r="C3" s="2">
        <v>4</v>
      </c>
      <c r="E3" s="2">
        <v>1</v>
      </c>
      <c r="G3" s="2">
        <f>IF(D3="",0,1)</f>
        <v>0</v>
      </c>
      <c r="H3" s="2">
        <v>0</v>
      </c>
      <c r="I3" s="2">
        <f>IF(F3="",0,2)</f>
        <v>0</v>
      </c>
      <c r="P3" s="47"/>
    </row>
    <row r="4" spans="1:17" x14ac:dyDescent="0.2">
      <c r="C4" s="2">
        <v>5</v>
      </c>
      <c r="F4" s="2">
        <v>1</v>
      </c>
      <c r="G4" s="2">
        <f t="shared" ref="G4:G47" si="0">IF(D4="",0,1)</f>
        <v>0</v>
      </c>
      <c r="H4" s="2">
        <f t="shared" ref="H4:H47" si="1">IF(E4="",0,2)</f>
        <v>0</v>
      </c>
      <c r="I4" s="2">
        <v>0</v>
      </c>
      <c r="P4" s="48"/>
    </row>
    <row r="5" spans="1:17" x14ac:dyDescent="0.2">
      <c r="C5" s="2">
        <v>6</v>
      </c>
      <c r="D5" s="2">
        <v>2</v>
      </c>
      <c r="G5" s="2">
        <f t="shared" si="0"/>
        <v>1</v>
      </c>
      <c r="H5" s="2">
        <f t="shared" si="1"/>
        <v>0</v>
      </c>
      <c r="I5" s="2">
        <f t="shared" ref="I5:I47" si="2">IF(F5="",0,2)</f>
        <v>0</v>
      </c>
      <c r="P5" s="47"/>
    </row>
    <row r="6" spans="1:17" x14ac:dyDescent="0.2">
      <c r="A6" t="s">
        <v>55</v>
      </c>
      <c r="C6" s="2">
        <v>7</v>
      </c>
      <c r="D6" s="2">
        <v>1</v>
      </c>
      <c r="E6" s="2">
        <v>1</v>
      </c>
      <c r="G6" s="2">
        <f t="shared" si="0"/>
        <v>1</v>
      </c>
      <c r="H6" s="2">
        <f t="shared" si="1"/>
        <v>2</v>
      </c>
      <c r="I6" s="2">
        <f t="shared" si="2"/>
        <v>0</v>
      </c>
      <c r="P6" s="47"/>
    </row>
    <row r="7" spans="1:17" x14ac:dyDescent="0.2">
      <c r="A7">
        <v>2</v>
      </c>
      <c r="B7" t="s">
        <v>8</v>
      </c>
      <c r="C7" s="2">
        <v>8</v>
      </c>
      <c r="E7" s="2">
        <v>2</v>
      </c>
      <c r="G7" s="2">
        <f t="shared" si="0"/>
        <v>0</v>
      </c>
      <c r="H7" s="2">
        <f t="shared" si="1"/>
        <v>2</v>
      </c>
      <c r="I7" s="2">
        <f t="shared" si="2"/>
        <v>0</v>
      </c>
      <c r="P7" s="48"/>
    </row>
    <row r="8" spans="1:17" x14ac:dyDescent="0.2">
      <c r="A8">
        <v>1</v>
      </c>
      <c r="B8" t="s">
        <v>9</v>
      </c>
      <c r="C8" s="2">
        <v>9</v>
      </c>
      <c r="D8" s="2">
        <v>3</v>
      </c>
      <c r="G8" s="2">
        <f t="shared" si="0"/>
        <v>1</v>
      </c>
      <c r="H8" s="2">
        <f t="shared" si="1"/>
        <v>0</v>
      </c>
      <c r="I8" s="2">
        <f t="shared" si="2"/>
        <v>0</v>
      </c>
      <c r="P8" s="48"/>
    </row>
    <row r="9" spans="1:17" x14ac:dyDescent="0.2">
      <c r="A9">
        <v>1</v>
      </c>
      <c r="B9" t="s">
        <v>10</v>
      </c>
      <c r="C9" s="2">
        <v>10</v>
      </c>
      <c r="D9" s="2">
        <v>2</v>
      </c>
      <c r="E9" s="2">
        <v>1</v>
      </c>
      <c r="G9" s="2">
        <f t="shared" si="0"/>
        <v>1</v>
      </c>
      <c r="H9" s="2">
        <f t="shared" si="1"/>
        <v>2</v>
      </c>
      <c r="I9" s="2">
        <f t="shared" si="2"/>
        <v>0</v>
      </c>
      <c r="P9" s="48"/>
    </row>
    <row r="10" spans="1:17" x14ac:dyDescent="0.2">
      <c r="A10">
        <v>2</v>
      </c>
      <c r="B10" t="s">
        <v>11</v>
      </c>
      <c r="C10" s="2">
        <v>11</v>
      </c>
      <c r="D10" s="2">
        <v>1</v>
      </c>
      <c r="E10" s="2">
        <v>2</v>
      </c>
      <c r="G10" s="2">
        <f t="shared" si="0"/>
        <v>1</v>
      </c>
      <c r="H10" s="2">
        <f t="shared" si="1"/>
        <v>2</v>
      </c>
      <c r="I10" s="2">
        <f t="shared" si="2"/>
        <v>0</v>
      </c>
      <c r="P10" s="48"/>
    </row>
    <row r="11" spans="1:17" x14ac:dyDescent="0.2">
      <c r="A11">
        <v>2</v>
      </c>
      <c r="B11" t="s">
        <v>12</v>
      </c>
      <c r="C11" s="2">
        <v>12</v>
      </c>
      <c r="D11" s="2">
        <v>4</v>
      </c>
      <c r="G11" s="2">
        <f t="shared" si="0"/>
        <v>1</v>
      </c>
      <c r="H11" s="2">
        <f t="shared" si="1"/>
        <v>0</v>
      </c>
      <c r="I11" s="2">
        <f t="shared" si="2"/>
        <v>0</v>
      </c>
    </row>
    <row r="12" spans="1:17" x14ac:dyDescent="0.2">
      <c r="C12" s="2">
        <v>13</v>
      </c>
      <c r="D12" s="2">
        <v>3</v>
      </c>
      <c r="E12" s="2">
        <v>1</v>
      </c>
      <c r="G12" s="2">
        <f t="shared" si="0"/>
        <v>1</v>
      </c>
      <c r="H12" s="2">
        <f t="shared" si="1"/>
        <v>2</v>
      </c>
      <c r="I12" s="2">
        <f t="shared" si="2"/>
        <v>0</v>
      </c>
    </row>
    <row r="13" spans="1:17" x14ac:dyDescent="0.2">
      <c r="C13" s="2">
        <v>14</v>
      </c>
      <c r="D13" s="2">
        <v>2</v>
      </c>
      <c r="E13" s="2">
        <v>2</v>
      </c>
      <c r="G13" s="2">
        <f t="shared" si="0"/>
        <v>1</v>
      </c>
      <c r="H13" s="2">
        <f t="shared" si="1"/>
        <v>2</v>
      </c>
      <c r="I13" s="2">
        <f t="shared" si="2"/>
        <v>0</v>
      </c>
    </row>
    <row r="14" spans="1:17" x14ac:dyDescent="0.2">
      <c r="C14" s="2">
        <v>15</v>
      </c>
      <c r="D14" s="2">
        <v>5</v>
      </c>
      <c r="G14" s="2">
        <f t="shared" si="0"/>
        <v>1</v>
      </c>
      <c r="H14" s="2">
        <f t="shared" si="1"/>
        <v>0</v>
      </c>
      <c r="I14" s="2">
        <f t="shared" si="2"/>
        <v>0</v>
      </c>
    </row>
    <row r="15" spans="1:17" x14ac:dyDescent="0.2">
      <c r="A15" t="s">
        <v>58</v>
      </c>
      <c r="C15" s="2">
        <v>16</v>
      </c>
      <c r="D15" s="2">
        <v>4</v>
      </c>
      <c r="E15" s="2">
        <v>1</v>
      </c>
      <c r="G15" s="2">
        <f t="shared" si="0"/>
        <v>1</v>
      </c>
      <c r="H15" s="2">
        <f t="shared" si="1"/>
        <v>2</v>
      </c>
      <c r="I15" s="2">
        <f t="shared" si="2"/>
        <v>0</v>
      </c>
    </row>
    <row r="16" spans="1:17" x14ac:dyDescent="0.2">
      <c r="A16">
        <v>2</v>
      </c>
      <c r="B16" t="s">
        <v>8</v>
      </c>
      <c r="C16" s="2">
        <v>17</v>
      </c>
      <c r="D16" s="2">
        <v>3</v>
      </c>
      <c r="E16" s="2">
        <v>2</v>
      </c>
      <c r="G16" s="2">
        <f t="shared" si="0"/>
        <v>1</v>
      </c>
      <c r="H16" s="2">
        <f t="shared" si="1"/>
        <v>2</v>
      </c>
      <c r="I16" s="2">
        <f t="shared" si="2"/>
        <v>0</v>
      </c>
      <c r="P16" s="2"/>
      <c r="Q16" s="2"/>
    </row>
    <row r="17" spans="1:17" x14ac:dyDescent="0.2">
      <c r="A17">
        <v>2</v>
      </c>
      <c r="B17" t="s">
        <v>9</v>
      </c>
      <c r="C17" s="2">
        <v>18</v>
      </c>
      <c r="D17" s="2">
        <v>6</v>
      </c>
      <c r="G17" s="2">
        <f t="shared" si="0"/>
        <v>1</v>
      </c>
      <c r="H17" s="2">
        <f t="shared" si="1"/>
        <v>0</v>
      </c>
      <c r="I17" s="2">
        <f t="shared" si="2"/>
        <v>0</v>
      </c>
      <c r="P17" s="2"/>
      <c r="Q17" s="2"/>
    </row>
    <row r="18" spans="1:17" x14ac:dyDescent="0.2">
      <c r="A18">
        <v>1</v>
      </c>
      <c r="B18" t="s">
        <v>10</v>
      </c>
      <c r="C18" s="2">
        <v>19</v>
      </c>
      <c r="D18" s="2">
        <v>5</v>
      </c>
      <c r="E18" s="2">
        <v>1</v>
      </c>
      <c r="G18" s="2">
        <f t="shared" si="0"/>
        <v>1</v>
      </c>
      <c r="H18" s="2">
        <f t="shared" si="1"/>
        <v>2</v>
      </c>
      <c r="I18" s="2">
        <f t="shared" si="2"/>
        <v>0</v>
      </c>
      <c r="P18" s="2"/>
      <c r="Q18" s="2"/>
    </row>
    <row r="19" spans="1:17" x14ac:dyDescent="0.2">
      <c r="A19">
        <v>2</v>
      </c>
      <c r="B19" t="s">
        <v>11</v>
      </c>
      <c r="C19" s="2">
        <v>20</v>
      </c>
      <c r="D19" s="2">
        <v>4</v>
      </c>
      <c r="E19" s="2">
        <v>2</v>
      </c>
      <c r="G19" s="2">
        <f t="shared" si="0"/>
        <v>1</v>
      </c>
      <c r="H19" s="2">
        <f t="shared" si="1"/>
        <v>2</v>
      </c>
      <c r="I19" s="2">
        <f t="shared" si="2"/>
        <v>0</v>
      </c>
      <c r="P19" s="2"/>
      <c r="Q19" s="2"/>
    </row>
    <row r="20" spans="1:17" x14ac:dyDescent="0.2">
      <c r="A20">
        <v>2</v>
      </c>
      <c r="B20" t="s">
        <v>12</v>
      </c>
      <c r="C20" s="2">
        <v>21</v>
      </c>
      <c r="D20" s="2">
        <v>7</v>
      </c>
      <c r="G20" s="2">
        <f t="shared" si="0"/>
        <v>1</v>
      </c>
      <c r="H20" s="2">
        <f t="shared" si="1"/>
        <v>0</v>
      </c>
      <c r="I20" s="2">
        <f t="shared" si="2"/>
        <v>0</v>
      </c>
      <c r="P20" s="2"/>
      <c r="Q20" s="2"/>
    </row>
    <row r="21" spans="1:17" x14ac:dyDescent="0.2">
      <c r="C21" s="2">
        <v>22</v>
      </c>
      <c r="D21" s="2">
        <v>6</v>
      </c>
      <c r="E21" s="2">
        <v>1</v>
      </c>
      <c r="G21" s="2">
        <f t="shared" si="0"/>
        <v>1</v>
      </c>
      <c r="H21" s="2">
        <f t="shared" si="1"/>
        <v>2</v>
      </c>
      <c r="I21" s="2">
        <f t="shared" si="2"/>
        <v>0</v>
      </c>
    </row>
    <row r="22" spans="1:17" x14ac:dyDescent="0.2">
      <c r="C22" s="2">
        <v>23</v>
      </c>
      <c r="D22" s="2">
        <v>5</v>
      </c>
      <c r="E22" s="2">
        <v>2</v>
      </c>
      <c r="G22" s="2">
        <f t="shared" si="0"/>
        <v>1</v>
      </c>
      <c r="H22" s="2">
        <f t="shared" si="1"/>
        <v>2</v>
      </c>
      <c r="I22" s="2">
        <f t="shared" si="2"/>
        <v>0</v>
      </c>
    </row>
    <row r="23" spans="1:17" x14ac:dyDescent="0.2">
      <c r="C23" s="2">
        <v>24</v>
      </c>
      <c r="D23" s="2">
        <v>8</v>
      </c>
      <c r="G23" s="2">
        <f t="shared" si="0"/>
        <v>1</v>
      </c>
      <c r="H23" s="2">
        <f t="shared" si="1"/>
        <v>0</v>
      </c>
      <c r="I23" s="2">
        <f t="shared" si="2"/>
        <v>0</v>
      </c>
    </row>
    <row r="24" spans="1:17" x14ac:dyDescent="0.2">
      <c r="A24" t="s">
        <v>59</v>
      </c>
      <c r="C24" s="2">
        <v>25</v>
      </c>
      <c r="D24" s="2">
        <v>7</v>
      </c>
      <c r="E24" s="2">
        <v>1</v>
      </c>
      <c r="G24" s="2">
        <f t="shared" si="0"/>
        <v>1</v>
      </c>
      <c r="H24" s="2">
        <f t="shared" si="1"/>
        <v>2</v>
      </c>
      <c r="I24" s="2">
        <f t="shared" si="2"/>
        <v>0</v>
      </c>
    </row>
    <row r="25" spans="1:17" x14ac:dyDescent="0.2">
      <c r="A25">
        <v>2</v>
      </c>
      <c r="B25" t="s">
        <v>8</v>
      </c>
      <c r="C25" s="2">
        <v>26</v>
      </c>
      <c r="D25" s="2">
        <v>6</v>
      </c>
      <c r="E25" s="2">
        <v>2</v>
      </c>
      <c r="G25" s="2">
        <f t="shared" si="0"/>
        <v>1</v>
      </c>
      <c r="H25" s="2">
        <f t="shared" si="1"/>
        <v>2</v>
      </c>
      <c r="I25" s="2">
        <f t="shared" si="2"/>
        <v>0</v>
      </c>
    </row>
    <row r="26" spans="1:17" x14ac:dyDescent="0.2">
      <c r="A26">
        <v>2</v>
      </c>
      <c r="B26" t="s">
        <v>9</v>
      </c>
      <c r="C26" s="2">
        <v>27</v>
      </c>
      <c r="D26" s="2">
        <v>9</v>
      </c>
      <c r="G26" s="2">
        <f t="shared" si="0"/>
        <v>1</v>
      </c>
      <c r="H26" s="2">
        <f t="shared" si="1"/>
        <v>0</v>
      </c>
      <c r="I26" s="2">
        <f t="shared" si="2"/>
        <v>0</v>
      </c>
    </row>
    <row r="27" spans="1:17" x14ac:dyDescent="0.2">
      <c r="A27">
        <v>2</v>
      </c>
      <c r="B27" t="s">
        <v>10</v>
      </c>
      <c r="C27" s="2">
        <v>28</v>
      </c>
      <c r="D27" s="2">
        <v>8</v>
      </c>
      <c r="E27" s="2">
        <v>1</v>
      </c>
      <c r="G27" s="2">
        <f t="shared" si="0"/>
        <v>1</v>
      </c>
      <c r="H27" s="2">
        <f t="shared" si="1"/>
        <v>2</v>
      </c>
      <c r="I27" s="2">
        <f t="shared" si="2"/>
        <v>0</v>
      </c>
    </row>
    <row r="28" spans="1:17" x14ac:dyDescent="0.2">
      <c r="A28">
        <v>2</v>
      </c>
      <c r="B28" t="s">
        <v>11</v>
      </c>
      <c r="C28" s="2">
        <v>29</v>
      </c>
      <c r="D28" s="2">
        <v>7</v>
      </c>
      <c r="E28" s="2">
        <v>2</v>
      </c>
      <c r="G28" s="2">
        <f t="shared" si="0"/>
        <v>1</v>
      </c>
      <c r="H28" s="2">
        <f t="shared" si="1"/>
        <v>2</v>
      </c>
      <c r="I28" s="2">
        <f t="shared" si="2"/>
        <v>0</v>
      </c>
    </row>
    <row r="29" spans="1:17" x14ac:dyDescent="0.2">
      <c r="A29">
        <v>2</v>
      </c>
      <c r="B29" t="s">
        <v>12</v>
      </c>
      <c r="C29" s="2">
        <v>30</v>
      </c>
      <c r="D29" s="2">
        <v>10</v>
      </c>
      <c r="G29" s="2">
        <f t="shared" si="0"/>
        <v>1</v>
      </c>
      <c r="H29" s="2">
        <f t="shared" si="1"/>
        <v>0</v>
      </c>
      <c r="I29" s="2">
        <f t="shared" si="2"/>
        <v>0</v>
      </c>
    </row>
    <row r="30" spans="1:17" x14ac:dyDescent="0.2">
      <c r="C30" s="2">
        <v>31</v>
      </c>
      <c r="D30" s="2">
        <v>9</v>
      </c>
      <c r="E30" s="2">
        <v>1</v>
      </c>
      <c r="G30" s="2">
        <f t="shared" si="0"/>
        <v>1</v>
      </c>
      <c r="H30" s="2">
        <f t="shared" si="1"/>
        <v>2</v>
      </c>
      <c r="I30" s="2">
        <f t="shared" si="2"/>
        <v>0</v>
      </c>
    </row>
    <row r="31" spans="1:17" x14ac:dyDescent="0.2">
      <c r="C31" s="2">
        <v>32</v>
      </c>
      <c r="D31" s="2">
        <v>8</v>
      </c>
      <c r="E31" s="2">
        <v>2</v>
      </c>
      <c r="G31" s="2">
        <f t="shared" si="0"/>
        <v>1</v>
      </c>
      <c r="H31" s="2">
        <f t="shared" si="1"/>
        <v>2</v>
      </c>
      <c r="I31" s="2">
        <f t="shared" si="2"/>
        <v>0</v>
      </c>
    </row>
    <row r="32" spans="1:17" x14ac:dyDescent="0.2">
      <c r="C32" s="2">
        <v>33</v>
      </c>
      <c r="D32" s="2">
        <v>11</v>
      </c>
      <c r="G32" s="2">
        <f t="shared" si="0"/>
        <v>1</v>
      </c>
      <c r="H32" s="2">
        <f t="shared" si="1"/>
        <v>0</v>
      </c>
      <c r="I32" s="2">
        <f t="shared" si="2"/>
        <v>0</v>
      </c>
    </row>
    <row r="33" spans="1:9" x14ac:dyDescent="0.2">
      <c r="A33" t="s">
        <v>60</v>
      </c>
      <c r="C33" s="2">
        <v>34</v>
      </c>
      <c r="D33" s="2">
        <v>10</v>
      </c>
      <c r="E33" s="2">
        <v>1</v>
      </c>
      <c r="G33" s="2">
        <f t="shared" si="0"/>
        <v>1</v>
      </c>
      <c r="H33" s="2">
        <f t="shared" si="1"/>
        <v>2</v>
      </c>
      <c r="I33" s="2">
        <f t="shared" si="2"/>
        <v>0</v>
      </c>
    </row>
    <row r="34" spans="1:9" x14ac:dyDescent="0.2">
      <c r="A34">
        <v>2</v>
      </c>
      <c r="B34" t="s">
        <v>8</v>
      </c>
      <c r="C34" s="2">
        <v>35</v>
      </c>
      <c r="D34" s="2">
        <v>9</v>
      </c>
      <c r="E34" s="2">
        <v>2</v>
      </c>
      <c r="G34" s="2">
        <f t="shared" si="0"/>
        <v>1</v>
      </c>
      <c r="H34" s="2">
        <f t="shared" si="1"/>
        <v>2</v>
      </c>
      <c r="I34" s="2">
        <f t="shared" si="2"/>
        <v>0</v>
      </c>
    </row>
    <row r="35" spans="1:9" x14ac:dyDescent="0.2">
      <c r="A35">
        <v>2</v>
      </c>
      <c r="B35" t="s">
        <v>9</v>
      </c>
      <c r="C35" s="2">
        <v>36</v>
      </c>
      <c r="D35" s="2">
        <v>12</v>
      </c>
      <c r="G35" s="2">
        <f t="shared" si="0"/>
        <v>1</v>
      </c>
      <c r="H35" s="2">
        <f t="shared" si="1"/>
        <v>0</v>
      </c>
      <c r="I35" s="2">
        <f t="shared" si="2"/>
        <v>0</v>
      </c>
    </row>
    <row r="36" spans="1:9" x14ac:dyDescent="0.2">
      <c r="A36">
        <v>1</v>
      </c>
      <c r="B36" t="s">
        <v>10</v>
      </c>
      <c r="C36" s="2">
        <v>37</v>
      </c>
      <c r="D36" s="2">
        <v>11</v>
      </c>
      <c r="E36" s="2">
        <v>1</v>
      </c>
      <c r="G36" s="2">
        <f t="shared" si="0"/>
        <v>1</v>
      </c>
      <c r="H36" s="2">
        <f t="shared" si="1"/>
        <v>2</v>
      </c>
      <c r="I36" s="2">
        <f t="shared" si="2"/>
        <v>0</v>
      </c>
    </row>
    <row r="37" spans="1:9" x14ac:dyDescent="0.2">
      <c r="A37">
        <v>2</v>
      </c>
      <c r="B37" t="s">
        <v>11</v>
      </c>
      <c r="C37" s="2">
        <v>38</v>
      </c>
      <c r="D37" s="2">
        <v>10</v>
      </c>
      <c r="E37" s="2">
        <v>2</v>
      </c>
      <c r="G37" s="2">
        <f t="shared" si="0"/>
        <v>1</v>
      </c>
      <c r="H37" s="2">
        <f t="shared" si="1"/>
        <v>2</v>
      </c>
      <c r="I37" s="2">
        <f t="shared" si="2"/>
        <v>0</v>
      </c>
    </row>
    <row r="38" spans="1:9" x14ac:dyDescent="0.2">
      <c r="A38">
        <v>2</v>
      </c>
      <c r="B38" t="s">
        <v>12</v>
      </c>
      <c r="C38" s="2">
        <v>39</v>
      </c>
      <c r="D38" s="2">
        <v>13</v>
      </c>
      <c r="G38" s="2">
        <f t="shared" si="0"/>
        <v>1</v>
      </c>
      <c r="H38" s="2">
        <f t="shared" si="1"/>
        <v>0</v>
      </c>
      <c r="I38" s="2">
        <f t="shared" si="2"/>
        <v>0</v>
      </c>
    </row>
    <row r="39" spans="1:9" x14ac:dyDescent="0.2">
      <c r="C39" s="2">
        <v>40</v>
      </c>
      <c r="D39" s="2">
        <v>12</v>
      </c>
      <c r="E39" s="2">
        <v>1</v>
      </c>
      <c r="G39" s="2">
        <f t="shared" si="0"/>
        <v>1</v>
      </c>
      <c r="H39" s="2">
        <f t="shared" si="1"/>
        <v>2</v>
      </c>
      <c r="I39" s="2">
        <f t="shared" si="2"/>
        <v>0</v>
      </c>
    </row>
    <row r="40" spans="1:9" x14ac:dyDescent="0.2">
      <c r="C40" s="2">
        <v>41</v>
      </c>
      <c r="D40" s="2">
        <v>11</v>
      </c>
      <c r="E40" s="2">
        <v>2</v>
      </c>
      <c r="G40" s="2">
        <f t="shared" si="0"/>
        <v>1</v>
      </c>
      <c r="H40" s="2">
        <f t="shared" si="1"/>
        <v>2</v>
      </c>
      <c r="I40" s="2">
        <f t="shared" si="2"/>
        <v>0</v>
      </c>
    </row>
    <row r="41" spans="1:9" x14ac:dyDescent="0.2">
      <c r="C41" s="2">
        <v>42</v>
      </c>
      <c r="D41" s="2">
        <v>14</v>
      </c>
      <c r="G41" s="2">
        <f t="shared" si="0"/>
        <v>1</v>
      </c>
      <c r="H41" s="2">
        <f t="shared" si="1"/>
        <v>0</v>
      </c>
      <c r="I41" s="2">
        <f t="shared" si="2"/>
        <v>0</v>
      </c>
    </row>
    <row r="42" spans="1:9" x14ac:dyDescent="0.2">
      <c r="A42" t="s">
        <v>61</v>
      </c>
      <c r="C42" s="2">
        <v>43</v>
      </c>
      <c r="D42" s="2">
        <v>13</v>
      </c>
      <c r="E42" s="2">
        <v>1</v>
      </c>
      <c r="G42" s="2">
        <f t="shared" si="0"/>
        <v>1</v>
      </c>
      <c r="H42" s="2">
        <f t="shared" si="1"/>
        <v>2</v>
      </c>
      <c r="I42" s="2">
        <f t="shared" si="2"/>
        <v>0</v>
      </c>
    </row>
    <row r="43" spans="1:9" x14ac:dyDescent="0.2">
      <c r="A43">
        <v>1</v>
      </c>
      <c r="B43" t="s">
        <v>8</v>
      </c>
      <c r="C43" s="2">
        <v>44</v>
      </c>
      <c r="D43" s="2">
        <v>12</v>
      </c>
      <c r="E43" s="2">
        <v>2</v>
      </c>
      <c r="G43" s="2">
        <f t="shared" si="0"/>
        <v>1</v>
      </c>
      <c r="H43" s="2">
        <f t="shared" si="1"/>
        <v>2</v>
      </c>
      <c r="I43" s="2">
        <f t="shared" si="2"/>
        <v>0</v>
      </c>
    </row>
    <row r="44" spans="1:9" x14ac:dyDescent="0.2">
      <c r="A44">
        <v>1</v>
      </c>
      <c r="B44" t="s">
        <v>9</v>
      </c>
      <c r="C44" s="2">
        <v>45</v>
      </c>
      <c r="D44" s="2">
        <v>15</v>
      </c>
      <c r="G44" s="2">
        <f t="shared" si="0"/>
        <v>1</v>
      </c>
      <c r="H44" s="2">
        <f t="shared" si="1"/>
        <v>0</v>
      </c>
      <c r="I44" s="2">
        <f t="shared" si="2"/>
        <v>0</v>
      </c>
    </row>
    <row r="45" spans="1:9" x14ac:dyDescent="0.2">
      <c r="A45">
        <v>1</v>
      </c>
      <c r="B45" t="s">
        <v>10</v>
      </c>
      <c r="C45" s="2">
        <v>46</v>
      </c>
      <c r="D45" s="2">
        <v>14</v>
      </c>
      <c r="E45" s="2">
        <v>1</v>
      </c>
      <c r="G45" s="2">
        <f t="shared" si="0"/>
        <v>1</v>
      </c>
      <c r="H45" s="2">
        <f t="shared" si="1"/>
        <v>2</v>
      </c>
      <c r="I45" s="2">
        <f t="shared" si="2"/>
        <v>0</v>
      </c>
    </row>
    <row r="46" spans="1:9" x14ac:dyDescent="0.2">
      <c r="A46">
        <v>1</v>
      </c>
      <c r="B46" t="s">
        <v>11</v>
      </c>
      <c r="C46" s="2">
        <v>47</v>
      </c>
      <c r="D46" s="2">
        <v>13</v>
      </c>
      <c r="E46" s="2">
        <v>2</v>
      </c>
      <c r="G46" s="2">
        <f t="shared" si="0"/>
        <v>1</v>
      </c>
      <c r="H46" s="2">
        <f t="shared" si="1"/>
        <v>2</v>
      </c>
      <c r="I46" s="2">
        <f t="shared" si="2"/>
        <v>0</v>
      </c>
    </row>
    <row r="47" spans="1:9" x14ac:dyDescent="0.2">
      <c r="A47">
        <v>1</v>
      </c>
      <c r="B47" t="s">
        <v>12</v>
      </c>
      <c r="C47" s="2">
        <v>48</v>
      </c>
      <c r="D47" s="2">
        <v>16</v>
      </c>
      <c r="G47" s="2">
        <f t="shared" si="0"/>
        <v>1</v>
      </c>
      <c r="H47" s="2">
        <f t="shared" si="1"/>
        <v>0</v>
      </c>
      <c r="I47" s="2">
        <f t="shared" si="2"/>
        <v>0</v>
      </c>
    </row>
    <row r="51" spans="1:2" x14ac:dyDescent="0.2">
      <c r="A51" t="s">
        <v>62</v>
      </c>
    </row>
    <row r="52" spans="1:2" x14ac:dyDescent="0.2">
      <c r="A52">
        <v>1</v>
      </c>
      <c r="B52" t="s">
        <v>8</v>
      </c>
    </row>
    <row r="53" spans="1:2" x14ac:dyDescent="0.2">
      <c r="A53">
        <v>1</v>
      </c>
      <c r="B53" t="s">
        <v>9</v>
      </c>
    </row>
    <row r="54" spans="1:2" x14ac:dyDescent="0.2">
      <c r="A54">
        <v>1</v>
      </c>
      <c r="B54" t="s">
        <v>10</v>
      </c>
    </row>
    <row r="55" spans="1:2" x14ac:dyDescent="0.2">
      <c r="A55">
        <v>1</v>
      </c>
      <c r="B55" t="s">
        <v>11</v>
      </c>
    </row>
    <row r="56" spans="1:2" x14ac:dyDescent="0.2">
      <c r="A56">
        <v>1</v>
      </c>
      <c r="B56" t="s">
        <v>12</v>
      </c>
    </row>
    <row r="60" spans="1:2" x14ac:dyDescent="0.2">
      <c r="A60" t="s">
        <v>63</v>
      </c>
    </row>
    <row r="61" spans="1:2" x14ac:dyDescent="0.2">
      <c r="A61">
        <v>1</v>
      </c>
      <c r="B61" t="s">
        <v>8</v>
      </c>
    </row>
    <row r="62" spans="1:2" x14ac:dyDescent="0.2">
      <c r="A62">
        <v>1</v>
      </c>
      <c r="B62" t="s">
        <v>9</v>
      </c>
    </row>
    <row r="63" spans="1:2" x14ac:dyDescent="0.2">
      <c r="A63">
        <v>1</v>
      </c>
      <c r="B63" t="s">
        <v>10</v>
      </c>
    </row>
    <row r="64" spans="1:2" x14ac:dyDescent="0.2">
      <c r="A64">
        <v>1</v>
      </c>
      <c r="B64" t="s">
        <v>11</v>
      </c>
    </row>
    <row r="65" spans="1:2" x14ac:dyDescent="0.2">
      <c r="A65">
        <v>1</v>
      </c>
      <c r="B65" t="s">
        <v>12</v>
      </c>
    </row>
    <row r="69" spans="1:2" x14ac:dyDescent="0.2">
      <c r="A69" t="s">
        <v>64</v>
      </c>
    </row>
    <row r="70" spans="1:2" x14ac:dyDescent="0.2">
      <c r="A70">
        <v>1</v>
      </c>
      <c r="B70" t="s">
        <v>8</v>
      </c>
    </row>
    <row r="71" spans="1:2" x14ac:dyDescent="0.2">
      <c r="A71">
        <v>1</v>
      </c>
      <c r="B71" t="s">
        <v>9</v>
      </c>
    </row>
    <row r="72" spans="1:2" x14ac:dyDescent="0.2">
      <c r="A72">
        <v>1</v>
      </c>
      <c r="B72" t="s">
        <v>10</v>
      </c>
    </row>
    <row r="73" spans="1:2" x14ac:dyDescent="0.2">
      <c r="A73">
        <v>1</v>
      </c>
      <c r="B73" t="s">
        <v>11</v>
      </c>
    </row>
    <row r="74" spans="1:2" x14ac:dyDescent="0.2">
      <c r="A74">
        <v>1</v>
      </c>
      <c r="B74" t="s">
        <v>12</v>
      </c>
    </row>
    <row r="78" spans="1:2" x14ac:dyDescent="0.2">
      <c r="A78" t="s">
        <v>65</v>
      </c>
    </row>
    <row r="79" spans="1:2" x14ac:dyDescent="0.2">
      <c r="A79">
        <v>1</v>
      </c>
      <c r="B79" t="s">
        <v>8</v>
      </c>
    </row>
    <row r="80" spans="1:2" x14ac:dyDescent="0.2">
      <c r="A80">
        <v>1</v>
      </c>
      <c r="B80" t="s">
        <v>9</v>
      </c>
    </row>
    <row r="81" spans="1:2" x14ac:dyDescent="0.2">
      <c r="A81">
        <v>1</v>
      </c>
      <c r="B81" t="s">
        <v>10</v>
      </c>
    </row>
    <row r="82" spans="1:2" x14ac:dyDescent="0.2">
      <c r="A82">
        <v>1</v>
      </c>
      <c r="B82" t="s">
        <v>11</v>
      </c>
    </row>
    <row r="83" spans="1:2" x14ac:dyDescent="0.2">
      <c r="A83">
        <v>1</v>
      </c>
      <c r="B83" t="s">
        <v>12</v>
      </c>
    </row>
    <row r="87" spans="1:2" x14ac:dyDescent="0.2">
      <c r="A87" t="s">
        <v>57</v>
      </c>
    </row>
    <row r="88" spans="1:2" x14ac:dyDescent="0.2">
      <c r="A88">
        <v>1</v>
      </c>
      <c r="B88" t="s">
        <v>8</v>
      </c>
    </row>
    <row r="89" spans="1:2" x14ac:dyDescent="0.2">
      <c r="A89">
        <v>1</v>
      </c>
      <c r="B89" t="s">
        <v>9</v>
      </c>
    </row>
    <row r="90" spans="1:2" x14ac:dyDescent="0.2">
      <c r="A90">
        <v>1</v>
      </c>
      <c r="B90" t="s">
        <v>10</v>
      </c>
    </row>
    <row r="91" spans="1:2" x14ac:dyDescent="0.2">
      <c r="A91">
        <v>1</v>
      </c>
      <c r="B91" t="s">
        <v>11</v>
      </c>
    </row>
    <row r="92" spans="1:2" x14ac:dyDescent="0.2">
      <c r="A92">
        <v>1</v>
      </c>
      <c r="B92" t="s">
        <v>12</v>
      </c>
    </row>
    <row r="96" spans="1:2" x14ac:dyDescent="0.2">
      <c r="A96" t="s">
        <v>32</v>
      </c>
    </row>
    <row r="97" spans="1:2" x14ac:dyDescent="0.2">
      <c r="A97">
        <v>1</v>
      </c>
      <c r="B97" t="s">
        <v>8</v>
      </c>
    </row>
    <row r="98" spans="1:2" x14ac:dyDescent="0.2">
      <c r="A98">
        <v>1</v>
      </c>
      <c r="B98" t="s">
        <v>9</v>
      </c>
    </row>
    <row r="99" spans="1:2" x14ac:dyDescent="0.2">
      <c r="A99">
        <v>1</v>
      </c>
      <c r="B99" t="s">
        <v>10</v>
      </c>
    </row>
    <row r="100" spans="1:2" x14ac:dyDescent="0.2">
      <c r="A100">
        <v>1</v>
      </c>
      <c r="B100" t="s">
        <v>11</v>
      </c>
    </row>
    <row r="101" spans="1:2" x14ac:dyDescent="0.2">
      <c r="A101">
        <v>1</v>
      </c>
      <c r="B101" t="s">
        <v>12</v>
      </c>
    </row>
    <row r="105" spans="1:2" x14ac:dyDescent="0.2">
      <c r="A105" t="s">
        <v>33</v>
      </c>
    </row>
    <row r="106" spans="1:2" x14ac:dyDescent="0.2">
      <c r="A106">
        <v>1</v>
      </c>
      <c r="B106" t="s">
        <v>8</v>
      </c>
    </row>
    <row r="107" spans="1:2" x14ac:dyDescent="0.2">
      <c r="A107">
        <v>1</v>
      </c>
      <c r="B107" t="s">
        <v>9</v>
      </c>
    </row>
    <row r="108" spans="1:2" x14ac:dyDescent="0.2">
      <c r="A108">
        <v>1</v>
      </c>
      <c r="B108" t="s">
        <v>10</v>
      </c>
    </row>
    <row r="109" spans="1:2" x14ac:dyDescent="0.2">
      <c r="A109">
        <v>1</v>
      </c>
      <c r="B109" t="s">
        <v>11</v>
      </c>
    </row>
    <row r="110" spans="1:2" x14ac:dyDescent="0.2">
      <c r="A110">
        <v>1</v>
      </c>
      <c r="B110" t="s">
        <v>12</v>
      </c>
    </row>
    <row r="114" spans="1:2" x14ac:dyDescent="0.2">
      <c r="A114" t="s">
        <v>34</v>
      </c>
    </row>
    <row r="115" spans="1:2" x14ac:dyDescent="0.2">
      <c r="A115">
        <v>2</v>
      </c>
      <c r="B115" t="s">
        <v>8</v>
      </c>
    </row>
    <row r="116" spans="1:2" x14ac:dyDescent="0.2">
      <c r="A116">
        <v>2</v>
      </c>
      <c r="B116" t="s">
        <v>9</v>
      </c>
    </row>
    <row r="117" spans="1:2" x14ac:dyDescent="0.2">
      <c r="A117">
        <v>1</v>
      </c>
      <c r="B117" t="s">
        <v>10</v>
      </c>
    </row>
    <row r="118" spans="1:2" x14ac:dyDescent="0.2">
      <c r="A118">
        <v>2</v>
      </c>
      <c r="B118" t="s">
        <v>11</v>
      </c>
    </row>
    <row r="119" spans="1:2" x14ac:dyDescent="0.2">
      <c r="A119">
        <v>1</v>
      </c>
      <c r="B119" t="s">
        <v>12</v>
      </c>
    </row>
    <row r="123" spans="1:2" x14ac:dyDescent="0.2">
      <c r="A123" t="s">
        <v>36</v>
      </c>
    </row>
    <row r="124" spans="1:2" x14ac:dyDescent="0.2">
      <c r="A124">
        <v>1</v>
      </c>
      <c r="B124" t="s">
        <v>8</v>
      </c>
    </row>
    <row r="125" spans="1:2" x14ac:dyDescent="0.2">
      <c r="A125">
        <v>1</v>
      </c>
      <c r="B125" t="s">
        <v>9</v>
      </c>
    </row>
    <row r="126" spans="1:2" x14ac:dyDescent="0.2">
      <c r="A126">
        <v>1</v>
      </c>
      <c r="B126" t="s">
        <v>10</v>
      </c>
    </row>
    <row r="127" spans="1:2" x14ac:dyDescent="0.2">
      <c r="A127">
        <v>1</v>
      </c>
      <c r="B127" t="s">
        <v>11</v>
      </c>
    </row>
    <row r="128" spans="1:2" x14ac:dyDescent="0.2">
      <c r="A128">
        <v>1</v>
      </c>
      <c r="B128" t="s">
        <v>12</v>
      </c>
    </row>
    <row r="132" spans="1:2" x14ac:dyDescent="0.2">
      <c r="A132" t="s">
        <v>35</v>
      </c>
    </row>
    <row r="133" spans="1:2" x14ac:dyDescent="0.2">
      <c r="A133">
        <v>2</v>
      </c>
      <c r="B133" t="s">
        <v>8</v>
      </c>
    </row>
    <row r="134" spans="1:2" x14ac:dyDescent="0.2">
      <c r="A134">
        <v>2</v>
      </c>
      <c r="B134" t="s">
        <v>9</v>
      </c>
    </row>
    <row r="135" spans="1:2" x14ac:dyDescent="0.2">
      <c r="A135">
        <v>2</v>
      </c>
      <c r="B135" t="s">
        <v>10</v>
      </c>
    </row>
    <row r="136" spans="1:2" x14ac:dyDescent="0.2">
      <c r="A136">
        <v>2</v>
      </c>
      <c r="B136" t="s">
        <v>11</v>
      </c>
    </row>
    <row r="137" spans="1:2" x14ac:dyDescent="0.2">
      <c r="A137">
        <v>2</v>
      </c>
      <c r="B137" t="s">
        <v>12</v>
      </c>
    </row>
    <row r="141" spans="1:2" x14ac:dyDescent="0.2">
      <c r="A141" t="s">
        <v>56</v>
      </c>
    </row>
    <row r="142" spans="1:2" x14ac:dyDescent="0.2">
      <c r="A142">
        <v>2</v>
      </c>
      <c r="B142" t="s">
        <v>8</v>
      </c>
    </row>
    <row r="143" spans="1:2" x14ac:dyDescent="0.2">
      <c r="A143">
        <v>1</v>
      </c>
      <c r="B143" t="s">
        <v>9</v>
      </c>
    </row>
    <row r="144" spans="1:2" x14ac:dyDescent="0.2">
      <c r="A144">
        <v>1</v>
      </c>
      <c r="B144" t="s">
        <v>10</v>
      </c>
    </row>
    <row r="145" spans="1:2" x14ac:dyDescent="0.2">
      <c r="A145">
        <v>1</v>
      </c>
      <c r="B145" t="s">
        <v>11</v>
      </c>
    </row>
    <row r="146" spans="1:2" x14ac:dyDescent="0.2">
      <c r="A146">
        <v>1</v>
      </c>
      <c r="B146" t="s">
        <v>12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G146"/>
  <sheetViews>
    <sheetView tabSelected="1" zoomScale="75" zoomScaleNormal="75" workbookViewId="0">
      <selection activeCell="D6" sqref="D6"/>
    </sheetView>
  </sheetViews>
  <sheetFormatPr baseColWidth="10" defaultRowHeight="12.75" x14ac:dyDescent="0.2"/>
  <cols>
    <col min="1" max="1" width="8" style="130" bestFit="1" customWidth="1"/>
    <col min="2" max="2" width="7.42578125" bestFit="1" customWidth="1"/>
    <col min="3" max="3" width="4.140625" style="2" customWidth="1"/>
    <col min="4" max="4" width="8.140625" bestFit="1" customWidth="1"/>
    <col min="5" max="5" width="11.5703125" bestFit="1" customWidth="1"/>
    <col min="6" max="6" width="9.140625" bestFit="1" customWidth="1"/>
    <col min="7" max="7" width="7.42578125" customWidth="1"/>
    <col min="8" max="8" width="7" customWidth="1"/>
    <col min="9" max="9" width="7.42578125" customWidth="1"/>
    <col min="10" max="10" width="7" customWidth="1"/>
    <col min="11" max="11" width="7.42578125" customWidth="1"/>
    <col min="12" max="12" width="7" customWidth="1"/>
    <col min="13" max="19" width="5.140625" customWidth="1"/>
    <col min="20" max="20" width="8.7109375" style="1" bestFit="1" customWidth="1"/>
    <col min="21" max="21" width="7.5703125" style="2" hidden="1" customWidth="1"/>
    <col min="22" max="22" width="13.42578125" style="2" hidden="1" customWidth="1"/>
    <col min="23" max="23" width="11.28515625" style="2" hidden="1" customWidth="1"/>
    <col min="24" max="24" width="8.7109375" style="2" hidden="1" customWidth="1"/>
    <col min="25" max="27" width="4.5703125" style="2" hidden="1" customWidth="1"/>
    <col min="28" max="30" width="3.5703125" style="2" hidden="1" customWidth="1"/>
    <col min="31" max="31" width="6" style="2" hidden="1" customWidth="1"/>
    <col min="32" max="32" width="12.5703125" style="2" hidden="1" customWidth="1"/>
    <col min="33" max="33" width="31.5703125" style="49" hidden="1" customWidth="1"/>
    <col min="34" max="37" width="26.85546875" style="50" hidden="1" customWidth="1"/>
    <col min="38" max="38" width="32.85546875" style="51" customWidth="1"/>
    <col min="39" max="39" width="0" hidden="1" customWidth="1"/>
    <col min="42" max="42" width="14.28515625" bestFit="1" customWidth="1"/>
  </cols>
  <sheetData>
    <row r="1" spans="1:59" ht="14.25" customHeight="1" thickBot="1" x14ac:dyDescent="0.25">
      <c r="A1" s="128"/>
      <c r="B1" s="52"/>
      <c r="C1" s="53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4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5"/>
      <c r="AH1" s="56"/>
      <c r="AI1" s="56"/>
      <c r="AJ1" s="56"/>
      <c r="AK1" s="56"/>
      <c r="AL1" s="57"/>
      <c r="AM1" s="124"/>
      <c r="AR1" s="2">
        <f>COLUMN()</f>
        <v>44</v>
      </c>
      <c r="AS1" s="2">
        <f>COLUMN()</f>
        <v>45</v>
      </c>
      <c r="AT1" s="2">
        <f>COLUMN()</f>
        <v>46</v>
      </c>
      <c r="AU1" s="2">
        <f>COLUMN()</f>
        <v>47</v>
      </c>
      <c r="AV1" s="2">
        <f>COLUMN()</f>
        <v>48</v>
      </c>
      <c r="AW1" s="2">
        <f>COLUMN()</f>
        <v>49</v>
      </c>
      <c r="AX1" s="2">
        <f>COLUMN()</f>
        <v>50</v>
      </c>
      <c r="AY1" s="2">
        <f>COLUMN()</f>
        <v>51</v>
      </c>
      <c r="AZ1" s="2">
        <f>COLUMN()</f>
        <v>52</v>
      </c>
      <c r="BA1" s="2">
        <f>COLUMN()</f>
        <v>53</v>
      </c>
      <c r="BB1" s="2">
        <f>COLUMN()</f>
        <v>54</v>
      </c>
      <c r="BC1" s="2">
        <f>COLUMN()</f>
        <v>55</v>
      </c>
      <c r="BD1" s="2">
        <f>COLUMN()</f>
        <v>56</v>
      </c>
      <c r="BE1" s="2">
        <f>COLUMN()</f>
        <v>57</v>
      </c>
      <c r="BF1" s="2">
        <f>COLUMN()</f>
        <v>58</v>
      </c>
      <c r="BG1" s="2">
        <f>COLUMN()</f>
        <v>59</v>
      </c>
    </row>
    <row r="2" spans="1:59" s="3" customFormat="1" ht="14.25" customHeight="1" thickTop="1" thickBot="1" x14ac:dyDescent="0.25">
      <c r="A2" s="129"/>
      <c r="B2" s="58"/>
      <c r="C2" s="155"/>
      <c r="D2" s="157" t="s">
        <v>0</v>
      </c>
      <c r="E2" s="157" t="s">
        <v>1</v>
      </c>
      <c r="F2" s="159" t="s">
        <v>43</v>
      </c>
      <c r="G2" s="149" t="s">
        <v>44</v>
      </c>
      <c r="H2" s="151" t="s">
        <v>47</v>
      </c>
      <c r="I2" s="149" t="s">
        <v>45</v>
      </c>
      <c r="J2" s="151" t="s">
        <v>47</v>
      </c>
      <c r="K2" s="149" t="s">
        <v>46</v>
      </c>
      <c r="L2" s="151" t="s">
        <v>47</v>
      </c>
      <c r="M2" s="153" t="s">
        <v>18</v>
      </c>
      <c r="N2" s="153" t="s">
        <v>4</v>
      </c>
      <c r="O2" s="153" t="s">
        <v>5</v>
      </c>
      <c r="P2" s="153" t="s">
        <v>6</v>
      </c>
      <c r="Q2" s="153" t="s">
        <v>2</v>
      </c>
      <c r="R2" s="153" t="s">
        <v>3</v>
      </c>
      <c r="S2" s="171" t="s">
        <v>48</v>
      </c>
      <c r="T2" s="173" t="s">
        <v>49</v>
      </c>
      <c r="U2" s="167" t="s">
        <v>29</v>
      </c>
      <c r="V2" s="166" t="s">
        <v>30</v>
      </c>
      <c r="W2" s="166" t="s">
        <v>31</v>
      </c>
      <c r="X2" s="166" t="s">
        <v>28</v>
      </c>
      <c r="Y2" s="165" t="s">
        <v>18</v>
      </c>
      <c r="Z2" s="165" t="s">
        <v>4</v>
      </c>
      <c r="AA2" s="165" t="s">
        <v>5</v>
      </c>
      <c r="AB2" s="165" t="s">
        <v>6</v>
      </c>
      <c r="AC2" s="165" t="s">
        <v>2</v>
      </c>
      <c r="AD2" s="165" t="s">
        <v>3</v>
      </c>
      <c r="AE2" s="165" t="s">
        <v>7</v>
      </c>
      <c r="AF2" s="166" t="s">
        <v>40</v>
      </c>
      <c r="AG2" s="161" t="s">
        <v>50</v>
      </c>
      <c r="AH2" s="161" t="s">
        <v>51</v>
      </c>
      <c r="AI2" s="161" t="s">
        <v>52</v>
      </c>
      <c r="AJ2" s="161" t="s">
        <v>53</v>
      </c>
      <c r="AK2" s="161" t="s">
        <v>54</v>
      </c>
      <c r="AL2" s="60"/>
      <c r="AM2" s="122"/>
      <c r="AN2" s="145" t="s">
        <v>77</v>
      </c>
      <c r="AO2" s="146" t="s">
        <v>76</v>
      </c>
      <c r="AP2" s="147" t="s">
        <v>1</v>
      </c>
      <c r="AQ2" s="148" t="s">
        <v>28</v>
      </c>
      <c r="AR2" s="135" t="s">
        <v>71</v>
      </c>
      <c r="AS2" s="135" t="s">
        <v>72</v>
      </c>
      <c r="AT2" s="135" t="s">
        <v>73</v>
      </c>
      <c r="AU2" s="135" t="s">
        <v>74</v>
      </c>
      <c r="AV2" s="135" t="s">
        <v>75</v>
      </c>
      <c r="AW2" s="135" t="s">
        <v>6</v>
      </c>
      <c r="AX2" s="135" t="s">
        <v>2</v>
      </c>
      <c r="AY2" s="135" t="s">
        <v>3</v>
      </c>
      <c r="AZ2" s="135" t="s">
        <v>7</v>
      </c>
      <c r="BA2" s="135" t="s">
        <v>18</v>
      </c>
      <c r="BB2" s="135" t="s">
        <v>4</v>
      </c>
      <c r="BC2" s="135" t="s">
        <v>5</v>
      </c>
      <c r="BD2" s="135" t="s">
        <v>6</v>
      </c>
      <c r="BE2" s="135" t="s">
        <v>2</v>
      </c>
      <c r="BF2" s="135" t="s">
        <v>3</v>
      </c>
      <c r="BG2" s="135" t="s">
        <v>7</v>
      </c>
    </row>
    <row r="3" spans="1:59" s="3" customFormat="1" ht="13.5" customHeight="1" thickBot="1" x14ac:dyDescent="0.25">
      <c r="A3" s="129"/>
      <c r="B3" s="61" t="s">
        <v>13</v>
      </c>
      <c r="C3" s="156"/>
      <c r="D3" s="158"/>
      <c r="E3" s="158"/>
      <c r="F3" s="160"/>
      <c r="G3" s="150"/>
      <c r="H3" s="152"/>
      <c r="I3" s="150"/>
      <c r="J3" s="152"/>
      <c r="K3" s="150"/>
      <c r="L3" s="152"/>
      <c r="M3" s="154"/>
      <c r="N3" s="154"/>
      <c r="O3" s="154"/>
      <c r="P3" s="154"/>
      <c r="Q3" s="154"/>
      <c r="R3" s="154"/>
      <c r="S3" s="172"/>
      <c r="T3" s="174"/>
      <c r="U3" s="167"/>
      <c r="V3" s="166"/>
      <c r="W3" s="166"/>
      <c r="X3" s="166"/>
      <c r="Y3" s="165"/>
      <c r="Z3" s="165"/>
      <c r="AA3" s="165"/>
      <c r="AB3" s="165"/>
      <c r="AC3" s="165"/>
      <c r="AD3" s="165"/>
      <c r="AE3" s="165"/>
      <c r="AF3" s="166"/>
      <c r="AG3" s="161"/>
      <c r="AH3" s="161"/>
      <c r="AI3" s="161"/>
      <c r="AJ3" s="161"/>
      <c r="AK3" s="161"/>
      <c r="AL3" s="60"/>
      <c r="AM3" s="122"/>
      <c r="AN3" s="145"/>
      <c r="AO3" s="146"/>
      <c r="AP3" s="147"/>
      <c r="AQ3" s="148"/>
      <c r="AR3" s="142" t="s">
        <v>68</v>
      </c>
      <c r="AS3" s="143"/>
      <c r="AT3" s="143"/>
      <c r="AU3" s="143"/>
      <c r="AV3" s="144"/>
      <c r="AW3" s="142" t="s">
        <v>70</v>
      </c>
      <c r="AX3" s="143"/>
      <c r="AY3" s="143"/>
      <c r="AZ3" s="144"/>
      <c r="BA3" s="142" t="s">
        <v>69</v>
      </c>
      <c r="BB3" s="143"/>
      <c r="BC3" s="143"/>
      <c r="BD3" s="143"/>
      <c r="BE3" s="143"/>
      <c r="BF3" s="143"/>
      <c r="BG3" s="144"/>
    </row>
    <row r="4" spans="1:59" s="3" customFormat="1" ht="26.25" customHeight="1" thickTop="1" x14ac:dyDescent="0.2">
      <c r="A4" s="129" t="str">
        <f>IF(AL4="","","?? ---&gt;")</f>
        <v/>
      </c>
      <c r="B4" s="162" t="s">
        <v>66</v>
      </c>
      <c r="C4" s="62" t="s">
        <v>8</v>
      </c>
      <c r="D4" s="4">
        <v>6</v>
      </c>
      <c r="E4" s="63"/>
      <c r="F4" s="64">
        <f>IF(D4="","",IF(D4&gt;=64,16,IF(D4&gt;=32,8,IF(D4&gt;=16,4,IF(D4&lt;6,0,2)))))</f>
        <v>2</v>
      </c>
      <c r="G4" s="7">
        <f>IF(OR(D4="",Tables!A7=1),"",VLOOKUP(D4,Tables!$C$1:$F$47,2))</f>
        <v>2</v>
      </c>
      <c r="H4" s="8">
        <f>IF(OR(D4="",Tables!A7=1),"",IF(G4=0,0,VLOOKUP(D4,Tables!$C$1:$I$47,5)))</f>
        <v>1</v>
      </c>
      <c r="I4" s="7">
        <f>IF(OR(D4="",Tables!A7=1),"",VLOOKUP(D4,Tables!$C$1:$F$47,3))</f>
        <v>0</v>
      </c>
      <c r="J4" s="8">
        <f>IF(OR(D4="",Tables!A7=1),"",IF(I4=0,0,VLOOKUP(D4,Tables!$C$1:$I$47,6)))</f>
        <v>0</v>
      </c>
      <c r="K4" s="7">
        <f>IF(OR(D4="",Tables!A7=1),"",VLOOKUP(D4,Tables!$C$1:$F$47,4))</f>
        <v>0</v>
      </c>
      <c r="L4" s="8">
        <f>IF(OR(D4="",Tables!A7=1),"",IF(K4=0,0,VLOOKUP(D4,Tables!$C$1:$I$47,7)))</f>
        <v>0</v>
      </c>
      <c r="M4" s="65" t="str">
        <f>IF(Tables!A7=1,IF(N4="","",IF(T4&gt;=127,64,IF(T4-SUM(N4:S4)=0,"",T4-SUM(N4:S4)))),IF(Y4=0,"",Y4))</f>
        <v/>
      </c>
      <c r="N4" s="115" t="str">
        <f>IF(Tables!A7=1,IF(O4="","",IF(T4&gt;=63,32,IF(T4-SUM(O4:S4)=0,"",T4-SUM(O4:S4)))),IF(Z4=0,"",Z4))</f>
        <v/>
      </c>
      <c r="O4" s="115" t="str">
        <f>IF(Tables!A7=1,IF(P4="","",IF(T4&gt;=31,16,IF(T4-SUM(P4:S4)=0,"",T4-SUM(P4:S4)))),IF(AA4=0,"",AA4))</f>
        <v/>
      </c>
      <c r="P4" s="115">
        <f>IF(Tables!A7=1,IF(Q4="","",IF(T4&gt;=15,8,IF(T4-SUM(Q4:S4)=0,"",T4-SUM(Q4:S4)))),IF(AB4=0,"",AB4))</f>
        <v>2</v>
      </c>
      <c r="Q4" s="115">
        <f>IF(Tables!A7=1,IF(R4="","",IF(T4&gt;=7,4,IF(T4-SUM(R4:S4)=0,"",T4-SUM(R4:S4)))),IF(AC4=0,"",AC4))</f>
        <v>2</v>
      </c>
      <c r="R4" s="112">
        <f>IF(Tables!A7=1,IF(S4="","",IF(T4&gt;=3,2,IF((T4-S4)=0,"",(T4-S4)))),IF(AD4=0,"",AD4))</f>
        <v>2</v>
      </c>
      <c r="S4" s="113">
        <f>IF(Tables!A7=1,IF(D4&lt;6,"",IF(OR(T4="",T4="??"),"",IF(T4&gt;=1,1,""))),IF(AE4=0,"",AE4))</f>
        <v>1</v>
      </c>
      <c r="T4" s="67">
        <f>IF(D4="","",IF(Tables!A7=1,IF(D4&lt;8,"??",D4-1),IF(Tables!A7=2,IF(D4=3,3,IF(D4=4,6,IF(D4=5,10,(G4*3)+(I4*6)+(K4*10)+((G4*H4)+(I4*J4)+(K4*L4))-1))))))</f>
        <v>7</v>
      </c>
      <c r="U4" s="59">
        <f>IF(Tables!A7=2,IF(K4&gt;=1,5,IF(I4&gt;=1,3,IF(G4&gt;=1,3,0))),0)</f>
        <v>3</v>
      </c>
      <c r="V4" s="59">
        <f>IF(D4="",0,IF(U4=0,0,(G4*1)+(I4*2)+(K4*2)))</f>
        <v>2</v>
      </c>
      <c r="W4" s="59">
        <f>IF(U4=0,0,(G4*3)+(I4*6)+(K4*10))</f>
        <v>6</v>
      </c>
      <c r="X4" s="59">
        <f>IF(D4&lt;6,0,IF(Tables!A7=2,(G4*H4)+(I4*J4)+(K4*L4)-1,0))</f>
        <v>1</v>
      </c>
      <c r="Y4" s="59">
        <f>IF(AE4=0,0,IF(X4&gt;=127,64,IF((X4-SUM(Z4:AE4))&lt;=0,IF(V4&lt;=(SUM(W4:X4)-SUM(Z4:AE4)),V4,0),(X4-SUM(Z4:AE4)))))</f>
        <v>0</v>
      </c>
      <c r="Z4" s="59">
        <f>IF(AE4=0,0,IF(X4&gt;=63,32,IF((X4-SUM(AA4:AE4))&lt;=0,IF(V4&lt;=(SUM(W4:X4)-SUM(AA4:AE4)),V4,0),(X4-SUM(AA4:AE4)))))</f>
        <v>0</v>
      </c>
      <c r="AA4" s="59">
        <f>IF(AE4=0,0,IF(X4&gt;=31,16,IF((X4-SUM(AB4:AE4))&lt;=0,IF(V4&lt;=(SUM(W4:X4)-SUM(AB4:AE4)),V4,0),(X4-SUM(AB4:AE4)))))</f>
        <v>0</v>
      </c>
      <c r="AB4" s="59">
        <f>IF(AE4=0,0,IF(X4&gt;=15,8,IF((X4-SUM(AC4:AE4))&lt;=0,IF(V4&lt;=(SUM(W4:X4)-SUM(AC4:AE4)),V4,0),(X4-SUM(AC4:AE4)))))</f>
        <v>2</v>
      </c>
      <c r="AC4" s="59">
        <f>IF(AE4=0,0,IF(X4&gt;=7,4,IF((X4-SUM(AD4:AE4))&lt;=0,IF(V4&lt;=(SUM(W4:X4)-SUM(AD4:AE4)),V4,0),(X4-SUM(AD4:AE4)))))</f>
        <v>2</v>
      </c>
      <c r="AD4" s="59">
        <f>IF(AE4=0,0,IF(X4&gt;=3,2,IF((X4-AE4)&lt;=0,IF(V4&lt;(SUM(W4:X4)-AE4),V4,0),(X4-AE4))))</f>
        <v>2</v>
      </c>
      <c r="AE4" s="59">
        <f>IF(X4=0,IF(V4&lt;&gt;0,V4,0),IF(X4&gt;=1,1,0))</f>
        <v>1</v>
      </c>
      <c r="AF4" s="59">
        <f>IF(COUNT(M4:S4)=0,"",COUNT(M4:S4))</f>
        <v>4</v>
      </c>
      <c r="AG4" s="68" t="str">
        <f>IF(D4="","",IF(AND(Tables!A7=2,D4&lt;4),"Normalement, 4 joueurs minimum !!!",IF(AND(Tables!A7=1,D4&lt;8),"8 joueurs minimum !!!","")))</f>
        <v/>
      </c>
      <c r="AH4" s="69" t="str">
        <f>IF(Tables!A7=2,IF(D4="","",IF(((G4*3)+(I4*4)+(K4*5))&lt;&gt;D4,"Incohérence dans les poules !!!","")),"")</f>
        <v/>
      </c>
      <c r="AI4" s="69" t="str">
        <f>IF(AND(D4&gt;5,Tables!A7=2),IF(AND(G4&lt;&gt;0,H4=0),"Sortant poule de 3 incorrect !!!",""),"")</f>
        <v/>
      </c>
      <c r="AJ4" s="69" t="str">
        <f>IF(AND(D4&gt;5,Tables!A7=2),IF(AND(I4&lt;&gt;0,J4=0),"Sortant poule de 4 incorrect !!!",""),"")</f>
        <v/>
      </c>
      <c r="AK4" s="69" t="str">
        <f>IF(AND(D4&gt;5,Tables!A7=2),IF(AND(K4&lt;&gt;0,L4=0),"Sortant poule de 5 incorrect !!!",""),"")</f>
        <v/>
      </c>
      <c r="AL4" s="70" t="str">
        <f>IF(AG4&lt;&gt;"",AG4,IF(AH4&lt;&gt;"",AH4,IF(AI4&lt;&gt;"",AI4,IF(AJ4&lt;&gt;"",AJ4,IF(AK4&lt;&gt;"",AK4,"")))))</f>
        <v/>
      </c>
      <c r="AM4" s="125" t="str">
        <f>IF($B$4=0,"",$B$4)</f>
        <v>N3/R4</v>
      </c>
      <c r="AN4" s="126">
        <f>IF(U4=0,"0",COUNTIF(M4:S4,MAX(M4:S4)))</f>
        <v>3</v>
      </c>
      <c r="AO4" s="126">
        <f>IF(U4=0,"0",MAX(M4:S4))</f>
        <v>2</v>
      </c>
      <c r="AP4" s="124" t="str">
        <f>IF(D4="","Pas de matchs",IF(U4=0,"KO","Poules"))</f>
        <v>Poules</v>
      </c>
      <c r="AQ4" s="127">
        <f>IF(OR($AP4="Pas de matchs",$AP4="KO"),"0",T4-AN4*AO4)</f>
        <v>1</v>
      </c>
      <c r="AR4" s="123" t="str">
        <f>IF(AND($AP4="Poules",$AN4&gt;1),$C4&amp;" "&amp;$AM4&amp;"
"&amp;"T1","")</f>
        <v>SH N3/R4
T1</v>
      </c>
      <c r="AS4" s="123" t="str">
        <f>IF(AND($AP4="Poules",$AN4&gt;=2),$C4&amp;" "&amp;$AM4&amp;"
"&amp;"T2","")</f>
        <v>SH N3/R4
T2</v>
      </c>
      <c r="AT4" s="123" t="str">
        <f>IF(AND($AP4="Poules",$AN4&gt;=3),$C4&amp;" "&amp;$AM4&amp;"
"&amp;"T3","")</f>
        <v>SH N3/R4
T3</v>
      </c>
      <c r="AU4" s="123" t="str">
        <f>IF(AND($AP4="Poules",$AN4&gt;=4),$C4&amp;" "&amp;$AM4&amp;"
"&amp;"T4","")</f>
        <v/>
      </c>
      <c r="AV4" s="123" t="str">
        <f>IF(AND($AP4="Poules",$AN4&gt;=5),$C4&amp;" "&amp;$AM4&amp;"
"&amp;"T5","")</f>
        <v/>
      </c>
      <c r="AW4" s="123" t="str">
        <f>IF(OR(D4="",$AP4&lt;&gt;"Poules",$AQ4=0),"",IF($AQ4-$S4-$R4-$Q4-$P4&gt;=0,$C4&amp;" "&amp;$AM4&amp;"
"&amp;"1/8f",""))</f>
        <v/>
      </c>
      <c r="AX4" s="123" t="str">
        <f>IF(OR(D4="",$AP4&lt;&gt;"Poules",$AQ4=0),"",IF(D4="","",IF($AQ4-$S4-$R4-$Q4&gt;=0,$C4&amp;" "&amp;$AM4&amp;"
"&amp;"1/4f","")))</f>
        <v/>
      </c>
      <c r="AY4" s="123" t="str">
        <f>IF(OR(D4="",$AP4&lt;&gt;"Poules",$AQ4=0),"",IF(OR(D4="",AQ4&lt;2),"",IF($AQ4-($S4)&gt;=0,$C4&amp;" "&amp;$AM4&amp;"
"&amp;"1/2f","")))</f>
        <v/>
      </c>
      <c r="AZ4" s="123" t="str">
        <f>IF(OR(D4="",$AP4&lt;&gt;"Poules",$AQ4=0),"",IF(AND($AQ4&lt;&gt;0,AQ4-0&gt;=1),$C4&amp;" "&amp;$AM4&amp;"
"&amp;"finale",""))</f>
        <v>SH N3/R4
finale</v>
      </c>
      <c r="BA4" s="123" t="str">
        <f>IF(AND($AP4="KO",M4&lt;&gt;""),$C4&amp;" "&amp;$AM4&amp;"
"&amp;"1/64f","")</f>
        <v/>
      </c>
      <c r="BB4" s="123" t="str">
        <f>IF(AND($AP4="KO",N4&lt;&gt;""),$C4&amp;" "&amp;$AM4&amp;"
"&amp;"1/32f","")</f>
        <v/>
      </c>
      <c r="BC4" s="123" t="str">
        <f>IF(AND($AP4="KO",O4&lt;&gt;""),$C4&amp;" "&amp;$AM4&amp;"
"&amp;"1/16f","")</f>
        <v/>
      </c>
      <c r="BD4" s="123" t="str">
        <f>IF(AND($AP4="KO",P4&lt;&gt;""),$C4&amp;" "&amp;$AM4&amp;"
"&amp;"1/8f","")</f>
        <v/>
      </c>
      <c r="BE4" s="123" t="str">
        <f>IF(AND($AP4="KO",Q4&lt;&gt;""),$C4&amp;" "&amp;$AM4&amp;"
"&amp;"1/4f","")</f>
        <v/>
      </c>
      <c r="BF4" s="123" t="str">
        <f>IF(AND($AP4="KO",R4&lt;&gt;""),$C4&amp;" "&amp;$AM4&amp;"
"&amp;"1/2f","")</f>
        <v/>
      </c>
      <c r="BG4" s="123" t="str">
        <f>IF(AND($AP4="KO",S4&lt;&gt;""),$C4&amp;" "&amp;$AM4&amp;"
"&amp;"finale","")</f>
        <v/>
      </c>
    </row>
    <row r="5" spans="1:59" ht="26.25" customHeight="1" x14ac:dyDescent="0.2">
      <c r="A5" s="129" t="str">
        <f t="shared" ref="A5:A8" si="0">IF(AL5="","","?? ---&gt;")</f>
        <v/>
      </c>
      <c r="B5" s="163"/>
      <c r="C5" s="71" t="s">
        <v>9</v>
      </c>
      <c r="D5" s="5">
        <v>20</v>
      </c>
      <c r="E5" s="72"/>
      <c r="F5" s="73">
        <f>IF(D5="","",IF(D5&gt;=64,16,IF(D5&gt;=32,8,IF(D5&gt;=16,4,IF(D5&lt;6,0,2)))))</f>
        <v>4</v>
      </c>
      <c r="G5" s="9" t="str">
        <f>IF(OR(D5="",Tables!A8=1),"",VLOOKUP(D5,Tables!$C$1:$F$47,2))</f>
        <v/>
      </c>
      <c r="H5" s="10" t="str">
        <f>IF(OR(D5="",Tables!A8=1),"",IF(G5=0,0,VLOOKUP(D5,Tables!$C$1:$I$47,5)))</f>
        <v/>
      </c>
      <c r="I5" s="9" t="str">
        <f>IF(OR(D5="",Tables!A8=1),"",VLOOKUP(D5,Tables!$C$1:$F$47,3))</f>
        <v/>
      </c>
      <c r="J5" s="10" t="str">
        <f>IF(OR(D5="",Tables!A8=1),"",IF(I5=0,0,VLOOKUP(D5,Tables!$C$1:$I$47,6)))</f>
        <v/>
      </c>
      <c r="K5" s="9" t="str">
        <f>IF(OR(D5="",Tables!A8=1),"",VLOOKUP(D5,Tables!$C$1:$F$47,4))</f>
        <v/>
      </c>
      <c r="L5" s="10" t="str">
        <f>IF(OR(D5="",Tables!A8=1),"",IF(K5=0,0,VLOOKUP(D5,Tables!$C$1:$I$47,7)))</f>
        <v/>
      </c>
      <c r="M5" s="74" t="str">
        <f>IF(Tables!A8=1,IF(N5="","",IF(T5&gt;=127,64,IF(T5-SUM(N5:S5)=0,"",T5-SUM(N5:S5)))),IF(Y5=0,"",Y5))</f>
        <v/>
      </c>
      <c r="N5" s="116" t="str">
        <f>IF(Tables!A8=1,IF(O5="","",IF(T5&gt;=63,32,IF(T5-SUM(O5:S5)=0,"",T5-SUM(O5:S5)))),IF(Z5=0,"",Z5))</f>
        <v/>
      </c>
      <c r="O5" s="116">
        <f>IF(Tables!A8=1,IF(P5="","",IF(T5&gt;=31,16,IF(T5-SUM(P5:S5)=0,"",T5-SUM(P5:S5)))),IF(AA5=0,"",AA5))</f>
        <v>4</v>
      </c>
      <c r="P5" s="116">
        <f>IF(Tables!A8=1,IF(Q5="","",IF(T5&gt;=15,8,IF(T5-SUM(Q5:S5)=0,"",T5-SUM(Q5:S5)))),IF(AB5=0,"",AB5))</f>
        <v>8</v>
      </c>
      <c r="Q5" s="116">
        <f>IF(Tables!A8=1,IF(R5="","",IF(T5&gt;=7,4,IF(T5-SUM(R5:S5)=0,"",T5-SUM(R5:S5)))),IF(AC5=0,"",AC5))</f>
        <v>4</v>
      </c>
      <c r="R5" s="111">
        <f>IF(Tables!A8=1,IF(S5="","",IF(T5&gt;=3,2,IF((T5-S5)=0,"",(T5-S5)))),IF(AD5=0,"",AD5))</f>
        <v>2</v>
      </c>
      <c r="S5" s="110">
        <f>IF(Tables!A8=1,IF(D5&lt;6,"",IF(OR(T5="",T5="??"),"",IF(T5&gt;=1,1,""))),IF(AE5=0,"",AE5))</f>
        <v>1</v>
      </c>
      <c r="T5" s="76">
        <f>IF(D5="","",IF(Tables!A8=1,IF(D5&lt;8,"??",D5-1),IF(Tables!A8=2,IF(D5=3,3,IF(D5=4,6,IF(D5=5,10,(G5*3)+(I5*6)+(K5*10)+((G5*H5)+(I5*J5)+(K5*L5))-1))))))</f>
        <v>19</v>
      </c>
      <c r="U5" s="59">
        <f>IF(Tables!A8=2,IF(K5&gt;=1,5,IF(I5&gt;=1,3,IF(G5&gt;=1,3,0))),0)</f>
        <v>0</v>
      </c>
      <c r="V5" s="59">
        <f>IF(D5="",0,IF(U5=0,0,(G5*1)+(I5*2)+(K5*2)))</f>
        <v>0</v>
      </c>
      <c r="W5" s="59">
        <f>IF(U5=0,0,(G5*3)+(I5*6)+(K5*10))</f>
        <v>0</v>
      </c>
      <c r="X5" s="59">
        <f>IF(D5&lt;6,0,IF(Tables!A8=2,(G5*H5)+(I5*J5)+(K5*L5)-1,0))</f>
        <v>0</v>
      </c>
      <c r="Y5" s="59">
        <f>IF(AE5=0,0,IF(X5&gt;=127,64,IF((X5-SUM(Z5:AE5))&lt;=0,IF(V5&lt;=(SUM(W5:X5)-SUM(Z5:AE5)),V5,0),(X5-SUM(Z5:AE5)))))</f>
        <v>0</v>
      </c>
      <c r="Z5" s="59">
        <f>IF(AE5=0,0,IF(X5&gt;=63,32,IF((X5-SUM(AA5:AE5))&lt;=0,IF(V5&lt;=(SUM(W5:X5)-SUM(AA5:AE5)),V5,0),(X5-SUM(AA5:AE5)))))</f>
        <v>0</v>
      </c>
      <c r="AA5" s="59">
        <f>IF(AE5=0,0,IF(X5&gt;=31,16,IF((X5-SUM(AB5:AE5))&lt;=0,IF(V5&lt;=(SUM(W5:X5)-SUM(AB5:AE5)),V5,0),(X5-SUM(AB5:AE5)))))</f>
        <v>0</v>
      </c>
      <c r="AB5" s="59">
        <f>IF(AE5=0,0,IF(X5&gt;=15,8,IF((X5-SUM(AC5:AE5))&lt;=0,IF(V5&lt;=(SUM(W5:X5)-SUM(AC5:AE5)),V5,0),(X5-SUM(AC5:AE5)))))</f>
        <v>0</v>
      </c>
      <c r="AC5" s="59">
        <f>IF(AE5=0,0,IF(X5&gt;=7,4,IF((X5-SUM(AD5:AE5))&lt;=0,IF(V5&lt;=(SUM(W5:X5)-SUM(AD5:AE5)),V5,0),(X5-SUM(AD5:AE5)))))</f>
        <v>0</v>
      </c>
      <c r="AD5" s="59">
        <f>IF(AE5=0,0,IF(X5&gt;=3,2,IF((X5-AE5)&lt;=0,IF(V5&lt;(SUM(W5:X5)-AE5),V5,0),(X5-AE5))))</f>
        <v>0</v>
      </c>
      <c r="AE5" s="59">
        <f>IF(X5=0,IF(V5&lt;&gt;0,V5,0),IF(X5&gt;=1,1,0))</f>
        <v>0</v>
      </c>
      <c r="AF5" s="59">
        <f>IF(COUNT(M5:S5)=0,"",COUNT(M5:S5))</f>
        <v>5</v>
      </c>
      <c r="AG5" s="68" t="str">
        <f>IF(D5="","",IF(AND(Tables!A8=2,D5&lt;4),"Normalement, 4 joueurs minimum !!!",IF(AND(Tables!A8=1,D5&lt;8),"8 joueurs minimum !!!","")))</f>
        <v/>
      </c>
      <c r="AH5" s="69" t="str">
        <f>IF(Tables!A8=2,IF(D5="","",IF(((G5*3)+(I5*4)+(K5*5))&lt;&gt;D5,"Incohérence dans les poules !!!","")),"")</f>
        <v/>
      </c>
      <c r="AI5" s="69" t="str">
        <f>IF(AND(D5&gt;5,Tables!A8=2),IF(AND(G5&lt;&gt;0,H5=0),"Sortant poule de 3 incorrect !!!",""),"")</f>
        <v/>
      </c>
      <c r="AJ5" s="69" t="str">
        <f>IF(AND(D5&gt;5,Tables!A8=2),IF(AND(I5&lt;&gt;0,J5=0),"Sortant poule de 4 incorrect !!!",""),"")</f>
        <v/>
      </c>
      <c r="AK5" s="69" t="str">
        <f>IF(AND(D5&gt;5,Tables!A8=2),IF(AND(K5&lt;&gt;0,L5=0),"Sortant poule de 5 incorrect !!!",""),"")</f>
        <v/>
      </c>
      <c r="AL5" s="70" t="str">
        <f>IF(AG5&lt;&gt;"",AG5,IF(AH5&lt;&gt;"",AH5,IF(AI5&lt;&gt;"",AI5,IF(AJ5&lt;&gt;"",AJ5,IF(AK5&lt;&gt;"",AK5,"")))))</f>
        <v/>
      </c>
      <c r="AM5" s="125" t="str">
        <f t="shared" ref="AM5:AM8" si="1">IF($B$4=0,"",$B$4)</f>
        <v>N3/R4</v>
      </c>
      <c r="AN5" s="126" t="str">
        <f t="shared" ref="AN5:AN8" si="2">IF(U5=0,"0",COUNTIF(M5:S5,MAX(M5:S5)))</f>
        <v>0</v>
      </c>
      <c r="AO5" s="126" t="str">
        <f t="shared" ref="AO5:AO8" si="3">IF(U5=0,"0",MAX(M5:S5))</f>
        <v>0</v>
      </c>
      <c r="AP5" s="124" t="str">
        <f t="shared" ref="AP5:AP8" si="4">IF(D5="","Pas de matchs",IF(U5=0,"KO","Poules"))</f>
        <v>KO</v>
      </c>
      <c r="AQ5" s="127" t="str">
        <f t="shared" ref="AQ5:AQ8" si="5">IF(OR($AP5="Pas de matchs",$AP5="KO"),"0",T5-AN5*AO5)</f>
        <v>0</v>
      </c>
      <c r="AR5" s="123" t="str">
        <f t="shared" ref="AR5:AR8" si="6">IF(AND($AP5="Poules",$AN5&gt;1),$C5&amp;" "&amp;$AM5&amp;"
"&amp;"T1","")</f>
        <v/>
      </c>
      <c r="AS5" s="123" t="str">
        <f t="shared" ref="AS5:AS8" si="7">IF(AND($AP5="Poules",$AN5&gt;=2),$C5&amp;" "&amp;$AM5&amp;"
"&amp;"T2","")</f>
        <v/>
      </c>
      <c r="AT5" s="123" t="str">
        <f t="shared" ref="AT5:AT8" si="8">IF(AND($AP5="Poules",$AN5&gt;=3),$C5&amp;" "&amp;$AM5&amp;"
"&amp;"T3","")</f>
        <v/>
      </c>
      <c r="AU5" s="123" t="str">
        <f t="shared" ref="AU5:AU8" si="9">IF(AND($AP5="Poules",$AN5&gt;=4),$C5&amp;" "&amp;$AM5&amp;"
"&amp;"T4","")</f>
        <v/>
      </c>
      <c r="AV5" s="123" t="str">
        <f t="shared" ref="AV5:AV8" si="10">IF(AND($AP5="Poules",$AN5&gt;=5),$C5&amp;" "&amp;$AM5&amp;"
"&amp;"T5","")</f>
        <v/>
      </c>
      <c r="AW5" s="123" t="str">
        <f t="shared" ref="AW5:AW8" si="11">IF(OR(D5="",$AP5&lt;&gt;"Poules",$AQ5=0),"",IF($AQ5-$S5-$R5-$Q5-$P5&gt;=0,$C5&amp;" "&amp;$AM5&amp;"
"&amp;"1/8f",""))</f>
        <v/>
      </c>
      <c r="AX5" s="123" t="str">
        <f t="shared" ref="AX5:AX8" si="12">IF(OR(D5="",$AP5&lt;&gt;"Poules",$AQ5=0),"",IF(D5="","",IF($AQ5-$S5-$R5-$Q5&gt;=0,$C5&amp;" "&amp;$AM5&amp;"
"&amp;"1/4f","")))</f>
        <v/>
      </c>
      <c r="AY5" s="123" t="str">
        <f t="shared" ref="AY5:AY8" si="13">IF(OR(D5="",$AP5&lt;&gt;"Poules",$AQ5=0),"",IF(OR(D5="",AQ5&lt;2),"",IF($AQ5-($S5)&gt;=0,$C5&amp;" "&amp;$AM5&amp;"
"&amp;"1/2f","")))</f>
        <v/>
      </c>
      <c r="AZ5" s="123" t="str">
        <f t="shared" ref="AZ5:AZ8" si="14">IF(OR(D5="",$AP5&lt;&gt;"Poules",$AQ5=0),"",IF(AND($AQ5&lt;&gt;0,AQ5-0&gt;=1),$C5&amp;" "&amp;$AM5&amp;"
"&amp;"finale",""))</f>
        <v/>
      </c>
      <c r="BA5" s="123" t="str">
        <f t="shared" ref="BA5:BA8" si="15">IF(AND($AP5="KO",M5&lt;&gt;""),$C5&amp;" "&amp;$AM5&amp;"
"&amp;"1/64f","")</f>
        <v/>
      </c>
      <c r="BB5" s="123" t="str">
        <f t="shared" ref="BB5:BB8" si="16">IF(AND($AP5="KO",N5&lt;&gt;""),$C5&amp;" "&amp;$AM5&amp;"
"&amp;"1/32f","")</f>
        <v/>
      </c>
      <c r="BC5" s="123" t="str">
        <f t="shared" ref="BC5:BC8" si="17">IF(AND($AP5="KO",O5&lt;&gt;""),$C5&amp;" "&amp;$AM5&amp;"
"&amp;"1/16f","")</f>
        <v>SD N3/R4
1/16f</v>
      </c>
      <c r="BD5" s="123" t="str">
        <f t="shared" ref="BD5:BD8" si="18">IF(AND($AP5="KO",P5&lt;&gt;""),$C5&amp;" "&amp;$AM5&amp;"
"&amp;"1/8f","")</f>
        <v>SD N3/R4
1/8f</v>
      </c>
      <c r="BE5" s="123" t="str">
        <f t="shared" ref="BE5:BE8" si="19">IF(AND($AP5="KO",Q5&lt;&gt;""),$C5&amp;" "&amp;$AM5&amp;"
"&amp;"1/4f","")</f>
        <v>SD N3/R4
1/4f</v>
      </c>
      <c r="BF5" s="123" t="str">
        <f t="shared" ref="BF5:BF8" si="20">IF(AND($AP5="KO",R5&lt;&gt;""),$C5&amp;" "&amp;$AM5&amp;"
"&amp;"1/2f","")</f>
        <v>SD N3/R4
1/2f</v>
      </c>
      <c r="BG5" s="123" t="str">
        <f t="shared" ref="BG5:BG8" si="21">IF(AND($AP5="KO",S5&lt;&gt;""),$C5&amp;" "&amp;$AM5&amp;"
"&amp;"finale","")</f>
        <v>SD N3/R4
finale</v>
      </c>
    </row>
    <row r="6" spans="1:59" ht="26.25" customHeight="1" x14ac:dyDescent="0.2">
      <c r="A6" s="129" t="str">
        <f t="shared" si="0"/>
        <v/>
      </c>
      <c r="B6" s="163"/>
      <c r="C6" s="71" t="s">
        <v>10</v>
      </c>
      <c r="D6" s="5"/>
      <c r="E6" s="72"/>
      <c r="F6" s="73" t="str">
        <f>IF(D6="","",IF(D6&gt;=64,16,IF(D6&gt;=32,8,IF(D6&gt;=16,4,IF(D6&lt;6,0,2)))))</f>
        <v/>
      </c>
      <c r="G6" s="9" t="str">
        <f>IF(OR(D6="",Tables!A9=1),"",VLOOKUP(D6,Tables!$C$1:$F$47,2))</f>
        <v/>
      </c>
      <c r="H6" s="10" t="str">
        <f>IF(OR(D6="",Tables!A9=1),"",IF(G6=0,0,VLOOKUP(D6,Tables!$C$1:$I$47,5)))</f>
        <v/>
      </c>
      <c r="I6" s="9" t="str">
        <f>IF(OR(D6="",Tables!A9=1),"",VLOOKUP(D6,Tables!$C$1:$F$47,3))</f>
        <v/>
      </c>
      <c r="J6" s="10" t="str">
        <f>IF(OR(D6="",Tables!A9=1),"",IF(I6=0,0,VLOOKUP(D6,Tables!$C$1:$I$47,6)))</f>
        <v/>
      </c>
      <c r="K6" s="9" t="str">
        <f>IF(OR(D6="",Tables!A9=1),"",VLOOKUP(D6,Tables!$C$1:$F$47,4))</f>
        <v/>
      </c>
      <c r="L6" s="10" t="str">
        <f>IF(OR(D6="",Tables!A9=1),"",IF(K6=0,0,VLOOKUP(D6,Tables!$C$1:$I$47,7)))</f>
        <v/>
      </c>
      <c r="M6" s="74" t="str">
        <f>IF(Tables!A9=1,IF(N6="","",IF(T6&gt;=127,64,IF(T6-SUM(N6:S6)=0,"",T6-SUM(N6:S6)))),IF(Y6=0,"",Y6))</f>
        <v/>
      </c>
      <c r="N6" s="116" t="str">
        <f>IF(Tables!A9=1,IF(O6="","",IF(T6&gt;=63,32,IF(T6-SUM(O6:S6)=0,"",T6-SUM(O6:S6)))),IF(Z6=0,"",Z6))</f>
        <v/>
      </c>
      <c r="O6" s="116" t="str">
        <f>IF(Tables!A9=1,IF(P6="","",IF(T6&gt;=31,16,IF(T6-SUM(P6:S6)=0,"",T6-SUM(P6:S6)))),IF(AA6=0,"",AA6))</f>
        <v/>
      </c>
      <c r="P6" s="116" t="str">
        <f>IF(Tables!A9=1,IF(Q6="","",IF(T6&gt;=15,8,IF(T6-SUM(Q6:S6)=0,"",T6-SUM(Q6:S6)))),IF(AB6=0,"",AB6))</f>
        <v/>
      </c>
      <c r="Q6" s="116" t="str">
        <f>IF(Tables!A9=1,IF(R6="","",IF(T6&gt;=7,4,IF(T6-SUM(R6:S6)=0,"",T6-SUM(R6:S6)))),IF(AC6=0,"",AC6))</f>
        <v/>
      </c>
      <c r="R6" s="111" t="str">
        <f>IF(Tables!A9=1,IF(S6="","",IF(T6&gt;=3,2,IF((T6-S6)=0,"",(T6-S6)))),IF(AD6=0,"",AD6))</f>
        <v/>
      </c>
      <c r="S6" s="110" t="str">
        <f>IF(Tables!A9=1,IF(D6&lt;6,"",IF(OR(T6="",T6="??"),"",IF(T6&gt;=1,1,""))),IF(AE6=0,"",AE6))</f>
        <v/>
      </c>
      <c r="T6" s="76" t="str">
        <f>IF(D6="","",IF(Tables!A9=1,IF(D6&lt;8,"??",D6-1),IF(Tables!A9=2,IF(D6=3,3,IF(D6=4,6,IF(D6=5,10,(G6*3)+(I6*6)+(K6*10)+((G6*H6)+(I6*J6)+(K6*L6))-1))))))</f>
        <v/>
      </c>
      <c r="U6" s="59">
        <f>IF(Tables!A9=2,IF(K6&gt;=1,5,IF(I6&gt;=1,3,IF(G6&gt;=1,3,0))),0)</f>
        <v>0</v>
      </c>
      <c r="V6" s="59">
        <f>IF(D6="",0,IF(U6=0,0,(G6*1)+(I6*2)+(K6*2)))</f>
        <v>0</v>
      </c>
      <c r="W6" s="59">
        <f>IF(U6=0,0,(G6*3)+(I6*6)+(K6*10))</f>
        <v>0</v>
      </c>
      <c r="X6" s="59">
        <f>IF(D6&lt;6,0,IF(Tables!A9=2,(G6*H6)+(I6*J6)+(K6*L6)-1,0))</f>
        <v>0</v>
      </c>
      <c r="Y6" s="59">
        <f>IF(AE6=0,0,IF(X6&gt;=127,64,IF((X6-SUM(Z6:AE6))&lt;=0,IF(V6&lt;=(SUM(W6:X6)-SUM(Z6:AE6)),V6,0),(X6-SUM(Z6:AE6)))))</f>
        <v>0</v>
      </c>
      <c r="Z6" s="59">
        <f>IF(AE6=0,0,IF(X6&gt;=63,32,IF((X6-SUM(AA6:AE6))&lt;=0,IF(V6&lt;=(SUM(W6:X6)-SUM(AA6:AE6)),V6,0),(X6-SUM(AA6:AE6)))))</f>
        <v>0</v>
      </c>
      <c r="AA6" s="59">
        <f>IF(AE6=0,0,IF(X6&gt;=31,16,IF((X6-SUM(AB6:AE6))&lt;=0,IF(V6&lt;=(SUM(W6:X6)-SUM(AB6:AE6)),V6,0),(X6-SUM(AB6:AE6)))))</f>
        <v>0</v>
      </c>
      <c r="AB6" s="59">
        <f>IF(AE6=0,0,IF(X6&gt;=15,8,IF((X6-SUM(AC6:AE6))&lt;=0,IF(V6&lt;=(SUM(W6:X6)-SUM(AC6:AE6)),V6,0),(X6-SUM(AC6:AE6)))))</f>
        <v>0</v>
      </c>
      <c r="AC6" s="59">
        <f>IF(AE6=0,0,IF(X6&gt;=7,4,IF((X6-SUM(AD6:AE6))&lt;=0,IF(V6&lt;=(SUM(W6:X6)-SUM(AD6:AE6)),V6,0),(X6-SUM(AD6:AE6)))))</f>
        <v>0</v>
      </c>
      <c r="AD6" s="59">
        <f>IF(AE6=0,0,IF(X6&gt;=3,2,IF((X6-AE6)&lt;=0,IF(V6&lt;(SUM(W6:X6)-AE6),V6,0),(X6-AE6))))</f>
        <v>0</v>
      </c>
      <c r="AE6" s="59">
        <f>IF(X6=0,IF(V6&lt;&gt;0,V6,0),IF(X6&gt;=1,1,0))</f>
        <v>0</v>
      </c>
      <c r="AF6" s="59" t="str">
        <f>IF(COUNT(M6:S6)=0,"",COUNT(M6:S6))</f>
        <v/>
      </c>
      <c r="AG6" s="68" t="str">
        <f>IF(D6="","",IF(AND(Tables!A9=2,D6&lt;4),"Normalement, 4 joueurs minimum !!!",IF(AND(Tables!A9=1,D6&lt;8),"8 joueurs minimum !!!","")))</f>
        <v/>
      </c>
      <c r="AH6" s="69" t="str">
        <f>IF(Tables!A9=2,IF(D6="","",IF(((G6*3)+(I6*4)+(K6*5))&lt;&gt;D6,"Incohérence dans les poules !!!","")),"")</f>
        <v/>
      </c>
      <c r="AI6" s="69" t="str">
        <f>IF(AND(D6&gt;5,Tables!A9=2),IF(AND(G6&lt;&gt;0,H6=0),"Sortant poule de 3 incorrect !!!",""),"")</f>
        <v/>
      </c>
      <c r="AJ6" s="69" t="str">
        <f>IF(AND(D6&gt;5,Tables!A9=2),IF(AND(I6&lt;&gt;0,J6=0),"Sortant poule de 4 incorrect !!!",""),"")</f>
        <v/>
      </c>
      <c r="AK6" s="69" t="str">
        <f>IF(AND(D6&gt;5,Tables!A9=2),IF(AND(K6&lt;&gt;0,L6=0),"Sortant poule de 5 incorrect !!!",""),"")</f>
        <v/>
      </c>
      <c r="AL6" s="70" t="str">
        <f>IF(AG6&lt;&gt;"",AG6,IF(AH6&lt;&gt;"",AH6,IF(AI6&lt;&gt;"",AI6,IF(AJ6&lt;&gt;"",AJ6,IF(AK6&lt;&gt;"",AK6,"")))))</f>
        <v/>
      </c>
      <c r="AM6" s="125" t="str">
        <f t="shared" si="1"/>
        <v>N3/R4</v>
      </c>
      <c r="AN6" s="126" t="str">
        <f t="shared" si="2"/>
        <v>0</v>
      </c>
      <c r="AO6" s="126" t="str">
        <f t="shared" si="3"/>
        <v>0</v>
      </c>
      <c r="AP6" s="124" t="str">
        <f t="shared" si="4"/>
        <v>Pas de matchs</v>
      </c>
      <c r="AQ6" s="127" t="str">
        <f t="shared" si="5"/>
        <v>0</v>
      </c>
      <c r="AR6" s="123" t="str">
        <f t="shared" si="6"/>
        <v/>
      </c>
      <c r="AS6" s="123" t="str">
        <f t="shared" si="7"/>
        <v/>
      </c>
      <c r="AT6" s="123" t="str">
        <f t="shared" si="8"/>
        <v/>
      </c>
      <c r="AU6" s="123" t="str">
        <f t="shared" si="9"/>
        <v/>
      </c>
      <c r="AV6" s="123" t="str">
        <f t="shared" si="10"/>
        <v/>
      </c>
      <c r="AW6" s="123" t="str">
        <f t="shared" si="11"/>
        <v/>
      </c>
      <c r="AX6" s="123" t="str">
        <f t="shared" si="12"/>
        <v/>
      </c>
      <c r="AY6" s="123" t="str">
        <f t="shared" si="13"/>
        <v/>
      </c>
      <c r="AZ6" s="123" t="str">
        <f t="shared" si="14"/>
        <v/>
      </c>
      <c r="BA6" s="123" t="str">
        <f t="shared" si="15"/>
        <v/>
      </c>
      <c r="BB6" s="123" t="str">
        <f t="shared" si="16"/>
        <v/>
      </c>
      <c r="BC6" s="123" t="str">
        <f t="shared" si="17"/>
        <v/>
      </c>
      <c r="BD6" s="123" t="str">
        <f t="shared" si="18"/>
        <v/>
      </c>
      <c r="BE6" s="123" t="str">
        <f t="shared" si="19"/>
        <v/>
      </c>
      <c r="BF6" s="123" t="str">
        <f t="shared" si="20"/>
        <v/>
      </c>
      <c r="BG6" s="123" t="str">
        <f t="shared" si="21"/>
        <v/>
      </c>
    </row>
    <row r="7" spans="1:59" ht="26.25" customHeight="1" x14ac:dyDescent="0.2">
      <c r="A7" s="129" t="str">
        <f t="shared" si="0"/>
        <v/>
      </c>
      <c r="B7" s="163"/>
      <c r="C7" s="71" t="s">
        <v>11</v>
      </c>
      <c r="D7" s="5">
        <v>9</v>
      </c>
      <c r="E7" s="72"/>
      <c r="F7" s="73">
        <f>IF(D7="","",IF(D7&gt;=64,16,IF(D7&gt;=32,8,IF(D7&gt;=16,4,IF(D7&lt;6,0,2)))))</f>
        <v>2</v>
      </c>
      <c r="G7" s="9">
        <f>IF(OR(D7="",Tables!A10=1),"",VLOOKUP(D7,Tables!$C$1:$F$47,2))</f>
        <v>3</v>
      </c>
      <c r="H7" s="10">
        <f>IF(OR(D7="",Tables!A10=1),"",IF(G7=0,0,VLOOKUP(D7,Tables!$C$1:$I$47,5)))</f>
        <v>1</v>
      </c>
      <c r="I7" s="9">
        <f>IF(OR(D7="",Tables!A10=1),"",VLOOKUP(D7,Tables!$C$1:$F$47,3))</f>
        <v>0</v>
      </c>
      <c r="J7" s="10">
        <f>IF(OR(D7="",Tables!A10=1),"",IF(I7=0,0,VLOOKUP(D7,Tables!$C$1:$I$47,6)))</f>
        <v>0</v>
      </c>
      <c r="K7" s="9">
        <f>IF(OR(D7="",Tables!A10=1),"",VLOOKUP(D7,Tables!$C$1:$F$47,4))</f>
        <v>0</v>
      </c>
      <c r="L7" s="10">
        <f>IF(OR(D7="",Tables!A10=1),"",IF(K7=0,0,VLOOKUP(D7,Tables!$C$1:$I$47,7)))</f>
        <v>0</v>
      </c>
      <c r="M7" s="74" t="str">
        <f>IF(Tables!A10=1,IF(N7="","",IF(T7&gt;=127,64,IF(T7-SUM(N7:S7)=0,"",T7-SUM(N7:S7)))),IF(Y7=0,"",Y7))</f>
        <v/>
      </c>
      <c r="N7" s="74" t="str">
        <f>IF(Tables!A10=1,IF(O7="","",IF(T7&gt;=63,32,IF(T7-SUM(O7:S7)=0,"",T7-SUM(O7:S7)))),IF(Z7=0,"",Z7))</f>
        <v/>
      </c>
      <c r="O7" s="74">
        <f>IF(Tables!A10=1,IF(P7="","",IF(T7&gt;=31,16,IF(T7-SUM(P7:S7)=0,"",T7-SUM(P7:S7)))),IF(AA7=0,"",AA7))</f>
        <v>3</v>
      </c>
      <c r="P7" s="74">
        <f>IF(Tables!A10=1,IF(Q7="","",IF(T7&gt;=15,8,IF(T7-SUM(Q7:S7)=0,"",T7-SUM(Q7:S7)))),IF(AB7=0,"",AB7))</f>
        <v>3</v>
      </c>
      <c r="Q7" s="74">
        <f>IF(Tables!A10=1,IF(R7="","",IF(T7&gt;=7,4,IF(T7-SUM(R7:S7)=0,"",T7-SUM(R7:S7)))),IF(AC7=0,"",AC7))</f>
        <v>3</v>
      </c>
      <c r="R7" s="111">
        <f>IF(Tables!A10=1,IF(S7="","",IF(T7&gt;=3,2,IF((T7-S7)=0,"",(T7-S7)))),IF(AD7=0,"",AD7))</f>
        <v>1</v>
      </c>
      <c r="S7" s="110">
        <f>IF(Tables!A10=1,IF(D7&lt;6,"",IF(OR(T7="",T7="??"),"",IF(T7&gt;=1,1,""))),IF(AE7=0,"",AE7))</f>
        <v>1</v>
      </c>
      <c r="T7" s="76">
        <f>IF(D7="","",IF(Tables!A10=1,IF(D7&lt;8,"??",D7-1),IF(Tables!A10=2,IF(D7=3,3,IF(D7=4,6,IF(D7=5,10,(G7*3)+(I7*6)+(K7*10)+((G7*H7)+(I7*J7)+(K7*L7))-1))))))</f>
        <v>11</v>
      </c>
      <c r="U7" s="59">
        <f>IF(Tables!A10=2,IF(K7&gt;=1,5,IF(I7&gt;=1,3,IF(G7&gt;=1,3,0))),0)</f>
        <v>3</v>
      </c>
      <c r="V7" s="59">
        <f>IF(D7="",0,IF(U7=0,0,(G7*1)+(I7*2)+(K7*2)))</f>
        <v>3</v>
      </c>
      <c r="W7" s="59">
        <f>IF(U7=0,0,(G7*3)+(I7*6)+(K7*10))</f>
        <v>9</v>
      </c>
      <c r="X7" s="59">
        <f>IF(D7&lt;6,0,IF(Tables!A10=2,(G7*H7)+(I7*J7)+(K7*L7)-1,0))</f>
        <v>2</v>
      </c>
      <c r="Y7" s="59">
        <f>IF(AE7=0,0,IF(X7&gt;=127,64,IF((X7-SUM(Z7:AE7))&lt;=0,IF(V7&lt;=(SUM(W7:X7)-SUM(Z7:AE7)),V7,0),(X7-SUM(Z7:AE7)))))</f>
        <v>0</v>
      </c>
      <c r="Z7" s="59">
        <f>IF(AE7=0,0,IF(X7&gt;=63,32,IF((X7-SUM(AA7:AE7))&lt;=0,IF(V7&lt;=(SUM(W7:X7)-SUM(AA7:AE7)),V7,0),(X7-SUM(AA7:AE7)))))</f>
        <v>0</v>
      </c>
      <c r="AA7" s="59">
        <f>IF(AE7=0,0,IF(X7&gt;=31,16,IF((X7-SUM(AB7:AE7))&lt;=0,IF(V7&lt;=(SUM(W7:X7)-SUM(AB7:AE7)),V7,0),(X7-SUM(AB7:AE7)))))</f>
        <v>3</v>
      </c>
      <c r="AB7" s="59">
        <f>IF(AE7=0,0,IF(X7&gt;=15,8,IF((X7-SUM(AC7:AE7))&lt;=0,IF(V7&lt;=(SUM(W7:X7)-SUM(AC7:AE7)),V7,0),(X7-SUM(AC7:AE7)))))</f>
        <v>3</v>
      </c>
      <c r="AC7" s="59">
        <f>IF(AE7=0,0,IF(X7&gt;=7,4,IF((X7-SUM(AD7:AE7))&lt;=0,IF(V7&lt;=(SUM(W7:X7)-SUM(AD7:AE7)),V7,0),(X7-SUM(AD7:AE7)))))</f>
        <v>3</v>
      </c>
      <c r="AD7" s="59">
        <f>IF(AE7=0,0,IF(X7&gt;=3,2,IF((X7-AE7)&lt;=0,IF(V7&lt;(SUM(W7:X7)-AE7),V7,0),(X7-AE7))))</f>
        <v>1</v>
      </c>
      <c r="AE7" s="59">
        <f>IF(X7=0,IF(V7&lt;&gt;0,V7,0),IF(X7&gt;=1,1,0))</f>
        <v>1</v>
      </c>
      <c r="AF7" s="59">
        <f>IF(COUNT(M7:S7)=0,"",COUNT(M7:S7))</f>
        <v>5</v>
      </c>
      <c r="AG7" s="68" t="str">
        <f>IF(D7="","",IF(AND(Tables!A10=2,D7&lt;4),"Normalement, 4 joueurs minimum !!!",IF(AND(Tables!A10=1,D7&lt;8),"8 joueurs minimum !!!","")))</f>
        <v/>
      </c>
      <c r="AH7" s="69" t="str">
        <f>IF(Tables!A10=2,IF(D7="","",IF(((G7*3)+(I7*4)+(K7*5))&lt;&gt;D7,"Incohérence dans les poules !!!","")),"")</f>
        <v/>
      </c>
      <c r="AI7" s="69" t="str">
        <f>IF(AND(D7&gt;5,Tables!A10=2),IF(AND(G7&lt;&gt;0,H7=0),"Sortant poule de 3 incorrect !!!",""),"")</f>
        <v/>
      </c>
      <c r="AJ7" s="69" t="str">
        <f>IF(AND(D7&gt;5,Tables!A10=2),IF(AND(I7&lt;&gt;0,J7=0),"Sortant poule de 4 incorrect !!!",""),"")</f>
        <v/>
      </c>
      <c r="AK7" s="69" t="str">
        <f>IF(AND(D7&gt;5,Tables!A10=2),IF(AND(K7&lt;&gt;0,L7=0),"Sortant poule de 5 incorrect !!!",""),"")</f>
        <v/>
      </c>
      <c r="AL7" s="70" t="str">
        <f>IF(AG7&lt;&gt;"",AG7,IF(AH7&lt;&gt;"",AH7,IF(AI7&lt;&gt;"",AI7,IF(AJ7&lt;&gt;"",AJ7,IF(AK7&lt;&gt;"",AK7,"")))))</f>
        <v/>
      </c>
      <c r="AM7" s="125" t="str">
        <f t="shared" si="1"/>
        <v>N3/R4</v>
      </c>
      <c r="AN7" s="126">
        <f t="shared" si="2"/>
        <v>3</v>
      </c>
      <c r="AO7" s="126">
        <f t="shared" si="3"/>
        <v>3</v>
      </c>
      <c r="AP7" s="124" t="str">
        <f t="shared" si="4"/>
        <v>Poules</v>
      </c>
      <c r="AQ7" s="127">
        <f t="shared" si="5"/>
        <v>2</v>
      </c>
      <c r="AR7" s="123" t="str">
        <f t="shared" si="6"/>
        <v>DD N3/R4
T1</v>
      </c>
      <c r="AS7" s="123" t="str">
        <f t="shared" si="7"/>
        <v>DD N3/R4
T2</v>
      </c>
      <c r="AT7" s="123" t="str">
        <f t="shared" si="8"/>
        <v>DD N3/R4
T3</v>
      </c>
      <c r="AU7" s="123" t="str">
        <f t="shared" si="9"/>
        <v/>
      </c>
      <c r="AV7" s="123" t="str">
        <f t="shared" si="10"/>
        <v/>
      </c>
      <c r="AW7" s="123" t="str">
        <f t="shared" si="11"/>
        <v/>
      </c>
      <c r="AX7" s="123" t="str">
        <f t="shared" si="12"/>
        <v/>
      </c>
      <c r="AY7" s="123" t="str">
        <f t="shared" si="13"/>
        <v>DD N3/R4
1/2f</v>
      </c>
      <c r="AZ7" s="123" t="str">
        <f t="shared" si="14"/>
        <v>DD N3/R4
finale</v>
      </c>
      <c r="BA7" s="123" t="str">
        <f t="shared" si="15"/>
        <v/>
      </c>
      <c r="BB7" s="123" t="str">
        <f t="shared" si="16"/>
        <v/>
      </c>
      <c r="BC7" s="123" t="str">
        <f t="shared" si="17"/>
        <v/>
      </c>
      <c r="BD7" s="123" t="str">
        <f t="shared" si="18"/>
        <v/>
      </c>
      <c r="BE7" s="123" t="str">
        <f t="shared" si="19"/>
        <v/>
      </c>
      <c r="BF7" s="123" t="str">
        <f t="shared" si="20"/>
        <v/>
      </c>
      <c r="BG7" s="123" t="str">
        <f t="shared" si="21"/>
        <v/>
      </c>
    </row>
    <row r="8" spans="1:59" ht="26.25" customHeight="1" thickBot="1" x14ac:dyDescent="0.25">
      <c r="A8" s="129" t="str">
        <f t="shared" si="0"/>
        <v/>
      </c>
      <c r="B8" s="164"/>
      <c r="C8" s="77" t="s">
        <v>12</v>
      </c>
      <c r="D8" s="6">
        <v>40</v>
      </c>
      <c r="E8" s="78"/>
      <c r="F8" s="79">
        <f>IF(D8="","",IF(D8&gt;=64,16,IF(D8&gt;=32,8,IF(D8&gt;=16,4,IF(D8&lt;6,0,2)))))</f>
        <v>8</v>
      </c>
      <c r="G8" s="11">
        <f>IF(OR(D8="",Tables!A11=1),"",VLOOKUP(D8,Tables!$C$1:$F$47,2))</f>
        <v>12</v>
      </c>
      <c r="H8" s="12">
        <f>IF(OR(D8="",Tables!A11=1),"",IF(G8=0,0,VLOOKUP(D8,Tables!$C$1:$I$47,5)))</f>
        <v>1</v>
      </c>
      <c r="I8" s="11">
        <f>IF(OR(D8="",Tables!A11=1),"",VLOOKUP(D8,Tables!$C$1:$F$47,3))</f>
        <v>1</v>
      </c>
      <c r="J8" s="12">
        <f>IF(OR(D8="",Tables!A11=1),"",IF(I8=0,0,VLOOKUP(D8,Tables!$C$1:$I$47,6)))</f>
        <v>2</v>
      </c>
      <c r="K8" s="11">
        <f>IF(OR(D8="",Tables!A11=1),"",VLOOKUP(D8,Tables!$C$1:$F$47,4))</f>
        <v>0</v>
      </c>
      <c r="L8" s="12">
        <f>IF(OR(D8="",Tables!A11=1),"",IF(K8=0,0,VLOOKUP(D8,Tables!$C$1:$I$47,7)))</f>
        <v>0</v>
      </c>
      <c r="M8" s="80">
        <f>IF(Tables!A11=1,IF(N8="","",IF(T8&gt;=127,64,IF(T8-SUM(N8:S8)=0,"",T8-SUM(N8:S8)))),IF(Y8=0,"",Y8))</f>
        <v>14</v>
      </c>
      <c r="N8" s="80">
        <f>IF(Tables!A11=1,IF(O8="","",IF(T8&gt;=63,32,IF(T8-SUM(O8:S8)=0,"",T8-SUM(O8:S8)))),IF(Z8=0,"",Z8))</f>
        <v>14</v>
      </c>
      <c r="O8" s="80">
        <f>IF(Tables!A11=1,IF(P8="","",IF(T8&gt;=31,16,IF(T8-SUM(P8:S8)=0,"",T8-SUM(P8:S8)))),IF(AA8=0,"",AA8))</f>
        <v>14</v>
      </c>
      <c r="P8" s="114">
        <f>IF(Tables!A11=1,IF(Q8="","",IF(T8&gt;=15,8,IF(T8-SUM(Q8:S8)=0,"",T8-SUM(Q8:S8)))),IF(AB8=0,"",AB8))</f>
        <v>6</v>
      </c>
      <c r="Q8" s="114">
        <f>IF(Tables!A11=1,IF(R8="","",IF(T8&gt;=7,4,IF(T8-SUM(R8:S8)=0,"",T8-SUM(R8:S8)))),IF(AC8=0,"",AC8))</f>
        <v>4</v>
      </c>
      <c r="R8" s="114">
        <f>IF(Tables!A11=1,IF(S8="","",IF(T8&gt;=3,2,IF((T8-S8)=0,"",(T8-S8)))),IF(AD8=0,"",AD8))</f>
        <v>2</v>
      </c>
      <c r="S8" s="109">
        <f>IF(Tables!A11=1,IF(D8&lt;6,"",IF(OR(T8="",T8="??"),"",IF(T8&gt;=1,1,""))),IF(AE8=0,"",AE8))</f>
        <v>1</v>
      </c>
      <c r="T8" s="82">
        <f>IF(D8="","",IF(Tables!A11=1,IF(D8&lt;8,"??",D8-1),IF(Tables!A11=2,IF(D8=3,3,IF(D8=4,6,IF(D8=5,10,(G8*3)+(I8*6)+(K8*10)+((G8*H8)+(I8*J8)+(K8*L8))-1))))))</f>
        <v>55</v>
      </c>
      <c r="U8" s="59">
        <f>IF(Tables!A11=2,IF(K8&gt;=1,5,IF(I8&gt;=1,3,IF(G8&gt;=1,3,0))),0)</f>
        <v>3</v>
      </c>
      <c r="V8" s="59">
        <f>IF(D8="",0,IF(U8=0,0,(G8*1)+(I8*2)+(K8*2)))</f>
        <v>14</v>
      </c>
      <c r="W8" s="59">
        <f>IF(U8=0,0,(G8*3)+(I8*6)+(K8*10))</f>
        <v>42</v>
      </c>
      <c r="X8" s="59">
        <f>IF(D8&lt;6,0,IF(Tables!A11=2,(G8*H8)+(I8*J8)+(K8*L8)-1,0))</f>
        <v>13</v>
      </c>
      <c r="Y8" s="59">
        <f>IF(AE8=0,0,IF(X8&gt;=127,64,IF((X8-SUM(Z8:AE8))&lt;=0,IF(V8&lt;=(SUM(W8:X8)-SUM(Z8:AE8)),V8,0),(X8-SUM(Z8:AE8)))))</f>
        <v>14</v>
      </c>
      <c r="Z8" s="59">
        <f>IF(AE8=0,0,IF(X8&gt;=63,32,IF((X8-SUM(AA8:AE8))&lt;=0,IF(V8&lt;=(SUM(W8:X8)-SUM(AA8:AE8)),V8,0),(X8-SUM(AA8:AE8)))))</f>
        <v>14</v>
      </c>
      <c r="AA8" s="59">
        <f>IF(AE8=0,0,IF(X8&gt;=31,16,IF((X8-SUM(AB8:AE8))&lt;=0,IF(V8&lt;=(SUM(W8:X8)-SUM(AB8:AE8)),V8,0),(X8-SUM(AB8:AE8)))))</f>
        <v>14</v>
      </c>
      <c r="AB8" s="59">
        <f>IF(AE8=0,0,IF(X8&gt;=15,8,IF((X8-SUM(AC8:AE8))&lt;=0,IF(V8&lt;=(SUM(W8:X8)-SUM(AC8:AE8)),V8,0),(X8-SUM(AC8:AE8)))))</f>
        <v>6</v>
      </c>
      <c r="AC8" s="59">
        <f>IF(AE8=0,0,IF(X8&gt;=7,4,IF((X8-SUM(AD8:AE8))&lt;=0,IF(V8&lt;=(SUM(W8:X8)-SUM(AD8:AE8)),V8,0),(X8-SUM(AD8:AE8)))))</f>
        <v>4</v>
      </c>
      <c r="AD8" s="59">
        <f>IF(AE8=0,0,IF(X8&gt;=3,2,IF((X8-AE8)&lt;=0,IF(V8&lt;(SUM(W8:X8)-AE8),V8,0),(X8-AE8))))</f>
        <v>2</v>
      </c>
      <c r="AE8" s="59">
        <f>IF(X8=0,IF(V8&lt;&gt;0,V8,0),IF(X8&gt;=1,1,0))</f>
        <v>1</v>
      </c>
      <c r="AF8" s="59">
        <f>IF(COUNT(M8:S8)=0,"",COUNT(M8:S8))</f>
        <v>7</v>
      </c>
      <c r="AG8" s="68" t="str">
        <f>IF(D8="","",IF(AND(Tables!A11=2,D8&lt;4),"Normalement, 4 joueurs minimum !!!",IF(AND(Tables!A11=1,D8&lt;8),"8 joueurs minimum !!!","")))</f>
        <v/>
      </c>
      <c r="AH8" s="69" t="str">
        <f>IF(Tables!A11=2,IF(D8="","",IF(((G8*3)+(I8*4)+(K8*5))&lt;&gt;D8,"Incohérence dans les poules !!!","")),"")</f>
        <v/>
      </c>
      <c r="AI8" s="69" t="str">
        <f>IF(AND(D8&gt;5,Tables!A11=2),IF(AND(G8&lt;&gt;0,H8=0),"Sortant poule de 3 incorrect !!!",""),"")</f>
        <v/>
      </c>
      <c r="AJ8" s="69" t="str">
        <f>IF(AND(D8&gt;5,Tables!A11=2),IF(AND(I8&lt;&gt;0,J8=0),"Sortant poule de 4 incorrect !!!",""),"")</f>
        <v/>
      </c>
      <c r="AK8" s="69" t="str">
        <f>IF(AND(D8&gt;5,Tables!A11=2),IF(AND(K8&lt;&gt;0,L8=0),"Sortant poule de 5 incorrect !!!",""),"")</f>
        <v/>
      </c>
      <c r="AL8" s="70" t="str">
        <f>IF(AG8&lt;&gt;"",AG8,IF(AH8&lt;&gt;"",AH8,IF(AI8&lt;&gt;"",AI8,IF(AJ8&lt;&gt;"",AJ8,IF(AK8&lt;&gt;"",AK8,"")))))</f>
        <v/>
      </c>
      <c r="AM8" s="125" t="str">
        <f t="shared" si="1"/>
        <v>N3/R4</v>
      </c>
      <c r="AN8" s="126">
        <f t="shared" si="2"/>
        <v>3</v>
      </c>
      <c r="AO8" s="126">
        <f t="shared" si="3"/>
        <v>14</v>
      </c>
      <c r="AP8" s="124" t="str">
        <f t="shared" si="4"/>
        <v>Poules</v>
      </c>
      <c r="AQ8" s="127">
        <f t="shared" si="5"/>
        <v>13</v>
      </c>
      <c r="AR8" s="123" t="str">
        <f t="shared" si="6"/>
        <v>MX N3/R4
T1</v>
      </c>
      <c r="AS8" s="123" t="str">
        <f t="shared" si="7"/>
        <v>MX N3/R4
T2</v>
      </c>
      <c r="AT8" s="123" t="str">
        <f t="shared" si="8"/>
        <v>MX N3/R4
T3</v>
      </c>
      <c r="AU8" s="123" t="str">
        <f t="shared" si="9"/>
        <v/>
      </c>
      <c r="AV8" s="123" t="str">
        <f t="shared" si="10"/>
        <v/>
      </c>
      <c r="AW8" s="123" t="str">
        <f t="shared" si="11"/>
        <v>MX N3/R4
1/8f</v>
      </c>
      <c r="AX8" s="123" t="str">
        <f t="shared" si="12"/>
        <v>MX N3/R4
1/4f</v>
      </c>
      <c r="AY8" s="123" t="str">
        <f t="shared" si="13"/>
        <v>MX N3/R4
1/2f</v>
      </c>
      <c r="AZ8" s="123" t="str">
        <f t="shared" si="14"/>
        <v>MX N3/R4
finale</v>
      </c>
      <c r="BA8" s="123" t="str">
        <f t="shared" si="15"/>
        <v/>
      </c>
      <c r="BB8" s="123" t="str">
        <f t="shared" si="16"/>
        <v/>
      </c>
      <c r="BC8" s="123" t="str">
        <f t="shared" si="17"/>
        <v/>
      </c>
      <c r="BD8" s="123" t="str">
        <f t="shared" si="18"/>
        <v/>
      </c>
      <c r="BE8" s="123" t="str">
        <f t="shared" si="19"/>
        <v/>
      </c>
      <c r="BF8" s="123" t="str">
        <f t="shared" si="20"/>
        <v/>
      </c>
      <c r="BG8" s="123" t="str">
        <f t="shared" si="21"/>
        <v/>
      </c>
    </row>
    <row r="9" spans="1:59" ht="18.75" customHeight="1" thickTop="1" thickBot="1" x14ac:dyDescent="0.25">
      <c r="A9" s="128"/>
      <c r="B9" s="83"/>
      <c r="C9" s="84"/>
      <c r="D9" s="84"/>
      <c r="E9" s="85"/>
      <c r="F9" s="84"/>
      <c r="G9" s="84"/>
      <c r="H9" s="84"/>
      <c r="I9" s="84"/>
      <c r="J9" s="84"/>
      <c r="K9" s="84"/>
      <c r="L9" s="84"/>
      <c r="M9" s="86">
        <f>SUM(M4:M8)</f>
        <v>14</v>
      </c>
      <c r="N9" s="86">
        <f t="shared" ref="N9:S9" si="22">SUM(N4:N8)</f>
        <v>14</v>
      </c>
      <c r="O9" s="86">
        <f t="shared" si="22"/>
        <v>21</v>
      </c>
      <c r="P9" s="86">
        <f t="shared" si="22"/>
        <v>19</v>
      </c>
      <c r="Q9" s="86">
        <f t="shared" si="22"/>
        <v>13</v>
      </c>
      <c r="R9" s="86">
        <f t="shared" si="22"/>
        <v>7</v>
      </c>
      <c r="S9" s="86">
        <f t="shared" si="22"/>
        <v>4</v>
      </c>
      <c r="T9" s="87">
        <f>SUM(T4:T8)</f>
        <v>92</v>
      </c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5"/>
      <c r="AH9" s="56"/>
      <c r="AI9" s="56"/>
      <c r="AJ9" s="56"/>
      <c r="AK9" s="56"/>
      <c r="AL9" s="57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24"/>
      <c r="AY9" s="124"/>
      <c r="AZ9" s="124"/>
      <c r="BA9" s="124"/>
      <c r="BB9" s="124"/>
      <c r="BC9" s="124"/>
      <c r="BD9" s="124"/>
      <c r="BE9" s="124"/>
      <c r="BF9" s="124"/>
      <c r="BG9" s="124"/>
    </row>
    <row r="10" spans="1:59" ht="14.25" customHeight="1" thickTop="1" thickBot="1" x14ac:dyDescent="0.25">
      <c r="A10" s="128"/>
      <c r="B10" s="52"/>
      <c r="C10" s="53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4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5"/>
      <c r="AH10" s="56"/>
      <c r="AI10" s="56"/>
      <c r="AJ10" s="56"/>
      <c r="AK10" s="56"/>
      <c r="AL10" s="57"/>
      <c r="AM10" s="118"/>
    </row>
    <row r="11" spans="1:59" s="3" customFormat="1" ht="14.25" customHeight="1" thickTop="1" thickBot="1" x14ac:dyDescent="0.25">
      <c r="A11" s="129"/>
      <c r="B11" s="58"/>
      <c r="C11" s="155"/>
      <c r="D11" s="157" t="s">
        <v>0</v>
      </c>
      <c r="E11" s="157" t="s">
        <v>1</v>
      </c>
      <c r="F11" s="159" t="s">
        <v>43</v>
      </c>
      <c r="G11" s="149" t="s">
        <v>44</v>
      </c>
      <c r="H11" s="151" t="s">
        <v>47</v>
      </c>
      <c r="I11" s="149" t="s">
        <v>45</v>
      </c>
      <c r="J11" s="151" t="s">
        <v>47</v>
      </c>
      <c r="K11" s="149" t="s">
        <v>46</v>
      </c>
      <c r="L11" s="151" t="s">
        <v>47</v>
      </c>
      <c r="M11" s="153" t="s">
        <v>18</v>
      </c>
      <c r="N11" s="153" t="s">
        <v>4</v>
      </c>
      <c r="O11" s="153" t="s">
        <v>5</v>
      </c>
      <c r="P11" s="153" t="s">
        <v>6</v>
      </c>
      <c r="Q11" s="153" t="s">
        <v>2</v>
      </c>
      <c r="R11" s="153" t="s">
        <v>3</v>
      </c>
      <c r="S11" s="171" t="s">
        <v>48</v>
      </c>
      <c r="T11" s="173" t="s">
        <v>49</v>
      </c>
      <c r="U11" s="167" t="s">
        <v>29</v>
      </c>
      <c r="V11" s="166" t="s">
        <v>30</v>
      </c>
      <c r="W11" s="166" t="s">
        <v>31</v>
      </c>
      <c r="X11" s="166" t="s">
        <v>28</v>
      </c>
      <c r="Y11" s="165" t="s">
        <v>18</v>
      </c>
      <c r="Z11" s="165" t="s">
        <v>4</v>
      </c>
      <c r="AA11" s="165" t="s">
        <v>5</v>
      </c>
      <c r="AB11" s="165" t="s">
        <v>6</v>
      </c>
      <c r="AC11" s="165" t="s">
        <v>2</v>
      </c>
      <c r="AD11" s="165" t="s">
        <v>3</v>
      </c>
      <c r="AE11" s="165" t="s">
        <v>7</v>
      </c>
      <c r="AF11" s="166" t="s">
        <v>40</v>
      </c>
      <c r="AG11" s="161" t="s">
        <v>50</v>
      </c>
      <c r="AH11" s="161" t="s">
        <v>51</v>
      </c>
      <c r="AI11" s="161" t="s">
        <v>52</v>
      </c>
      <c r="AJ11" s="161" t="s">
        <v>53</v>
      </c>
      <c r="AK11" s="161" t="s">
        <v>54</v>
      </c>
      <c r="AL11" s="60"/>
      <c r="AM11" s="119"/>
      <c r="AN11" s="145" t="s">
        <v>77</v>
      </c>
      <c r="AO11" s="146" t="s">
        <v>76</v>
      </c>
      <c r="AP11" s="147" t="s">
        <v>1</v>
      </c>
      <c r="AQ11" s="148" t="s">
        <v>28</v>
      </c>
      <c r="AR11" s="121" t="s">
        <v>71</v>
      </c>
      <c r="AS11" s="121" t="s">
        <v>72</v>
      </c>
      <c r="AT11" s="121" t="s">
        <v>73</v>
      </c>
      <c r="AU11" s="121" t="s">
        <v>74</v>
      </c>
      <c r="AV11" s="121" t="s">
        <v>75</v>
      </c>
      <c r="AW11" s="121" t="s">
        <v>6</v>
      </c>
      <c r="AX11" s="121" t="s">
        <v>2</v>
      </c>
      <c r="AY11" s="121" t="s">
        <v>3</v>
      </c>
      <c r="AZ11" s="121" t="s">
        <v>7</v>
      </c>
      <c r="BA11" s="121" t="s">
        <v>18</v>
      </c>
      <c r="BB11" s="121" t="s">
        <v>4</v>
      </c>
      <c r="BC11" s="121" t="s">
        <v>5</v>
      </c>
      <c r="BD11" s="121" t="s">
        <v>6</v>
      </c>
      <c r="BE11" s="121" t="s">
        <v>2</v>
      </c>
      <c r="BF11" s="121" t="s">
        <v>3</v>
      </c>
      <c r="BG11" s="121" t="s">
        <v>7</v>
      </c>
    </row>
    <row r="12" spans="1:59" s="3" customFormat="1" ht="13.5" thickBot="1" x14ac:dyDescent="0.25">
      <c r="A12" s="129"/>
      <c r="B12" s="61" t="s">
        <v>13</v>
      </c>
      <c r="C12" s="156"/>
      <c r="D12" s="158"/>
      <c r="E12" s="158"/>
      <c r="F12" s="160"/>
      <c r="G12" s="150"/>
      <c r="H12" s="152"/>
      <c r="I12" s="150"/>
      <c r="J12" s="152"/>
      <c r="K12" s="150"/>
      <c r="L12" s="152"/>
      <c r="M12" s="154"/>
      <c r="N12" s="154"/>
      <c r="O12" s="154"/>
      <c r="P12" s="154"/>
      <c r="Q12" s="154"/>
      <c r="R12" s="154"/>
      <c r="S12" s="172"/>
      <c r="T12" s="174"/>
      <c r="U12" s="167"/>
      <c r="V12" s="166"/>
      <c r="W12" s="166"/>
      <c r="X12" s="166"/>
      <c r="Y12" s="165"/>
      <c r="Z12" s="165"/>
      <c r="AA12" s="165"/>
      <c r="AB12" s="165"/>
      <c r="AC12" s="165"/>
      <c r="AD12" s="165"/>
      <c r="AE12" s="165"/>
      <c r="AF12" s="166"/>
      <c r="AG12" s="161"/>
      <c r="AH12" s="161"/>
      <c r="AI12" s="161"/>
      <c r="AJ12" s="161"/>
      <c r="AK12" s="161"/>
      <c r="AL12" s="60"/>
      <c r="AM12" s="119"/>
      <c r="AN12" s="145"/>
      <c r="AO12" s="146"/>
      <c r="AP12" s="147"/>
      <c r="AQ12" s="148"/>
      <c r="AR12" s="142" t="s">
        <v>68</v>
      </c>
      <c r="AS12" s="143"/>
      <c r="AT12" s="143"/>
      <c r="AU12" s="143"/>
      <c r="AV12" s="144"/>
      <c r="AW12" s="142" t="s">
        <v>70</v>
      </c>
      <c r="AX12" s="143"/>
      <c r="AY12" s="143"/>
      <c r="AZ12" s="144"/>
      <c r="BA12" s="142" t="s">
        <v>69</v>
      </c>
      <c r="BB12" s="143"/>
      <c r="BC12" s="143"/>
      <c r="BD12" s="143"/>
      <c r="BE12" s="143"/>
      <c r="BF12" s="143"/>
      <c r="BG12" s="144"/>
    </row>
    <row r="13" spans="1:59" s="3" customFormat="1" ht="26.25" customHeight="1" thickTop="1" x14ac:dyDescent="0.2">
      <c r="A13" s="129" t="str">
        <f>IF(AL13="","","?? ---&gt;")</f>
        <v/>
      </c>
      <c r="B13" s="162" t="s">
        <v>67</v>
      </c>
      <c r="C13" s="62" t="s">
        <v>8</v>
      </c>
      <c r="D13" s="4">
        <v>22</v>
      </c>
      <c r="E13" s="63"/>
      <c r="F13" s="64">
        <f>IF(D13="","",IF(D13&gt;=64,16,IF(D13&gt;=32,8,IF(D13&gt;=16,4,IF(D13&lt;6,0,2)))))</f>
        <v>4</v>
      </c>
      <c r="G13" s="7">
        <f>IF(OR(D13="",Tables!A16=1),"",VLOOKUP(D13,Tables!$C$1:$F$47,2))</f>
        <v>6</v>
      </c>
      <c r="H13" s="8">
        <f>IF(OR(D13="",Tables!A16=1),"",IF(G13=0,0,VLOOKUP(D13,Tables!$C$1:$I$47,5)))</f>
        <v>1</v>
      </c>
      <c r="I13" s="7">
        <f>IF(OR(D13="",Tables!A16=1),"",VLOOKUP(D13,Tables!$C$1:$F$47,3))</f>
        <v>1</v>
      </c>
      <c r="J13" s="8">
        <f>IF(OR(D13="",Tables!A16=1),"",IF(I13=0,0,VLOOKUP(D13,Tables!$C$1:$I$47,6)))</f>
        <v>2</v>
      </c>
      <c r="K13" s="7">
        <f>IF(OR(D13="",Tables!A16=1),"",VLOOKUP(D13,Tables!$C$1:$F$47,4))</f>
        <v>0</v>
      </c>
      <c r="L13" s="8">
        <f>IF(OR(D13="",Tables!A16=1),"",IF(K13=0,0,VLOOKUP(D13,Tables!$C$1:$I$47,7)))</f>
        <v>0</v>
      </c>
      <c r="M13" s="65" t="str">
        <f>IF(Tables!A16=1,IF(N13="","",IF(T13&gt;=127,64,IF(T13-SUM(N13:S13)=0,"",T13-SUM(N13:S13)))),IF(Y13=0,"",Y13))</f>
        <v/>
      </c>
      <c r="N13" s="115">
        <f>IF(Tables!A16=1,IF(O13="","",IF(T13&gt;=63,32,IF(T13-SUM(O13:S13)=0,"",T13-SUM(O13:S13)))),IF(Z13=0,"",Z13))</f>
        <v>8</v>
      </c>
      <c r="O13" s="115">
        <f>IF(Tables!A16=1,IF(P13="","",IF(T13&gt;=31,16,IF(T13-SUM(P13:S13)=0,"",T13-SUM(P13:S13)))),IF(AA13=0,"",AA13))</f>
        <v>8</v>
      </c>
      <c r="P13" s="115">
        <f>IF(Tables!A16=1,IF(Q13="","",IF(T13&gt;=15,8,IF(T13-SUM(Q13:S13)=0,"",T13-SUM(Q13:S13)))),IF(AB13=0,"",AB13))</f>
        <v>8</v>
      </c>
      <c r="Q13" s="115">
        <f>IF(Tables!A16=1,IF(R13="","",IF(T13&gt;=7,4,IF(T13-SUM(R13:S13)=0,"",T13-SUM(R13:S13)))),IF(AC13=0,"",AC13))</f>
        <v>4</v>
      </c>
      <c r="R13" s="112">
        <f>IF(Tables!A16=1,IF(S13="","",IF(T13&gt;=3,2,IF((T13-S13)=0,"",(T13-S13)))),IF(AD13=0,"",AD13))</f>
        <v>2</v>
      </c>
      <c r="S13" s="113">
        <f>IF(Tables!A16=1,IF(D13&lt;6,"",IF(OR(T13="",T13="??"),"",IF(T13&gt;=1,1,""))),IF(AE13=0,"",AE13))</f>
        <v>1</v>
      </c>
      <c r="T13" s="67">
        <f>IF(D13="","",IF(Tables!A16=1,IF(D13&lt;8,"??",D13-1),IF(Tables!A16=2,IF(D13=3,3,IF(D13=4,6,IF(D13=5,10,(G13*3)+(I13*6)+(K13*10)+((G13*H13)+(I13*J13)+(K13*L13))-1))))))</f>
        <v>31</v>
      </c>
      <c r="U13" s="59">
        <f>IF(Tables!A16=2,IF(K13&gt;=1,5,IF(I13&gt;=1,3,IF(G13&gt;=1,3,0))),0)</f>
        <v>3</v>
      </c>
      <c r="V13" s="59">
        <f>IF(D13="",0,IF(U13=0,0,(G13*1)+(I13*2)+(K13*2)))</f>
        <v>8</v>
      </c>
      <c r="W13" s="59">
        <f>IF(U13=0,0,(G13*3)+(I13*6)+(K13*10))</f>
        <v>24</v>
      </c>
      <c r="X13" s="59">
        <f>IF(D13&lt;6,0,IF(Tables!A16=2,(G13*H13)+(I13*J13)+(K13*L13)-1,0))</f>
        <v>7</v>
      </c>
      <c r="Y13" s="59">
        <f>IF(AE13=0,0,IF(X13&gt;=127,64,IF((X13-SUM(Z13:AE13))&lt;=0,IF(V13&lt;=(SUM(W13:X13)-SUM(Z13:AE13)),V13,0),(X13-SUM(Z13:AE13)))))</f>
        <v>0</v>
      </c>
      <c r="Z13" s="59">
        <f>IF(AE13=0,0,IF(X13&gt;=63,32,IF((X13-SUM(AA13:AE13))&lt;=0,IF(V13&lt;=(SUM(W13:X13)-SUM(AA13:AE13)),V13,0),(X13-SUM(AA13:AE13)))))</f>
        <v>8</v>
      </c>
      <c r="AA13" s="59">
        <f>IF(AE13=0,0,IF(X13&gt;=31,16,IF((X13-SUM(AB13:AE13))&lt;=0,IF(V13&lt;=(SUM(W13:X13)-SUM(AB13:AE13)),V13,0),(X13-SUM(AB13:AE13)))))</f>
        <v>8</v>
      </c>
      <c r="AB13" s="59">
        <f>IF(AE13=0,0,IF(X13&gt;=15,8,IF((X13-SUM(AC13:AE13))&lt;=0,IF(V13&lt;=(SUM(W13:X13)-SUM(AC13:AE13)),V13,0),(X13-SUM(AC13:AE13)))))</f>
        <v>8</v>
      </c>
      <c r="AC13" s="59">
        <f>IF(AE13=0,0,IF(X13&gt;=7,4,IF((X13-SUM(AD13:AE13))&lt;=0,IF(V13&lt;=(SUM(W13:X13)-SUM(AD13:AE13)),V13,0),(X13-SUM(AD13:AE13)))))</f>
        <v>4</v>
      </c>
      <c r="AD13" s="59">
        <f>IF(AE13=0,0,IF(X13&gt;=3,2,IF((X13-AE13)&lt;=0,IF(V13&lt;(SUM(W13:X13)-AE13),V13,0),(X13-AE13))))</f>
        <v>2</v>
      </c>
      <c r="AE13" s="59">
        <f>IF(X13=0,IF(V13&lt;&gt;0,V13,0),IF(X13&gt;=1,1,0))</f>
        <v>1</v>
      </c>
      <c r="AF13" s="59">
        <f>IF(COUNT(M13:S13)=0,"",COUNT(M13:S13))</f>
        <v>6</v>
      </c>
      <c r="AG13" s="68" t="str">
        <f>IF(D13="","",IF(AND(Tables!A16=2,D13&lt;4),"Normalement, 4 joueurs minimum !!!",IF(AND(Tables!A16=1,D13&lt;8),"8 joueurs minimum !!!","")))</f>
        <v/>
      </c>
      <c r="AH13" s="69" t="str">
        <f>IF(Tables!A16=2,IF(D13="","",IF(((G13*3)+(I13*4)+(K13*5))&lt;&gt;D13,"Incohérence dans les poules !!!","")),"")</f>
        <v/>
      </c>
      <c r="AI13" s="69" t="str">
        <f>IF(AND(D13&gt;5,Tables!A16=2),IF(AND(G13&lt;&gt;0,H13=0),"Sortant poule de 3 incorrect !!!",""),"")</f>
        <v/>
      </c>
      <c r="AJ13" s="69" t="str">
        <f>IF(AND(D13&gt;5,Tables!A16=2),IF(AND(I13&lt;&gt;0,J13=0),"Sortant poule de 4 incorrect !!!",""),"")</f>
        <v/>
      </c>
      <c r="AK13" s="69" t="str">
        <f>IF(AND(D13&gt;5,Tables!A16=2),IF(AND(K13&lt;&gt;0,L13=0),"Sortant poule de 5 incorrect !!!",""),"")</f>
        <v/>
      </c>
      <c r="AL13" s="70" t="str">
        <f>IF(AG13&lt;&gt;"",AG13,IF(AH13&lt;&gt;"",AH13,IF(AI13&lt;&gt;"",AI13,IF(AJ13&lt;&gt;"",AJ13,IF(AK13&lt;&gt;"",AK13,"")))))</f>
        <v/>
      </c>
      <c r="AM13" s="120" t="str">
        <f>IF($B$13=0,"",$B$13)</f>
        <v>R5/R6</v>
      </c>
      <c r="AN13" s="126">
        <f t="shared" ref="AN13:AN17" si="23">IF(U13=0,"0",COUNTIF(M13:S13,MAX(M13:S13)))</f>
        <v>3</v>
      </c>
      <c r="AO13" s="126">
        <f t="shared" ref="AO13:AO17" si="24">IF(U13=0,"0",MAX(M13:S13))</f>
        <v>8</v>
      </c>
      <c r="AP13" s="124" t="str">
        <f t="shared" ref="AP13:AP17" si="25">IF(D13="","Pas de matchs",IF(U13=0,"KO","Poules"))</f>
        <v>Poules</v>
      </c>
      <c r="AQ13" s="127">
        <f>IF(OR($AP13="Pas de matchs",$AP13="KO"),"0",T13-AN13*AO13)</f>
        <v>7</v>
      </c>
      <c r="AR13" s="123" t="str">
        <f t="shared" ref="AR13:AR71" si="26">IF(AND($AP13="Poules",$AN13&gt;1),$C13&amp;" "&amp;$AM13&amp;"
"&amp;"T1","")</f>
        <v>SH R5/R6
T1</v>
      </c>
      <c r="AS13" s="123" t="str">
        <f t="shared" ref="AS13:AS71" si="27">IF(AND($AP13="Poules",$AN13&gt;=2),$C13&amp;" "&amp;$AM13&amp;"
"&amp;"T2","")</f>
        <v>SH R5/R6
T2</v>
      </c>
      <c r="AT13" s="123" t="str">
        <f t="shared" ref="AT13:AT71" si="28">IF(AND($AP13="Poules",$AN13&gt;=3),$C13&amp;" "&amp;$AM13&amp;"
"&amp;"T3","")</f>
        <v>SH R5/R6
T3</v>
      </c>
      <c r="AU13" s="123" t="str">
        <f t="shared" ref="AU13:AU71" si="29">IF(AND($AP13="Poules",$AN13&gt;=4),$C13&amp;" "&amp;$AM13&amp;"
"&amp;"T4","")</f>
        <v/>
      </c>
      <c r="AV13" s="123" t="str">
        <f t="shared" ref="AV13:AV71" si="30">IF(AND($AP13="Poules",$AN13&gt;=5),$C13&amp;" "&amp;$AM13&amp;"
"&amp;"T5","")</f>
        <v/>
      </c>
      <c r="AW13" s="123" t="str">
        <f t="shared" ref="AW13:AW17" si="31">IF(OR(D13="",$AP13&lt;&gt;"Poules",$AQ13=0),"",IF($AQ13-$S13-$R13-$Q13-$P13&gt;=0,$C13&amp;" "&amp;$AM13&amp;"
"&amp;"1/8f",""))</f>
        <v/>
      </c>
      <c r="AX13" s="123" t="str">
        <f t="shared" ref="AX13:AX17" si="32">IF(OR(D13="",$AP13&lt;&gt;"Poules",$AQ13=0),"",IF(D13="","",IF($AQ13-$S13-$R13-$Q13&gt;=0,$C13&amp;" "&amp;$AM13&amp;"
"&amp;"1/4f","")))</f>
        <v>SH R5/R6
1/4f</v>
      </c>
      <c r="AY13" s="123" t="str">
        <f t="shared" ref="AY13:AY17" si="33">IF(OR(D13="",$AP13&lt;&gt;"Poules",$AQ13=0),"",IF(OR(D13="",AQ13&lt;2),"",IF($AQ13-($S13)&gt;=0,$C13&amp;" "&amp;$AM13&amp;"
"&amp;"1/2f","")))</f>
        <v>SH R5/R6
1/2f</v>
      </c>
      <c r="AZ13" s="123" t="str">
        <f t="shared" ref="AZ13:AZ17" si="34">IF(OR(D13="",$AP13&lt;&gt;"Poules",$AQ13=0),"",IF(AND($AQ13&lt;&gt;0,AQ13-0&gt;=1),$C13&amp;" "&amp;$AM13&amp;"
"&amp;"finale",""))</f>
        <v>SH R5/R6
finale</v>
      </c>
      <c r="BA13" s="123" t="str">
        <f t="shared" ref="BA13:BA17" si="35">IF(AND($AP13="KO",M13&lt;&gt;""),$C13&amp;" "&amp;$AM13&amp;"
"&amp;"1/64f","")</f>
        <v/>
      </c>
      <c r="BB13" s="123" t="str">
        <f t="shared" ref="BB13:BB17" si="36">IF(AND($AP13="KO",N13&lt;&gt;""),$C13&amp;" "&amp;$AM13&amp;"
"&amp;"1/32f","")</f>
        <v/>
      </c>
      <c r="BC13" s="123" t="str">
        <f t="shared" ref="BC13:BC17" si="37">IF(AND($AP13="KO",O13&lt;&gt;""),$C13&amp;" "&amp;$AM13&amp;"
"&amp;"1/16f","")</f>
        <v/>
      </c>
      <c r="BD13" s="123" t="str">
        <f t="shared" ref="BD13:BD17" si="38">IF(AND($AP13="KO",P13&lt;&gt;""),$C13&amp;" "&amp;$AM13&amp;"
"&amp;"1/8f","")</f>
        <v/>
      </c>
      <c r="BE13" s="123" t="str">
        <f t="shared" ref="BE13:BE17" si="39">IF(AND($AP13="KO",Q13&lt;&gt;""),$C13&amp;" "&amp;$AM13&amp;"
"&amp;"1/4f","")</f>
        <v/>
      </c>
      <c r="BF13" s="123" t="str">
        <f t="shared" ref="BF13:BF17" si="40">IF(AND($AP13="KO",R13&lt;&gt;""),$C13&amp;" "&amp;$AM13&amp;"
"&amp;"1/2f","")</f>
        <v/>
      </c>
      <c r="BG13" s="123" t="str">
        <f t="shared" ref="BG13:BG17" si="41">IF(AND($AP13="KO",S13&lt;&gt;""),$C13&amp;" "&amp;$AM13&amp;"
"&amp;"finale","")</f>
        <v/>
      </c>
    </row>
    <row r="14" spans="1:59" ht="26.25" customHeight="1" x14ac:dyDescent="0.2">
      <c r="A14" s="129" t="str">
        <f>IF(AL14="","","?? ---&gt;")</f>
        <v/>
      </c>
      <c r="B14" s="163"/>
      <c r="C14" s="71" t="s">
        <v>9</v>
      </c>
      <c r="D14" s="5">
        <v>7</v>
      </c>
      <c r="E14" s="72"/>
      <c r="F14" s="73">
        <f>IF(D14="","",IF(D14&gt;=64,16,IF(D14&gt;=32,8,IF(D14&gt;=16,4,IF(D14&lt;6,0,2)))))</f>
        <v>2</v>
      </c>
      <c r="G14" s="9">
        <f>IF(OR(D14="",Tables!A17=1),"",VLOOKUP(D14,Tables!$C$1:$F$47,2))</f>
        <v>1</v>
      </c>
      <c r="H14" s="10">
        <v>2</v>
      </c>
      <c r="I14" s="9">
        <f>IF(OR(D14="",Tables!A17=1),"",VLOOKUP(D14,Tables!$C$1:$F$47,3))</f>
        <v>1</v>
      </c>
      <c r="J14" s="10">
        <f>IF(OR(D14="",Tables!A17=1),"",IF(I14=0,0,VLOOKUP(D14,Tables!$C$1:$I$47,6)))</f>
        <v>2</v>
      </c>
      <c r="K14" s="9">
        <f>IF(OR(D14="",Tables!A17=1),"",VLOOKUP(D14,Tables!$C$1:$F$47,4))</f>
        <v>0</v>
      </c>
      <c r="L14" s="10">
        <f>IF(OR(D14="",Tables!A17=1),"",IF(K14=0,0,VLOOKUP(D14,Tables!$C$1:$I$47,7)))</f>
        <v>0</v>
      </c>
      <c r="M14" s="74" t="str">
        <f>IF(Tables!A17=1,IF(N14="","",IF(T14&gt;=127,64,IF(T14-SUM(N14:S14)=0,"",T14-SUM(N14:S14)))),IF(Y14=0,"",Y14))</f>
        <v/>
      </c>
      <c r="N14" s="116" t="str">
        <f>IF(Tables!A17=1,IF(O14="","",IF(T14&gt;=63,32,IF(T14-SUM(O14:S14)=0,"",T14-SUM(O14:S14)))),IF(Z14=0,"",Z14))</f>
        <v/>
      </c>
      <c r="O14" s="116">
        <f>IF(Tables!A17=1,IF(P14="","",IF(T14&gt;=31,16,IF(T14-SUM(P14:S14)=0,"",T14-SUM(P14:S14)))),IF(AA14=0,"",AA14))</f>
        <v>3</v>
      </c>
      <c r="P14" s="116">
        <f>IF(Tables!A17=1,IF(Q14="","",IF(T14&gt;=15,8,IF(T14-SUM(Q14:S14)=0,"",T14-SUM(Q14:S14)))),IF(AB14=0,"",AB14))</f>
        <v>3</v>
      </c>
      <c r="Q14" s="116">
        <f>IF(Tables!A17=1,IF(R14="","",IF(T14&gt;=7,4,IF(T14-SUM(R14:S14)=0,"",T14-SUM(R14:S14)))),IF(AC14=0,"",AC14))</f>
        <v>3</v>
      </c>
      <c r="R14" s="111">
        <f>IF(Tables!A17=1,IF(S14="","",IF(T14&gt;=3,2,IF((T14-S14)=0,"",(T14-S14)))),IF(AD14=0,"",AD14))</f>
        <v>2</v>
      </c>
      <c r="S14" s="110">
        <f>IF(Tables!A17=1,IF(D14&lt;6,"",IF(OR(T14="",T14="??"),"",IF(T14&gt;=1,1,""))),IF(AE14=0,"",AE14))</f>
        <v>1</v>
      </c>
      <c r="T14" s="76">
        <f>IF(D14="","",IF(Tables!A17=1,IF(D14&lt;8,"??",D14-1),IF(Tables!A17=2,IF(D14=3,3,IF(D14=4,6,IF(D14=5,10,(G14*3)+(I14*6)+(K14*10)+((G14*H14)+(I14*J14)+(K14*L14))-1))))))</f>
        <v>12</v>
      </c>
      <c r="U14" s="59">
        <f>IF(Tables!A17=2,IF(K14&gt;=1,5,IF(I14&gt;=1,3,IF(G14&gt;=1,3,0))),0)</f>
        <v>3</v>
      </c>
      <c r="V14" s="59">
        <f>IF(D14="",0,IF(U14=0,0,(G14*1)+(I14*2)+(K14*2)))</f>
        <v>3</v>
      </c>
      <c r="W14" s="59">
        <f>IF(U14=0,0,(G14*3)+(I14*6)+(K14*10))</f>
        <v>9</v>
      </c>
      <c r="X14" s="59">
        <f>IF(D14&lt;6,0,IF(Tables!A17=2,(G14*H14)+(I14*J14)+(K14*L14)-1,0))</f>
        <v>3</v>
      </c>
      <c r="Y14" s="59">
        <f>IF(AE14=0,0,IF(X14&gt;=127,64,IF((X14-SUM(Z14:AE14))&lt;=0,IF(V14&lt;=(SUM(W14:X14)-SUM(Z14:AE14)),V14,0),(X14-SUM(Z14:AE14)))))</f>
        <v>0</v>
      </c>
      <c r="Z14" s="59">
        <f>IF(AE14=0,0,IF(X14&gt;=63,32,IF((X14-SUM(AA14:AE14))&lt;=0,IF(V14&lt;=(SUM(W14:X14)-SUM(AA14:AE14)),V14,0),(X14-SUM(AA14:AE14)))))</f>
        <v>0</v>
      </c>
      <c r="AA14" s="59">
        <f>IF(AE14=0,0,IF(X14&gt;=31,16,IF((X14-SUM(AB14:AE14))&lt;=0,IF(V14&lt;=(SUM(W14:X14)-SUM(AB14:AE14)),V14,0),(X14-SUM(AB14:AE14)))))</f>
        <v>3</v>
      </c>
      <c r="AB14" s="59">
        <f>IF(AE14=0,0,IF(X14&gt;=15,8,IF((X14-SUM(AC14:AE14))&lt;=0,IF(V14&lt;=(SUM(W14:X14)-SUM(AC14:AE14)),V14,0),(X14-SUM(AC14:AE14)))))</f>
        <v>3</v>
      </c>
      <c r="AC14" s="59">
        <f>IF(AE14=0,0,IF(X14&gt;=7,4,IF((X14-SUM(AD14:AE14))&lt;=0,IF(V14&lt;=(SUM(W14:X14)-SUM(AD14:AE14)),V14,0),(X14-SUM(AD14:AE14)))))</f>
        <v>3</v>
      </c>
      <c r="AD14" s="59">
        <f>IF(AE14=0,0,IF(X14&gt;=3,2,IF((X14-AE14)&lt;=0,IF(V14&lt;(SUM(W14:X14)-AE14),V14,0),(X14-AE14))))</f>
        <v>2</v>
      </c>
      <c r="AE14" s="59">
        <f>IF(X14=0,IF(V14&lt;&gt;0,V14,0),IF(X14&gt;=1,1,0))</f>
        <v>1</v>
      </c>
      <c r="AF14" s="59">
        <f>IF(COUNT(M14:S14)=0,"",COUNT(M14:S14))</f>
        <v>5</v>
      </c>
      <c r="AG14" s="68" t="str">
        <f>IF(D14="","",IF(AND(Tables!A17=2,D14&lt;4),"Normalement, 4 joueurs minimum !!!",IF(AND(Tables!A17=1,D14&lt;8),"8 joueurs minimum !!!","")))</f>
        <v/>
      </c>
      <c r="AH14" s="69" t="str">
        <f>IF(Tables!A17=2,IF(D14="","",IF(((G14*3)+(I14*4)+(K14*5))&lt;&gt;D14,"Incohérence dans les poules !!!","")),"")</f>
        <v/>
      </c>
      <c r="AI14" s="69" t="str">
        <f>IF(AND(D14&gt;5,Tables!A17=2),IF(AND(G14&lt;&gt;0,H14=0),"Sortant poule de 3 incorrect !!!",""),"")</f>
        <v/>
      </c>
      <c r="AJ14" s="69" t="str">
        <f>IF(AND(D14&gt;5,Tables!A17=2),IF(AND(I14&lt;&gt;0,J14=0),"Sortant poule de 4 incorrect !!!",""),"")</f>
        <v/>
      </c>
      <c r="AK14" s="69" t="str">
        <f>IF(AND(D14&gt;5,Tables!A17=2),IF(AND(K14&lt;&gt;0,L14=0),"Sortant poule de 5 incorrect !!!",""),"")</f>
        <v/>
      </c>
      <c r="AL14" s="70" t="str">
        <f>IF(AG14&lt;&gt;"",AG14,IF(AH14&lt;&gt;"",AH14,IF(AI14&lt;&gt;"",AI14,IF(AJ14&lt;&gt;"",AJ14,IF(AK14&lt;&gt;"",AK14,"")))))</f>
        <v/>
      </c>
      <c r="AM14" s="120" t="str">
        <f t="shared" ref="AM14:AM17" si="42">IF($B$13=0,"",$B$13)</f>
        <v>R5/R6</v>
      </c>
      <c r="AN14" s="126">
        <f t="shared" si="23"/>
        <v>3</v>
      </c>
      <c r="AO14" s="126">
        <f t="shared" si="24"/>
        <v>3</v>
      </c>
      <c r="AP14" s="124" t="str">
        <f t="shared" si="25"/>
        <v>Poules</v>
      </c>
      <c r="AQ14" s="127">
        <f t="shared" ref="AQ14:AQ17" si="43">IF(OR($AP14="Pas de matchs",$AP14="KO"),"0",T14-AN14*AO14)</f>
        <v>3</v>
      </c>
      <c r="AR14" s="123" t="str">
        <f t="shared" si="26"/>
        <v>SD R5/R6
T1</v>
      </c>
      <c r="AS14" s="123" t="str">
        <f t="shared" si="27"/>
        <v>SD R5/R6
T2</v>
      </c>
      <c r="AT14" s="123" t="str">
        <f t="shared" si="28"/>
        <v>SD R5/R6
T3</v>
      </c>
      <c r="AU14" s="123" t="str">
        <f t="shared" si="29"/>
        <v/>
      </c>
      <c r="AV14" s="123" t="str">
        <f t="shared" si="30"/>
        <v/>
      </c>
      <c r="AW14" s="123" t="str">
        <f t="shared" si="31"/>
        <v/>
      </c>
      <c r="AX14" s="123" t="str">
        <f t="shared" si="32"/>
        <v/>
      </c>
      <c r="AY14" s="123" t="str">
        <f t="shared" si="33"/>
        <v>SD R5/R6
1/2f</v>
      </c>
      <c r="AZ14" s="123" t="str">
        <f t="shared" si="34"/>
        <v>SD R5/R6
finale</v>
      </c>
      <c r="BA14" s="123" t="str">
        <f t="shared" si="35"/>
        <v/>
      </c>
      <c r="BB14" s="123" t="str">
        <f t="shared" si="36"/>
        <v/>
      </c>
      <c r="BC14" s="123" t="str">
        <f t="shared" si="37"/>
        <v/>
      </c>
      <c r="BD14" s="123" t="str">
        <f t="shared" si="38"/>
        <v/>
      </c>
      <c r="BE14" s="123" t="str">
        <f t="shared" si="39"/>
        <v/>
      </c>
      <c r="BF14" s="123" t="str">
        <f t="shared" si="40"/>
        <v/>
      </c>
      <c r="BG14" s="123" t="str">
        <f t="shared" si="41"/>
        <v/>
      </c>
    </row>
    <row r="15" spans="1:59" ht="26.25" customHeight="1" x14ac:dyDescent="0.2">
      <c r="A15" s="129" t="str">
        <f>IF(AL15="","","?? ---&gt;")</f>
        <v/>
      </c>
      <c r="B15" s="163"/>
      <c r="C15" s="71" t="s">
        <v>10</v>
      </c>
      <c r="D15" s="5">
        <v>9</v>
      </c>
      <c r="E15" s="72"/>
      <c r="F15" s="73">
        <f>IF(D15="","",IF(D15&gt;=64,16,IF(D15&gt;=32,8,IF(D15&gt;=16,4,IF(D15&lt;6,0,2)))))</f>
        <v>2</v>
      </c>
      <c r="G15" s="9" t="str">
        <f>IF(OR(D15="",Tables!A18=1),"",VLOOKUP(D15,Tables!$C$1:$F$47,2))</f>
        <v/>
      </c>
      <c r="H15" s="10" t="str">
        <f>IF(OR(D15="",Tables!A18=1),"",IF(G15=0,0,VLOOKUP(D15,Tables!$C$1:$I$47,5)))</f>
        <v/>
      </c>
      <c r="I15" s="9" t="str">
        <f>IF(OR(D15="",Tables!A18=1),"",VLOOKUP(D15,Tables!$C$1:$F$47,3))</f>
        <v/>
      </c>
      <c r="J15" s="10" t="str">
        <f>IF(OR(D15="",Tables!A18=1),"",IF(I15=0,0,VLOOKUP(D15,Tables!$C$1:$I$47,6)))</f>
        <v/>
      </c>
      <c r="K15" s="9" t="str">
        <f>IF(OR(D15="",Tables!A18=1),"",VLOOKUP(D15,Tables!$C$1:$F$47,4))</f>
        <v/>
      </c>
      <c r="L15" s="10" t="str">
        <f>IF(OR(D15="",Tables!A18=1),"",IF(K15=0,0,VLOOKUP(D15,Tables!$C$1:$I$47,7)))</f>
        <v/>
      </c>
      <c r="M15" s="74" t="str">
        <f>IF(Tables!A18=1,IF(N15="","",IF(T15&gt;=127,64,IF(T15-SUM(N15:S15)=0,"",T15-SUM(N15:S15)))),IF(Y15=0,"",Y15))</f>
        <v/>
      </c>
      <c r="N15" s="116" t="str">
        <f>IF(Tables!A18=1,IF(O15="","",IF(T15&gt;=63,32,IF(T15-SUM(O15:S15)=0,"",T15-SUM(O15:S15)))),IF(Z15=0,"",Z15))</f>
        <v/>
      </c>
      <c r="O15" s="116" t="str">
        <f>IF(Tables!A18=1,IF(P15="","",IF(T15&gt;=31,16,IF(T15-SUM(P15:S15)=0,"",T15-SUM(P15:S15)))),IF(AA15=0,"",AA15))</f>
        <v/>
      </c>
      <c r="P15" s="116">
        <f>IF(Tables!A18=1,IF(Q15="","",IF(T15&gt;=15,8,IF(T15-SUM(Q15:S15)=0,"",T15-SUM(Q15:S15)))),IF(AB15=0,"",AB15))</f>
        <v>1</v>
      </c>
      <c r="Q15" s="116">
        <f>IF(Tables!A18=1,IF(R15="","",IF(T15&gt;=7,4,IF(T15-SUM(R15:S15)=0,"",T15-SUM(R15:S15)))),IF(AC15=0,"",AC15))</f>
        <v>4</v>
      </c>
      <c r="R15" s="111">
        <f>IF(Tables!A18=1,IF(S15="","",IF(T15&gt;=3,2,IF((T15-S15)=0,"",(T15-S15)))),IF(AD15=0,"",AD15))</f>
        <v>2</v>
      </c>
      <c r="S15" s="110">
        <f>IF(Tables!A18=1,IF(D15&lt;6,"",IF(OR(T15="",T15="??"),"",IF(T15&gt;=1,1,""))),IF(AE15=0,"",AE15))</f>
        <v>1</v>
      </c>
      <c r="T15" s="76">
        <f>IF(D15="","",IF(Tables!A18=1,IF(D15&lt;8,"??",D15-1),IF(Tables!A18=2,IF(D15=3,3,IF(D15=4,6,IF(D15=5,10,(G15*3)+(I15*6)+(K15*10)+((G15*H15)+(I15*J15)+(K15*L15))-1))))))</f>
        <v>8</v>
      </c>
      <c r="U15" s="59">
        <f>IF(Tables!A18=2,IF(K15&gt;=1,5,IF(I15&gt;=1,3,IF(G15&gt;=1,3,0))),0)</f>
        <v>0</v>
      </c>
      <c r="V15" s="59">
        <f>IF(D15="",0,IF(U15=0,0,(G15*1)+(I15*2)+(K15*2)))</f>
        <v>0</v>
      </c>
      <c r="W15" s="59">
        <f>IF(U15=0,0,(G15*3)+(I15*6)+(K15*10))</f>
        <v>0</v>
      </c>
      <c r="X15" s="59">
        <f>IF(D15&lt;6,0,IF(Tables!A18=2,(G15*H15)+(I15*J15)+(K15*L15)-1,0))</f>
        <v>0</v>
      </c>
      <c r="Y15" s="59">
        <f>IF(AE15=0,0,IF(X15&gt;=127,64,IF((X15-SUM(Z15:AE15))&lt;=0,IF(V15&lt;=(SUM(W15:X15)-SUM(Z15:AE15)),V15,0),(X15-SUM(Z15:AE15)))))</f>
        <v>0</v>
      </c>
      <c r="Z15" s="59">
        <f>IF(AE15=0,0,IF(X15&gt;=63,32,IF((X15-SUM(AA15:AE15))&lt;=0,IF(V15&lt;=(SUM(W15:X15)-SUM(AA15:AE15)),V15,0),(X15-SUM(AA15:AE15)))))</f>
        <v>0</v>
      </c>
      <c r="AA15" s="59">
        <f>IF(AE15=0,0,IF(X15&gt;=31,16,IF((X15-SUM(AB15:AE15))&lt;=0,IF(V15&lt;=(SUM(W15:X15)-SUM(AB15:AE15)),V15,0),(X15-SUM(AB15:AE15)))))</f>
        <v>0</v>
      </c>
      <c r="AB15" s="59">
        <f>IF(AE15=0,0,IF(X15&gt;=15,8,IF((X15-SUM(AC15:AE15))&lt;=0,IF(V15&lt;=(SUM(W15:X15)-SUM(AC15:AE15)),V15,0),(X15-SUM(AC15:AE15)))))</f>
        <v>0</v>
      </c>
      <c r="AC15" s="59">
        <f>IF(AE15=0,0,IF(X15&gt;=7,4,IF((X15-SUM(AD15:AE15))&lt;=0,IF(V15&lt;=(SUM(W15:X15)-SUM(AD15:AE15)),V15,0),(X15-SUM(AD15:AE15)))))</f>
        <v>0</v>
      </c>
      <c r="AD15" s="59">
        <f>IF(AE15=0,0,IF(X15&gt;=3,2,IF((X15-AE15)&lt;=0,IF(V15&lt;(SUM(W15:X15)-AE15),V15,0),(X15-AE15))))</f>
        <v>0</v>
      </c>
      <c r="AE15" s="59">
        <f>IF(X15=0,IF(V15&lt;&gt;0,V15,0),IF(X15&gt;=1,1,0))</f>
        <v>0</v>
      </c>
      <c r="AF15" s="59">
        <f>IF(COUNT(M15:S15)=0,"",COUNT(M15:S15))</f>
        <v>4</v>
      </c>
      <c r="AG15" s="68" t="str">
        <f>IF(D15="","",IF(AND(Tables!A18=2,D15&lt;4),"Normalement, 4 joueurs minimum !!!",IF(AND(Tables!A18=1,D15&lt;8),"8 joueurs minimum !!!","")))</f>
        <v/>
      </c>
      <c r="AH15" s="69" t="str">
        <f>IF(Tables!A18=2,IF(D15="","",IF(((G15*3)+(I15*4)+(K15*5))&lt;&gt;D15,"Incohérence dans les poules !!!","")),"")</f>
        <v/>
      </c>
      <c r="AI15" s="69" t="str">
        <f>IF(AND(D15&gt;5,Tables!A18=2),IF(AND(G15&lt;&gt;0,H15=0),"Sortant poule de 3 incorrect !!!",""),"")</f>
        <v/>
      </c>
      <c r="AJ15" s="69" t="str">
        <f>IF(AND(D15&gt;5,Tables!A18=2),IF(AND(I15&lt;&gt;0,J15=0),"Sortant poule de 4 incorrect !!!",""),"")</f>
        <v/>
      </c>
      <c r="AK15" s="69" t="str">
        <f>IF(AND(D15&gt;5,Tables!A18=2),IF(AND(K15&lt;&gt;0,L15=0),"Sortant poule de 5 incorrect !!!",""),"")</f>
        <v/>
      </c>
      <c r="AL15" s="70" t="str">
        <f>IF(AG15&lt;&gt;"",AG15,IF(AH15&lt;&gt;"",AH15,IF(AI15&lt;&gt;"",AI15,IF(AJ15&lt;&gt;"",AJ15,IF(AK15&lt;&gt;"",AK15,"")))))</f>
        <v/>
      </c>
      <c r="AM15" s="120" t="str">
        <f t="shared" si="42"/>
        <v>R5/R6</v>
      </c>
      <c r="AN15" s="126" t="str">
        <f t="shared" si="23"/>
        <v>0</v>
      </c>
      <c r="AO15" s="126" t="str">
        <f t="shared" si="24"/>
        <v>0</v>
      </c>
      <c r="AP15" s="124" t="str">
        <f t="shared" si="25"/>
        <v>KO</v>
      </c>
      <c r="AQ15" s="127" t="str">
        <f t="shared" si="43"/>
        <v>0</v>
      </c>
      <c r="AR15" s="123" t="str">
        <f t="shared" si="26"/>
        <v/>
      </c>
      <c r="AS15" s="123" t="str">
        <f t="shared" si="27"/>
        <v/>
      </c>
      <c r="AT15" s="123" t="str">
        <f t="shared" si="28"/>
        <v/>
      </c>
      <c r="AU15" s="123" t="str">
        <f t="shared" si="29"/>
        <v/>
      </c>
      <c r="AV15" s="123" t="str">
        <f t="shared" si="30"/>
        <v/>
      </c>
      <c r="AW15" s="123" t="str">
        <f t="shared" si="31"/>
        <v/>
      </c>
      <c r="AX15" s="123" t="str">
        <f t="shared" si="32"/>
        <v/>
      </c>
      <c r="AY15" s="123" t="str">
        <f t="shared" si="33"/>
        <v/>
      </c>
      <c r="AZ15" s="123" t="str">
        <f t="shared" si="34"/>
        <v/>
      </c>
      <c r="BA15" s="123" t="str">
        <f t="shared" si="35"/>
        <v/>
      </c>
      <c r="BB15" s="123" t="str">
        <f t="shared" si="36"/>
        <v/>
      </c>
      <c r="BC15" s="123" t="str">
        <f t="shared" si="37"/>
        <v/>
      </c>
      <c r="BD15" s="123" t="str">
        <f t="shared" si="38"/>
        <v>DH R5/R6
1/8f</v>
      </c>
      <c r="BE15" s="123" t="str">
        <f t="shared" si="39"/>
        <v>DH R5/R6
1/4f</v>
      </c>
      <c r="BF15" s="123" t="str">
        <f t="shared" si="40"/>
        <v>DH R5/R6
1/2f</v>
      </c>
      <c r="BG15" s="123" t="str">
        <f t="shared" si="41"/>
        <v>DH R5/R6
finale</v>
      </c>
    </row>
    <row r="16" spans="1:59" ht="26.25" customHeight="1" x14ac:dyDescent="0.2">
      <c r="A16" s="129" t="str">
        <f>IF(AL16="","","?? ---&gt;")</f>
        <v/>
      </c>
      <c r="B16" s="163"/>
      <c r="C16" s="71" t="s">
        <v>11</v>
      </c>
      <c r="D16" s="5">
        <v>12</v>
      </c>
      <c r="E16" s="72"/>
      <c r="F16" s="73">
        <f>IF(D16="","",IF(D16&gt;=64,16,IF(D16&gt;=32,8,IF(D16&gt;=16,4,IF(D16&lt;6,0,2)))))</f>
        <v>2</v>
      </c>
      <c r="G16" s="9">
        <f>IF(OR(D16="",Tables!A19=1),"",VLOOKUP(D16,Tables!$C$1:$F$47,2))</f>
        <v>4</v>
      </c>
      <c r="H16" s="10">
        <f>IF(OR(D16="",Tables!A19=1),"",IF(G16=0,0,VLOOKUP(D16,Tables!$C$1:$I$47,5)))</f>
        <v>1</v>
      </c>
      <c r="I16" s="9">
        <f>IF(OR(D16="",Tables!A19=1),"",VLOOKUP(D16,Tables!$C$1:$F$47,3))</f>
        <v>0</v>
      </c>
      <c r="J16" s="10">
        <f>IF(OR(D16="",Tables!A19=1),"",IF(I16=0,0,VLOOKUP(D16,Tables!$C$1:$I$47,6)))</f>
        <v>0</v>
      </c>
      <c r="K16" s="9">
        <f>IF(OR(D16="",Tables!A19=1),"",VLOOKUP(D16,Tables!$C$1:$F$47,4))</f>
        <v>0</v>
      </c>
      <c r="L16" s="10">
        <f>IF(OR(D16="",Tables!A19=1),"",IF(K16=0,0,VLOOKUP(D16,Tables!$C$1:$I$47,7)))</f>
        <v>0</v>
      </c>
      <c r="M16" s="74" t="str">
        <f>IF(Tables!A19=1,IF(N16="","",IF(T16&gt;=127,64,IF(T16-SUM(N16:S16)=0,"",T16-SUM(N16:S16)))),IF(Y16=0,"",Y16))</f>
        <v/>
      </c>
      <c r="N16" s="116" t="str">
        <f>IF(Tables!A19=1,IF(O16="","",IF(T16&gt;=63,32,IF(T16-SUM(O16:S16)=0,"",T16-SUM(O16:S16)))),IF(Z16=0,"",Z16))</f>
        <v/>
      </c>
      <c r="O16" s="116">
        <f>IF(Tables!A19=1,IF(P16="","",IF(T16&gt;=31,16,IF(T16-SUM(P16:S16)=0,"",T16-SUM(P16:S16)))),IF(AA16=0,"",AA16))</f>
        <v>4</v>
      </c>
      <c r="P16" s="116">
        <f>IF(Tables!A19=1,IF(Q16="","",IF(T16&gt;=15,8,IF(T16-SUM(Q16:S16)=0,"",T16-SUM(Q16:S16)))),IF(AB16=0,"",AB16))</f>
        <v>4</v>
      </c>
      <c r="Q16" s="116">
        <f>IF(Tables!A19=1,IF(R16="","",IF(T16&gt;=7,4,IF(T16-SUM(R16:S16)=0,"",T16-SUM(R16:S16)))),IF(AC16=0,"",AC16))</f>
        <v>4</v>
      </c>
      <c r="R16" s="111">
        <f>IF(Tables!A19=1,IF(S16="","",IF(T16&gt;=3,2,IF((T16-S16)=0,"",(T16-S16)))),IF(AD16=0,"",AD16))</f>
        <v>2</v>
      </c>
      <c r="S16" s="110">
        <f>IF(Tables!A19=1,IF(D16&lt;6,"",IF(OR(T16="",T16="??"),"",IF(T16&gt;=1,1,""))),IF(AE16=0,"",AE16))</f>
        <v>1</v>
      </c>
      <c r="T16" s="76">
        <f>IF(D16="","",IF(Tables!A19=1,IF(D16&lt;8,"??",D16-1),IF(Tables!A19=2,IF(D16=3,3,IF(D16=4,6,IF(D16=5,10,(G16*3)+(I16*6)+(K16*10)+((G16*H16)+(I16*J16)+(K16*L16))-1))))))</f>
        <v>15</v>
      </c>
      <c r="U16" s="59">
        <f>IF(Tables!A19=2,IF(K16&gt;=1,5,IF(I16&gt;=1,3,IF(G16&gt;=1,3,0))),0)</f>
        <v>3</v>
      </c>
      <c r="V16" s="59">
        <f>IF(D16="",0,IF(U16=0,0,(G16*1)+(I16*2)+(K16*2)))</f>
        <v>4</v>
      </c>
      <c r="W16" s="59">
        <f>IF(U16=0,0,(G16*3)+(I16*6)+(K16*10))</f>
        <v>12</v>
      </c>
      <c r="X16" s="59">
        <f>IF(D16&lt;6,0,IF(Tables!A19=2,(G16*H16)+(I16*J16)+(K16*L16)-1,0))</f>
        <v>3</v>
      </c>
      <c r="Y16" s="59">
        <f>IF(AE16=0,0,IF(X16&gt;=127,64,IF((X16-SUM(Z16:AE16))&lt;=0,IF(V16&lt;=(SUM(W16:X16)-SUM(Z16:AE16)),V16,0),(X16-SUM(Z16:AE16)))))</f>
        <v>0</v>
      </c>
      <c r="Z16" s="59">
        <f>IF(AE16=0,0,IF(X16&gt;=63,32,IF((X16-SUM(AA16:AE16))&lt;=0,IF(V16&lt;=(SUM(W16:X16)-SUM(AA16:AE16)),V16,0),(X16-SUM(AA16:AE16)))))</f>
        <v>0</v>
      </c>
      <c r="AA16" s="59">
        <f>IF(AE16=0,0,IF(X16&gt;=31,16,IF((X16-SUM(AB16:AE16))&lt;=0,IF(V16&lt;=(SUM(W16:X16)-SUM(AB16:AE16)),V16,0),(X16-SUM(AB16:AE16)))))</f>
        <v>4</v>
      </c>
      <c r="AB16" s="59">
        <f>IF(AE16=0,0,IF(X16&gt;=15,8,IF((X16-SUM(AC16:AE16))&lt;=0,IF(V16&lt;=(SUM(W16:X16)-SUM(AC16:AE16)),V16,0),(X16-SUM(AC16:AE16)))))</f>
        <v>4</v>
      </c>
      <c r="AC16" s="59">
        <f>IF(AE16=0,0,IF(X16&gt;=7,4,IF((X16-SUM(AD16:AE16))&lt;=0,IF(V16&lt;=(SUM(W16:X16)-SUM(AD16:AE16)),V16,0),(X16-SUM(AD16:AE16)))))</f>
        <v>4</v>
      </c>
      <c r="AD16" s="59">
        <f>IF(AE16=0,0,IF(X16&gt;=3,2,IF((X16-AE16)&lt;=0,IF(V16&lt;(SUM(W16:X16)-AE16),V16,0),(X16-AE16))))</f>
        <v>2</v>
      </c>
      <c r="AE16" s="59">
        <f>IF(X16=0,IF(V16&lt;&gt;0,V16,0),IF(X16&gt;=1,1,0))</f>
        <v>1</v>
      </c>
      <c r="AF16" s="59">
        <f>IF(COUNT(M16:S16)=0,"",COUNT(M16:S16))</f>
        <v>5</v>
      </c>
      <c r="AG16" s="68" t="str">
        <f>IF(D16="","",IF(AND(Tables!A19=2,D16&lt;4),"Normalement, 4 joueurs minimum !!!",IF(AND(Tables!A19=1,D16&lt;8),"8 joueurs minimum !!!","")))</f>
        <v/>
      </c>
      <c r="AH16" s="69" t="str">
        <f>IF(Tables!A19=2,IF(D16="","",IF(((G16*3)+(I16*4)+(K16*5))&lt;&gt;D16,"Incohérence dans les poules !!!","")),"")</f>
        <v/>
      </c>
      <c r="AI16" s="69" t="str">
        <f>IF(AND(D16&gt;5,Tables!A19=2),IF(AND(G16&lt;&gt;0,H16=0),"Sortant poule de 3 incorrect !!!",""),"")</f>
        <v/>
      </c>
      <c r="AJ16" s="69" t="str">
        <f>IF(AND(D16&gt;5,Tables!A19=2),IF(AND(I16&lt;&gt;0,J16=0),"Sortant poule de 4 incorrect !!!",""),"")</f>
        <v/>
      </c>
      <c r="AK16" s="69" t="str">
        <f>IF(AND(D16&gt;5,Tables!A19=2),IF(AND(K16&lt;&gt;0,L16=0),"Sortant poule de 5 incorrect !!!",""),"")</f>
        <v/>
      </c>
      <c r="AL16" s="70" t="str">
        <f>IF(AG16&lt;&gt;"",AG16,IF(AH16&lt;&gt;"",AH16,IF(AI16&lt;&gt;"",AI16,IF(AJ16&lt;&gt;"",AJ16,IF(AK16&lt;&gt;"",AK16,"")))))</f>
        <v/>
      </c>
      <c r="AM16" s="120" t="str">
        <f t="shared" si="42"/>
        <v>R5/R6</v>
      </c>
      <c r="AN16" s="126">
        <f t="shared" si="23"/>
        <v>3</v>
      </c>
      <c r="AO16" s="126">
        <f t="shared" si="24"/>
        <v>4</v>
      </c>
      <c r="AP16" s="124" t="str">
        <f t="shared" si="25"/>
        <v>Poules</v>
      </c>
      <c r="AQ16" s="127">
        <f t="shared" si="43"/>
        <v>3</v>
      </c>
      <c r="AR16" s="123" t="str">
        <f t="shared" si="26"/>
        <v>DD R5/R6
T1</v>
      </c>
      <c r="AS16" s="123" t="str">
        <f t="shared" si="27"/>
        <v>DD R5/R6
T2</v>
      </c>
      <c r="AT16" s="123" t="str">
        <f t="shared" si="28"/>
        <v>DD R5/R6
T3</v>
      </c>
      <c r="AU16" s="123" t="str">
        <f t="shared" si="29"/>
        <v/>
      </c>
      <c r="AV16" s="123" t="str">
        <f t="shared" si="30"/>
        <v/>
      </c>
      <c r="AW16" s="123" t="str">
        <f t="shared" si="31"/>
        <v/>
      </c>
      <c r="AX16" s="123" t="str">
        <f t="shared" si="32"/>
        <v/>
      </c>
      <c r="AY16" s="123" t="str">
        <f t="shared" si="33"/>
        <v>DD R5/R6
1/2f</v>
      </c>
      <c r="AZ16" s="123" t="str">
        <f t="shared" si="34"/>
        <v>DD R5/R6
finale</v>
      </c>
      <c r="BA16" s="123" t="str">
        <f t="shared" si="35"/>
        <v/>
      </c>
      <c r="BB16" s="123" t="str">
        <f t="shared" si="36"/>
        <v/>
      </c>
      <c r="BC16" s="123" t="str">
        <f t="shared" si="37"/>
        <v/>
      </c>
      <c r="BD16" s="123" t="str">
        <f t="shared" si="38"/>
        <v/>
      </c>
      <c r="BE16" s="123" t="str">
        <f t="shared" si="39"/>
        <v/>
      </c>
      <c r="BF16" s="123" t="str">
        <f t="shared" si="40"/>
        <v/>
      </c>
      <c r="BG16" s="123" t="str">
        <f t="shared" si="41"/>
        <v/>
      </c>
    </row>
    <row r="17" spans="1:59" ht="26.25" customHeight="1" thickBot="1" x14ac:dyDescent="0.25">
      <c r="A17" s="129" t="str">
        <f>IF(AL17="","","?? ---&gt;")</f>
        <v/>
      </c>
      <c r="B17" s="164"/>
      <c r="C17" s="77" t="s">
        <v>12</v>
      </c>
      <c r="D17" s="6">
        <v>12</v>
      </c>
      <c r="E17" s="78"/>
      <c r="F17" s="79">
        <f>IF(D17="","",IF(D17&gt;=64,16,IF(D17&gt;=32,8,IF(D17&gt;=16,4,IF(D17&lt;6,0,2)))))</f>
        <v>2</v>
      </c>
      <c r="G17" s="11">
        <f>IF(OR(D17="",Tables!A20=1),"",VLOOKUP(D17,Tables!$C$1:$F$47,2))</f>
        <v>4</v>
      </c>
      <c r="H17" s="12">
        <f>IF(OR(D17="",Tables!A20=1),"",IF(G17=0,0,VLOOKUP(D17,Tables!$C$1:$I$47,5)))</f>
        <v>1</v>
      </c>
      <c r="I17" s="11">
        <f>IF(OR(D17="",Tables!A20=1),"",VLOOKUP(D17,Tables!$C$1:$F$47,3))</f>
        <v>0</v>
      </c>
      <c r="J17" s="12">
        <f>IF(OR(D17="",Tables!A20=1),"",IF(I17=0,0,VLOOKUP(D17,Tables!$C$1:$I$47,6)))</f>
        <v>0</v>
      </c>
      <c r="K17" s="11">
        <f>IF(OR(D17="",Tables!A20=1),"",VLOOKUP(D17,Tables!$C$1:$F$47,4))</f>
        <v>0</v>
      </c>
      <c r="L17" s="12">
        <f>IF(OR(D17="",Tables!A20=1),"",IF(K17=0,0,VLOOKUP(D17,Tables!$C$1:$I$47,7)))</f>
        <v>0</v>
      </c>
      <c r="M17" s="80" t="str">
        <f>IF(Tables!A20=1,IF(N17="","",IF(T17&gt;=127,64,IF(T17-SUM(N17:S17)=0,"",T17-SUM(N17:S17)))),IF(Y17=0,"",Y17))</f>
        <v/>
      </c>
      <c r="N17" s="80" t="str">
        <f>IF(Tables!A20=1,IF(O17="","",IF(T17&gt;=63,32,IF(T17-SUM(O17:S17)=0,"",T17-SUM(O17:S17)))),IF(Z17=0,"",Z17))</f>
        <v/>
      </c>
      <c r="O17" s="114">
        <f>IF(Tables!A20=1,IF(P17="","",IF(T17&gt;=31,16,IF(T17-SUM(P17:S17)=0,"",T17-SUM(P17:S17)))),IF(AA17=0,"",AA17))</f>
        <v>4</v>
      </c>
      <c r="P17" s="114">
        <f>IF(Tables!A20=1,IF(Q17="","",IF(T17&gt;=15,8,IF(T17-SUM(Q17:S17)=0,"",T17-SUM(Q17:S17)))),IF(AB17=0,"",AB17))</f>
        <v>4</v>
      </c>
      <c r="Q17" s="114">
        <f>IF(Tables!A20=1,IF(R17="","",IF(T17&gt;=7,4,IF(T17-SUM(R17:S17)=0,"",T17-SUM(R17:S17)))),IF(AC17=0,"",AC17))</f>
        <v>4</v>
      </c>
      <c r="R17" s="108">
        <f>IF(Tables!A20=1,IF(S17="","",IF(T17&gt;=3,2,IF((T17-S17)=0,"",(T17-S17)))),IF(AD17=0,"",AD17))</f>
        <v>2</v>
      </c>
      <c r="S17" s="109">
        <f>IF(Tables!A20=1,IF(D17&lt;6,"",IF(OR(T17="",T17="??"),"",IF(T17&gt;=1,1,""))),IF(AE17=0,"",AE17))</f>
        <v>1</v>
      </c>
      <c r="T17" s="82">
        <f>IF(D17="","",IF(Tables!A20=1,IF(D17&lt;8,"??",D17-1),IF(Tables!A20=2,IF(D17=3,3,IF(D17=4,6,IF(D17=5,10,(G17*3)+(I17*6)+(K17*10)+((G17*H17)+(I17*J17)+(K17*L17))-1))))))</f>
        <v>15</v>
      </c>
      <c r="U17" s="59">
        <f>IF(Tables!A20=2,IF(K17&gt;=1,5,IF(I17&gt;=1,3,IF(G17&gt;=1,3,0))),0)</f>
        <v>3</v>
      </c>
      <c r="V17" s="59">
        <f>IF(D17="",0,IF(U17=0,0,(G17*1)+(I17*2)+(K17*2)))</f>
        <v>4</v>
      </c>
      <c r="W17" s="59">
        <f>IF(U17=0,0,(G17*3)+(I17*6)+(K17*10))</f>
        <v>12</v>
      </c>
      <c r="X17" s="59">
        <f>IF(D17&lt;6,0,IF(Tables!A20=2,(G17*H17)+(I17*J17)+(K17*L17)-1,0))</f>
        <v>3</v>
      </c>
      <c r="Y17" s="59">
        <f>IF(AE17=0,0,IF(X17&gt;=127,64,IF((X17-SUM(Z17:AE17))&lt;=0,IF(V17&lt;=(SUM(W17:X17)-SUM(Z17:AE17)),V17,0),(X17-SUM(Z17:AE17)))))</f>
        <v>0</v>
      </c>
      <c r="Z17" s="59">
        <f>IF(AE17=0,0,IF(X17&gt;=63,32,IF((X17-SUM(AA17:AE17))&lt;=0,IF(V17&lt;=(SUM(W17:X17)-SUM(AA17:AE17)),V17,0),(X17-SUM(AA17:AE17)))))</f>
        <v>0</v>
      </c>
      <c r="AA17" s="59">
        <f>IF(AE17=0,0,IF(X17&gt;=31,16,IF((X17-SUM(AB17:AE17))&lt;=0,IF(V17&lt;=(SUM(W17:X17)-SUM(AB17:AE17)),V17,0),(X17-SUM(AB17:AE17)))))</f>
        <v>4</v>
      </c>
      <c r="AB17" s="59">
        <f>IF(AE17=0,0,IF(X17&gt;=15,8,IF((X17-SUM(AC17:AE17))&lt;=0,IF(V17&lt;=(SUM(W17:X17)-SUM(AC17:AE17)),V17,0),(X17-SUM(AC17:AE17)))))</f>
        <v>4</v>
      </c>
      <c r="AC17" s="59">
        <f>IF(AE17=0,0,IF(X17&gt;=7,4,IF((X17-SUM(AD17:AE17))&lt;=0,IF(V17&lt;=(SUM(W17:X17)-SUM(AD17:AE17)),V17,0),(X17-SUM(AD17:AE17)))))</f>
        <v>4</v>
      </c>
      <c r="AD17" s="59">
        <f>IF(AE17=0,0,IF(X17&gt;=3,2,IF((X17-AE17)&lt;=0,IF(V17&lt;(SUM(W17:X17)-AE17),V17,0),(X17-AE17))))</f>
        <v>2</v>
      </c>
      <c r="AE17" s="59">
        <f>IF(X17=0,IF(V17&lt;&gt;0,V17,0),IF(X17&gt;=1,1,0))</f>
        <v>1</v>
      </c>
      <c r="AF17" s="59">
        <f>IF(COUNT(M17:S17)=0,"",COUNT(M17:S17))</f>
        <v>5</v>
      </c>
      <c r="AG17" s="68" t="str">
        <f>IF(D17="","",IF(AND(Tables!A20=2,D17&lt;4),"Normalement, 4 joueurs minimum !!!",IF(AND(Tables!A20=1,D17&lt;8),"8 joueurs minimum !!!","")))</f>
        <v/>
      </c>
      <c r="AH17" s="69" t="str">
        <f>IF(Tables!A20=2,IF(D17="","",IF(((G17*3)+(I17*4)+(K17*5))&lt;&gt;D17,"Incohérence dans les poules !!!","")),"")</f>
        <v/>
      </c>
      <c r="AI17" s="69" t="str">
        <f>IF(AND(D17&gt;5,Tables!A20=2),IF(AND(G17&lt;&gt;0,H17=0),"Sortant poule de 3 incorrect !!!",""),"")</f>
        <v/>
      </c>
      <c r="AJ17" s="69" t="str">
        <f>IF(AND(D17&gt;5,Tables!A20=2),IF(AND(I17&lt;&gt;0,J17=0),"Sortant poule de 4 incorrect !!!",""),"")</f>
        <v/>
      </c>
      <c r="AK17" s="69" t="str">
        <f>IF(AND(D17&gt;5,Tables!A20=2),IF(AND(K17&lt;&gt;0,L17=0),"Sortant poule de 5 incorrect !!!",""),"")</f>
        <v/>
      </c>
      <c r="AL17" s="70" t="str">
        <f>IF(AG17&lt;&gt;"",AG17,IF(AH17&lt;&gt;"",AH17,IF(AI17&lt;&gt;"",AI17,IF(AJ17&lt;&gt;"",AJ17,IF(AK17&lt;&gt;"",AK17,"")))))</f>
        <v/>
      </c>
      <c r="AM17" s="120" t="str">
        <f t="shared" si="42"/>
        <v>R5/R6</v>
      </c>
      <c r="AN17" s="126">
        <f t="shared" si="23"/>
        <v>3</v>
      </c>
      <c r="AO17" s="126">
        <f t="shared" si="24"/>
        <v>4</v>
      </c>
      <c r="AP17" s="124" t="str">
        <f t="shared" si="25"/>
        <v>Poules</v>
      </c>
      <c r="AQ17" s="127">
        <f t="shared" si="43"/>
        <v>3</v>
      </c>
      <c r="AR17" s="123" t="str">
        <f t="shared" si="26"/>
        <v>MX R5/R6
T1</v>
      </c>
      <c r="AS17" s="123" t="str">
        <f t="shared" si="27"/>
        <v>MX R5/R6
T2</v>
      </c>
      <c r="AT17" s="123" t="str">
        <f t="shared" si="28"/>
        <v>MX R5/R6
T3</v>
      </c>
      <c r="AU17" s="123" t="str">
        <f t="shared" si="29"/>
        <v/>
      </c>
      <c r="AV17" s="123" t="str">
        <f t="shared" si="30"/>
        <v/>
      </c>
      <c r="AW17" s="123" t="str">
        <f t="shared" si="31"/>
        <v/>
      </c>
      <c r="AX17" s="123" t="str">
        <f t="shared" si="32"/>
        <v/>
      </c>
      <c r="AY17" s="123" t="str">
        <f t="shared" si="33"/>
        <v>MX R5/R6
1/2f</v>
      </c>
      <c r="AZ17" s="123" t="str">
        <f t="shared" si="34"/>
        <v>MX R5/R6
finale</v>
      </c>
      <c r="BA17" s="123" t="str">
        <f t="shared" si="35"/>
        <v/>
      </c>
      <c r="BB17" s="123" t="str">
        <f t="shared" si="36"/>
        <v/>
      </c>
      <c r="BC17" s="123" t="str">
        <f t="shared" si="37"/>
        <v/>
      </c>
      <c r="BD17" s="123" t="str">
        <f t="shared" si="38"/>
        <v/>
      </c>
      <c r="BE17" s="123" t="str">
        <f t="shared" si="39"/>
        <v/>
      </c>
      <c r="BF17" s="123" t="str">
        <f t="shared" si="40"/>
        <v/>
      </c>
      <c r="BG17" s="123" t="str">
        <f t="shared" si="41"/>
        <v/>
      </c>
    </row>
    <row r="18" spans="1:59" ht="18.75" customHeight="1" thickTop="1" thickBot="1" x14ac:dyDescent="0.25">
      <c r="A18" s="128"/>
      <c r="B18" s="83"/>
      <c r="C18" s="84"/>
      <c r="D18" s="84"/>
      <c r="E18" s="85"/>
      <c r="F18" s="84"/>
      <c r="G18" s="84"/>
      <c r="H18" s="84"/>
      <c r="I18" s="84"/>
      <c r="J18" s="84"/>
      <c r="K18" s="84"/>
      <c r="L18" s="84"/>
      <c r="M18" s="86">
        <f t="shared" ref="M18:T18" si="44">SUM(M13:M17)</f>
        <v>0</v>
      </c>
      <c r="N18" s="86">
        <f t="shared" si="44"/>
        <v>8</v>
      </c>
      <c r="O18" s="86">
        <f t="shared" si="44"/>
        <v>19</v>
      </c>
      <c r="P18" s="86">
        <f t="shared" si="44"/>
        <v>20</v>
      </c>
      <c r="Q18" s="86">
        <f t="shared" si="44"/>
        <v>19</v>
      </c>
      <c r="R18" s="86">
        <f t="shared" si="44"/>
        <v>10</v>
      </c>
      <c r="S18" s="86">
        <f t="shared" si="44"/>
        <v>5</v>
      </c>
      <c r="T18" s="87">
        <f t="shared" si="44"/>
        <v>81</v>
      </c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5"/>
      <c r="AH18" s="56"/>
      <c r="AI18" s="56"/>
      <c r="AJ18" s="56"/>
      <c r="AK18" s="56"/>
      <c r="AL18" s="57"/>
      <c r="AN18" s="124"/>
      <c r="AO18" s="124"/>
      <c r="AP18" s="124"/>
      <c r="AQ18" s="124"/>
      <c r="AR18" s="124"/>
      <c r="AS18" s="124"/>
      <c r="AT18" s="124"/>
      <c r="AU18" s="124"/>
      <c r="AV18" s="124"/>
      <c r="AW18" s="124"/>
      <c r="AX18" s="124"/>
      <c r="AY18" s="124"/>
      <c r="AZ18" s="124"/>
      <c r="BA18" s="124"/>
      <c r="BB18" s="124"/>
      <c r="BC18" s="124"/>
      <c r="BD18" s="124"/>
      <c r="BE18" s="124"/>
      <c r="BF18" s="124"/>
      <c r="BG18" s="124"/>
    </row>
    <row r="19" spans="1:59" ht="14.25" thickTop="1" thickBot="1" x14ac:dyDescent="0.25">
      <c r="A19" s="128"/>
      <c r="B19" s="52"/>
      <c r="C19" s="53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4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5"/>
      <c r="AH19" s="56"/>
      <c r="AI19" s="56"/>
      <c r="AJ19" s="56"/>
      <c r="AK19" s="56"/>
      <c r="AL19" s="57"/>
    </row>
    <row r="20" spans="1:59" s="3" customFormat="1" ht="14.25" customHeight="1" thickTop="1" thickBot="1" x14ac:dyDescent="0.25">
      <c r="A20" s="129"/>
      <c r="B20" s="58"/>
      <c r="C20" s="155"/>
      <c r="D20" s="157" t="s">
        <v>0</v>
      </c>
      <c r="E20" s="157" t="s">
        <v>1</v>
      </c>
      <c r="F20" s="159" t="s">
        <v>43</v>
      </c>
      <c r="G20" s="149" t="s">
        <v>44</v>
      </c>
      <c r="H20" s="151" t="s">
        <v>47</v>
      </c>
      <c r="I20" s="149" t="s">
        <v>45</v>
      </c>
      <c r="J20" s="151" t="s">
        <v>47</v>
      </c>
      <c r="K20" s="149" t="s">
        <v>46</v>
      </c>
      <c r="L20" s="151" t="s">
        <v>47</v>
      </c>
      <c r="M20" s="153" t="s">
        <v>18</v>
      </c>
      <c r="N20" s="153" t="s">
        <v>4</v>
      </c>
      <c r="O20" s="153" t="s">
        <v>5</v>
      </c>
      <c r="P20" s="153" t="s">
        <v>6</v>
      </c>
      <c r="Q20" s="153" t="s">
        <v>2</v>
      </c>
      <c r="R20" s="153" t="s">
        <v>3</v>
      </c>
      <c r="S20" s="171" t="s">
        <v>48</v>
      </c>
      <c r="T20" s="173" t="s">
        <v>49</v>
      </c>
      <c r="U20" s="167" t="s">
        <v>29</v>
      </c>
      <c r="V20" s="166" t="s">
        <v>30</v>
      </c>
      <c r="W20" s="166" t="s">
        <v>31</v>
      </c>
      <c r="X20" s="166" t="s">
        <v>28</v>
      </c>
      <c r="Y20" s="165" t="s">
        <v>18</v>
      </c>
      <c r="Z20" s="165" t="s">
        <v>4</v>
      </c>
      <c r="AA20" s="165" t="s">
        <v>5</v>
      </c>
      <c r="AB20" s="165" t="s">
        <v>6</v>
      </c>
      <c r="AC20" s="165" t="s">
        <v>2</v>
      </c>
      <c r="AD20" s="165" t="s">
        <v>3</v>
      </c>
      <c r="AE20" s="165" t="s">
        <v>7</v>
      </c>
      <c r="AF20" s="166" t="s">
        <v>40</v>
      </c>
      <c r="AG20" s="161" t="s">
        <v>50</v>
      </c>
      <c r="AH20" s="161" t="s">
        <v>51</v>
      </c>
      <c r="AI20" s="161" t="s">
        <v>52</v>
      </c>
      <c r="AJ20" s="161" t="s">
        <v>53</v>
      </c>
      <c r="AK20" s="161" t="s">
        <v>54</v>
      </c>
      <c r="AL20" s="60"/>
      <c r="AN20" s="145" t="s">
        <v>77</v>
      </c>
      <c r="AO20" s="146" t="s">
        <v>76</v>
      </c>
      <c r="AP20" s="147" t="s">
        <v>1</v>
      </c>
      <c r="AQ20" s="148" t="s">
        <v>28</v>
      </c>
      <c r="AR20" s="121" t="s">
        <v>71</v>
      </c>
      <c r="AS20" s="121" t="s">
        <v>72</v>
      </c>
      <c r="AT20" s="121" t="s">
        <v>73</v>
      </c>
      <c r="AU20" s="121" t="s">
        <v>74</v>
      </c>
      <c r="AV20" s="121" t="s">
        <v>75</v>
      </c>
      <c r="AW20" s="121" t="s">
        <v>6</v>
      </c>
      <c r="AX20" s="121" t="s">
        <v>2</v>
      </c>
      <c r="AY20" s="121" t="s">
        <v>3</v>
      </c>
      <c r="AZ20" s="121" t="s">
        <v>7</v>
      </c>
      <c r="BA20" s="121" t="s">
        <v>18</v>
      </c>
      <c r="BB20" s="121" t="s">
        <v>4</v>
      </c>
      <c r="BC20" s="121" t="s">
        <v>5</v>
      </c>
      <c r="BD20" s="121" t="s">
        <v>6</v>
      </c>
      <c r="BE20" s="121" t="s">
        <v>2</v>
      </c>
      <c r="BF20" s="121" t="s">
        <v>3</v>
      </c>
      <c r="BG20" s="121" t="s">
        <v>7</v>
      </c>
    </row>
    <row r="21" spans="1:59" s="3" customFormat="1" ht="13.5" thickBot="1" x14ac:dyDescent="0.25">
      <c r="A21" s="129"/>
      <c r="B21" s="61" t="s">
        <v>13</v>
      </c>
      <c r="C21" s="156"/>
      <c r="D21" s="158"/>
      <c r="E21" s="158"/>
      <c r="F21" s="160"/>
      <c r="G21" s="150"/>
      <c r="H21" s="152"/>
      <c r="I21" s="150"/>
      <c r="J21" s="152"/>
      <c r="K21" s="150"/>
      <c r="L21" s="152"/>
      <c r="M21" s="154"/>
      <c r="N21" s="154"/>
      <c r="O21" s="154"/>
      <c r="P21" s="154"/>
      <c r="Q21" s="154"/>
      <c r="R21" s="154"/>
      <c r="S21" s="172"/>
      <c r="T21" s="174"/>
      <c r="U21" s="167"/>
      <c r="V21" s="166"/>
      <c r="W21" s="166"/>
      <c r="X21" s="166"/>
      <c r="Y21" s="165"/>
      <c r="Z21" s="165"/>
      <c r="AA21" s="165"/>
      <c r="AB21" s="165"/>
      <c r="AC21" s="165"/>
      <c r="AD21" s="165"/>
      <c r="AE21" s="165"/>
      <c r="AF21" s="166"/>
      <c r="AG21" s="161"/>
      <c r="AH21" s="161"/>
      <c r="AI21" s="161"/>
      <c r="AJ21" s="161"/>
      <c r="AK21" s="161"/>
      <c r="AL21" s="60"/>
      <c r="AN21" s="145"/>
      <c r="AO21" s="146"/>
      <c r="AP21" s="147"/>
      <c r="AQ21" s="148"/>
      <c r="AR21" s="142" t="s">
        <v>68</v>
      </c>
      <c r="AS21" s="143"/>
      <c r="AT21" s="143"/>
      <c r="AU21" s="143"/>
      <c r="AV21" s="144"/>
      <c r="AW21" s="142" t="s">
        <v>70</v>
      </c>
      <c r="AX21" s="143"/>
      <c r="AY21" s="143"/>
      <c r="AZ21" s="144"/>
      <c r="BA21" s="142" t="s">
        <v>69</v>
      </c>
      <c r="BB21" s="143"/>
      <c r="BC21" s="143"/>
      <c r="BD21" s="143"/>
      <c r="BE21" s="143"/>
      <c r="BF21" s="143"/>
      <c r="BG21" s="144"/>
    </row>
    <row r="22" spans="1:59" s="3" customFormat="1" ht="26.25" customHeight="1" thickTop="1" x14ac:dyDescent="0.2">
      <c r="A22" s="129" t="str">
        <f>IF(AL22="","","?? ---&gt;")</f>
        <v/>
      </c>
      <c r="B22" s="162"/>
      <c r="C22" s="62" t="s">
        <v>8</v>
      </c>
      <c r="D22" s="4"/>
      <c r="E22" s="63"/>
      <c r="F22" s="64" t="str">
        <f>IF(D22="","",IF(D22&gt;=64,16,IF(D22&gt;=32,8,IF(D22&gt;=16,4,IF(D22&lt;6,0,2)))))</f>
        <v/>
      </c>
      <c r="G22" s="7" t="str">
        <f>IF(OR(D22="",Tables!A25=1),"",VLOOKUP(D22,Tables!$C$1:$F$47,2))</f>
        <v/>
      </c>
      <c r="H22" s="8" t="str">
        <f>IF(OR(D22="",Tables!A25=1),"",IF(G22=0,0,VLOOKUP(D22,Tables!$C$1:$I$47,5)))</f>
        <v/>
      </c>
      <c r="I22" s="7" t="str">
        <f>IF(OR(D22="",Tables!A25=1),"",VLOOKUP(D22,Tables!$C$1:$F$47,3))</f>
        <v/>
      </c>
      <c r="J22" s="8" t="str">
        <f>IF(OR(D22="",Tables!A25=1),"",IF(I22=0,0,VLOOKUP(D22,Tables!$C$1:$I$47,6)))</f>
        <v/>
      </c>
      <c r="K22" s="7" t="str">
        <f>IF(OR(D22="",Tables!A25=1),"",VLOOKUP(D22,Tables!$C$1:$F$47,4))</f>
        <v/>
      </c>
      <c r="L22" s="8" t="str">
        <f>IF(OR(D22="",Tables!A25=1),"",IF(K22=0,0,VLOOKUP(D22,Tables!$C$1:$I$47,7)))</f>
        <v/>
      </c>
      <c r="M22" s="65" t="str">
        <f>IF(Tables!A25=1,IF(N22="","",IF(T22&gt;=127,64,IF(T22-SUM(N22:S22)=0,"",T22-SUM(N22:S22)))),IF(Y22=0,"",Y22))</f>
        <v/>
      </c>
      <c r="N22" s="115" t="str">
        <f>IF(Tables!A25=1,IF(O22="","",IF(T22&gt;=63,32,IF(T22-SUM(O22:S22)=0,"",T22-SUM(O22:S22)))),IF(Z22=0,"",Z22))</f>
        <v/>
      </c>
      <c r="O22" s="115" t="str">
        <f>IF(Tables!A25=1,IF(P22="","",IF(T22&gt;=31,16,IF(T22-SUM(P22:S22)=0,"",T22-SUM(P22:S22)))),IF(AA22=0,"",AA22))</f>
        <v/>
      </c>
      <c r="P22" s="115" t="str">
        <f>IF(Tables!A25=1,IF(Q22="","",IF(T22&gt;=15,8,IF(T22-SUM(Q22:S22)=0,"",T22-SUM(Q22:S22)))),IF(AB22=0,"",AB22))</f>
        <v/>
      </c>
      <c r="Q22" s="115" t="str">
        <f>IF(Tables!A25=1,IF(R22="","",IF(T22&gt;=7,4,IF(T22-SUM(R22:S22)=0,"",T22-SUM(R22:S22)))),IF(AC22=0,"",AC22))</f>
        <v/>
      </c>
      <c r="R22" s="112" t="str">
        <f>IF(Tables!A25=1,IF(S22="","",IF(T22&gt;=3,2,IF((T22-S22)=0,"",(T22-S22)))),IF(AD22=0,"",AD22))</f>
        <v/>
      </c>
      <c r="S22" s="113" t="str">
        <f>IF(Tables!A25=1,IF(D22&lt;6,"",IF(OR(T22="",T22="??"),"",IF(T22&gt;=1,1,""))),IF(AE22=0,"",AE22))</f>
        <v/>
      </c>
      <c r="T22" s="67" t="str">
        <f>IF(D22="","",IF(Tables!A25=1,IF(D22&lt;8,"??",D22-1),IF(Tables!A25=2,IF(D22=3,3,IF(D22=4,6,IF(D22=5,10,(G22*3)+(I22*6)+(K22*10)+((G22*H22)+(I22*J22)+(K22*L22))-1))))))</f>
        <v/>
      </c>
      <c r="U22" s="59">
        <f>IF(Tables!A25=2,IF(K22&gt;=1,5,IF(I22&gt;=1,3,IF(G22&gt;=1,3,0))),0)</f>
        <v>5</v>
      </c>
      <c r="V22" s="59">
        <f>IF(D22="",0,IF(U22=0,0,(G22*1)+(I22*2)+(K22*2)))</f>
        <v>0</v>
      </c>
      <c r="W22" s="59" t="e">
        <f>IF(U22=0,0,(G22*3)+(I22*6)+(K22*10))</f>
        <v>#VALUE!</v>
      </c>
      <c r="X22" s="59">
        <f>IF(D22&lt;6,0,IF(Tables!A25=2,(G22*H22)+(I22*J22)+(K22*L22)-1,0))</f>
        <v>0</v>
      </c>
      <c r="Y22" s="59">
        <f>IF(AE22=0,0,IF(X22&gt;=127,64,IF((X22-SUM(Z22:AE22))&lt;=0,IF(V22&lt;=(SUM(W22:X22)-SUM(Z22:AE22)),V22,0),(X22-SUM(Z22:AE22)))))</f>
        <v>0</v>
      </c>
      <c r="Z22" s="59">
        <f>IF(AE22=0,0,IF(X22&gt;=63,32,IF((X22-SUM(AA22:AE22))&lt;=0,IF(V22&lt;=(SUM(W22:X22)-SUM(AA22:AE22)),V22,0),(X22-SUM(AA22:AE22)))))</f>
        <v>0</v>
      </c>
      <c r="AA22" s="59">
        <f>IF(AE22=0,0,IF(X22&gt;=31,16,IF((X22-SUM(AB22:AE22))&lt;=0,IF(V22&lt;=(SUM(W22:X22)-SUM(AB22:AE22)),V22,0),(X22-SUM(AB22:AE22)))))</f>
        <v>0</v>
      </c>
      <c r="AB22" s="59">
        <f>IF(AE22=0,0,IF(X22&gt;=15,8,IF((X22-SUM(AC22:AE22))&lt;=0,IF(V22&lt;=(SUM(W22:X22)-SUM(AC22:AE22)),V22,0),(X22-SUM(AC22:AE22)))))</f>
        <v>0</v>
      </c>
      <c r="AC22" s="59">
        <f>IF(AE22=0,0,IF(X22&gt;=7,4,IF((X22-SUM(AD22:AE22))&lt;=0,IF(V22&lt;=(SUM(W22:X22)-SUM(AD22:AE22)),V22,0),(X22-SUM(AD22:AE22)))))</f>
        <v>0</v>
      </c>
      <c r="AD22" s="59">
        <f>IF(AE22=0,0,IF(X22&gt;=3,2,IF((X22-AE22)&lt;=0,IF(V22&lt;(SUM(W22:X22)-AE22),V22,0),(X22-AE22))))</f>
        <v>0</v>
      </c>
      <c r="AE22" s="59">
        <f>IF(X22=0,IF(V22&lt;&gt;0,V22,0),IF(X22&gt;=1,1,0))</f>
        <v>0</v>
      </c>
      <c r="AF22" s="59" t="str">
        <f>IF(COUNT(M22:S22)=0,"",COUNT(M22:S22))</f>
        <v/>
      </c>
      <c r="AG22" s="68" t="str">
        <f>IF(D22="","",IF(AND(Tables!A25=2,D22&lt;4),"Normalement, 4 joueurs minimum !!!",IF(AND(Tables!A25=1,D22&lt;8),"8 joueurs minimum !!!","")))</f>
        <v/>
      </c>
      <c r="AH22" s="69" t="str">
        <f>IF(Tables!A25=2,IF(D22="","",IF(((G22*3)+(I22*4)+(K22*5))&lt;&gt;D22,"Incohérence dans les poules !!!","")),"")</f>
        <v/>
      </c>
      <c r="AI22" s="69" t="str">
        <f>IF(AND(D22&gt;5,Tables!A25=2),IF(AND(G22&lt;&gt;0,H22=0),"Sortant poule de 3 incorrect !!!",""),"")</f>
        <v/>
      </c>
      <c r="AJ22" s="69" t="str">
        <f>IF(AND(D22&gt;5,Tables!A25=2),IF(AND(I22&lt;&gt;0,J22=0),"Sortant poule de 4 incorrect !!!",""),"")</f>
        <v/>
      </c>
      <c r="AK22" s="69" t="str">
        <f>IF(AND(D22&gt;5,Tables!A25=2),IF(AND(K22&lt;&gt;0,L22=0),"Sortant poule de 5 incorrect !!!",""),"")</f>
        <v/>
      </c>
      <c r="AL22" s="70" t="str">
        <f>IF(AG22&lt;&gt;"",AG22,IF(AH22&lt;&gt;"",AH22,IF(AI22&lt;&gt;"",AI22,IF(AJ22&lt;&gt;"",AJ22,IF(AK22&lt;&gt;"",AK22,"")))))</f>
        <v/>
      </c>
      <c r="AM22" s="3" t="str">
        <f>IF($B$22=0,"",$B$22)</f>
        <v/>
      </c>
      <c r="AN22" s="126">
        <f t="shared" ref="AN22:AN26" si="45">IF(U22=0,"0",COUNTIF(M22:S22,MAX(M22:S22)))</f>
        <v>0</v>
      </c>
      <c r="AO22" s="126">
        <f t="shared" ref="AO22:AO26" si="46">IF(U22=0,"0",MAX(M22:S22))</f>
        <v>0</v>
      </c>
      <c r="AP22" s="124" t="str">
        <f t="shared" ref="AP22:AP26" si="47">IF(D22="","Pas de matchs",IF(U22=0,"KO","Poules"))</f>
        <v>Pas de matchs</v>
      </c>
      <c r="AQ22" s="127" t="str">
        <f t="shared" ref="AQ22:AQ26" si="48">IF(OR($AP22="Pas de matchs",$AP22="KO"),"0",T22-AN22*AO22)</f>
        <v>0</v>
      </c>
      <c r="AR22" s="123" t="str">
        <f t="shared" ref="AR22" si="49">IF(AND($AP22="Poules",$AN22&gt;1),$C22&amp;" "&amp;$AM22&amp;"
"&amp;"T1","")</f>
        <v/>
      </c>
      <c r="AS22" s="123" t="str">
        <f t="shared" ref="AS22" si="50">IF(AND($AP22="Poules",$AN22&gt;=2),$C22&amp;" "&amp;$AM22&amp;"
"&amp;"T2","")</f>
        <v/>
      </c>
      <c r="AT22" s="123" t="str">
        <f t="shared" ref="AT22" si="51">IF(AND($AP22="Poules",$AN22&gt;=3),$C22&amp;" "&amp;$AM22&amp;"
"&amp;"T3","")</f>
        <v/>
      </c>
      <c r="AU22" s="123" t="str">
        <f t="shared" ref="AU22" si="52">IF(AND($AP22="Poules",$AN22&gt;=4),$C22&amp;" "&amp;$AM22&amp;"
"&amp;"T4","")</f>
        <v/>
      </c>
      <c r="AV22" s="123" t="str">
        <f t="shared" ref="AV22" si="53">IF(AND($AP22="Poules",$AN22&gt;=5),$C22&amp;" "&amp;$AM22&amp;"
"&amp;"T5","")</f>
        <v/>
      </c>
      <c r="AW22" s="123" t="str">
        <f t="shared" ref="AW22:AW26" si="54">IF(OR(D22="",$AP22&lt;&gt;"Poules",$AQ22=0),"",IF($AQ22-$S22-$R22-$Q22-$P22&gt;=0,$C22&amp;" "&amp;$AM22&amp;"
"&amp;"1/8f",""))</f>
        <v/>
      </c>
      <c r="AX22" s="123" t="str">
        <f t="shared" ref="AX22:AX26" si="55">IF(OR(D22="",$AP22&lt;&gt;"Poules",$AQ22=0),"",IF(D22="","",IF($AQ22-$S22-$R22-$Q22&gt;=0,$C22&amp;" "&amp;$AM22&amp;"
"&amp;"1/4f","")))</f>
        <v/>
      </c>
      <c r="AY22" s="123" t="str">
        <f t="shared" ref="AY22:AY26" si="56">IF(OR(D22="",$AP22&lt;&gt;"Poules",$AQ22=0),"",IF(OR(D22="",AQ22&lt;2),"",IF($AQ22-($S22)&gt;=0,$C22&amp;" "&amp;$AM22&amp;"
"&amp;"1/2f","")))</f>
        <v/>
      </c>
      <c r="AZ22" s="123" t="str">
        <f t="shared" ref="AZ22:AZ26" si="57">IF(OR(D22="",$AP22&lt;&gt;"Poules",$AQ22=0),"",IF(AND($AQ22&lt;&gt;0,AQ22-0&gt;=1),$C22&amp;" "&amp;$AM22&amp;"
"&amp;"finale",""))</f>
        <v/>
      </c>
      <c r="BA22" s="123" t="str">
        <f t="shared" ref="BA22:BA26" si="58">IF(AND($AP22="KO",M22&lt;&gt;""),$C22&amp;" "&amp;$AM22&amp;"
"&amp;"1/64f","")</f>
        <v/>
      </c>
      <c r="BB22" s="123" t="str">
        <f t="shared" ref="BB22:BB26" si="59">IF(AND($AP22="KO",N22&lt;&gt;""),$C22&amp;" "&amp;$AM22&amp;"
"&amp;"1/32f","")</f>
        <v/>
      </c>
      <c r="BC22" s="123" t="str">
        <f t="shared" ref="BC22:BC26" si="60">IF(AND($AP22="KO",O22&lt;&gt;""),$C22&amp;" "&amp;$AM22&amp;"
"&amp;"1/16f","")</f>
        <v/>
      </c>
      <c r="BD22" s="123" t="str">
        <f t="shared" ref="BD22:BD26" si="61">IF(AND($AP22="KO",P22&lt;&gt;""),$C22&amp;" "&amp;$AM22&amp;"
"&amp;"1/8f","")</f>
        <v/>
      </c>
      <c r="BE22" s="123" t="str">
        <f t="shared" ref="BE22:BE26" si="62">IF(AND($AP22="KO",Q22&lt;&gt;""),$C22&amp;" "&amp;$AM22&amp;"
"&amp;"1/4f","")</f>
        <v/>
      </c>
      <c r="BF22" s="123" t="str">
        <f t="shared" ref="BF22:BF26" si="63">IF(AND($AP22="KO",R22&lt;&gt;""),$C22&amp;" "&amp;$AM22&amp;"
"&amp;"1/2f","")</f>
        <v/>
      </c>
      <c r="BG22" s="123" t="str">
        <f t="shared" ref="BG22:BG26" si="64">IF(AND($AP22="KO",S22&lt;&gt;""),$C22&amp;" "&amp;$AM22&amp;"
"&amp;"finale","")</f>
        <v/>
      </c>
    </row>
    <row r="23" spans="1:59" ht="26.25" customHeight="1" x14ac:dyDescent="0.2">
      <c r="A23" s="129" t="str">
        <f>IF(AL23="","","?? ---&gt;")</f>
        <v/>
      </c>
      <c r="B23" s="163"/>
      <c r="C23" s="71" t="s">
        <v>9</v>
      </c>
      <c r="D23" s="5"/>
      <c r="E23" s="72"/>
      <c r="F23" s="73" t="str">
        <f>IF(D23="","",IF(D23&gt;=64,16,IF(D23&gt;=32,8,IF(D23&gt;=16,4,IF(D23&lt;6,0,2)))))</f>
        <v/>
      </c>
      <c r="G23" s="9" t="str">
        <f>IF(OR(D23="",Tables!A26=1),"",VLOOKUP(D23,Tables!$C$1:$F$47,2))</f>
        <v/>
      </c>
      <c r="H23" s="10" t="str">
        <f>IF(OR(D23="",Tables!A26=1),"",IF(G23=0,0,VLOOKUP(D23,Tables!$C$1:$I$47,5)))</f>
        <v/>
      </c>
      <c r="I23" s="9" t="str">
        <f>IF(OR(D23="",Tables!A26=1),"",VLOOKUP(D23,Tables!$C$1:$F$47,3))</f>
        <v/>
      </c>
      <c r="J23" s="10" t="str">
        <f>IF(OR(D23="",Tables!A26=1),"",IF(I23=0,0,VLOOKUP(D23,Tables!$C$1:$I$47,6)))</f>
        <v/>
      </c>
      <c r="K23" s="9" t="str">
        <f>IF(OR(D23="",Tables!A26=1),"",VLOOKUP(D23,Tables!$C$1:$F$47,4))</f>
        <v/>
      </c>
      <c r="L23" s="10" t="str">
        <f>IF(OR(D23="",Tables!A26=1),"",IF(K23=0,0,VLOOKUP(D23,Tables!$C$1:$I$47,7)))</f>
        <v/>
      </c>
      <c r="M23" s="74" t="str">
        <f>IF(Tables!A26=1,IF(N23="","",IF(T23&gt;=127,64,IF(T23-SUM(N23:S23)=0,"",T23-SUM(N23:S23)))),IF(Y23=0,"",Y23))</f>
        <v/>
      </c>
      <c r="N23" s="116" t="str">
        <f>IF(Tables!A26=1,IF(O23="","",IF(T23&gt;=63,32,IF(T23-SUM(O23:S23)=0,"",T23-SUM(O23:S23)))),IF(Z23=0,"",Z23))</f>
        <v/>
      </c>
      <c r="O23" s="116" t="str">
        <f>IF(Tables!A26=1,IF(P23="","",IF(T23&gt;=31,16,IF(T23-SUM(P23:S23)=0,"",T23-SUM(P23:S23)))),IF(AA23=0,"",AA23))</f>
        <v/>
      </c>
      <c r="P23" s="116" t="str">
        <f>IF(Tables!A26=1,IF(Q23="","",IF(T23&gt;=15,8,IF(T23-SUM(Q23:S23)=0,"",T23-SUM(Q23:S23)))),IF(AB23=0,"",AB23))</f>
        <v/>
      </c>
      <c r="Q23" s="116" t="str">
        <f>IF(Tables!A26=1,IF(R23="","",IF(T23&gt;=7,4,IF(T23-SUM(R23:S23)=0,"",T23-SUM(R23:S23)))),IF(AC23=0,"",AC23))</f>
        <v/>
      </c>
      <c r="R23" s="111" t="str">
        <f>IF(Tables!A26=1,IF(S23="","",IF(T23&gt;=3,2,IF((T23-S23)=0,"",(T23-S23)))),IF(AD23=0,"",AD23))</f>
        <v/>
      </c>
      <c r="S23" s="110" t="str">
        <f>IF(Tables!A26=1,IF(D23&lt;6,"",IF(OR(T23="",T23="??"),"",IF(T23&gt;=1,1,""))),IF(AE23=0,"",AE23))</f>
        <v/>
      </c>
      <c r="T23" s="76" t="str">
        <f>IF(D23="","",IF(Tables!A26=1,IF(D23&lt;8,"??",D23-1),IF(Tables!A26=2,IF(D23=3,3,IF(D23=4,6,IF(D23=5,10,(G23*3)+(I23*6)+(K23*10)+((G23*H23)+(I23*J23)+(K23*L23))-1))))))</f>
        <v/>
      </c>
      <c r="U23" s="59">
        <f>IF(Tables!A26=2,IF(K23&gt;=1,5,IF(I23&gt;=1,3,IF(G23&gt;=1,3,0))),0)</f>
        <v>5</v>
      </c>
      <c r="V23" s="59">
        <f>IF(D23="",0,IF(U23=0,0,(G23*1)+(I23*2)+(K23*2)))</f>
        <v>0</v>
      </c>
      <c r="W23" s="59" t="e">
        <f>IF(U23=0,0,(G23*3)+(I23*6)+(K23*10))</f>
        <v>#VALUE!</v>
      </c>
      <c r="X23" s="59">
        <f>IF(D23&lt;6,0,IF(Tables!A26=2,(G23*H23)+(I23*J23)+(K23*L23)-1,0))</f>
        <v>0</v>
      </c>
      <c r="Y23" s="59">
        <f>IF(AE23=0,0,IF(X23&gt;=127,64,IF((X23-SUM(Z23:AE23))&lt;=0,IF(V23&lt;=(SUM(W23:X23)-SUM(Z23:AE23)),V23,0),(X23-SUM(Z23:AE23)))))</f>
        <v>0</v>
      </c>
      <c r="Z23" s="59">
        <f>IF(AE23=0,0,IF(X23&gt;=63,32,IF((X23-SUM(AA23:AE23))&lt;=0,IF(V23&lt;=(SUM(W23:X23)-SUM(AA23:AE23)),V23,0),(X23-SUM(AA23:AE23)))))</f>
        <v>0</v>
      </c>
      <c r="AA23" s="59">
        <f>IF(AE23=0,0,IF(X23&gt;=31,16,IF((X23-SUM(AB23:AE23))&lt;=0,IF(V23&lt;=(SUM(W23:X23)-SUM(AB23:AE23)),V23,0),(X23-SUM(AB23:AE23)))))</f>
        <v>0</v>
      </c>
      <c r="AB23" s="59">
        <f>IF(AE23=0,0,IF(X23&gt;=15,8,IF((X23-SUM(AC23:AE23))&lt;=0,IF(V23&lt;=(SUM(W23:X23)-SUM(AC23:AE23)),V23,0),(X23-SUM(AC23:AE23)))))</f>
        <v>0</v>
      </c>
      <c r="AC23" s="59">
        <f>IF(AE23=0,0,IF(X23&gt;=7,4,IF((X23-SUM(AD23:AE23))&lt;=0,IF(V23&lt;=(SUM(W23:X23)-SUM(AD23:AE23)),V23,0),(X23-SUM(AD23:AE23)))))</f>
        <v>0</v>
      </c>
      <c r="AD23" s="59">
        <f>IF(AE23=0,0,IF(X23&gt;=3,2,IF((X23-AE23)&lt;=0,IF(V23&lt;(SUM(W23:X23)-AE23),V23,0),(X23-AE23))))</f>
        <v>0</v>
      </c>
      <c r="AE23" s="59">
        <f>IF(X23=0,IF(V23&lt;&gt;0,V23,0),IF(X23&gt;=1,1,0))</f>
        <v>0</v>
      </c>
      <c r="AF23" s="59" t="str">
        <f>IF(COUNT(M23:S23)=0,"",COUNT(M23:S23))</f>
        <v/>
      </c>
      <c r="AG23" s="68" t="str">
        <f>IF(D23="","",IF(AND(Tables!A26=2,D23&lt;4),"Normalement, 4 joueurs minimum !!!",IF(AND(Tables!A26=1,D23&lt;8),"8 joueurs minimum !!!","")))</f>
        <v/>
      </c>
      <c r="AH23" s="69" t="str">
        <f>IF(Tables!A26=2,IF(D23="","",IF(((G23*3)+(I23*4)+(K23*5))&lt;&gt;D23,"Incohérence dans les poules !!!","")),"")</f>
        <v/>
      </c>
      <c r="AI23" s="69" t="str">
        <f>IF(AND(D23&gt;5,Tables!A26=2),IF(AND(G23&lt;&gt;0,H23=0),"Sortant poule de 3 incorrect !!!",""),"")</f>
        <v/>
      </c>
      <c r="AJ23" s="69" t="str">
        <f>IF(AND(D23&gt;5,Tables!A26=2),IF(AND(I23&lt;&gt;0,J23=0),"Sortant poule de 4 incorrect !!!",""),"")</f>
        <v/>
      </c>
      <c r="AK23" s="69" t="str">
        <f>IF(AND(D23&gt;5,Tables!A26=2),IF(AND(K23&lt;&gt;0,L23=0),"Sortant poule de 5 incorrect !!!",""),"")</f>
        <v/>
      </c>
      <c r="AL23" s="70" t="str">
        <f>IF(AG23&lt;&gt;"",AG23,IF(AH23&lt;&gt;"",AH23,IF(AI23&lt;&gt;"",AI23,IF(AJ23&lt;&gt;"",AJ23,IF(AK23&lt;&gt;"",AK23,"")))))</f>
        <v/>
      </c>
      <c r="AM23" s="3" t="str">
        <f t="shared" ref="AM23:AM26" si="65">IF($B$22=0,"",$B$22)</f>
        <v/>
      </c>
      <c r="AN23" s="126">
        <f t="shared" si="45"/>
        <v>0</v>
      </c>
      <c r="AO23" s="126">
        <f t="shared" si="46"/>
        <v>0</v>
      </c>
      <c r="AP23" s="124" t="str">
        <f t="shared" si="47"/>
        <v>Pas de matchs</v>
      </c>
      <c r="AQ23" s="127" t="str">
        <f t="shared" si="48"/>
        <v>0</v>
      </c>
      <c r="AR23" s="123" t="str">
        <f t="shared" si="26"/>
        <v/>
      </c>
      <c r="AS23" s="123" t="str">
        <f t="shared" si="27"/>
        <v/>
      </c>
      <c r="AT23" s="123" t="str">
        <f t="shared" si="28"/>
        <v/>
      </c>
      <c r="AU23" s="123" t="str">
        <f t="shared" si="29"/>
        <v/>
      </c>
      <c r="AV23" s="123" t="str">
        <f t="shared" si="30"/>
        <v/>
      </c>
      <c r="AW23" s="123" t="str">
        <f t="shared" si="54"/>
        <v/>
      </c>
      <c r="AX23" s="123" t="str">
        <f t="shared" si="55"/>
        <v/>
      </c>
      <c r="AY23" s="123" t="str">
        <f t="shared" si="56"/>
        <v/>
      </c>
      <c r="AZ23" s="123" t="str">
        <f t="shared" si="57"/>
        <v/>
      </c>
      <c r="BA23" s="123" t="str">
        <f t="shared" si="58"/>
        <v/>
      </c>
      <c r="BB23" s="123" t="str">
        <f t="shared" si="59"/>
        <v/>
      </c>
      <c r="BC23" s="123" t="str">
        <f t="shared" si="60"/>
        <v/>
      </c>
      <c r="BD23" s="123" t="str">
        <f t="shared" si="61"/>
        <v/>
      </c>
      <c r="BE23" s="123" t="str">
        <f t="shared" si="62"/>
        <v/>
      </c>
      <c r="BF23" s="123" t="str">
        <f t="shared" si="63"/>
        <v/>
      </c>
      <c r="BG23" s="123" t="str">
        <f t="shared" si="64"/>
        <v/>
      </c>
    </row>
    <row r="24" spans="1:59" ht="26.25" customHeight="1" x14ac:dyDescent="0.2">
      <c r="A24" s="129" t="str">
        <f>IF(AL24="","","?? ---&gt;")</f>
        <v/>
      </c>
      <c r="B24" s="163"/>
      <c r="C24" s="71" t="s">
        <v>10</v>
      </c>
      <c r="D24" s="5"/>
      <c r="E24" s="72"/>
      <c r="F24" s="73" t="str">
        <f>IF(D24="","",IF(D24&gt;=64,16,IF(D24&gt;=32,8,IF(D24&gt;=16,4,IF(D24&lt;6,0,2)))))</f>
        <v/>
      </c>
      <c r="G24" s="9" t="str">
        <f>IF(OR(D24="",Tables!A27=1),"",VLOOKUP(D24,Tables!$C$1:$F$47,2))</f>
        <v/>
      </c>
      <c r="H24" s="10" t="str">
        <f>IF(OR(D24="",Tables!A27=1),"",IF(G24=0,0,VLOOKUP(D24,Tables!$C$1:$I$47,5)))</f>
        <v/>
      </c>
      <c r="I24" s="9" t="str">
        <f>IF(OR(D24="",Tables!A27=1),"",VLOOKUP(D24,Tables!$C$1:$F$47,3))</f>
        <v/>
      </c>
      <c r="J24" s="10" t="str">
        <f>IF(OR(D24="",Tables!A27=1),"",IF(I24=0,0,VLOOKUP(D24,Tables!$C$1:$I$47,6)))</f>
        <v/>
      </c>
      <c r="K24" s="9" t="str">
        <f>IF(OR(D24="",Tables!A27=1),"",VLOOKUP(D24,Tables!$C$1:$F$47,4))</f>
        <v/>
      </c>
      <c r="L24" s="10" t="str">
        <f>IF(OR(D24="",Tables!A27=1),"",IF(K24=0,0,VLOOKUP(D24,Tables!$C$1:$I$47,7)))</f>
        <v/>
      </c>
      <c r="M24" s="74" t="str">
        <f>IF(Tables!A27=1,IF(N24="","",IF(T24&gt;=127,64,IF(T24-SUM(N24:S24)=0,"",T24-SUM(N24:S24)))),IF(Y24=0,"",Y24))</f>
        <v/>
      </c>
      <c r="N24" s="116" t="str">
        <f>IF(Tables!A27=1,IF(O24="","",IF(T24&gt;=63,32,IF(T24-SUM(O24:S24)=0,"",T24-SUM(O24:S24)))),IF(Z24=0,"",Z24))</f>
        <v/>
      </c>
      <c r="O24" s="116" t="str">
        <f>IF(Tables!A27=1,IF(P24="","",IF(T24&gt;=31,16,IF(T24-SUM(P24:S24)=0,"",T24-SUM(P24:S24)))),IF(AA24=0,"",AA24))</f>
        <v/>
      </c>
      <c r="P24" s="116" t="str">
        <f>IF(Tables!A27=1,IF(Q24="","",IF(T24&gt;=15,8,IF(T24-SUM(Q24:S24)=0,"",T24-SUM(Q24:S24)))),IF(AB24=0,"",AB24))</f>
        <v/>
      </c>
      <c r="Q24" s="116" t="str">
        <f>IF(Tables!A27=1,IF(R24="","",IF(T24&gt;=7,4,IF(T24-SUM(R24:S24)=0,"",T24-SUM(R24:S24)))),IF(AC24=0,"",AC24))</f>
        <v/>
      </c>
      <c r="R24" s="111" t="str">
        <f>IF(Tables!A27=1,IF(S24="","",IF(T24&gt;=3,2,IF((T24-S24)=0,"",(T24-S24)))),IF(AD24=0,"",AD24))</f>
        <v/>
      </c>
      <c r="S24" s="110" t="str">
        <f>IF(Tables!A27=1,IF(D24&lt;6,"",IF(OR(T24="",T24="??"),"",IF(T24&gt;=1,1,""))),IF(AE24=0,"",AE24))</f>
        <v/>
      </c>
      <c r="T24" s="76" t="str">
        <f>IF(D24="","",IF(Tables!A27=1,IF(D24&lt;8,"??",D24-1),IF(Tables!A27=2,IF(D24=3,3,IF(D24=4,6,IF(D24=5,10,(G24*3)+(I24*6)+(K24*10)+((G24*H24)+(I24*J24)+(K24*L24))-1))))))</f>
        <v/>
      </c>
      <c r="U24" s="59">
        <f>IF(Tables!A27=2,IF(K24&gt;=1,5,IF(I24&gt;=1,3,IF(G24&gt;=1,3,0))),0)</f>
        <v>5</v>
      </c>
      <c r="V24" s="59">
        <f>IF(D24="",0,IF(U24=0,0,(G24*1)+(I24*2)+(K24*2)))</f>
        <v>0</v>
      </c>
      <c r="W24" s="59" t="e">
        <f>IF(U24=0,0,(G24*3)+(I24*6)+(K24*10))</f>
        <v>#VALUE!</v>
      </c>
      <c r="X24" s="59">
        <f>IF(D24&lt;6,0,IF(Tables!A27=2,(G24*H24)+(I24*J24)+(K24*L24)-1,0))</f>
        <v>0</v>
      </c>
      <c r="Y24" s="59">
        <f>IF(AE24=0,0,IF(X24&gt;=127,64,IF((X24-SUM(Z24:AE24))&lt;=0,IF(V24&lt;=(SUM(W24:X24)-SUM(Z24:AE24)),V24,0),(X24-SUM(Z24:AE24)))))</f>
        <v>0</v>
      </c>
      <c r="Z24" s="59">
        <f>IF(AE24=0,0,IF(X24&gt;=63,32,IF((X24-SUM(AA24:AE24))&lt;=0,IF(V24&lt;=(SUM(W24:X24)-SUM(AA24:AE24)),V24,0),(X24-SUM(AA24:AE24)))))</f>
        <v>0</v>
      </c>
      <c r="AA24" s="59">
        <f>IF(AE24=0,0,IF(X24&gt;=31,16,IF((X24-SUM(AB24:AE24))&lt;=0,IF(V24&lt;=(SUM(W24:X24)-SUM(AB24:AE24)),V24,0),(X24-SUM(AB24:AE24)))))</f>
        <v>0</v>
      </c>
      <c r="AB24" s="59">
        <f>IF(AE24=0,0,IF(X24&gt;=15,8,IF((X24-SUM(AC24:AE24))&lt;=0,IF(V24&lt;=(SUM(W24:X24)-SUM(AC24:AE24)),V24,0),(X24-SUM(AC24:AE24)))))</f>
        <v>0</v>
      </c>
      <c r="AC24" s="59">
        <f>IF(AE24=0,0,IF(X24&gt;=7,4,IF((X24-SUM(AD24:AE24))&lt;=0,IF(V24&lt;=(SUM(W24:X24)-SUM(AD24:AE24)),V24,0),(X24-SUM(AD24:AE24)))))</f>
        <v>0</v>
      </c>
      <c r="AD24" s="59">
        <f>IF(AE24=0,0,IF(X24&gt;=3,2,IF((X24-AE24)&lt;=0,IF(V24&lt;(SUM(W24:X24)-AE24),V24,0),(X24-AE24))))</f>
        <v>0</v>
      </c>
      <c r="AE24" s="59">
        <f>IF(X24=0,IF(V24&lt;&gt;0,V24,0),IF(X24&gt;=1,1,0))</f>
        <v>0</v>
      </c>
      <c r="AF24" s="59" t="str">
        <f>IF(COUNT(M24:S24)=0,"",COUNT(M24:S24))</f>
        <v/>
      </c>
      <c r="AG24" s="68" t="str">
        <f>IF(D24="","",IF(AND(Tables!A27=2,D24&lt;4),"Normalement, 4 joueurs minimum !!!",IF(AND(Tables!A27=1,D24&lt;8),"8 joueurs minimum !!!","")))</f>
        <v/>
      </c>
      <c r="AH24" s="69" t="str">
        <f>IF(Tables!A27=2,IF(D24="","",IF(((G24*3)+(I24*4)+(K24*5))&lt;&gt;D24,"Incohérence dans les poules !!!","")),"")</f>
        <v/>
      </c>
      <c r="AI24" s="69" t="str">
        <f>IF(AND(D24&gt;5,Tables!A27=2),IF(AND(G24&lt;&gt;0,H24=0),"Sortant poule de 3 incorrect !!!",""),"")</f>
        <v/>
      </c>
      <c r="AJ24" s="69" t="str">
        <f>IF(AND(D24&gt;5,Tables!A27=2),IF(AND(I24&lt;&gt;0,J24=0),"Sortant poule de 4 incorrect !!!",""),"")</f>
        <v/>
      </c>
      <c r="AK24" s="69" t="str">
        <f>IF(AND(D24&gt;5,Tables!A27=2),IF(AND(K24&lt;&gt;0,L24=0),"Sortant poule de 5 incorrect !!!",""),"")</f>
        <v/>
      </c>
      <c r="AL24" s="70" t="str">
        <f>IF(AG24&lt;&gt;"",AG24,IF(AH24&lt;&gt;"",AH24,IF(AI24&lt;&gt;"",AI24,IF(AJ24&lt;&gt;"",AJ24,IF(AK24&lt;&gt;"",AK24,"")))))</f>
        <v/>
      </c>
      <c r="AM24" s="3" t="str">
        <f t="shared" si="65"/>
        <v/>
      </c>
      <c r="AN24" s="126">
        <f t="shared" si="45"/>
        <v>0</v>
      </c>
      <c r="AO24" s="126">
        <f t="shared" si="46"/>
        <v>0</v>
      </c>
      <c r="AP24" s="124" t="str">
        <f t="shared" si="47"/>
        <v>Pas de matchs</v>
      </c>
      <c r="AQ24" s="127" t="str">
        <f t="shared" si="48"/>
        <v>0</v>
      </c>
      <c r="AR24" s="123" t="str">
        <f t="shared" si="26"/>
        <v/>
      </c>
      <c r="AS24" s="123" t="str">
        <f t="shared" si="27"/>
        <v/>
      </c>
      <c r="AT24" s="123" t="str">
        <f t="shared" si="28"/>
        <v/>
      </c>
      <c r="AU24" s="123" t="str">
        <f t="shared" si="29"/>
        <v/>
      </c>
      <c r="AV24" s="123" t="str">
        <f t="shared" si="30"/>
        <v/>
      </c>
      <c r="AW24" s="123" t="str">
        <f t="shared" si="54"/>
        <v/>
      </c>
      <c r="AX24" s="123" t="str">
        <f t="shared" si="55"/>
        <v/>
      </c>
      <c r="AY24" s="123" t="str">
        <f t="shared" si="56"/>
        <v/>
      </c>
      <c r="AZ24" s="123" t="str">
        <f t="shared" si="57"/>
        <v/>
      </c>
      <c r="BA24" s="123" t="str">
        <f t="shared" si="58"/>
        <v/>
      </c>
      <c r="BB24" s="123" t="str">
        <f t="shared" si="59"/>
        <v/>
      </c>
      <c r="BC24" s="123" t="str">
        <f t="shared" si="60"/>
        <v/>
      </c>
      <c r="BD24" s="123" t="str">
        <f t="shared" si="61"/>
        <v/>
      </c>
      <c r="BE24" s="123" t="str">
        <f t="shared" si="62"/>
        <v/>
      </c>
      <c r="BF24" s="123" t="str">
        <f t="shared" si="63"/>
        <v/>
      </c>
      <c r="BG24" s="123" t="str">
        <f t="shared" si="64"/>
        <v/>
      </c>
    </row>
    <row r="25" spans="1:59" ht="26.25" customHeight="1" x14ac:dyDescent="0.2">
      <c r="A25" s="129" t="str">
        <f>IF(AL25="","","?? ---&gt;")</f>
        <v/>
      </c>
      <c r="B25" s="163"/>
      <c r="C25" s="71" t="s">
        <v>11</v>
      </c>
      <c r="D25" s="5"/>
      <c r="E25" s="72"/>
      <c r="F25" s="73" t="str">
        <f>IF(D25="","",IF(D25&gt;=64,16,IF(D25&gt;=32,8,IF(D25&gt;=16,4,IF(D25&lt;6,0,2)))))</f>
        <v/>
      </c>
      <c r="G25" s="9" t="str">
        <f>IF(OR(D25="",Tables!A28=1),"",VLOOKUP(D25,Tables!$C$1:$F$47,2))</f>
        <v/>
      </c>
      <c r="H25" s="10" t="str">
        <f>IF(OR(D25="",Tables!A28=1),"",IF(G25=0,0,VLOOKUP(D25,Tables!$C$1:$I$47,5)))</f>
        <v/>
      </c>
      <c r="I25" s="9" t="str">
        <f>IF(OR(D25="",Tables!A28=1),"",VLOOKUP(D25,Tables!$C$1:$F$47,3))</f>
        <v/>
      </c>
      <c r="J25" s="10" t="str">
        <f>IF(OR(D25="",Tables!A28=1),"",IF(I25=0,0,VLOOKUP(D25,Tables!$C$1:$I$47,6)))</f>
        <v/>
      </c>
      <c r="K25" s="9" t="str">
        <f>IF(OR(D25="",Tables!A28=1),"",VLOOKUP(D25,Tables!$C$1:$F$47,4))</f>
        <v/>
      </c>
      <c r="L25" s="10" t="str">
        <f>IF(OR(D25="",Tables!A28=1),"",IF(K25=0,0,VLOOKUP(D25,Tables!$C$1:$I$47,7)))</f>
        <v/>
      </c>
      <c r="M25" s="74" t="str">
        <f>IF(Tables!A28=1,IF(N25="","",IF(T25&gt;=127,64,IF(T25-SUM(N25:S25)=0,"",T25-SUM(N25:S25)))),IF(Y25=0,"",Y25))</f>
        <v/>
      </c>
      <c r="N25" s="116" t="str">
        <f>IF(Tables!A28=1,IF(O25="","",IF(T25&gt;=63,32,IF(T25-SUM(O25:S25)=0,"",T25-SUM(O25:S25)))),IF(Z25=0,"",Z25))</f>
        <v/>
      </c>
      <c r="O25" s="116" t="str">
        <f>IF(Tables!A28=1,IF(P25="","",IF(T25&gt;=31,16,IF(T25-SUM(P25:S25)=0,"",T25-SUM(P25:S25)))),IF(AA25=0,"",AA25))</f>
        <v/>
      </c>
      <c r="P25" s="116" t="str">
        <f>IF(Tables!A28=1,IF(Q25="","",IF(T25&gt;=15,8,IF(T25-SUM(Q25:S25)=0,"",T25-SUM(Q25:S25)))),IF(AB25=0,"",AB25))</f>
        <v/>
      </c>
      <c r="Q25" s="116" t="str">
        <f>IF(Tables!A28=1,IF(R25="","",IF(T25&gt;=7,4,IF(T25-SUM(R25:S25)=0,"",T25-SUM(R25:S25)))),IF(AC25=0,"",AC25))</f>
        <v/>
      </c>
      <c r="R25" s="111" t="str">
        <f>IF(Tables!A28=1,IF(S25="","",IF(T25&gt;=3,2,IF((T25-S25)=0,"",(T25-S25)))),IF(AD25=0,"",AD25))</f>
        <v/>
      </c>
      <c r="S25" s="110" t="str">
        <f>IF(Tables!A28=1,IF(D25&lt;6,"",IF(OR(T25="",T25="??"),"",IF(T25&gt;=1,1,""))),IF(AE25=0,"",AE25))</f>
        <v/>
      </c>
      <c r="T25" s="76" t="str">
        <f>IF(D25="","",IF(Tables!A28=1,IF(D25&lt;8,"??",D25-1),IF(Tables!A28=2,IF(D25=3,3,IF(D25=4,6,IF(D25=5,10,(G25*3)+(I25*6)+(K25*10)+((G25*H25)+(I25*J25)+(K25*L25))-1))))))</f>
        <v/>
      </c>
      <c r="U25" s="59">
        <f>IF(Tables!A28=2,IF(K25&gt;=1,5,IF(I25&gt;=1,3,IF(G25&gt;=1,3,0))),0)</f>
        <v>5</v>
      </c>
      <c r="V25" s="59">
        <f>IF(D25="",0,IF(U25=0,0,(G25*1)+(I25*2)+(K25*2)))</f>
        <v>0</v>
      </c>
      <c r="W25" s="59" t="e">
        <f>IF(U25=0,0,(G25*3)+(I25*6)+(K25*10))</f>
        <v>#VALUE!</v>
      </c>
      <c r="X25" s="59">
        <f>IF(D25&lt;6,0,IF(Tables!A28=2,(G25*H25)+(I25*J25)+(K25*L25)-1,0))</f>
        <v>0</v>
      </c>
      <c r="Y25" s="59">
        <f>IF(AE25=0,0,IF(X25&gt;=127,64,IF((X25-SUM(Z25:AE25))&lt;=0,IF(V25&lt;=(SUM(W25:X25)-SUM(Z25:AE25)),V25,0),(X25-SUM(Z25:AE25)))))</f>
        <v>0</v>
      </c>
      <c r="Z25" s="59">
        <f>IF(AE25=0,0,IF(X25&gt;=63,32,IF((X25-SUM(AA25:AE25))&lt;=0,IF(V25&lt;=(SUM(W25:X25)-SUM(AA25:AE25)),V25,0),(X25-SUM(AA25:AE25)))))</f>
        <v>0</v>
      </c>
      <c r="AA25" s="59">
        <f>IF(AE25=0,0,IF(X25&gt;=31,16,IF((X25-SUM(AB25:AE25))&lt;=0,IF(V25&lt;=(SUM(W25:X25)-SUM(AB25:AE25)),V25,0),(X25-SUM(AB25:AE25)))))</f>
        <v>0</v>
      </c>
      <c r="AB25" s="59">
        <f>IF(AE25=0,0,IF(X25&gt;=15,8,IF((X25-SUM(AC25:AE25))&lt;=0,IF(V25&lt;=(SUM(W25:X25)-SUM(AC25:AE25)),V25,0),(X25-SUM(AC25:AE25)))))</f>
        <v>0</v>
      </c>
      <c r="AC25" s="59">
        <f>IF(AE25=0,0,IF(X25&gt;=7,4,IF((X25-SUM(AD25:AE25))&lt;=0,IF(V25&lt;=(SUM(W25:X25)-SUM(AD25:AE25)),V25,0),(X25-SUM(AD25:AE25)))))</f>
        <v>0</v>
      </c>
      <c r="AD25" s="59">
        <f>IF(AE25=0,0,IF(X25&gt;=3,2,IF((X25-AE25)&lt;=0,IF(V25&lt;(SUM(W25:X25)-AE25),V25,0),(X25-AE25))))</f>
        <v>0</v>
      </c>
      <c r="AE25" s="59">
        <f>IF(X25=0,IF(V25&lt;&gt;0,V25,0),IF(X25&gt;=1,1,0))</f>
        <v>0</v>
      </c>
      <c r="AF25" s="59" t="str">
        <f>IF(COUNT(M25:S25)=0,"",COUNT(M25:S25))</f>
        <v/>
      </c>
      <c r="AG25" s="68" t="str">
        <f>IF(D25="","",IF(AND(Tables!A28=2,D25&lt;4),"Normalement, 4 joueurs minimum !!!",IF(AND(Tables!A28=1,D25&lt;8),"8 joueurs minimum !!!","")))</f>
        <v/>
      </c>
      <c r="AH25" s="69" t="str">
        <f>IF(Tables!A28=2,IF(D25="","",IF(((G25*3)+(I25*4)+(K25*5))&lt;&gt;D25,"Incohérence dans les poules !!!","")),"")</f>
        <v/>
      </c>
      <c r="AI25" s="69" t="str">
        <f>IF(AND(D25&gt;5,Tables!A28=2),IF(AND(G25&lt;&gt;0,H25=0),"Sortant poule de 3 incorrect !!!",""),"")</f>
        <v/>
      </c>
      <c r="AJ25" s="69" t="str">
        <f>IF(AND(D25&gt;5,Tables!A28=2),IF(AND(I25&lt;&gt;0,J25=0),"Sortant poule de 4 incorrect !!!",""),"")</f>
        <v/>
      </c>
      <c r="AK25" s="69" t="str">
        <f>IF(AND(D25&gt;5,Tables!A28=2),IF(AND(K25&lt;&gt;0,L25=0),"Sortant poule de 5 incorrect !!!",""),"")</f>
        <v/>
      </c>
      <c r="AL25" s="70" t="str">
        <f>IF(AG25&lt;&gt;"",AG25,IF(AH25&lt;&gt;"",AH25,IF(AI25&lt;&gt;"",AI25,IF(AJ25&lt;&gt;"",AJ25,IF(AK25&lt;&gt;"",AK25,"")))))</f>
        <v/>
      </c>
      <c r="AM25" s="3" t="str">
        <f t="shared" si="65"/>
        <v/>
      </c>
      <c r="AN25" s="126">
        <f t="shared" si="45"/>
        <v>0</v>
      </c>
      <c r="AO25" s="126">
        <f t="shared" si="46"/>
        <v>0</v>
      </c>
      <c r="AP25" s="124" t="str">
        <f t="shared" si="47"/>
        <v>Pas de matchs</v>
      </c>
      <c r="AQ25" s="127" t="str">
        <f t="shared" si="48"/>
        <v>0</v>
      </c>
      <c r="AR25" s="123" t="str">
        <f t="shared" si="26"/>
        <v/>
      </c>
      <c r="AS25" s="123" t="str">
        <f t="shared" si="27"/>
        <v/>
      </c>
      <c r="AT25" s="123" t="str">
        <f t="shared" si="28"/>
        <v/>
      </c>
      <c r="AU25" s="123" t="str">
        <f t="shared" si="29"/>
        <v/>
      </c>
      <c r="AV25" s="123" t="str">
        <f t="shared" si="30"/>
        <v/>
      </c>
      <c r="AW25" s="123" t="str">
        <f t="shared" si="54"/>
        <v/>
      </c>
      <c r="AX25" s="123" t="str">
        <f t="shared" si="55"/>
        <v/>
      </c>
      <c r="AY25" s="123" t="str">
        <f t="shared" si="56"/>
        <v/>
      </c>
      <c r="AZ25" s="123" t="str">
        <f t="shared" si="57"/>
        <v/>
      </c>
      <c r="BA25" s="123" t="str">
        <f t="shared" si="58"/>
        <v/>
      </c>
      <c r="BB25" s="123" t="str">
        <f t="shared" si="59"/>
        <v/>
      </c>
      <c r="BC25" s="123" t="str">
        <f t="shared" si="60"/>
        <v/>
      </c>
      <c r="BD25" s="123" t="str">
        <f t="shared" si="61"/>
        <v/>
      </c>
      <c r="BE25" s="123" t="str">
        <f t="shared" si="62"/>
        <v/>
      </c>
      <c r="BF25" s="123" t="str">
        <f t="shared" si="63"/>
        <v/>
      </c>
      <c r="BG25" s="123" t="str">
        <f t="shared" si="64"/>
        <v/>
      </c>
    </row>
    <row r="26" spans="1:59" ht="26.25" customHeight="1" thickBot="1" x14ac:dyDescent="0.25">
      <c r="A26" s="129" t="str">
        <f>IF(AL26="","","?? ---&gt;")</f>
        <v/>
      </c>
      <c r="B26" s="164"/>
      <c r="C26" s="77" t="s">
        <v>12</v>
      </c>
      <c r="D26" s="6"/>
      <c r="E26" s="78"/>
      <c r="F26" s="79" t="str">
        <f>IF(D26="","",IF(D26&gt;=64,16,IF(D26&gt;=32,8,IF(D26&gt;=16,4,IF(D26&lt;6,0,2)))))</f>
        <v/>
      </c>
      <c r="G26" s="11" t="str">
        <f>IF(OR(D26="",Tables!A29=1),"",VLOOKUP(D26,Tables!$C$1:$F$47,2))</f>
        <v/>
      </c>
      <c r="H26" s="12" t="str">
        <f>IF(OR(D26="",Tables!A29=1),"",IF(G26=0,0,VLOOKUP(D26,Tables!$C$1:$I$47,5)))</f>
        <v/>
      </c>
      <c r="I26" s="11" t="str">
        <f>IF(OR(D26="",Tables!A29=1),"",VLOOKUP(D26,Tables!$C$1:$F$47,3))</f>
        <v/>
      </c>
      <c r="J26" s="12" t="str">
        <f>IF(OR(D26="",Tables!A29=1),"",IF(I26=0,0,VLOOKUP(D26,Tables!$C$1:$I$47,6)))</f>
        <v/>
      </c>
      <c r="K26" s="11" t="str">
        <f>IF(OR(D26="",Tables!A29=1),"",VLOOKUP(D26,Tables!$C$1:$F$47,4))</f>
        <v/>
      </c>
      <c r="L26" s="12" t="str">
        <f>IF(OR(D26="",Tables!A29=1),"",IF(K26=0,0,VLOOKUP(D26,Tables!$C$1:$I$47,7)))</f>
        <v/>
      </c>
      <c r="M26" s="80" t="str">
        <f>IF(Tables!A29=1,IF(N26="","",IF(T26&gt;=127,64,IF(T26-SUM(N26:S26)=0,"",T26-SUM(N26:S26)))),IF(Y26=0,"",Y26))</f>
        <v/>
      </c>
      <c r="N26" s="80" t="str">
        <f>IF(Tables!A29=1,IF(O26="","",IF(T26&gt;=63,32,IF(T26-SUM(O26:S26)=0,"",T26-SUM(O26:S26)))),IF(Z26=0,"",Z26))</f>
        <v/>
      </c>
      <c r="O26" s="114" t="str">
        <f>IF(Tables!A29=1,IF(P26="","",IF(T26&gt;=31,16,IF(T26-SUM(P26:S26)=0,"",T26-SUM(P26:S26)))),IF(AA26=0,"",AA26))</f>
        <v/>
      </c>
      <c r="P26" s="114" t="str">
        <f>IF(Tables!A29=1,IF(Q26="","",IF(T26&gt;=15,8,IF(T26-SUM(Q26:S26)=0,"",T26-SUM(Q26:S26)))),IF(AB26=0,"",AB26))</f>
        <v/>
      </c>
      <c r="Q26" s="114" t="str">
        <f>IF(Tables!A29=1,IF(R26="","",IF(T26&gt;=7,4,IF(T26-SUM(R26:S26)=0,"",T26-SUM(R26:S26)))),IF(AC26=0,"",AC26))</f>
        <v/>
      </c>
      <c r="R26" s="108" t="str">
        <f>IF(Tables!A29=1,IF(S26="","",IF(T26&gt;=3,2,IF((T26-S26)=0,"",(T26-S26)))),IF(AD26=0,"",AD26))</f>
        <v/>
      </c>
      <c r="S26" s="109" t="str">
        <f>IF(Tables!A29=1,IF(D26&lt;6,"",IF(OR(T26="",T26="??"),"",IF(T26&gt;=1,1,""))),IF(AE26=0,"",AE26))</f>
        <v/>
      </c>
      <c r="T26" s="82" t="str">
        <f>IF(D26="","",IF(Tables!A29=1,IF(D26&lt;8,"??",D26-1),IF(Tables!A29=2,IF(D26=3,3,IF(D26=4,6,IF(D26=5,10,(G26*3)+(I26*6)+(K26*10)+((G26*H26)+(I26*J26)+(K26*L26))-1))))))</f>
        <v/>
      </c>
      <c r="U26" s="59">
        <f>IF(Tables!A29=2,IF(K26&gt;=1,5,IF(I26&gt;=1,3,IF(G26&gt;=1,3,0))),0)</f>
        <v>5</v>
      </c>
      <c r="V26" s="59">
        <f>IF(D26="",0,IF(U26=0,0,(G26*1)+(I26*2)+(K26*2)))</f>
        <v>0</v>
      </c>
      <c r="W26" s="59" t="e">
        <f>IF(U26=0,0,(G26*3)+(I26*6)+(K26*10))</f>
        <v>#VALUE!</v>
      </c>
      <c r="X26" s="59">
        <f>IF(D26&lt;6,0,IF(Tables!A29=2,(G26*H26)+(I26*J26)+(K26*L26)-1,0))</f>
        <v>0</v>
      </c>
      <c r="Y26" s="59">
        <f>IF(AE26=0,0,IF(X26&gt;=127,64,IF((X26-SUM(Z26:AE26))&lt;=0,IF(V26&lt;=(SUM(W26:X26)-SUM(Z26:AE26)),V26,0),(X26-SUM(Z26:AE26)))))</f>
        <v>0</v>
      </c>
      <c r="Z26" s="59">
        <f>IF(AE26=0,0,IF(X26&gt;=63,32,IF((X26-SUM(AA26:AE26))&lt;=0,IF(V26&lt;=(SUM(W26:X26)-SUM(AA26:AE26)),V26,0),(X26-SUM(AA26:AE26)))))</f>
        <v>0</v>
      </c>
      <c r="AA26" s="59">
        <f>IF(AE26=0,0,IF(X26&gt;=31,16,IF((X26-SUM(AB26:AE26))&lt;=0,IF(V26&lt;=(SUM(W26:X26)-SUM(AB26:AE26)),V26,0),(X26-SUM(AB26:AE26)))))</f>
        <v>0</v>
      </c>
      <c r="AB26" s="59">
        <f>IF(AE26=0,0,IF(X26&gt;=15,8,IF((X26-SUM(AC26:AE26))&lt;=0,IF(V26&lt;=(SUM(W26:X26)-SUM(AC26:AE26)),V26,0),(X26-SUM(AC26:AE26)))))</f>
        <v>0</v>
      </c>
      <c r="AC26" s="59">
        <f>IF(AE26=0,0,IF(X26&gt;=7,4,IF((X26-SUM(AD26:AE26))&lt;=0,IF(V26&lt;=(SUM(W26:X26)-SUM(AD26:AE26)),V26,0),(X26-SUM(AD26:AE26)))))</f>
        <v>0</v>
      </c>
      <c r="AD26" s="59">
        <f>IF(AE26=0,0,IF(X26&gt;=3,2,IF((X26-AE26)&lt;=0,IF(V26&lt;(SUM(W26:X26)-AE26),V26,0),(X26-AE26))))</f>
        <v>0</v>
      </c>
      <c r="AE26" s="59">
        <f>IF(X26=0,IF(V26&lt;&gt;0,V26,0),IF(X26&gt;=1,1,0))</f>
        <v>0</v>
      </c>
      <c r="AF26" s="59" t="str">
        <f>IF(COUNT(M26:S26)=0,"",COUNT(M26:S26))</f>
        <v/>
      </c>
      <c r="AG26" s="68" t="str">
        <f>IF(D26="","",IF(AND(Tables!A29=2,D26&lt;4),"Normalement, 4 joueurs minimum !!!",IF(AND(Tables!A29=1,D26&lt;8),"8 joueurs minimum !!!","")))</f>
        <v/>
      </c>
      <c r="AH26" s="69" t="str">
        <f>IF(Tables!A29=2,IF(D26="","",IF(((G26*3)+(I26*4)+(K26*5))&lt;&gt;D26,"Incohérence dans les poules !!!","")),"")</f>
        <v/>
      </c>
      <c r="AI26" s="69" t="str">
        <f>IF(AND(D26&gt;5,Tables!A29=2),IF(AND(G26&lt;&gt;0,H26=0),"Sortant poule de 3 incorrect !!!",""),"")</f>
        <v/>
      </c>
      <c r="AJ26" s="69" t="str">
        <f>IF(AND(D26&gt;5,Tables!A29=2),IF(AND(I26&lt;&gt;0,J26=0),"Sortant poule de 4 incorrect !!!",""),"")</f>
        <v/>
      </c>
      <c r="AK26" s="69" t="str">
        <f>IF(AND(D26&gt;5,Tables!A29=2),IF(AND(K26&lt;&gt;0,L26=0),"Sortant poule de 5 incorrect !!!",""),"")</f>
        <v/>
      </c>
      <c r="AL26" s="70" t="str">
        <f>IF(AG26&lt;&gt;"",AG26,IF(AH26&lt;&gt;"",AH26,IF(AI26&lt;&gt;"",AI26,IF(AJ26&lt;&gt;"",AJ26,IF(AK26&lt;&gt;"",AK26,"")))))</f>
        <v/>
      </c>
      <c r="AM26" s="3" t="str">
        <f t="shared" si="65"/>
        <v/>
      </c>
      <c r="AN26" s="126">
        <f t="shared" si="45"/>
        <v>0</v>
      </c>
      <c r="AO26" s="126">
        <f t="shared" si="46"/>
        <v>0</v>
      </c>
      <c r="AP26" s="124" t="str">
        <f t="shared" si="47"/>
        <v>Pas de matchs</v>
      </c>
      <c r="AQ26" s="127" t="str">
        <f t="shared" si="48"/>
        <v>0</v>
      </c>
      <c r="AR26" s="123" t="str">
        <f t="shared" si="26"/>
        <v/>
      </c>
      <c r="AS26" s="123" t="str">
        <f t="shared" si="27"/>
        <v/>
      </c>
      <c r="AT26" s="123" t="str">
        <f t="shared" si="28"/>
        <v/>
      </c>
      <c r="AU26" s="123" t="str">
        <f t="shared" si="29"/>
        <v/>
      </c>
      <c r="AV26" s="123" t="str">
        <f t="shared" si="30"/>
        <v/>
      </c>
      <c r="AW26" s="123" t="str">
        <f t="shared" si="54"/>
        <v/>
      </c>
      <c r="AX26" s="123" t="str">
        <f t="shared" si="55"/>
        <v/>
      </c>
      <c r="AY26" s="123" t="str">
        <f t="shared" si="56"/>
        <v/>
      </c>
      <c r="AZ26" s="123" t="str">
        <f t="shared" si="57"/>
        <v/>
      </c>
      <c r="BA26" s="123" t="str">
        <f t="shared" si="58"/>
        <v/>
      </c>
      <c r="BB26" s="123" t="str">
        <f t="shared" si="59"/>
        <v/>
      </c>
      <c r="BC26" s="123" t="str">
        <f t="shared" si="60"/>
        <v/>
      </c>
      <c r="BD26" s="123" t="str">
        <f t="shared" si="61"/>
        <v/>
      </c>
      <c r="BE26" s="123" t="str">
        <f t="shared" si="62"/>
        <v/>
      </c>
      <c r="BF26" s="123" t="str">
        <f t="shared" si="63"/>
        <v/>
      </c>
      <c r="BG26" s="123" t="str">
        <f t="shared" si="64"/>
        <v/>
      </c>
    </row>
    <row r="27" spans="1:59" ht="18.75" customHeight="1" thickTop="1" thickBot="1" x14ac:dyDescent="0.25">
      <c r="A27" s="128"/>
      <c r="B27" s="83"/>
      <c r="C27" s="84"/>
      <c r="D27" s="84"/>
      <c r="E27" s="85"/>
      <c r="F27" s="84"/>
      <c r="G27" s="84"/>
      <c r="H27" s="84"/>
      <c r="I27" s="84"/>
      <c r="J27" s="84"/>
      <c r="K27" s="84"/>
      <c r="L27" s="84"/>
      <c r="M27" s="86">
        <f t="shared" ref="M27:T27" si="66">SUM(M22:M26)</f>
        <v>0</v>
      </c>
      <c r="N27" s="86">
        <f t="shared" si="66"/>
        <v>0</v>
      </c>
      <c r="O27" s="86">
        <f t="shared" si="66"/>
        <v>0</v>
      </c>
      <c r="P27" s="86">
        <f t="shared" si="66"/>
        <v>0</v>
      </c>
      <c r="Q27" s="86">
        <f t="shared" si="66"/>
        <v>0</v>
      </c>
      <c r="R27" s="86">
        <f t="shared" si="66"/>
        <v>0</v>
      </c>
      <c r="S27" s="86">
        <f t="shared" si="66"/>
        <v>0</v>
      </c>
      <c r="T27" s="87">
        <f t="shared" si="66"/>
        <v>0</v>
      </c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5"/>
      <c r="AH27" s="56"/>
      <c r="AI27" s="56"/>
      <c r="AJ27" s="56"/>
      <c r="AK27" s="56"/>
      <c r="AL27" s="57"/>
      <c r="AN27" s="124"/>
      <c r="AO27" s="124"/>
      <c r="AP27" s="124"/>
      <c r="AQ27" s="124"/>
      <c r="AR27" s="124"/>
      <c r="AS27" s="124"/>
      <c r="AT27" s="124"/>
      <c r="AU27" s="124"/>
      <c r="AV27" s="124"/>
      <c r="AW27" s="124"/>
      <c r="AX27" s="124"/>
      <c r="AY27" s="124"/>
      <c r="AZ27" s="124"/>
      <c r="BA27" s="124"/>
      <c r="BB27" s="124"/>
      <c r="BC27" s="124"/>
      <c r="BD27" s="124"/>
      <c r="BE27" s="124"/>
      <c r="BF27" s="124"/>
      <c r="BG27" s="124"/>
    </row>
    <row r="28" spans="1:59" ht="14.25" thickTop="1" thickBot="1" x14ac:dyDescent="0.25">
      <c r="A28" s="128"/>
      <c r="B28" s="52"/>
      <c r="C28" s="53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4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5"/>
      <c r="AH28" s="56"/>
      <c r="AI28" s="56"/>
      <c r="AJ28" s="56"/>
      <c r="AK28" s="56"/>
      <c r="AL28" s="57"/>
    </row>
    <row r="29" spans="1:59" s="3" customFormat="1" ht="14.25" customHeight="1" thickTop="1" thickBot="1" x14ac:dyDescent="0.25">
      <c r="A29" s="129"/>
      <c r="B29" s="58"/>
      <c r="C29" s="155"/>
      <c r="D29" s="157" t="s">
        <v>0</v>
      </c>
      <c r="E29" s="157" t="s">
        <v>1</v>
      </c>
      <c r="F29" s="159" t="s">
        <v>43</v>
      </c>
      <c r="G29" s="149" t="s">
        <v>44</v>
      </c>
      <c r="H29" s="151" t="s">
        <v>47</v>
      </c>
      <c r="I29" s="149" t="s">
        <v>45</v>
      </c>
      <c r="J29" s="151" t="s">
        <v>47</v>
      </c>
      <c r="K29" s="149" t="s">
        <v>46</v>
      </c>
      <c r="L29" s="151" t="s">
        <v>47</v>
      </c>
      <c r="M29" s="153" t="s">
        <v>18</v>
      </c>
      <c r="N29" s="153" t="s">
        <v>4</v>
      </c>
      <c r="O29" s="153" t="s">
        <v>5</v>
      </c>
      <c r="P29" s="153" t="s">
        <v>6</v>
      </c>
      <c r="Q29" s="153" t="s">
        <v>2</v>
      </c>
      <c r="R29" s="153" t="s">
        <v>3</v>
      </c>
      <c r="S29" s="171" t="s">
        <v>48</v>
      </c>
      <c r="T29" s="173" t="s">
        <v>49</v>
      </c>
      <c r="U29" s="167" t="s">
        <v>29</v>
      </c>
      <c r="V29" s="166" t="s">
        <v>30</v>
      </c>
      <c r="W29" s="166" t="s">
        <v>31</v>
      </c>
      <c r="X29" s="166" t="s">
        <v>28</v>
      </c>
      <c r="Y29" s="165" t="s">
        <v>18</v>
      </c>
      <c r="Z29" s="165" t="s">
        <v>4</v>
      </c>
      <c r="AA29" s="165" t="s">
        <v>5</v>
      </c>
      <c r="AB29" s="165" t="s">
        <v>6</v>
      </c>
      <c r="AC29" s="165" t="s">
        <v>2</v>
      </c>
      <c r="AD29" s="165" t="s">
        <v>3</v>
      </c>
      <c r="AE29" s="165" t="s">
        <v>7</v>
      </c>
      <c r="AF29" s="166" t="s">
        <v>40</v>
      </c>
      <c r="AG29" s="161" t="s">
        <v>50</v>
      </c>
      <c r="AH29" s="161" t="s">
        <v>51</v>
      </c>
      <c r="AI29" s="161" t="s">
        <v>52</v>
      </c>
      <c r="AJ29" s="161" t="s">
        <v>53</v>
      </c>
      <c r="AK29" s="161" t="s">
        <v>54</v>
      </c>
      <c r="AL29" s="60"/>
      <c r="AN29" s="145" t="s">
        <v>77</v>
      </c>
      <c r="AO29" s="146" t="s">
        <v>76</v>
      </c>
      <c r="AP29" s="147" t="s">
        <v>1</v>
      </c>
      <c r="AQ29" s="148" t="s">
        <v>28</v>
      </c>
      <c r="AR29" s="121" t="s">
        <v>71</v>
      </c>
      <c r="AS29" s="121" t="s">
        <v>72</v>
      </c>
      <c r="AT29" s="121" t="s">
        <v>73</v>
      </c>
      <c r="AU29" s="121" t="s">
        <v>74</v>
      </c>
      <c r="AV29" s="121" t="s">
        <v>75</v>
      </c>
      <c r="AW29" s="121" t="s">
        <v>6</v>
      </c>
      <c r="AX29" s="121" t="s">
        <v>2</v>
      </c>
      <c r="AY29" s="121" t="s">
        <v>3</v>
      </c>
      <c r="AZ29" s="121" t="s">
        <v>7</v>
      </c>
      <c r="BA29" s="121" t="s">
        <v>18</v>
      </c>
      <c r="BB29" s="121" t="s">
        <v>4</v>
      </c>
      <c r="BC29" s="121" t="s">
        <v>5</v>
      </c>
      <c r="BD29" s="121" t="s">
        <v>6</v>
      </c>
      <c r="BE29" s="121" t="s">
        <v>2</v>
      </c>
      <c r="BF29" s="121" t="s">
        <v>3</v>
      </c>
      <c r="BG29" s="121" t="s">
        <v>7</v>
      </c>
    </row>
    <row r="30" spans="1:59" s="3" customFormat="1" ht="13.5" thickBot="1" x14ac:dyDescent="0.25">
      <c r="A30" s="129"/>
      <c r="B30" s="61" t="s">
        <v>13</v>
      </c>
      <c r="C30" s="156"/>
      <c r="D30" s="158"/>
      <c r="E30" s="158"/>
      <c r="F30" s="160"/>
      <c r="G30" s="150"/>
      <c r="H30" s="152"/>
      <c r="I30" s="150"/>
      <c r="J30" s="152"/>
      <c r="K30" s="150"/>
      <c r="L30" s="152"/>
      <c r="M30" s="154"/>
      <c r="N30" s="154"/>
      <c r="O30" s="154"/>
      <c r="P30" s="154"/>
      <c r="Q30" s="154"/>
      <c r="R30" s="154"/>
      <c r="S30" s="172"/>
      <c r="T30" s="174"/>
      <c r="U30" s="167"/>
      <c r="V30" s="166"/>
      <c r="W30" s="166"/>
      <c r="X30" s="166"/>
      <c r="Y30" s="165"/>
      <c r="Z30" s="165"/>
      <c r="AA30" s="165"/>
      <c r="AB30" s="165"/>
      <c r="AC30" s="165"/>
      <c r="AD30" s="165"/>
      <c r="AE30" s="165"/>
      <c r="AF30" s="166"/>
      <c r="AG30" s="161"/>
      <c r="AH30" s="161"/>
      <c r="AI30" s="161"/>
      <c r="AJ30" s="161"/>
      <c r="AK30" s="161"/>
      <c r="AL30" s="60"/>
      <c r="AN30" s="145"/>
      <c r="AO30" s="146"/>
      <c r="AP30" s="147"/>
      <c r="AQ30" s="148"/>
      <c r="AR30" s="142" t="s">
        <v>68</v>
      </c>
      <c r="AS30" s="143"/>
      <c r="AT30" s="143"/>
      <c r="AU30" s="143"/>
      <c r="AV30" s="144"/>
      <c r="AW30" s="142" t="s">
        <v>70</v>
      </c>
      <c r="AX30" s="143"/>
      <c r="AY30" s="143"/>
      <c r="AZ30" s="144"/>
      <c r="BA30" s="142" t="s">
        <v>69</v>
      </c>
      <c r="BB30" s="143"/>
      <c r="BC30" s="143"/>
      <c r="BD30" s="143"/>
      <c r="BE30" s="143"/>
      <c r="BF30" s="143"/>
      <c r="BG30" s="144"/>
    </row>
    <row r="31" spans="1:59" s="3" customFormat="1" ht="26.25" customHeight="1" thickTop="1" x14ac:dyDescent="0.2">
      <c r="A31" s="129" t="str">
        <f>IF(AL31="","","?? ---&gt;")</f>
        <v/>
      </c>
      <c r="B31" s="162"/>
      <c r="C31" s="62" t="s">
        <v>8</v>
      </c>
      <c r="D31" s="4"/>
      <c r="E31" s="63"/>
      <c r="F31" s="64" t="str">
        <f>IF(D31="","",IF(D31&gt;=64,16,IF(D31&gt;=32,8,IF(D31&gt;=16,4,IF(D31&lt;6,0,2)))))</f>
        <v/>
      </c>
      <c r="G31" s="7" t="str">
        <f>IF(OR(D31="",Tables!A34=1),"",VLOOKUP(D31,Tables!$C$1:$F$47,2))</f>
        <v/>
      </c>
      <c r="H31" s="8" t="str">
        <f>IF(OR(D31="",Tables!A34=1),"",IF(G31=0,0,VLOOKUP(D31,Tables!$C$1:$I$47,5)))</f>
        <v/>
      </c>
      <c r="I31" s="7" t="str">
        <f>IF(OR(D31="",Tables!A34=1),"",VLOOKUP(D31,Tables!$C$1:$F$47,3))</f>
        <v/>
      </c>
      <c r="J31" s="8" t="str">
        <f>IF(OR(D31="",Tables!A34=1),"",IF(I31=0,0,VLOOKUP(D31,Tables!$C$1:$I$47,6)))</f>
        <v/>
      </c>
      <c r="K31" s="7" t="str">
        <f>IF(OR(D31="",Tables!A34=1),"",VLOOKUP(D31,Tables!$C$1:$F$47,4))</f>
        <v/>
      </c>
      <c r="L31" s="8" t="str">
        <f>IF(OR(D31="",Tables!A34=1),"",IF(K31=0,0,VLOOKUP(D31,Tables!$C$1:$I$47,7)))</f>
        <v/>
      </c>
      <c r="M31" s="65" t="str">
        <f>IF(Tables!A34=1,IF(N31="","",IF(T31&gt;=127,64,IF(T31-SUM(N31:S31)=0,"",T31-SUM(N31:S31)))),IF(Y31=0,"",Y31))</f>
        <v/>
      </c>
      <c r="N31" s="115" t="str">
        <f>IF(Tables!A34=1,IF(O31="","",IF(T31&gt;=63,32,IF(T31-SUM(O31:S31)=0,"",T31-SUM(O31:S31)))),IF(Z31=0,"",Z31))</f>
        <v/>
      </c>
      <c r="O31" s="115" t="str">
        <f>IF(Tables!A34=1,IF(P31="","",IF(T31&gt;=31,16,IF(T31-SUM(P31:S31)=0,"",T31-SUM(P31:S31)))),IF(AA31=0,"",AA31))</f>
        <v/>
      </c>
      <c r="P31" s="115" t="str">
        <f>IF(Tables!A34=1,IF(Q31="","",IF(T31&gt;=15,8,IF(T31-SUM(Q31:S31)=0,"",T31-SUM(Q31:S31)))),IF(AB31=0,"",AB31))</f>
        <v/>
      </c>
      <c r="Q31" s="115" t="str">
        <f>IF(Tables!A34=1,IF(R31="","",IF(T31&gt;=7,4,IF(T31-SUM(R31:S31)=0,"",T31-SUM(R31:S31)))),IF(AC31=0,"",AC31))</f>
        <v/>
      </c>
      <c r="R31" s="112" t="str">
        <f>IF(Tables!A34=1,IF(S31="","",IF(T31&gt;=3,2,IF((T31-S31)=0,"",(T31-S31)))),IF(AD31=0,"",AD31))</f>
        <v/>
      </c>
      <c r="S31" s="113" t="str">
        <f>IF(Tables!A34=1,IF(D31&lt;6,"",IF(OR(T31="",T31="??"),"",IF(T31&gt;=1,1,""))),IF(AE31=0,"",AE31))</f>
        <v/>
      </c>
      <c r="T31" s="67" t="str">
        <f>IF(D31="","",IF(Tables!A34=1,IF(D31&lt;8,"??",D31-1),IF(Tables!A34=2,IF(D31=3,3,IF(D31=4,6,IF(D31=5,10,(G31*3)+(I31*6)+(K31*10)+((G31*H31)+(I31*J31)+(K31*L31))-1))))))</f>
        <v/>
      </c>
      <c r="U31" s="59">
        <f>IF(Tables!A34=2,IF(K31&gt;=1,5,IF(I31&gt;=1,3,IF(G31&gt;=1,3,0))),0)</f>
        <v>5</v>
      </c>
      <c r="V31" s="59">
        <f>IF(D31="",0,IF(U31=0,0,(G31*1)+(I31*2)+(K31*2)))</f>
        <v>0</v>
      </c>
      <c r="W31" s="59" t="e">
        <f>IF(U31=0,0,(G31*3)+(I31*6)+(K31*10))</f>
        <v>#VALUE!</v>
      </c>
      <c r="X31" s="59">
        <f>IF(D31&lt;6,0,IF(Tables!A34=2,(G31*H31)+(I31*J31)+(K31*L31)-1,0))</f>
        <v>0</v>
      </c>
      <c r="Y31" s="59">
        <f>IF(AE31=0,0,IF(X31&gt;=127,64,IF((X31-SUM(Z31:AE31))&lt;=0,IF(V31&lt;=(SUM(W31:X31)-SUM(Z31:AE31)),V31,0),(X31-SUM(Z31:AE31)))))</f>
        <v>0</v>
      </c>
      <c r="Z31" s="59">
        <f>IF(AE31=0,0,IF(X31&gt;=63,32,IF((X31-SUM(AA31:AE31))&lt;=0,IF(V31&lt;=(SUM(W31:X31)-SUM(AA31:AE31)),V31,0),(X31-SUM(AA31:AE31)))))</f>
        <v>0</v>
      </c>
      <c r="AA31" s="59">
        <f>IF(AE31=0,0,IF(X31&gt;=31,16,IF((X31-SUM(AB31:AE31))&lt;=0,IF(V31&lt;=(SUM(W31:X31)-SUM(AB31:AE31)),V31,0),(X31-SUM(AB31:AE31)))))</f>
        <v>0</v>
      </c>
      <c r="AB31" s="59">
        <f>IF(AE31=0,0,IF(X31&gt;=15,8,IF((X31-SUM(AC31:AE31))&lt;=0,IF(V31&lt;=(SUM(W31:X31)-SUM(AC31:AE31)),V31,0),(X31-SUM(AC31:AE31)))))</f>
        <v>0</v>
      </c>
      <c r="AC31" s="59">
        <f>IF(AE31=0,0,IF(X31&gt;=7,4,IF((X31-SUM(AD31:AE31))&lt;=0,IF(V31&lt;=(SUM(W31:X31)-SUM(AD31:AE31)),V31,0),(X31-SUM(AD31:AE31)))))</f>
        <v>0</v>
      </c>
      <c r="AD31" s="59">
        <f>IF(AE31=0,0,IF(X31&gt;=3,2,IF((X31-AE31)&lt;=0,IF(V31&lt;(SUM(W31:X31)-AE31),V31,0),(X31-AE31))))</f>
        <v>0</v>
      </c>
      <c r="AE31" s="59">
        <f>IF(X31=0,IF(V31&lt;&gt;0,V31,0),IF(X31&gt;=1,1,0))</f>
        <v>0</v>
      </c>
      <c r="AF31" s="59" t="str">
        <f>IF(COUNT(M31:S31)=0,"",COUNT(M31:S31))</f>
        <v/>
      </c>
      <c r="AG31" s="68" t="str">
        <f>IF(D31="","",IF(AND(Tables!A34=2,D31&lt;4),"Normalement, 4 joueurs minimum !!!",IF(AND(Tables!A34=1,D31&lt;8),"8 joueurs minimum !!!","")))</f>
        <v/>
      </c>
      <c r="AH31" s="69" t="str">
        <f>IF(Tables!A34=2,IF(D31="","",IF(((G31*3)+(I31*4)+(K31*5))&lt;&gt;D31,"Incohérence dans les poules !!!","")),"")</f>
        <v/>
      </c>
      <c r="AI31" s="69" t="str">
        <f>IF(AND(D31&gt;5,Tables!A34=2),IF(AND(G31&lt;&gt;0,H31=0),"Sortant poule de 3 incorrect !!!",""),"")</f>
        <v/>
      </c>
      <c r="AJ31" s="69" t="str">
        <f>IF(AND(D31&gt;5,Tables!A34=2),IF(AND(I31&lt;&gt;0,J31=0),"Sortant poule de 4 incorrect !!!",""),"")</f>
        <v/>
      </c>
      <c r="AK31" s="69" t="str">
        <f>IF(AND(D31&gt;5,Tables!A34=2),IF(AND(K31&lt;&gt;0,L31=0),"Sortant poule de 5 incorrect !!!",""),"")</f>
        <v/>
      </c>
      <c r="AL31" s="70" t="str">
        <f>IF(AG31&lt;&gt;"",AG31,IF(AH31&lt;&gt;"",AH31,IF(AI31&lt;&gt;"",AI31,IF(AJ31&lt;&gt;"",AJ31,IF(AK31&lt;&gt;"",AK31,"")))))</f>
        <v/>
      </c>
      <c r="AM31" s="3" t="str">
        <f>IF($B$31=0,"",$B$31)</f>
        <v/>
      </c>
      <c r="AN31" s="126">
        <f t="shared" ref="AN31:AN35" si="67">IF(U31=0,"0",COUNTIF(M31:S31,MAX(M31:S31)))</f>
        <v>0</v>
      </c>
      <c r="AO31" s="126">
        <f t="shared" ref="AO31:AO35" si="68">IF(U31=0,"0",MAX(M31:S31))</f>
        <v>0</v>
      </c>
      <c r="AP31" s="124" t="str">
        <f t="shared" ref="AP31:AP35" si="69">IF(D31="","Pas de matchs",IF(U31=0,"KO","Poules"))</f>
        <v>Pas de matchs</v>
      </c>
      <c r="AQ31" s="127" t="str">
        <f t="shared" ref="AQ31:AQ35" si="70">IF(OR($AP31="Pas de matchs",$AP31="KO"),"0",T31-AN31*AO31)</f>
        <v>0</v>
      </c>
      <c r="AR31" s="123" t="str">
        <f t="shared" ref="AR31" si="71">IF(AND($AP31="Poules",$AN31&gt;1),$C31&amp;" "&amp;$AM31&amp;"
"&amp;"T1","")</f>
        <v/>
      </c>
      <c r="AS31" s="123" t="str">
        <f t="shared" ref="AS31" si="72">IF(AND($AP31="Poules",$AN31&gt;=2),$C31&amp;" "&amp;$AM31&amp;"
"&amp;"T2","")</f>
        <v/>
      </c>
      <c r="AT31" s="123" t="str">
        <f t="shared" ref="AT31" si="73">IF(AND($AP31="Poules",$AN31&gt;=3),$C31&amp;" "&amp;$AM31&amp;"
"&amp;"T3","")</f>
        <v/>
      </c>
      <c r="AU31" s="123" t="str">
        <f t="shared" ref="AU31" si="74">IF(AND($AP31="Poules",$AN31&gt;=4),$C31&amp;" "&amp;$AM31&amp;"
"&amp;"T4","")</f>
        <v/>
      </c>
      <c r="AV31" s="123" t="str">
        <f t="shared" ref="AV31" si="75">IF(AND($AP31="Poules",$AN31&gt;=5),$C31&amp;" "&amp;$AM31&amp;"
"&amp;"T5","")</f>
        <v/>
      </c>
      <c r="AW31" s="123" t="str">
        <f t="shared" ref="AW31:AW35" si="76">IF(OR(D31="",$AP31&lt;&gt;"Poules",$AQ31=0),"",IF($AQ31-$S31-$R31-$Q31-$P31&gt;=0,$C31&amp;" "&amp;$AM31&amp;"
"&amp;"1/8f",""))</f>
        <v/>
      </c>
      <c r="AX31" s="123" t="str">
        <f t="shared" ref="AX31:AX35" si="77">IF(OR(D31="",$AP31&lt;&gt;"Poules",$AQ31=0),"",IF(D31="","",IF($AQ31-$S31-$R31-$Q31&gt;=0,$C31&amp;" "&amp;$AM31&amp;"
"&amp;"1/4f","")))</f>
        <v/>
      </c>
      <c r="AY31" s="123" t="str">
        <f t="shared" ref="AY31:AY35" si="78">IF(OR(D31="",$AP31&lt;&gt;"Poules",$AQ31=0),"",IF(OR(D31="",AQ31&lt;2),"",IF($AQ31-($S31)&gt;=0,$C31&amp;" "&amp;$AM31&amp;"
"&amp;"1/2f","")))</f>
        <v/>
      </c>
      <c r="AZ31" s="123" t="str">
        <f t="shared" ref="AZ31:AZ35" si="79">IF(OR(D31="",$AP31&lt;&gt;"Poules",$AQ31=0),"",IF(AND($AQ31&lt;&gt;0,AQ31-0&gt;=1),$C31&amp;" "&amp;$AM31&amp;"
"&amp;"finale",""))</f>
        <v/>
      </c>
      <c r="BA31" s="123" t="str">
        <f t="shared" ref="BA31:BA35" si="80">IF(AND($AP31="KO",M31&lt;&gt;""),$C31&amp;" "&amp;$AM31&amp;"
"&amp;"1/64f","")</f>
        <v/>
      </c>
      <c r="BB31" s="123" t="str">
        <f t="shared" ref="BB31:BB35" si="81">IF(AND($AP31="KO",N31&lt;&gt;""),$C31&amp;" "&amp;$AM31&amp;"
"&amp;"1/32f","")</f>
        <v/>
      </c>
      <c r="BC31" s="123" t="str">
        <f t="shared" ref="BC31:BC35" si="82">IF(AND($AP31="KO",O31&lt;&gt;""),$C31&amp;" "&amp;$AM31&amp;"
"&amp;"1/16f","")</f>
        <v/>
      </c>
      <c r="BD31" s="123" t="str">
        <f t="shared" ref="BD31:BD35" si="83">IF(AND($AP31="KO",P31&lt;&gt;""),$C31&amp;" "&amp;$AM31&amp;"
"&amp;"1/8f","")</f>
        <v/>
      </c>
      <c r="BE31" s="123" t="str">
        <f t="shared" ref="BE31:BE35" si="84">IF(AND($AP31="KO",Q31&lt;&gt;""),$C31&amp;" "&amp;$AM31&amp;"
"&amp;"1/4f","")</f>
        <v/>
      </c>
      <c r="BF31" s="123" t="str">
        <f t="shared" ref="BF31:BF35" si="85">IF(AND($AP31="KO",R31&lt;&gt;""),$C31&amp;" "&amp;$AM31&amp;"
"&amp;"1/2f","")</f>
        <v/>
      </c>
      <c r="BG31" s="123" t="str">
        <f t="shared" ref="BG31:BG35" si="86">IF(AND($AP31="KO",S31&lt;&gt;""),$C31&amp;" "&amp;$AM31&amp;"
"&amp;"finale","")</f>
        <v/>
      </c>
    </row>
    <row r="32" spans="1:59" ht="26.25" customHeight="1" x14ac:dyDescent="0.2">
      <c r="A32" s="129" t="str">
        <f>IF(AL32="","","?? ---&gt;")</f>
        <v/>
      </c>
      <c r="B32" s="163"/>
      <c r="C32" s="71" t="s">
        <v>9</v>
      </c>
      <c r="D32" s="5"/>
      <c r="E32" s="72"/>
      <c r="F32" s="73" t="str">
        <f>IF(D32="","",IF(D32&gt;=64,16,IF(D32&gt;=32,8,IF(D32&gt;=16,4,IF(D32&lt;6,0,2)))))</f>
        <v/>
      </c>
      <c r="G32" s="9" t="str">
        <f>IF(OR(D32="",Tables!A35=1),"",VLOOKUP(D32,Tables!$C$1:$F$47,2))</f>
        <v/>
      </c>
      <c r="H32" s="10" t="str">
        <f>IF(OR(D32="",Tables!A35=1),"",IF(G32=0,0,VLOOKUP(D32,Tables!$C$1:$I$47,5)))</f>
        <v/>
      </c>
      <c r="I32" s="9" t="str">
        <f>IF(OR(D32="",Tables!A35=1),"",VLOOKUP(D32,Tables!$C$1:$F$47,3))</f>
        <v/>
      </c>
      <c r="J32" s="10" t="str">
        <f>IF(OR(D32="",Tables!A35=1),"",IF(I32=0,0,VLOOKUP(D32,Tables!$C$1:$I$47,6)))</f>
        <v/>
      </c>
      <c r="K32" s="9" t="str">
        <f>IF(OR(D32="",Tables!A35=1),"",VLOOKUP(D32,Tables!$C$1:$F$47,4))</f>
        <v/>
      </c>
      <c r="L32" s="10" t="str">
        <f>IF(OR(D32="",Tables!A35=1),"",IF(K32=0,0,VLOOKUP(D32,Tables!$C$1:$I$47,7)))</f>
        <v/>
      </c>
      <c r="M32" s="74" t="str">
        <f>IF(Tables!A35=1,IF(N32="","",IF(T32&gt;=127,64,IF(T32-SUM(N32:S32)=0,"",T32-SUM(N32:S32)))),IF(Y32=0,"",Y32))</f>
        <v/>
      </c>
      <c r="N32" s="74" t="str">
        <f>IF(Tables!A35=1,IF(O32="","",IF(T32&gt;=63,32,IF(T32-SUM(O32:S32)=0,"",T32-SUM(O32:S32)))),IF(Z32=0,"",Z32))</f>
        <v/>
      </c>
      <c r="O32" s="116" t="str">
        <f>IF(Tables!A35=1,IF(P32="","",IF(T32&gt;=31,16,IF(T32-SUM(P32:S32)=0,"",T32-SUM(P32:S32)))),IF(AA32=0,"",AA32))</f>
        <v/>
      </c>
      <c r="P32" s="116" t="str">
        <f>IF(Tables!A35=1,IF(Q32="","",IF(T32&gt;=15,8,IF(T32-SUM(Q32:S32)=0,"",T32-SUM(Q32:S32)))),IF(AB32=0,"",AB32))</f>
        <v/>
      </c>
      <c r="Q32" s="116" t="str">
        <f>IF(Tables!A35=1,IF(R32="","",IF(T32&gt;=7,4,IF(T32-SUM(R32:S32)=0,"",T32-SUM(R32:S32)))),IF(AC32=0,"",AC32))</f>
        <v/>
      </c>
      <c r="R32" s="116" t="str">
        <f>IF(Tables!A35=1,IF(S32="","",IF(T32&gt;=3,2,IF((T32-S32)=0,"",(T32-S32)))),IF(AD32=0,"",AD32))</f>
        <v/>
      </c>
      <c r="S32" s="117" t="str">
        <f>IF(Tables!A35=1,IF(D32&lt;6,"",IF(OR(T32="",T32="??"),"",IF(T32&gt;=1,1,""))),IF(AE32=0,"",AE32))</f>
        <v/>
      </c>
      <c r="T32" s="76" t="str">
        <f>IF(D32="","",IF(Tables!A35=1,IF(D32&lt;8,"??",D32-1),IF(Tables!A35=2,IF(D32=3,3,IF(D32=4,6,IF(D32=5,10,(G32*3)+(I32*6)+(K32*10)+((G32*H32)+(I32*J32)+(K32*L32))-1))))))</f>
        <v/>
      </c>
      <c r="U32" s="59">
        <f>IF(Tables!A35=2,IF(K32&gt;=1,5,IF(I32&gt;=1,3,IF(G32&gt;=1,3,0))),0)</f>
        <v>5</v>
      </c>
      <c r="V32" s="59">
        <f>IF(D32="",0,IF(U32=0,0,(G32*1)+(I32*2)+(K32*2)))</f>
        <v>0</v>
      </c>
      <c r="W32" s="59" t="e">
        <f>IF(U32=0,0,(G32*3)+(I32*6)+(K32*10))</f>
        <v>#VALUE!</v>
      </c>
      <c r="X32" s="59">
        <f>IF(D32&lt;6,0,IF(Tables!A35=2,(G32*H32)+(I32*J32)+(K32*L32)-1,0))</f>
        <v>0</v>
      </c>
      <c r="Y32" s="59">
        <f>IF(AE32=0,0,IF(X32&gt;=127,64,IF((X32-SUM(Z32:AE32))&lt;=0,IF(V32&lt;=(SUM(W32:X32)-SUM(Z32:AE32)),V32,0),(X32-SUM(Z32:AE32)))))</f>
        <v>0</v>
      </c>
      <c r="Z32" s="59">
        <f>IF(AE32=0,0,IF(X32&gt;=63,32,IF((X32-SUM(AA32:AE32))&lt;=0,IF(V32&lt;=(SUM(W32:X32)-SUM(AA32:AE32)),V32,0),(X32-SUM(AA32:AE32)))))</f>
        <v>0</v>
      </c>
      <c r="AA32" s="59">
        <f>IF(AE32=0,0,IF(X32&gt;=31,16,IF((X32-SUM(AB32:AE32))&lt;=0,IF(V32&lt;=(SUM(W32:X32)-SUM(AB32:AE32)),V32,0),(X32-SUM(AB32:AE32)))))</f>
        <v>0</v>
      </c>
      <c r="AB32" s="59">
        <f>IF(AE32=0,0,IF(X32&gt;=15,8,IF((X32-SUM(AC32:AE32))&lt;=0,IF(V32&lt;=(SUM(W32:X32)-SUM(AC32:AE32)),V32,0),(X32-SUM(AC32:AE32)))))</f>
        <v>0</v>
      </c>
      <c r="AC32" s="59">
        <f>IF(AE32=0,0,IF(X32&gt;=7,4,IF((X32-SUM(AD32:AE32))&lt;=0,IF(V32&lt;=(SUM(W32:X32)-SUM(AD32:AE32)),V32,0),(X32-SUM(AD32:AE32)))))</f>
        <v>0</v>
      </c>
      <c r="AD32" s="59">
        <f>IF(AE32=0,0,IF(X32&gt;=3,2,IF((X32-AE32)&lt;=0,IF(V32&lt;(SUM(W32:X32)-AE32),V32,0),(X32-AE32))))</f>
        <v>0</v>
      </c>
      <c r="AE32" s="59">
        <f>IF(X32=0,IF(V32&lt;&gt;0,V32,0),IF(X32&gt;=1,1,0))</f>
        <v>0</v>
      </c>
      <c r="AF32" s="59" t="str">
        <f>IF(COUNT(M32:S32)=0,"",COUNT(M32:S32))</f>
        <v/>
      </c>
      <c r="AG32" s="68" t="str">
        <f>IF(D32="","",IF(AND(Tables!A35=2,D32&lt;4),"Normalement, 4 joueurs minimum !!!",IF(AND(Tables!A35=1,D32&lt;8),"8 joueurs minimum !!!","")))</f>
        <v/>
      </c>
      <c r="AH32" s="69" t="str">
        <f>IF(Tables!A35=2,IF(D32="","",IF(((G32*3)+(I32*4)+(K32*5))&lt;&gt;D32,"Incohérence dans les poules !!!","")),"")</f>
        <v/>
      </c>
      <c r="AI32" s="69" t="str">
        <f>IF(AND(D32&gt;5,Tables!A35=2),IF(AND(G32&lt;&gt;0,H32=0),"Sortant poule de 3 incorrect !!!",""),"")</f>
        <v/>
      </c>
      <c r="AJ32" s="69" t="str">
        <f>IF(AND(D32&gt;5,Tables!A35=2),IF(AND(I32&lt;&gt;0,J32=0),"Sortant poule de 4 incorrect !!!",""),"")</f>
        <v/>
      </c>
      <c r="AK32" s="69" t="str">
        <f>IF(AND(D32&gt;5,Tables!A35=2),IF(AND(K32&lt;&gt;0,L32=0),"Sortant poule de 5 incorrect !!!",""),"")</f>
        <v/>
      </c>
      <c r="AL32" s="70" t="str">
        <f>IF(AG32&lt;&gt;"",AG32,IF(AH32&lt;&gt;"",AH32,IF(AI32&lt;&gt;"",AI32,IF(AJ32&lt;&gt;"",AJ32,IF(AK32&lt;&gt;"",AK32,"")))))</f>
        <v/>
      </c>
      <c r="AM32" s="3" t="str">
        <f t="shared" ref="AM32:AM35" si="87">IF($B$31=0,"",$B$31)</f>
        <v/>
      </c>
      <c r="AN32" s="126">
        <f t="shared" si="67"/>
        <v>0</v>
      </c>
      <c r="AO32" s="126">
        <f t="shared" si="68"/>
        <v>0</v>
      </c>
      <c r="AP32" s="124" t="str">
        <f t="shared" si="69"/>
        <v>Pas de matchs</v>
      </c>
      <c r="AQ32" s="127" t="str">
        <f t="shared" si="70"/>
        <v>0</v>
      </c>
      <c r="AR32" s="123" t="str">
        <f t="shared" si="26"/>
        <v/>
      </c>
      <c r="AS32" s="123" t="str">
        <f t="shared" si="27"/>
        <v/>
      </c>
      <c r="AT32" s="123" t="str">
        <f t="shared" si="28"/>
        <v/>
      </c>
      <c r="AU32" s="123" t="str">
        <f t="shared" si="29"/>
        <v/>
      </c>
      <c r="AV32" s="123" t="str">
        <f t="shared" si="30"/>
        <v/>
      </c>
      <c r="AW32" s="123" t="str">
        <f t="shared" si="76"/>
        <v/>
      </c>
      <c r="AX32" s="123" t="str">
        <f t="shared" si="77"/>
        <v/>
      </c>
      <c r="AY32" s="123" t="str">
        <f t="shared" si="78"/>
        <v/>
      </c>
      <c r="AZ32" s="123" t="str">
        <f t="shared" si="79"/>
        <v/>
      </c>
      <c r="BA32" s="123" t="str">
        <f t="shared" si="80"/>
        <v/>
      </c>
      <c r="BB32" s="123" t="str">
        <f t="shared" si="81"/>
        <v/>
      </c>
      <c r="BC32" s="123" t="str">
        <f t="shared" si="82"/>
        <v/>
      </c>
      <c r="BD32" s="123" t="str">
        <f t="shared" si="83"/>
        <v/>
      </c>
      <c r="BE32" s="123" t="str">
        <f t="shared" si="84"/>
        <v/>
      </c>
      <c r="BF32" s="123" t="str">
        <f t="shared" si="85"/>
        <v/>
      </c>
      <c r="BG32" s="123" t="str">
        <f t="shared" si="86"/>
        <v/>
      </c>
    </row>
    <row r="33" spans="1:59" ht="26.25" customHeight="1" x14ac:dyDescent="0.2">
      <c r="A33" s="129" t="str">
        <f>IF(AL33="","","?? ---&gt;")</f>
        <v/>
      </c>
      <c r="B33" s="163"/>
      <c r="C33" s="71" t="s">
        <v>10</v>
      </c>
      <c r="D33" s="5"/>
      <c r="E33" s="72"/>
      <c r="F33" s="73" t="str">
        <f>IF(D33="","",IF(D33&gt;=64,16,IF(D33&gt;=32,8,IF(D33&gt;=16,4,IF(D33&lt;6,0,2)))))</f>
        <v/>
      </c>
      <c r="G33" s="9" t="str">
        <f>IF(OR(D33="",Tables!A36=1),"",VLOOKUP(D33,Tables!$C$1:$F$47,2))</f>
        <v/>
      </c>
      <c r="H33" s="10" t="str">
        <f>IF(OR(D33="",Tables!A36=1),"",IF(G33=0,0,VLOOKUP(D33,Tables!$C$1:$I$47,5)))</f>
        <v/>
      </c>
      <c r="I33" s="9" t="str">
        <f>IF(OR(D33="",Tables!A36=1),"",VLOOKUP(D33,Tables!$C$1:$F$47,3))</f>
        <v/>
      </c>
      <c r="J33" s="10" t="str">
        <f>IF(OR(D33="",Tables!A36=1),"",IF(I33=0,0,VLOOKUP(D33,Tables!$C$1:$I$47,6)))</f>
        <v/>
      </c>
      <c r="K33" s="9" t="str">
        <f>IF(OR(D33="",Tables!A36=1),"",VLOOKUP(D33,Tables!$C$1:$F$47,4))</f>
        <v/>
      </c>
      <c r="L33" s="10" t="str">
        <f>IF(OR(D33="",Tables!A36=1),"",IF(K33=0,0,VLOOKUP(D33,Tables!$C$1:$I$47,7)))</f>
        <v/>
      </c>
      <c r="M33" s="74" t="str">
        <f>IF(Tables!A36=1,IF(N33="","",IF(T33&gt;=127,64,IF(T33-SUM(N33:S33)=0,"",T33-SUM(N33:S33)))),IF(Y33=0,"",Y33))</f>
        <v/>
      </c>
      <c r="N33" s="116" t="str">
        <f>IF(Tables!A36=1,IF(O33="","",IF(T33&gt;=63,32,IF(T33-SUM(O33:S33)=0,"",T33-SUM(O33:S33)))),IF(Z33=0,"",Z33))</f>
        <v/>
      </c>
      <c r="O33" s="116" t="str">
        <f>IF(Tables!A36=1,IF(P33="","",IF(T33&gt;=31,16,IF(T33-SUM(P33:S33)=0,"",T33-SUM(P33:S33)))),IF(AA33=0,"",AA33))</f>
        <v/>
      </c>
      <c r="P33" s="116" t="str">
        <f>IF(Tables!A36=1,IF(Q33="","",IF(T33&gt;=15,8,IF(T33-SUM(Q33:S33)=0,"",T33-SUM(Q33:S33)))),IF(AB33=0,"",AB33))</f>
        <v/>
      </c>
      <c r="Q33" s="116" t="str">
        <f>IF(Tables!A36=1,IF(R33="","",IF(T33&gt;=7,4,IF(T33-SUM(R33:S33)=0,"",T33-SUM(R33:S33)))),IF(AC33=0,"",AC33))</f>
        <v/>
      </c>
      <c r="R33" s="111" t="str">
        <f>IF(Tables!A36=1,IF(S33="","",IF(T33&gt;=3,2,IF((T33-S33)=0,"",(T33-S33)))),IF(AD33=0,"",AD33))</f>
        <v/>
      </c>
      <c r="S33" s="110" t="str">
        <f>IF(Tables!A36=1,IF(D33&lt;6,"",IF(OR(T33="",T33="??"),"",IF(T33&gt;=1,1,""))),IF(AE33=0,"",AE33))</f>
        <v/>
      </c>
      <c r="T33" s="76" t="str">
        <f>IF(D33="","",IF(Tables!A36=1,IF(D33&lt;8,"??",D33-1),IF(Tables!A36=2,IF(D33=3,3,IF(D33=4,6,IF(D33=5,10,(G33*3)+(I33*6)+(K33*10)+((G33*H33)+(I33*J33)+(K33*L33))-1))))))</f>
        <v/>
      </c>
      <c r="U33" s="59">
        <f>IF(Tables!A36=2,IF(K33&gt;=1,5,IF(I33&gt;=1,3,IF(G33&gt;=1,3,0))),0)</f>
        <v>0</v>
      </c>
      <c r="V33" s="59">
        <f>IF(D33="",0,IF(U33=0,0,(G33*1)+(I33*2)+(K33*2)))</f>
        <v>0</v>
      </c>
      <c r="W33" s="59">
        <f>IF(U33=0,0,(G33*3)+(I33*6)+(K33*10))</f>
        <v>0</v>
      </c>
      <c r="X33" s="59">
        <f>IF(D33&lt;6,0,IF(Tables!A36=2,(G33*H33)+(I33*J33)+(K33*L33)-1,0))</f>
        <v>0</v>
      </c>
      <c r="Y33" s="59">
        <f>IF(AE33=0,0,IF(X33&gt;=127,64,IF((X33-SUM(Z33:AE33))&lt;=0,IF(V33&lt;=(SUM(W33:X33)-SUM(Z33:AE33)),V33,0),(X33-SUM(Z33:AE33)))))</f>
        <v>0</v>
      </c>
      <c r="Z33" s="59">
        <f>IF(AE33=0,0,IF(X33&gt;=63,32,IF((X33-SUM(AA33:AE33))&lt;=0,IF(V33&lt;=(SUM(W33:X33)-SUM(AA33:AE33)),V33,0),(X33-SUM(AA33:AE33)))))</f>
        <v>0</v>
      </c>
      <c r="AA33" s="59">
        <f>IF(AE33=0,0,IF(X33&gt;=31,16,IF((X33-SUM(AB33:AE33))&lt;=0,IF(V33&lt;=(SUM(W33:X33)-SUM(AB33:AE33)),V33,0),(X33-SUM(AB33:AE33)))))</f>
        <v>0</v>
      </c>
      <c r="AB33" s="59">
        <f>IF(AE33=0,0,IF(X33&gt;=15,8,IF((X33-SUM(AC33:AE33))&lt;=0,IF(V33&lt;=(SUM(W33:X33)-SUM(AC33:AE33)),V33,0),(X33-SUM(AC33:AE33)))))</f>
        <v>0</v>
      </c>
      <c r="AC33" s="59">
        <f>IF(AE33=0,0,IF(X33&gt;=7,4,IF((X33-SUM(AD33:AE33))&lt;=0,IF(V33&lt;=(SUM(W33:X33)-SUM(AD33:AE33)),V33,0),(X33-SUM(AD33:AE33)))))</f>
        <v>0</v>
      </c>
      <c r="AD33" s="59">
        <f>IF(AE33=0,0,IF(X33&gt;=3,2,IF((X33-AE33)&lt;=0,IF(V33&lt;(SUM(W33:X33)-AE33),V33,0),(X33-AE33))))</f>
        <v>0</v>
      </c>
      <c r="AE33" s="59">
        <f>IF(X33=0,IF(V33&lt;&gt;0,V33,0),IF(X33&gt;=1,1,0))</f>
        <v>0</v>
      </c>
      <c r="AF33" s="59" t="str">
        <f>IF(COUNT(M33:S33)=0,"",COUNT(M33:S33))</f>
        <v/>
      </c>
      <c r="AG33" s="68" t="str">
        <f>IF(D33="","",IF(AND(Tables!A36=2,D33&lt;4),"Normalement, 4 joueurs minimum !!!",IF(AND(Tables!A36=1,D33&lt;8),"8 joueurs minimum !!!","")))</f>
        <v/>
      </c>
      <c r="AH33" s="69" t="str">
        <f>IF(Tables!A36=2,IF(D33="","",IF(((G33*3)+(I33*4)+(K33*5))&lt;&gt;D33,"Incohérence dans les poules !!!","")),"")</f>
        <v/>
      </c>
      <c r="AI33" s="69" t="str">
        <f>IF(AND(D33&gt;5,Tables!A36=2),IF(AND(G33&lt;&gt;0,H33=0),"Sortant poule de 3 incorrect !!!",""),"")</f>
        <v/>
      </c>
      <c r="AJ33" s="69" t="str">
        <f>IF(AND(D33&gt;5,Tables!A36=2),IF(AND(I33&lt;&gt;0,J33=0),"Sortant poule de 4 incorrect !!!",""),"")</f>
        <v/>
      </c>
      <c r="AK33" s="69" t="str">
        <f>IF(AND(D33&gt;5,Tables!A36=2),IF(AND(K33&lt;&gt;0,L33=0),"Sortant poule de 5 incorrect !!!",""),"")</f>
        <v/>
      </c>
      <c r="AL33" s="70" t="str">
        <f>IF(AG33&lt;&gt;"",AG33,IF(AH33&lt;&gt;"",AH33,IF(AI33&lt;&gt;"",AI33,IF(AJ33&lt;&gt;"",AJ33,IF(AK33&lt;&gt;"",AK33,"")))))</f>
        <v/>
      </c>
      <c r="AM33" s="3" t="str">
        <f t="shared" si="87"/>
        <v/>
      </c>
      <c r="AN33" s="126" t="str">
        <f t="shared" si="67"/>
        <v>0</v>
      </c>
      <c r="AO33" s="126" t="str">
        <f t="shared" si="68"/>
        <v>0</v>
      </c>
      <c r="AP33" s="124" t="str">
        <f t="shared" si="69"/>
        <v>Pas de matchs</v>
      </c>
      <c r="AQ33" s="127" t="str">
        <f t="shared" si="70"/>
        <v>0</v>
      </c>
      <c r="AR33" s="123" t="str">
        <f t="shared" si="26"/>
        <v/>
      </c>
      <c r="AS33" s="123" t="str">
        <f t="shared" si="27"/>
        <v/>
      </c>
      <c r="AT33" s="123" t="str">
        <f t="shared" si="28"/>
        <v/>
      </c>
      <c r="AU33" s="123" t="str">
        <f t="shared" si="29"/>
        <v/>
      </c>
      <c r="AV33" s="123" t="str">
        <f t="shared" si="30"/>
        <v/>
      </c>
      <c r="AW33" s="123" t="str">
        <f t="shared" si="76"/>
        <v/>
      </c>
      <c r="AX33" s="123" t="str">
        <f t="shared" si="77"/>
        <v/>
      </c>
      <c r="AY33" s="123" t="str">
        <f t="shared" si="78"/>
        <v/>
      </c>
      <c r="AZ33" s="123" t="str">
        <f t="shared" si="79"/>
        <v/>
      </c>
      <c r="BA33" s="123" t="str">
        <f t="shared" si="80"/>
        <v/>
      </c>
      <c r="BB33" s="123" t="str">
        <f t="shared" si="81"/>
        <v/>
      </c>
      <c r="BC33" s="123" t="str">
        <f t="shared" si="82"/>
        <v/>
      </c>
      <c r="BD33" s="123" t="str">
        <f t="shared" si="83"/>
        <v/>
      </c>
      <c r="BE33" s="123" t="str">
        <f t="shared" si="84"/>
        <v/>
      </c>
      <c r="BF33" s="123" t="str">
        <f t="shared" si="85"/>
        <v/>
      </c>
      <c r="BG33" s="123" t="str">
        <f t="shared" si="86"/>
        <v/>
      </c>
    </row>
    <row r="34" spans="1:59" ht="26.25" customHeight="1" x14ac:dyDescent="0.2">
      <c r="A34" s="129" t="str">
        <f>IF(AL34="","","?? ---&gt;")</f>
        <v/>
      </c>
      <c r="B34" s="163"/>
      <c r="C34" s="71" t="s">
        <v>11</v>
      </c>
      <c r="D34" s="5"/>
      <c r="E34" s="72"/>
      <c r="F34" s="73" t="str">
        <f>IF(D34="","",IF(D34&gt;=64,16,IF(D34&gt;=32,8,IF(D34&gt;=16,4,IF(D34&lt;6,0,2)))))</f>
        <v/>
      </c>
      <c r="G34" s="9" t="str">
        <f>IF(OR(D34="",Tables!A37=1),"",VLOOKUP(D34,Tables!$C$1:$F$47,2))</f>
        <v/>
      </c>
      <c r="H34" s="10" t="str">
        <f>IF(OR(D34="",Tables!A37=1),"",IF(G34=0,0,VLOOKUP(D34,Tables!$C$1:$I$47,5)))</f>
        <v/>
      </c>
      <c r="I34" s="9" t="str">
        <f>IF(OR(D34="",Tables!A37=1),"",VLOOKUP(D34,Tables!$C$1:$F$47,3))</f>
        <v/>
      </c>
      <c r="J34" s="10" t="str">
        <f>IF(OR(D34="",Tables!A37=1),"",IF(I34=0,0,VLOOKUP(D34,Tables!$C$1:$I$47,6)))</f>
        <v/>
      </c>
      <c r="K34" s="9" t="str">
        <f>IF(OR(D34="",Tables!A37=1),"",VLOOKUP(D34,Tables!$C$1:$F$47,4))</f>
        <v/>
      </c>
      <c r="L34" s="10" t="str">
        <f>IF(OR(D34="",Tables!A37=1),"",IF(K34=0,0,VLOOKUP(D34,Tables!$C$1:$I$47,7)))</f>
        <v/>
      </c>
      <c r="M34" s="74" t="str">
        <f>IF(Tables!A37=1,IF(N34="","",IF(T34&gt;=127,64,IF(T34-SUM(N34:S34)=0,"",T34-SUM(N34:S34)))),IF(Y34=0,"",Y34))</f>
        <v/>
      </c>
      <c r="N34" s="74" t="str">
        <f>IF(Tables!A37=1,IF(O34="","",IF(T34&gt;=63,32,IF(T34-SUM(O34:S34)=0,"",T34-SUM(O34:S34)))),IF(Z34=0,"",Z34))</f>
        <v/>
      </c>
      <c r="O34" s="74" t="str">
        <f>IF(Tables!A37=1,IF(P34="","",IF(T34&gt;=31,16,IF(T34-SUM(P34:S34)=0,"",T34-SUM(P34:S34)))),IF(AA34=0,"",AA34))</f>
        <v/>
      </c>
      <c r="P34" s="116" t="str">
        <f>IF(Tables!A37=1,IF(Q34="","",IF(T34&gt;=15,8,IF(T34-SUM(Q34:S34)=0,"",T34-SUM(Q34:S34)))),IF(AB34=0,"",AB34))</f>
        <v/>
      </c>
      <c r="Q34" s="116" t="str">
        <f>IF(Tables!A37=1,IF(R34="","",IF(T34&gt;=7,4,IF(T34-SUM(R34:S34)=0,"",T34-SUM(R34:S34)))),IF(AC34=0,"",AC34))</f>
        <v/>
      </c>
      <c r="R34" s="116" t="str">
        <f>IF(Tables!A37=1,IF(S34="","",IF(T34&gt;=3,2,IF((T34-S34)=0,"",(T34-S34)))),IF(AD34=0,"",AD34))</f>
        <v/>
      </c>
      <c r="S34" s="110" t="str">
        <f>IF(Tables!A37=1,IF(D34&lt;6,"",IF(OR(T34="",T34="??"),"",IF(T34&gt;=1,1,""))),IF(AE34=0,"",AE34))</f>
        <v/>
      </c>
      <c r="T34" s="76" t="str">
        <f>IF(D34="","",IF(Tables!A37=1,IF(D34&lt;8,"??",D34-1),IF(Tables!A37=2,IF(D34=3,3,IF(D34=4,6,IF(D34=5,10,(G34*3)+(I34*6)+(K34*10)+((G34*H34)+(I34*J34)+(K34*L34))-1))))))</f>
        <v/>
      </c>
      <c r="U34" s="59">
        <f>IF(Tables!A37=2,IF(K34&gt;=1,5,IF(I34&gt;=1,3,IF(G34&gt;=1,3,0))),0)</f>
        <v>5</v>
      </c>
      <c r="V34" s="59">
        <f>IF(D34="",0,IF(U34=0,0,(G34*1)+(I34*2)+(K34*2)))</f>
        <v>0</v>
      </c>
      <c r="W34" s="59" t="e">
        <f>IF(U34=0,0,(G34*3)+(I34*6)+(K34*10))</f>
        <v>#VALUE!</v>
      </c>
      <c r="X34" s="59">
        <f>IF(D34&lt;6,0,IF(Tables!A37=2,(G34*H34)+(I34*J34)+(K34*L34)-1,0))</f>
        <v>0</v>
      </c>
      <c r="Y34" s="59">
        <f>IF(AE34=0,0,IF(X34&gt;=127,64,IF((X34-SUM(Z34:AE34))&lt;=0,IF(V34&lt;=(SUM(W34:X34)-SUM(Z34:AE34)),V34,0),(X34-SUM(Z34:AE34)))))</f>
        <v>0</v>
      </c>
      <c r="Z34" s="59">
        <f>IF(AE34=0,0,IF(X34&gt;=63,32,IF((X34-SUM(AA34:AE34))&lt;=0,IF(V34&lt;=(SUM(W34:X34)-SUM(AA34:AE34)),V34,0),(X34-SUM(AA34:AE34)))))</f>
        <v>0</v>
      </c>
      <c r="AA34" s="59">
        <f>IF(AE34=0,0,IF(X34&gt;=31,16,IF((X34-SUM(AB34:AE34))&lt;=0,IF(V34&lt;=(SUM(W34:X34)-SUM(AB34:AE34)),V34,0),(X34-SUM(AB34:AE34)))))</f>
        <v>0</v>
      </c>
      <c r="AB34" s="59">
        <f>IF(AE34=0,0,IF(X34&gt;=15,8,IF((X34-SUM(AC34:AE34))&lt;=0,IF(V34&lt;=(SUM(W34:X34)-SUM(AC34:AE34)),V34,0),(X34-SUM(AC34:AE34)))))</f>
        <v>0</v>
      </c>
      <c r="AC34" s="59">
        <f>IF(AE34=0,0,IF(X34&gt;=7,4,IF((X34-SUM(AD34:AE34))&lt;=0,IF(V34&lt;=(SUM(W34:X34)-SUM(AD34:AE34)),V34,0),(X34-SUM(AD34:AE34)))))</f>
        <v>0</v>
      </c>
      <c r="AD34" s="59">
        <f>IF(AE34=0,0,IF(X34&gt;=3,2,IF((X34-AE34)&lt;=0,IF(V34&lt;(SUM(W34:X34)-AE34),V34,0),(X34-AE34))))</f>
        <v>0</v>
      </c>
      <c r="AE34" s="59">
        <f>IF(X34=0,IF(V34&lt;&gt;0,V34,0),IF(X34&gt;=1,1,0))</f>
        <v>0</v>
      </c>
      <c r="AF34" s="59" t="str">
        <f>IF(COUNT(M34:S34)=0,"",COUNT(M34:S34))</f>
        <v/>
      </c>
      <c r="AG34" s="68" t="str">
        <f>IF(D34="","",IF(AND(Tables!A37=2,D34&lt;4),"Normalement, 4 joueurs minimum !!!",IF(AND(Tables!A37=1,D34&lt;8),"8 joueurs minimum !!!","")))</f>
        <v/>
      </c>
      <c r="AH34" s="69" t="str">
        <f>IF(Tables!A37=2,IF(D34="","",IF(((G34*3)+(I34*4)+(K34*5))&lt;&gt;D34,"Incohérence dans les poules !!!","")),"")</f>
        <v/>
      </c>
      <c r="AI34" s="69" t="str">
        <f>IF(AND(D34&gt;5,Tables!A37=2),IF(AND(G34&lt;&gt;0,H34=0),"Sortant poule de 3 incorrect !!!",""),"")</f>
        <v/>
      </c>
      <c r="AJ34" s="69" t="str">
        <f>IF(AND(D34&gt;5,Tables!A37=2),IF(AND(I34&lt;&gt;0,J34=0),"Sortant poule de 4 incorrect !!!",""),"")</f>
        <v/>
      </c>
      <c r="AK34" s="69" t="str">
        <f>IF(AND(D34&gt;5,Tables!A37=2),IF(AND(K34&lt;&gt;0,L34=0),"Sortant poule de 5 incorrect !!!",""),"")</f>
        <v/>
      </c>
      <c r="AL34" s="70" t="str">
        <f>IF(AG34&lt;&gt;"",AG34,IF(AH34&lt;&gt;"",AH34,IF(AI34&lt;&gt;"",AI34,IF(AJ34&lt;&gt;"",AJ34,IF(AK34&lt;&gt;"",AK34,"")))))</f>
        <v/>
      </c>
      <c r="AM34" s="3" t="str">
        <f t="shared" si="87"/>
        <v/>
      </c>
      <c r="AN34" s="126">
        <f t="shared" si="67"/>
        <v>0</v>
      </c>
      <c r="AO34" s="126">
        <f t="shared" si="68"/>
        <v>0</v>
      </c>
      <c r="AP34" s="124" t="str">
        <f t="shared" si="69"/>
        <v>Pas de matchs</v>
      </c>
      <c r="AQ34" s="127" t="str">
        <f t="shared" si="70"/>
        <v>0</v>
      </c>
      <c r="AR34" s="123" t="str">
        <f t="shared" si="26"/>
        <v/>
      </c>
      <c r="AS34" s="123" t="str">
        <f t="shared" si="27"/>
        <v/>
      </c>
      <c r="AT34" s="123" t="str">
        <f t="shared" si="28"/>
        <v/>
      </c>
      <c r="AU34" s="123" t="str">
        <f t="shared" si="29"/>
        <v/>
      </c>
      <c r="AV34" s="123" t="str">
        <f t="shared" si="30"/>
        <v/>
      </c>
      <c r="AW34" s="123" t="str">
        <f t="shared" si="76"/>
        <v/>
      </c>
      <c r="AX34" s="123" t="str">
        <f t="shared" si="77"/>
        <v/>
      </c>
      <c r="AY34" s="123" t="str">
        <f t="shared" si="78"/>
        <v/>
      </c>
      <c r="AZ34" s="123" t="str">
        <f t="shared" si="79"/>
        <v/>
      </c>
      <c r="BA34" s="123" t="str">
        <f t="shared" si="80"/>
        <v/>
      </c>
      <c r="BB34" s="123" t="str">
        <f t="shared" si="81"/>
        <v/>
      </c>
      <c r="BC34" s="123" t="str">
        <f t="shared" si="82"/>
        <v/>
      </c>
      <c r="BD34" s="123" t="str">
        <f t="shared" si="83"/>
        <v/>
      </c>
      <c r="BE34" s="123" t="str">
        <f t="shared" si="84"/>
        <v/>
      </c>
      <c r="BF34" s="123" t="str">
        <f t="shared" si="85"/>
        <v/>
      </c>
      <c r="BG34" s="123" t="str">
        <f t="shared" si="86"/>
        <v/>
      </c>
    </row>
    <row r="35" spans="1:59" ht="26.25" customHeight="1" thickBot="1" x14ac:dyDescent="0.25">
      <c r="A35" s="129" t="str">
        <f>IF(AL35="","","?? ---&gt;")</f>
        <v/>
      </c>
      <c r="B35" s="164"/>
      <c r="C35" s="77" t="s">
        <v>12</v>
      </c>
      <c r="D35" s="6"/>
      <c r="E35" s="78"/>
      <c r="F35" s="79" t="str">
        <f>IF(D35="","",IF(D35&gt;=64,16,IF(D35&gt;=32,8,IF(D35&gt;=16,4,IF(D35&lt;6,0,2)))))</f>
        <v/>
      </c>
      <c r="G35" s="11" t="str">
        <f>IF(OR(D35="",Tables!A38=1),"",VLOOKUP(D35,Tables!$C$1:$F$47,2))</f>
        <v/>
      </c>
      <c r="H35" s="12" t="str">
        <f>IF(OR(D35="",Tables!A38=1),"",IF(G35=0,0,VLOOKUP(D35,Tables!$C$1:$I$47,5)))</f>
        <v/>
      </c>
      <c r="I35" s="11" t="str">
        <f>IF(OR(D35="",Tables!A38=1),"",VLOOKUP(D35,Tables!$C$1:$F$47,3))</f>
        <v/>
      </c>
      <c r="J35" s="12" t="str">
        <f>IF(OR(D35="",Tables!A38=1),"",IF(I35=0,0,VLOOKUP(D35,Tables!$C$1:$I$47,6)))</f>
        <v/>
      </c>
      <c r="K35" s="11" t="str">
        <f>IF(OR(D35="",Tables!A38=1),"",VLOOKUP(D35,Tables!$C$1:$F$47,4))</f>
        <v/>
      </c>
      <c r="L35" s="12" t="str">
        <f>IF(OR(D35="",Tables!A38=1),"",IF(K35=0,0,VLOOKUP(D35,Tables!$C$1:$I$47,7)))</f>
        <v/>
      </c>
      <c r="M35" s="80" t="str">
        <f>IF(Tables!A38=1,IF(N35="","",IF(T35&gt;=127,64,IF(T35-SUM(N35:S35)=0,"",T35-SUM(N35:S35)))),IF(Y35=0,"",Y35))</f>
        <v/>
      </c>
      <c r="N35" s="80" t="str">
        <f>IF(Tables!A38=1,IF(O35="","",IF(T35&gt;=63,32,IF(T35-SUM(O35:S35)=0,"",T35-SUM(O35:S35)))),IF(Z35=0,"",Z35))</f>
        <v/>
      </c>
      <c r="O35" s="114" t="str">
        <f>IF(Tables!A38=1,IF(P35="","",IF(T35&gt;=31,16,IF(T35-SUM(P35:S35)=0,"",T35-SUM(P35:S35)))),IF(AA35=0,"",AA35))</f>
        <v/>
      </c>
      <c r="P35" s="114" t="str">
        <f>IF(Tables!A38=1,IF(Q35="","",IF(T35&gt;=15,8,IF(T35-SUM(Q35:S35)=0,"",T35-SUM(Q35:S35)))),IF(AB35=0,"",AB35))</f>
        <v/>
      </c>
      <c r="Q35" s="114" t="str">
        <f>IF(Tables!A38=1,IF(R35="","",IF(T35&gt;=7,4,IF(T35-SUM(R35:S35)=0,"",T35-SUM(R35:S35)))),IF(AC35=0,"",AC35))</f>
        <v/>
      </c>
      <c r="R35" s="108" t="str">
        <f>IF(Tables!A38=1,IF(S35="","",IF(T35&gt;=3,2,IF((T35-S35)=0,"",(T35-S35)))),IF(AD35=0,"",AD35))</f>
        <v/>
      </c>
      <c r="S35" s="109" t="str">
        <f>IF(Tables!A38=1,IF(D35&lt;6,"",IF(OR(T35="",T35="??"),"",IF(T35&gt;=1,1,""))),IF(AE35=0,"",AE35))</f>
        <v/>
      </c>
      <c r="T35" s="82" t="str">
        <f>IF(D35="","",IF(Tables!A38=1,IF(D35&lt;8,"??",D35-1),IF(Tables!A38=2,IF(D35=3,3,IF(D35=4,6,IF(D35=5,10,(G35*3)+(I35*6)+(K35*10)+((G35*H35)+(I35*J35)+(K35*L35))-1))))))</f>
        <v/>
      </c>
      <c r="U35" s="59">
        <f>IF(Tables!A38=2,IF(K35&gt;=1,5,IF(I35&gt;=1,3,IF(G35&gt;=1,3,0))),0)</f>
        <v>5</v>
      </c>
      <c r="V35" s="59">
        <f>IF(D35="",0,IF(U35=0,0,(G35*1)+(I35*2)+(K35*2)))</f>
        <v>0</v>
      </c>
      <c r="W35" s="59" t="e">
        <f>IF(U35=0,0,(G35*3)+(I35*6)+(K35*10))</f>
        <v>#VALUE!</v>
      </c>
      <c r="X35" s="59">
        <f>IF(D35&lt;6,0,IF(Tables!A38=2,(G35*H35)+(I35*J35)+(K35*L35)-1,0))</f>
        <v>0</v>
      </c>
      <c r="Y35" s="59">
        <f>IF(AE35=0,0,IF(X35&gt;=127,64,IF((X35-SUM(Z35:AE35))&lt;=0,IF(V35&lt;=(SUM(W35:X35)-SUM(Z35:AE35)),V35,0),(X35-SUM(Z35:AE35)))))</f>
        <v>0</v>
      </c>
      <c r="Z35" s="59">
        <f>IF(AE35=0,0,IF(X35&gt;=63,32,IF((X35-SUM(AA35:AE35))&lt;=0,IF(V35&lt;=(SUM(W35:X35)-SUM(AA35:AE35)),V35,0),(X35-SUM(AA35:AE35)))))</f>
        <v>0</v>
      </c>
      <c r="AA35" s="59">
        <f>IF(AE35=0,0,IF(X35&gt;=31,16,IF((X35-SUM(AB35:AE35))&lt;=0,IF(V35&lt;=(SUM(W35:X35)-SUM(AB35:AE35)),V35,0),(X35-SUM(AB35:AE35)))))</f>
        <v>0</v>
      </c>
      <c r="AB35" s="59">
        <f>IF(AE35=0,0,IF(X35&gt;=15,8,IF((X35-SUM(AC35:AE35))&lt;=0,IF(V35&lt;=(SUM(W35:X35)-SUM(AC35:AE35)),V35,0),(X35-SUM(AC35:AE35)))))</f>
        <v>0</v>
      </c>
      <c r="AC35" s="59">
        <f>IF(AE35=0,0,IF(X35&gt;=7,4,IF((X35-SUM(AD35:AE35))&lt;=0,IF(V35&lt;=(SUM(W35:X35)-SUM(AD35:AE35)),V35,0),(X35-SUM(AD35:AE35)))))</f>
        <v>0</v>
      </c>
      <c r="AD35" s="59">
        <f>IF(AE35=0,0,IF(X35&gt;=3,2,IF((X35-AE35)&lt;=0,IF(V35&lt;(SUM(W35:X35)-AE35),V35,0),(X35-AE35))))</f>
        <v>0</v>
      </c>
      <c r="AE35" s="59">
        <f>IF(X35=0,IF(V35&lt;&gt;0,V35,0),IF(X35&gt;=1,1,0))</f>
        <v>0</v>
      </c>
      <c r="AF35" s="59" t="str">
        <f>IF(COUNT(M35:S35)=0,"",COUNT(M35:S35))</f>
        <v/>
      </c>
      <c r="AG35" s="68" t="str">
        <f>IF(D35="","",IF(AND(Tables!A38=2,D35&lt;4),"Normalement, 4 joueurs minimum !!!",IF(AND(Tables!A38=1,D35&lt;8),"8 joueurs minimum !!!","")))</f>
        <v/>
      </c>
      <c r="AH35" s="69" t="str">
        <f>IF(Tables!A38=2,IF(D35="","",IF(((G35*3)+(I35*4)+(K35*5))&lt;&gt;D35,"Incohérence dans les poules !!!","")),"")</f>
        <v/>
      </c>
      <c r="AI35" s="69" t="str">
        <f>IF(AND(D35&gt;5,Tables!A38=2),IF(AND(G35&lt;&gt;0,H35=0),"Sortant poule de 3 incorrect !!!",""),"")</f>
        <v/>
      </c>
      <c r="AJ35" s="69" t="str">
        <f>IF(AND(D35&gt;5,Tables!A38=2),IF(AND(I35&lt;&gt;0,J35=0),"Sortant poule de 4 incorrect !!!",""),"")</f>
        <v/>
      </c>
      <c r="AK35" s="69" t="str">
        <f>IF(AND(D35&gt;5,Tables!A38=2),IF(AND(K35&lt;&gt;0,L35=0),"Sortant poule de 5 incorrect !!!",""),"")</f>
        <v/>
      </c>
      <c r="AL35" s="70" t="str">
        <f>IF(AG35&lt;&gt;"",AG35,IF(AH35&lt;&gt;"",AH35,IF(AI35&lt;&gt;"",AI35,IF(AJ35&lt;&gt;"",AJ35,IF(AK35&lt;&gt;"",AK35,"")))))</f>
        <v/>
      </c>
      <c r="AM35" s="3" t="str">
        <f t="shared" si="87"/>
        <v/>
      </c>
      <c r="AN35" s="126">
        <f t="shared" si="67"/>
        <v>0</v>
      </c>
      <c r="AO35" s="126">
        <f t="shared" si="68"/>
        <v>0</v>
      </c>
      <c r="AP35" s="124" t="str">
        <f t="shared" si="69"/>
        <v>Pas de matchs</v>
      </c>
      <c r="AQ35" s="127" t="str">
        <f t="shared" si="70"/>
        <v>0</v>
      </c>
      <c r="AR35" s="123" t="str">
        <f t="shared" si="26"/>
        <v/>
      </c>
      <c r="AS35" s="123" t="str">
        <f t="shared" si="27"/>
        <v/>
      </c>
      <c r="AT35" s="123" t="str">
        <f t="shared" si="28"/>
        <v/>
      </c>
      <c r="AU35" s="123" t="str">
        <f t="shared" si="29"/>
        <v/>
      </c>
      <c r="AV35" s="123" t="str">
        <f t="shared" si="30"/>
        <v/>
      </c>
      <c r="AW35" s="123" t="str">
        <f t="shared" si="76"/>
        <v/>
      </c>
      <c r="AX35" s="123" t="str">
        <f t="shared" si="77"/>
        <v/>
      </c>
      <c r="AY35" s="123" t="str">
        <f t="shared" si="78"/>
        <v/>
      </c>
      <c r="AZ35" s="123" t="str">
        <f t="shared" si="79"/>
        <v/>
      </c>
      <c r="BA35" s="123" t="str">
        <f t="shared" si="80"/>
        <v/>
      </c>
      <c r="BB35" s="123" t="str">
        <f t="shared" si="81"/>
        <v/>
      </c>
      <c r="BC35" s="123" t="str">
        <f t="shared" si="82"/>
        <v/>
      </c>
      <c r="BD35" s="123" t="str">
        <f t="shared" si="83"/>
        <v/>
      </c>
      <c r="BE35" s="123" t="str">
        <f t="shared" si="84"/>
        <v/>
      </c>
      <c r="BF35" s="123" t="str">
        <f t="shared" si="85"/>
        <v/>
      </c>
      <c r="BG35" s="123" t="str">
        <f t="shared" si="86"/>
        <v/>
      </c>
    </row>
    <row r="36" spans="1:59" ht="18.75" customHeight="1" thickTop="1" thickBot="1" x14ac:dyDescent="0.25">
      <c r="A36" s="128"/>
      <c r="B36" s="83"/>
      <c r="C36" s="84"/>
      <c r="D36" s="84"/>
      <c r="E36" s="85"/>
      <c r="F36" s="84"/>
      <c r="G36" s="84"/>
      <c r="H36" s="84"/>
      <c r="I36" s="84"/>
      <c r="J36" s="84"/>
      <c r="K36" s="84"/>
      <c r="L36" s="84"/>
      <c r="M36" s="86">
        <f t="shared" ref="M36:T36" si="88">SUM(M31:M35)</f>
        <v>0</v>
      </c>
      <c r="N36" s="86">
        <f t="shared" si="88"/>
        <v>0</v>
      </c>
      <c r="O36" s="86">
        <f t="shared" si="88"/>
        <v>0</v>
      </c>
      <c r="P36" s="86">
        <f t="shared" si="88"/>
        <v>0</v>
      </c>
      <c r="Q36" s="86">
        <f t="shared" si="88"/>
        <v>0</v>
      </c>
      <c r="R36" s="86">
        <f t="shared" si="88"/>
        <v>0</v>
      </c>
      <c r="S36" s="86">
        <f t="shared" si="88"/>
        <v>0</v>
      </c>
      <c r="T36" s="87">
        <f t="shared" si="88"/>
        <v>0</v>
      </c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5"/>
      <c r="AH36" s="56"/>
      <c r="AI36" s="56"/>
      <c r="AJ36" s="56"/>
      <c r="AK36" s="56"/>
      <c r="AL36" s="57"/>
      <c r="AN36" s="124"/>
      <c r="AO36" s="124"/>
      <c r="AP36" s="124"/>
      <c r="AQ36" s="124"/>
      <c r="AR36" s="124"/>
      <c r="AS36" s="124"/>
      <c r="AT36" s="124"/>
      <c r="AU36" s="124"/>
      <c r="AV36" s="124"/>
      <c r="AW36" s="124"/>
      <c r="AX36" s="124"/>
      <c r="AY36" s="124"/>
      <c r="AZ36" s="124"/>
      <c r="BA36" s="124"/>
      <c r="BB36" s="124"/>
      <c r="BC36" s="124"/>
      <c r="BD36" s="124"/>
      <c r="BE36" s="124"/>
      <c r="BF36" s="124"/>
      <c r="BG36" s="124"/>
    </row>
    <row r="37" spans="1:59" ht="14.25" thickTop="1" thickBot="1" x14ac:dyDescent="0.25">
      <c r="A37" s="128"/>
      <c r="B37" s="52"/>
      <c r="C37" s="53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4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5"/>
      <c r="AH37" s="56"/>
      <c r="AI37" s="56"/>
      <c r="AJ37" s="56"/>
      <c r="AK37" s="56"/>
      <c r="AL37" s="57"/>
    </row>
    <row r="38" spans="1:59" s="3" customFormat="1" ht="14.25" customHeight="1" thickTop="1" thickBot="1" x14ac:dyDescent="0.25">
      <c r="A38" s="129"/>
      <c r="B38" s="58"/>
      <c r="C38" s="155"/>
      <c r="D38" s="157" t="s">
        <v>0</v>
      </c>
      <c r="E38" s="157" t="s">
        <v>1</v>
      </c>
      <c r="F38" s="159" t="s">
        <v>43</v>
      </c>
      <c r="G38" s="149" t="s">
        <v>44</v>
      </c>
      <c r="H38" s="151" t="s">
        <v>47</v>
      </c>
      <c r="I38" s="149" t="s">
        <v>45</v>
      </c>
      <c r="J38" s="151" t="s">
        <v>47</v>
      </c>
      <c r="K38" s="149" t="s">
        <v>46</v>
      </c>
      <c r="L38" s="151" t="s">
        <v>47</v>
      </c>
      <c r="M38" s="153" t="s">
        <v>18</v>
      </c>
      <c r="N38" s="153" t="s">
        <v>4</v>
      </c>
      <c r="O38" s="153" t="s">
        <v>5</v>
      </c>
      <c r="P38" s="153" t="s">
        <v>6</v>
      </c>
      <c r="Q38" s="153" t="s">
        <v>2</v>
      </c>
      <c r="R38" s="153" t="s">
        <v>3</v>
      </c>
      <c r="S38" s="171" t="s">
        <v>48</v>
      </c>
      <c r="T38" s="173" t="s">
        <v>49</v>
      </c>
      <c r="U38" s="167" t="s">
        <v>29</v>
      </c>
      <c r="V38" s="166" t="s">
        <v>30</v>
      </c>
      <c r="W38" s="166" t="s">
        <v>31</v>
      </c>
      <c r="X38" s="166" t="s">
        <v>28</v>
      </c>
      <c r="Y38" s="165" t="s">
        <v>18</v>
      </c>
      <c r="Z38" s="165" t="s">
        <v>4</v>
      </c>
      <c r="AA38" s="165" t="s">
        <v>5</v>
      </c>
      <c r="AB38" s="165" t="s">
        <v>6</v>
      </c>
      <c r="AC38" s="165" t="s">
        <v>2</v>
      </c>
      <c r="AD38" s="165" t="s">
        <v>3</v>
      </c>
      <c r="AE38" s="165" t="s">
        <v>7</v>
      </c>
      <c r="AF38" s="166" t="s">
        <v>40</v>
      </c>
      <c r="AG38" s="161" t="s">
        <v>50</v>
      </c>
      <c r="AH38" s="161" t="s">
        <v>51</v>
      </c>
      <c r="AI38" s="161" t="s">
        <v>52</v>
      </c>
      <c r="AJ38" s="161" t="s">
        <v>53</v>
      </c>
      <c r="AK38" s="161" t="s">
        <v>54</v>
      </c>
      <c r="AL38" s="60"/>
      <c r="AN38" s="145" t="s">
        <v>77</v>
      </c>
      <c r="AO38" s="146" t="s">
        <v>76</v>
      </c>
      <c r="AP38" s="147" t="s">
        <v>1</v>
      </c>
      <c r="AQ38" s="148" t="s">
        <v>28</v>
      </c>
      <c r="AR38" s="121" t="s">
        <v>71</v>
      </c>
      <c r="AS38" s="121" t="s">
        <v>72</v>
      </c>
      <c r="AT38" s="121" t="s">
        <v>73</v>
      </c>
      <c r="AU38" s="121" t="s">
        <v>74</v>
      </c>
      <c r="AV38" s="121" t="s">
        <v>75</v>
      </c>
      <c r="AW38" s="121" t="s">
        <v>6</v>
      </c>
      <c r="AX38" s="121" t="s">
        <v>2</v>
      </c>
      <c r="AY38" s="121" t="s">
        <v>3</v>
      </c>
      <c r="AZ38" s="121" t="s">
        <v>7</v>
      </c>
      <c r="BA38" s="121" t="s">
        <v>18</v>
      </c>
      <c r="BB38" s="121" t="s">
        <v>4</v>
      </c>
      <c r="BC38" s="121" t="s">
        <v>5</v>
      </c>
      <c r="BD38" s="121" t="s">
        <v>6</v>
      </c>
      <c r="BE38" s="121" t="s">
        <v>2</v>
      </c>
      <c r="BF38" s="121" t="s">
        <v>3</v>
      </c>
      <c r="BG38" s="121" t="s">
        <v>7</v>
      </c>
    </row>
    <row r="39" spans="1:59" s="3" customFormat="1" ht="13.5" thickBot="1" x14ac:dyDescent="0.25">
      <c r="A39" s="129"/>
      <c r="B39" s="61" t="s">
        <v>13</v>
      </c>
      <c r="C39" s="156"/>
      <c r="D39" s="158"/>
      <c r="E39" s="158"/>
      <c r="F39" s="160"/>
      <c r="G39" s="150"/>
      <c r="H39" s="152"/>
      <c r="I39" s="150"/>
      <c r="J39" s="152"/>
      <c r="K39" s="150"/>
      <c r="L39" s="152"/>
      <c r="M39" s="154"/>
      <c r="N39" s="154"/>
      <c r="O39" s="154"/>
      <c r="P39" s="154"/>
      <c r="Q39" s="154"/>
      <c r="R39" s="154"/>
      <c r="S39" s="172"/>
      <c r="T39" s="174"/>
      <c r="U39" s="167"/>
      <c r="V39" s="166"/>
      <c r="W39" s="166"/>
      <c r="X39" s="166"/>
      <c r="Y39" s="165"/>
      <c r="Z39" s="165"/>
      <c r="AA39" s="165"/>
      <c r="AB39" s="165"/>
      <c r="AC39" s="165"/>
      <c r="AD39" s="165"/>
      <c r="AE39" s="165"/>
      <c r="AF39" s="166"/>
      <c r="AG39" s="161"/>
      <c r="AH39" s="161"/>
      <c r="AI39" s="161"/>
      <c r="AJ39" s="161"/>
      <c r="AK39" s="161"/>
      <c r="AL39" s="60"/>
      <c r="AN39" s="145"/>
      <c r="AO39" s="146"/>
      <c r="AP39" s="147"/>
      <c r="AQ39" s="148"/>
      <c r="AR39" s="142" t="s">
        <v>68</v>
      </c>
      <c r="AS39" s="143"/>
      <c r="AT39" s="143"/>
      <c r="AU39" s="143"/>
      <c r="AV39" s="144"/>
      <c r="AW39" s="142" t="s">
        <v>70</v>
      </c>
      <c r="AX39" s="143"/>
      <c r="AY39" s="143"/>
      <c r="AZ39" s="144"/>
      <c r="BA39" s="142" t="s">
        <v>69</v>
      </c>
      <c r="BB39" s="143"/>
      <c r="BC39" s="143"/>
      <c r="BD39" s="143"/>
      <c r="BE39" s="143"/>
      <c r="BF39" s="143"/>
      <c r="BG39" s="144"/>
    </row>
    <row r="40" spans="1:59" s="3" customFormat="1" ht="26.25" customHeight="1" thickTop="1" x14ac:dyDescent="0.2">
      <c r="A40" s="129" t="str">
        <f>IF(AL40="","","?? ---&gt;")</f>
        <v/>
      </c>
      <c r="B40" s="162"/>
      <c r="C40" s="62" t="s">
        <v>8</v>
      </c>
      <c r="D40" s="4"/>
      <c r="E40" s="63"/>
      <c r="F40" s="64" t="str">
        <f>IF(D40="","",IF(D40&gt;=64,16,IF(D40&gt;=32,8,IF(D40&gt;=16,4,IF(D40&lt;6,0,2)))))</f>
        <v/>
      </c>
      <c r="G40" s="7" t="str">
        <f>IF(OR(D40="",Tables!A43=1),"",VLOOKUP(D40,Tables!$C$1:$F$47,2))</f>
        <v/>
      </c>
      <c r="H40" s="8" t="str">
        <f>IF(OR(D40="",Tables!A43=1),"",IF(G40=0,0,VLOOKUP(D40,Tables!$C$1:$I$47,5)))</f>
        <v/>
      </c>
      <c r="I40" s="7" t="str">
        <f>IF(OR(D40="",Tables!A43=1),"",VLOOKUP(D40,Tables!$C$1:$F$47,3))</f>
        <v/>
      </c>
      <c r="J40" s="8" t="str">
        <f>IF(OR(D40="",Tables!A43=1),"",IF(I40=0,0,VLOOKUP(D40,Tables!$C$1:$I$47,6)))</f>
        <v/>
      </c>
      <c r="K40" s="7" t="str">
        <f>IF(OR(D40="",Tables!A43=1),"",VLOOKUP(D40,Tables!$C$1:$F$47,4))</f>
        <v/>
      </c>
      <c r="L40" s="8" t="str">
        <f>IF(OR(D40="",Tables!A43=1),"",IF(K40=0,0,VLOOKUP(D40,Tables!$C$1:$I$47,7)))</f>
        <v/>
      </c>
      <c r="M40" s="65" t="str">
        <f>IF(Tables!A43=1,IF(N40="","",IF(T40&gt;=127,64,IF(T40-SUM(N40:S40)=0,"",T40-SUM(N40:S40)))),IF(Y40=0,"",Y40))</f>
        <v/>
      </c>
      <c r="N40" s="65" t="str">
        <f>IF(Tables!A43=1,IF(O40="","",IF(T40&gt;=63,32,IF(T40-SUM(O40:S40)=0,"",T40-SUM(O40:S40)))),IF(Z40=0,"",Z40))</f>
        <v/>
      </c>
      <c r="O40" s="65" t="str">
        <f>IF(Tables!A43=1,IF(P40="","",IF(T40&gt;=31,16,IF(T40-SUM(P40:S40)=0,"",T40-SUM(P40:S40)))),IF(AA40=0,"",AA40))</f>
        <v/>
      </c>
      <c r="P40" s="65" t="str">
        <f>IF(Tables!A43=1,IF(Q40="","",IF(T40&gt;=15,8,IF(T40-SUM(Q40:S40)=0,"",T40-SUM(Q40:S40)))),IF(AB40=0,"",AB40))</f>
        <v/>
      </c>
      <c r="Q40" s="65" t="str">
        <f>IF(Tables!A43=1,IF(R40="","",IF(T40&gt;=7,4,IF(T40-SUM(R40:S40)=0,"",T40-SUM(R40:S40)))),IF(AC40=0,"",AC40))</f>
        <v/>
      </c>
      <c r="R40" s="65" t="str">
        <f>IF(Tables!A43=1,IF(S40="","",IF(T40&gt;=3,2,IF((T40-S40)=0,"",(T40-S40)))),IF(AD40=0,"",AD40))</f>
        <v/>
      </c>
      <c r="S40" s="66" t="str">
        <f>IF(Tables!A43=1,IF(D40&lt;6,"",IF(OR(T40="",T40="??"),"",IF(T40&gt;=1,1,""))),IF(AE40=0,"",AE40))</f>
        <v/>
      </c>
      <c r="T40" s="67" t="str">
        <f>IF(D40="","",IF(Tables!A43=1,IF(D40&lt;8,"??",D40-1),IF(Tables!A43=2,IF(D40=3,3,IF(D40=4,6,IF(D40=5,10,(G40*3)+(I40*6)+(K40*10)+((G40*H40)+(I40*J40)+(K40*L40))-1))))))</f>
        <v/>
      </c>
      <c r="U40" s="59">
        <f>IF(Tables!A43=2,IF(K40&gt;=1,5,IF(I40&gt;=1,3,IF(G40&gt;=1,3,0))),0)</f>
        <v>0</v>
      </c>
      <c r="V40" s="59">
        <f>IF(D40="",0,IF(U40=0,0,(G40*1)+(I40*2)+(K40*2)))</f>
        <v>0</v>
      </c>
      <c r="W40" s="59">
        <f>IF(U40=0,0,(G40*3)+(I40*6)+(K40*10))</f>
        <v>0</v>
      </c>
      <c r="X40" s="59">
        <f>IF(D40&lt;6,0,IF(Tables!A43=2,(G40*H40)+(I40*J40)+(K40*L40)-1,0))</f>
        <v>0</v>
      </c>
      <c r="Y40" s="59">
        <f>IF(AE40=0,0,IF(X40&gt;=127,64,IF((X40-SUM(Z40:AE40))&lt;=0,IF(V40&lt;=(SUM(W40:X40)-SUM(Z40:AE40)),V40,0),(X40-SUM(Z40:AE40)))))</f>
        <v>0</v>
      </c>
      <c r="Z40" s="59">
        <f>IF(AE40=0,0,IF(X40&gt;=63,32,IF((X40-SUM(AA40:AE40))&lt;=0,IF(V40&lt;=(SUM(W40:X40)-SUM(AA40:AE40)),V40,0),(X40-SUM(AA40:AE40)))))</f>
        <v>0</v>
      </c>
      <c r="AA40" s="59">
        <f>IF(AE40=0,0,IF(X40&gt;=31,16,IF((X40-SUM(AB40:AE40))&lt;=0,IF(V40&lt;=(SUM(W40:X40)-SUM(AB40:AE40)),V40,0),(X40-SUM(AB40:AE40)))))</f>
        <v>0</v>
      </c>
      <c r="AB40" s="59">
        <f>IF(AE40=0,0,IF(X40&gt;=15,8,IF((X40-SUM(AC40:AE40))&lt;=0,IF(V40&lt;=(SUM(W40:X40)-SUM(AC40:AE40)),V40,0),(X40-SUM(AC40:AE40)))))</f>
        <v>0</v>
      </c>
      <c r="AC40" s="59">
        <f>IF(AE40=0,0,IF(X40&gt;=7,4,IF((X40-SUM(AD40:AE40))&lt;=0,IF(V40&lt;=(SUM(W40:X40)-SUM(AD40:AE40)),V40,0),(X40-SUM(AD40:AE40)))))</f>
        <v>0</v>
      </c>
      <c r="AD40" s="59">
        <f>IF(AE40=0,0,IF(X40&gt;=3,2,IF((X40-AE40)&lt;=0,IF(V40&lt;(SUM(W40:X40)-AE40),V40,0),(X40-AE40))))</f>
        <v>0</v>
      </c>
      <c r="AE40" s="59">
        <f>IF(X40=0,IF(V40&lt;&gt;0,V40,0),IF(X40&gt;=1,1,0))</f>
        <v>0</v>
      </c>
      <c r="AF40" s="59" t="str">
        <f>IF(COUNT(M40:S40)=0,"",COUNT(M40:S40))</f>
        <v/>
      </c>
      <c r="AG40" s="68" t="str">
        <f>IF(D40="","",IF(AND(Tables!A43=2,D40&lt;4),"Normalement, 4 joueurs minimum !!!",IF(AND(Tables!A43=1,D40&lt;8),"8 joueurs minimum !!!","")))</f>
        <v/>
      </c>
      <c r="AH40" s="69" t="str">
        <f>IF(Tables!A43=2,IF(D40="","",IF(((G40*3)+(I40*4)+(K40*5))&lt;&gt;D40,"Incohérence dans les poules !!!","")),"")</f>
        <v/>
      </c>
      <c r="AI40" s="69" t="str">
        <f>IF(AND(D40&gt;5,Tables!A43=2),IF(AND(G40&lt;&gt;0,H40=0),"Sortant poule de 3 incorrect !!!",""),"")</f>
        <v/>
      </c>
      <c r="AJ40" s="69" t="str">
        <f>IF(AND(D40&gt;5,Tables!A43=2),IF(AND(I40&lt;&gt;0,J40=0),"Sortant poule de 4 incorrect !!!",""),"")</f>
        <v/>
      </c>
      <c r="AK40" s="69" t="str">
        <f>IF(AND(D40&gt;5,Tables!A43=2),IF(AND(K40&lt;&gt;0,L40=0),"Sortant poule de 5 incorrect !!!",""),"")</f>
        <v/>
      </c>
      <c r="AL40" s="70" t="str">
        <f>IF(AG40&lt;&gt;"",AG40,IF(AH40&lt;&gt;"",AH40,IF(AI40&lt;&gt;"",AI40,IF(AJ40&lt;&gt;"",AJ40,IF(AK40&lt;&gt;"",AK40,"")))))</f>
        <v/>
      </c>
      <c r="AM40" s="3" t="str">
        <f>IF($B$40=0,"",$B$40)</f>
        <v/>
      </c>
      <c r="AN40" s="126" t="str">
        <f t="shared" ref="AN40:AN44" si="89">IF(U40=0,"0",COUNTIF(M40:S40,MAX(M40:S40)))</f>
        <v>0</v>
      </c>
      <c r="AO40" s="126" t="str">
        <f t="shared" ref="AO40:AO44" si="90">IF(U40=0,"0",MAX(M40:S40))</f>
        <v>0</v>
      </c>
      <c r="AP40" s="124" t="str">
        <f t="shared" ref="AP40:AP44" si="91">IF(D40="","Pas de matchs",IF(U40=0,"KO","Poules"))</f>
        <v>Pas de matchs</v>
      </c>
      <c r="AQ40" s="127" t="str">
        <f t="shared" ref="AQ40:AQ44" si="92">IF(OR($AP40="Pas de matchs",$AP40="KO"),"0",T40-AN40*AO40)</f>
        <v>0</v>
      </c>
      <c r="AR40" s="123" t="str">
        <f t="shared" ref="AR40" si="93">IF(AND($AP40="Poules",$AN40&gt;1),$C40&amp;" "&amp;$AM40&amp;"
"&amp;"T1","")</f>
        <v/>
      </c>
      <c r="AS40" s="123" t="str">
        <f t="shared" ref="AS40" si="94">IF(AND($AP40="Poules",$AN40&gt;=2),$C40&amp;" "&amp;$AM40&amp;"
"&amp;"T2","")</f>
        <v/>
      </c>
      <c r="AT40" s="123" t="str">
        <f t="shared" ref="AT40" si="95">IF(AND($AP40="Poules",$AN40&gt;=3),$C40&amp;" "&amp;$AM40&amp;"
"&amp;"T3","")</f>
        <v/>
      </c>
      <c r="AU40" s="123" t="str">
        <f t="shared" ref="AU40" si="96">IF(AND($AP40="Poules",$AN40&gt;=4),$C40&amp;" "&amp;$AM40&amp;"
"&amp;"T4","")</f>
        <v/>
      </c>
      <c r="AV40" s="123" t="str">
        <f t="shared" ref="AV40" si="97">IF(AND($AP40="Poules",$AN40&gt;=5),$C40&amp;" "&amp;$AM40&amp;"
"&amp;"T5","")</f>
        <v/>
      </c>
      <c r="AW40" s="123" t="str">
        <f t="shared" ref="AW40:AW44" si="98">IF(OR(D40="",$AP40&lt;&gt;"Poules",$AQ40=0),"",IF($AQ40-$S40-$R40-$Q40-$P40&gt;=0,$C40&amp;" "&amp;$AM40&amp;"
"&amp;"1/8f",""))</f>
        <v/>
      </c>
      <c r="AX40" s="123" t="str">
        <f t="shared" ref="AX40:AX44" si="99">IF(OR(D40="",$AP40&lt;&gt;"Poules",$AQ40=0),"",IF(D40="","",IF($AQ40-$S40-$R40-$Q40&gt;=0,$C40&amp;" "&amp;$AM40&amp;"
"&amp;"1/4f","")))</f>
        <v/>
      </c>
      <c r="AY40" s="123" t="str">
        <f t="shared" ref="AY40:AY44" si="100">IF(OR(D40="",$AP40&lt;&gt;"Poules",$AQ40=0),"",IF(OR(D40="",AQ40&lt;2),"",IF($AQ40-($S40)&gt;=0,$C40&amp;" "&amp;$AM40&amp;"
"&amp;"1/2f","")))</f>
        <v/>
      </c>
      <c r="AZ40" s="123" t="str">
        <f t="shared" ref="AZ40:AZ44" si="101">IF(OR(D40="",$AP40&lt;&gt;"Poules",$AQ40=0),"",IF(AND($AQ40&lt;&gt;0,AQ40-0&gt;=1),$C40&amp;" "&amp;$AM40&amp;"
"&amp;"finale",""))</f>
        <v/>
      </c>
      <c r="BA40" s="123" t="str">
        <f t="shared" ref="BA40:BA44" si="102">IF(AND($AP40="KO",M40&lt;&gt;""),$C40&amp;" "&amp;$AM40&amp;"
"&amp;"1/64f","")</f>
        <v/>
      </c>
      <c r="BB40" s="123" t="str">
        <f t="shared" ref="BB40:BB44" si="103">IF(AND($AP40="KO",N40&lt;&gt;""),$C40&amp;" "&amp;$AM40&amp;"
"&amp;"1/32f","")</f>
        <v/>
      </c>
      <c r="BC40" s="123" t="str">
        <f t="shared" ref="BC40:BC44" si="104">IF(AND($AP40="KO",O40&lt;&gt;""),$C40&amp;" "&amp;$AM40&amp;"
"&amp;"1/16f","")</f>
        <v/>
      </c>
      <c r="BD40" s="123" t="str">
        <f t="shared" ref="BD40:BD44" si="105">IF(AND($AP40="KO",P40&lt;&gt;""),$C40&amp;" "&amp;$AM40&amp;"
"&amp;"1/8f","")</f>
        <v/>
      </c>
      <c r="BE40" s="123" t="str">
        <f t="shared" ref="BE40:BE44" si="106">IF(AND($AP40="KO",Q40&lt;&gt;""),$C40&amp;" "&amp;$AM40&amp;"
"&amp;"1/4f","")</f>
        <v/>
      </c>
      <c r="BF40" s="123" t="str">
        <f t="shared" ref="BF40:BF44" si="107">IF(AND($AP40="KO",R40&lt;&gt;""),$C40&amp;" "&amp;$AM40&amp;"
"&amp;"1/2f","")</f>
        <v/>
      </c>
      <c r="BG40" s="123" t="str">
        <f t="shared" ref="BG40:BG44" si="108">IF(AND($AP40="KO",S40&lt;&gt;""),$C40&amp;" "&amp;$AM40&amp;"
"&amp;"finale","")</f>
        <v/>
      </c>
    </row>
    <row r="41" spans="1:59" ht="26.25" customHeight="1" x14ac:dyDescent="0.2">
      <c r="A41" s="129" t="str">
        <f>IF(AL41="","","?? ---&gt;")</f>
        <v/>
      </c>
      <c r="B41" s="163"/>
      <c r="C41" s="71" t="s">
        <v>9</v>
      </c>
      <c r="D41" s="5"/>
      <c r="E41" s="72"/>
      <c r="F41" s="73" t="str">
        <f>IF(D41="","",IF(D41&gt;=64,16,IF(D41&gt;=32,8,IF(D41&gt;=16,4,IF(D41&lt;6,0,2)))))</f>
        <v/>
      </c>
      <c r="G41" s="9" t="str">
        <f>IF(OR(D41="",Tables!A44=1),"",VLOOKUP(D41,Tables!$C$1:$F$47,2))</f>
        <v/>
      </c>
      <c r="H41" s="10" t="str">
        <f>IF(OR(D41="",Tables!A44=1),"",IF(G41=0,0,VLOOKUP(D41,Tables!$C$1:$I$47,5)))</f>
        <v/>
      </c>
      <c r="I41" s="9" t="str">
        <f>IF(OR(D41="",Tables!A44=1),"",VLOOKUP(D41,Tables!$C$1:$F$47,3))</f>
        <v/>
      </c>
      <c r="J41" s="10" t="str">
        <f>IF(OR(D41="",Tables!A44=1),"",IF(I41=0,0,VLOOKUP(D41,Tables!$C$1:$I$47,6)))</f>
        <v/>
      </c>
      <c r="K41" s="9" t="str">
        <f>IF(OR(D41="",Tables!A44=1),"",VLOOKUP(D41,Tables!$C$1:$F$47,4))</f>
        <v/>
      </c>
      <c r="L41" s="10" t="str">
        <f>IF(OR(D41="",Tables!A44=1),"",IF(K41=0,0,VLOOKUP(D41,Tables!$C$1:$I$47,7)))</f>
        <v/>
      </c>
      <c r="M41" s="74" t="str">
        <f>IF(Tables!A44=1,IF(N41="","",IF(T41&gt;=127,64,IF(T41-SUM(N41:S41)=0,"",T41-SUM(N41:S41)))),IF(Y41=0,"",Y41))</f>
        <v/>
      </c>
      <c r="N41" s="74" t="str">
        <f>IF(Tables!A44=1,IF(O41="","",IF(T41&gt;=63,32,IF(T41-SUM(O41:S41)=0,"",T41-SUM(O41:S41)))),IF(Z41=0,"",Z41))</f>
        <v/>
      </c>
      <c r="O41" s="74" t="str">
        <f>IF(Tables!A44=1,IF(P41="","",IF(T41&gt;=31,16,IF(T41-SUM(P41:S41)=0,"",T41-SUM(P41:S41)))),IF(AA41=0,"",AA41))</f>
        <v/>
      </c>
      <c r="P41" s="74" t="str">
        <f>IF(Tables!A44=1,IF(Q41="","",IF(T41&gt;=15,8,IF(T41-SUM(Q41:S41)=0,"",T41-SUM(Q41:S41)))),IF(AB41=0,"",AB41))</f>
        <v/>
      </c>
      <c r="Q41" s="74" t="str">
        <f>IF(Tables!A44=1,IF(R41="","",IF(T41&gt;=7,4,IF(T41-SUM(R41:S41)=0,"",T41-SUM(R41:S41)))),IF(AC41=0,"",AC41))</f>
        <v/>
      </c>
      <c r="R41" s="74" t="str">
        <f>IF(Tables!A44=1,IF(S41="","",IF(T41&gt;=3,2,IF((T41-S41)=0,"",(T41-S41)))),IF(AD41=0,"",AD41))</f>
        <v/>
      </c>
      <c r="S41" s="75" t="str">
        <f>IF(Tables!A44=1,IF(D41&lt;6,"",IF(OR(T41="",T41="??"),"",IF(T41&gt;=1,1,""))),IF(AE41=0,"",AE41))</f>
        <v/>
      </c>
      <c r="T41" s="76" t="str">
        <f>IF(D41="","",IF(Tables!A44=1,IF(D41&lt;8,"??",D41-1),IF(Tables!A44=2,IF(D41=3,3,IF(D41=4,6,IF(D41=5,10,(G41*3)+(I41*6)+(K41*10)+((G41*H41)+(I41*J41)+(K41*L41))-1))))))</f>
        <v/>
      </c>
      <c r="U41" s="59">
        <f>IF(Tables!A44=2,IF(K41&gt;=1,5,IF(I41&gt;=1,3,IF(G41&gt;=1,3,0))),0)</f>
        <v>0</v>
      </c>
      <c r="V41" s="59">
        <f>IF(D41="",0,IF(U41=0,0,(G41*1)+(I41*2)+(K41*2)))</f>
        <v>0</v>
      </c>
      <c r="W41" s="59">
        <f>IF(U41=0,0,(G41*3)+(I41*6)+(K41*10))</f>
        <v>0</v>
      </c>
      <c r="X41" s="59">
        <f>IF(D41&lt;6,0,IF(Tables!A44=2,(G41*H41)+(I41*J41)+(K41*L41)-1,0))</f>
        <v>0</v>
      </c>
      <c r="Y41" s="59">
        <f>IF(AE41=0,0,IF(X41&gt;=127,64,IF((X41-SUM(Z41:AE41))&lt;=0,IF(V41&lt;=(SUM(W41:X41)-SUM(Z41:AE41)),V41,0),(X41-SUM(Z41:AE41)))))</f>
        <v>0</v>
      </c>
      <c r="Z41" s="59">
        <f>IF(AE41=0,0,IF(X41&gt;=63,32,IF((X41-SUM(AA41:AE41))&lt;=0,IF(V41&lt;=(SUM(W41:X41)-SUM(AA41:AE41)),V41,0),(X41-SUM(AA41:AE41)))))</f>
        <v>0</v>
      </c>
      <c r="AA41" s="59">
        <f>IF(AE41=0,0,IF(X41&gt;=31,16,IF((X41-SUM(AB41:AE41))&lt;=0,IF(V41&lt;=(SUM(W41:X41)-SUM(AB41:AE41)),V41,0),(X41-SUM(AB41:AE41)))))</f>
        <v>0</v>
      </c>
      <c r="AB41" s="59">
        <f>IF(AE41=0,0,IF(X41&gt;=15,8,IF((X41-SUM(AC41:AE41))&lt;=0,IF(V41&lt;=(SUM(W41:X41)-SUM(AC41:AE41)),V41,0),(X41-SUM(AC41:AE41)))))</f>
        <v>0</v>
      </c>
      <c r="AC41" s="59">
        <f>IF(AE41=0,0,IF(X41&gt;=7,4,IF((X41-SUM(AD41:AE41))&lt;=0,IF(V41&lt;=(SUM(W41:X41)-SUM(AD41:AE41)),V41,0),(X41-SUM(AD41:AE41)))))</f>
        <v>0</v>
      </c>
      <c r="AD41" s="59">
        <f>IF(AE41=0,0,IF(X41&gt;=3,2,IF((X41-AE41)&lt;=0,IF(V41&lt;(SUM(W41:X41)-AE41),V41,0),(X41-AE41))))</f>
        <v>0</v>
      </c>
      <c r="AE41" s="59">
        <f>IF(X41=0,IF(V41&lt;&gt;0,V41,0),IF(X41&gt;=1,1,0))</f>
        <v>0</v>
      </c>
      <c r="AF41" s="59" t="str">
        <f>IF(COUNT(M41:S41)=0,"",COUNT(M41:S41))</f>
        <v/>
      </c>
      <c r="AG41" s="68" t="str">
        <f>IF(D41="","",IF(AND(Tables!A44=2,D41&lt;4),"Normalement, 4 joueurs minimum !!!",IF(AND(Tables!A44=1,D41&lt;8),"8 joueurs minimum !!!","")))</f>
        <v/>
      </c>
      <c r="AH41" s="69" t="str">
        <f>IF(Tables!A44=2,IF(D41="","",IF(((G41*3)+(I41*4)+(K41*5))&lt;&gt;D41,"Incohérence dans les poules !!!","")),"")</f>
        <v/>
      </c>
      <c r="AI41" s="69" t="str">
        <f>IF(AND(D41&gt;5,Tables!A44=2),IF(AND(G41&lt;&gt;0,H41=0),"Sortant poule de 3 incorrect !!!",""),"")</f>
        <v/>
      </c>
      <c r="AJ41" s="69" t="str">
        <f>IF(AND(D41&gt;5,Tables!A44=2),IF(AND(I41&lt;&gt;0,J41=0),"Sortant poule de 4 incorrect !!!",""),"")</f>
        <v/>
      </c>
      <c r="AK41" s="69" t="str">
        <f>IF(AND(D41&gt;5,Tables!A44=2),IF(AND(K41&lt;&gt;0,L41=0),"Sortant poule de 5 incorrect !!!",""),"")</f>
        <v/>
      </c>
      <c r="AL41" s="70" t="str">
        <f>IF(AG41&lt;&gt;"",AG41,IF(AH41&lt;&gt;"",AH41,IF(AI41&lt;&gt;"",AI41,IF(AJ41&lt;&gt;"",AJ41,IF(AK41&lt;&gt;"",AK41,"")))))</f>
        <v/>
      </c>
      <c r="AM41" s="3" t="str">
        <f t="shared" ref="AM41:AM44" si="109">IF($B$40=0,"",$B$40)</f>
        <v/>
      </c>
      <c r="AN41" s="126" t="str">
        <f t="shared" si="89"/>
        <v>0</v>
      </c>
      <c r="AO41" s="126" t="str">
        <f t="shared" si="90"/>
        <v>0</v>
      </c>
      <c r="AP41" s="124" t="str">
        <f t="shared" si="91"/>
        <v>Pas de matchs</v>
      </c>
      <c r="AQ41" s="127" t="str">
        <f t="shared" si="92"/>
        <v>0</v>
      </c>
      <c r="AR41" s="123" t="str">
        <f t="shared" si="26"/>
        <v/>
      </c>
      <c r="AS41" s="123" t="str">
        <f t="shared" si="27"/>
        <v/>
      </c>
      <c r="AT41" s="123" t="str">
        <f t="shared" si="28"/>
        <v/>
      </c>
      <c r="AU41" s="123" t="str">
        <f t="shared" si="29"/>
        <v/>
      </c>
      <c r="AV41" s="123" t="str">
        <f t="shared" si="30"/>
        <v/>
      </c>
      <c r="AW41" s="123" t="str">
        <f t="shared" si="98"/>
        <v/>
      </c>
      <c r="AX41" s="123" t="str">
        <f t="shared" si="99"/>
        <v/>
      </c>
      <c r="AY41" s="123" t="str">
        <f t="shared" si="100"/>
        <v/>
      </c>
      <c r="AZ41" s="123" t="str">
        <f t="shared" si="101"/>
        <v/>
      </c>
      <c r="BA41" s="123" t="str">
        <f t="shared" si="102"/>
        <v/>
      </c>
      <c r="BB41" s="123" t="str">
        <f t="shared" si="103"/>
        <v/>
      </c>
      <c r="BC41" s="123" t="str">
        <f t="shared" si="104"/>
        <v/>
      </c>
      <c r="BD41" s="123" t="str">
        <f t="shared" si="105"/>
        <v/>
      </c>
      <c r="BE41" s="123" t="str">
        <f t="shared" si="106"/>
        <v/>
      </c>
      <c r="BF41" s="123" t="str">
        <f t="shared" si="107"/>
        <v/>
      </c>
      <c r="BG41" s="123" t="str">
        <f t="shared" si="108"/>
        <v/>
      </c>
    </row>
    <row r="42" spans="1:59" ht="26.25" customHeight="1" x14ac:dyDescent="0.2">
      <c r="A42" s="129" t="str">
        <f>IF(AL42="","","?? ---&gt;")</f>
        <v/>
      </c>
      <c r="B42" s="163"/>
      <c r="C42" s="71" t="s">
        <v>10</v>
      </c>
      <c r="D42" s="5"/>
      <c r="E42" s="72"/>
      <c r="F42" s="73" t="str">
        <f>IF(D42="","",IF(D42&gt;=64,16,IF(D42&gt;=32,8,IF(D42&gt;=16,4,IF(D42&lt;6,0,2)))))</f>
        <v/>
      </c>
      <c r="G42" s="9" t="str">
        <f>IF(OR(D42="",Tables!A45=1),"",VLOOKUP(D42,Tables!$C$1:$F$47,2))</f>
        <v/>
      </c>
      <c r="H42" s="10" t="str">
        <f>IF(OR(D42="",Tables!A45=1),"",IF(G42=0,0,VLOOKUP(D42,Tables!$C$1:$I$47,5)))</f>
        <v/>
      </c>
      <c r="I42" s="9" t="str">
        <f>IF(OR(D42="",Tables!A45=1),"",VLOOKUP(D42,Tables!$C$1:$F$47,3))</f>
        <v/>
      </c>
      <c r="J42" s="10" t="str">
        <f>IF(OR(D42="",Tables!A45=1),"",IF(I42=0,0,VLOOKUP(D42,Tables!$C$1:$I$47,6)))</f>
        <v/>
      </c>
      <c r="K42" s="9" t="str">
        <f>IF(OR(D42="",Tables!A45=1),"",VLOOKUP(D42,Tables!$C$1:$F$47,4))</f>
        <v/>
      </c>
      <c r="L42" s="10" t="str">
        <f>IF(OR(D42="",Tables!A45=1),"",IF(K42=0,0,VLOOKUP(D42,Tables!$C$1:$I$47,7)))</f>
        <v/>
      </c>
      <c r="M42" s="74" t="str">
        <f>IF(Tables!A45=1,IF(N42="","",IF(T42&gt;=127,64,IF(T42-SUM(N42:S42)=0,"",T42-SUM(N42:S42)))),IF(Y42=0,"",Y42))</f>
        <v/>
      </c>
      <c r="N42" s="74" t="str">
        <f>IF(Tables!A45=1,IF(O42="","",IF(T42&gt;=63,32,IF(T42-SUM(O42:S42)=0,"",T42-SUM(O42:S42)))),IF(Z42=0,"",Z42))</f>
        <v/>
      </c>
      <c r="O42" s="74" t="str">
        <f>IF(Tables!A45=1,IF(P42="","",IF(T42&gt;=31,16,IF(T42-SUM(P42:S42)=0,"",T42-SUM(P42:S42)))),IF(AA42=0,"",AA42))</f>
        <v/>
      </c>
      <c r="P42" s="74" t="str">
        <f>IF(Tables!A45=1,IF(Q42="","",IF(T42&gt;=15,8,IF(T42-SUM(Q42:S42)=0,"",T42-SUM(Q42:S42)))),IF(AB42=0,"",AB42))</f>
        <v/>
      </c>
      <c r="Q42" s="74" t="str">
        <f>IF(Tables!A45=1,IF(R42="","",IF(T42&gt;=7,4,IF(T42-SUM(R42:S42)=0,"",T42-SUM(R42:S42)))),IF(AC42=0,"",AC42))</f>
        <v/>
      </c>
      <c r="R42" s="74" t="str">
        <f>IF(Tables!A45=1,IF(S42="","",IF(T42&gt;=3,2,IF((T42-S42)=0,"",(T42-S42)))),IF(AD42=0,"",AD42))</f>
        <v/>
      </c>
      <c r="S42" s="75" t="str">
        <f>IF(Tables!A45=1,IF(D42&lt;6,"",IF(OR(T42="",T42="??"),"",IF(T42&gt;=1,1,""))),IF(AE42=0,"",AE42))</f>
        <v/>
      </c>
      <c r="T42" s="76" t="str">
        <f>IF(D42="","",IF(Tables!A45=1,IF(D42&lt;8,"??",D42-1),IF(Tables!A45=2,IF(D42=3,3,IF(D42=4,6,IF(D42=5,10,(G42*3)+(I42*6)+(K42*10)+((G42*H42)+(I42*J42)+(K42*L42))-1))))))</f>
        <v/>
      </c>
      <c r="U42" s="59">
        <f>IF(Tables!A45=2,IF(K42&gt;=1,5,IF(I42&gt;=1,3,IF(G42&gt;=1,3,0))),0)</f>
        <v>0</v>
      </c>
      <c r="V42" s="59">
        <f>IF(D42="",0,IF(U42=0,0,(G42*1)+(I42*2)+(K42*2)))</f>
        <v>0</v>
      </c>
      <c r="W42" s="59">
        <f>IF(U42=0,0,(G42*3)+(I42*6)+(K42*10))</f>
        <v>0</v>
      </c>
      <c r="X42" s="59">
        <f>IF(D42&lt;6,0,IF(Tables!A45=2,(G42*H42)+(I42*J42)+(K42*L42)-1,0))</f>
        <v>0</v>
      </c>
      <c r="Y42" s="59">
        <f>IF(AE42=0,0,IF(X42&gt;=127,64,IF((X42-SUM(Z42:AE42))&lt;=0,IF(V42&lt;=(SUM(W42:X42)-SUM(Z42:AE42)),V42,0),(X42-SUM(Z42:AE42)))))</f>
        <v>0</v>
      </c>
      <c r="Z42" s="59">
        <f>IF(AE42=0,0,IF(X42&gt;=63,32,IF((X42-SUM(AA42:AE42))&lt;=0,IF(V42&lt;=(SUM(W42:X42)-SUM(AA42:AE42)),V42,0),(X42-SUM(AA42:AE42)))))</f>
        <v>0</v>
      </c>
      <c r="AA42" s="59">
        <f>IF(AE42=0,0,IF(X42&gt;=31,16,IF((X42-SUM(AB42:AE42))&lt;=0,IF(V42&lt;=(SUM(W42:X42)-SUM(AB42:AE42)),V42,0),(X42-SUM(AB42:AE42)))))</f>
        <v>0</v>
      </c>
      <c r="AB42" s="59">
        <f>IF(AE42=0,0,IF(X42&gt;=15,8,IF((X42-SUM(AC42:AE42))&lt;=0,IF(V42&lt;=(SUM(W42:X42)-SUM(AC42:AE42)),V42,0),(X42-SUM(AC42:AE42)))))</f>
        <v>0</v>
      </c>
      <c r="AC42" s="59">
        <f>IF(AE42=0,0,IF(X42&gt;=7,4,IF((X42-SUM(AD42:AE42))&lt;=0,IF(V42&lt;=(SUM(W42:X42)-SUM(AD42:AE42)),V42,0),(X42-SUM(AD42:AE42)))))</f>
        <v>0</v>
      </c>
      <c r="AD42" s="59">
        <f>IF(AE42=0,0,IF(X42&gt;=3,2,IF((X42-AE42)&lt;=0,IF(V42&lt;(SUM(W42:X42)-AE42),V42,0),(X42-AE42))))</f>
        <v>0</v>
      </c>
      <c r="AE42" s="59">
        <f>IF(X42=0,IF(V42&lt;&gt;0,V42,0),IF(X42&gt;=1,1,0))</f>
        <v>0</v>
      </c>
      <c r="AF42" s="59" t="str">
        <f>IF(COUNT(M42:S42)=0,"",COUNT(M42:S42))</f>
        <v/>
      </c>
      <c r="AG42" s="68" t="str">
        <f>IF(D42="","",IF(AND(Tables!A45=2,D42&lt;4),"Normalement, 4 joueurs minimum !!!",IF(AND(Tables!A45=1,D42&lt;8),"8 joueurs minimum !!!","")))</f>
        <v/>
      </c>
      <c r="AH42" s="69" t="str">
        <f>IF(Tables!A45=2,IF(D42="","",IF(((G42*3)+(I42*4)+(K42*5))&lt;&gt;D42,"Incohérence dans les poules !!!","")),"")</f>
        <v/>
      </c>
      <c r="AI42" s="69" t="str">
        <f>IF(AND(D42&gt;5,Tables!A45=2),IF(AND(G42&lt;&gt;0,H42=0),"Sortant poule de 3 incorrect !!!",""),"")</f>
        <v/>
      </c>
      <c r="AJ42" s="69" t="str">
        <f>IF(AND(D42&gt;5,Tables!A45=2),IF(AND(I42&lt;&gt;0,J42=0),"Sortant poule de 4 incorrect !!!",""),"")</f>
        <v/>
      </c>
      <c r="AK42" s="69" t="str">
        <f>IF(AND(D42&gt;5,Tables!A45=2),IF(AND(K42&lt;&gt;0,L42=0),"Sortant poule de 5 incorrect !!!",""),"")</f>
        <v/>
      </c>
      <c r="AL42" s="70" t="str">
        <f>IF(AG42&lt;&gt;"",AG42,IF(AH42&lt;&gt;"",AH42,IF(AI42&lt;&gt;"",AI42,IF(AJ42&lt;&gt;"",AJ42,IF(AK42&lt;&gt;"",AK42,"")))))</f>
        <v/>
      </c>
      <c r="AM42" s="3" t="str">
        <f t="shared" si="109"/>
        <v/>
      </c>
      <c r="AN42" s="126" t="str">
        <f t="shared" si="89"/>
        <v>0</v>
      </c>
      <c r="AO42" s="126" t="str">
        <f t="shared" si="90"/>
        <v>0</v>
      </c>
      <c r="AP42" s="124" t="str">
        <f t="shared" si="91"/>
        <v>Pas de matchs</v>
      </c>
      <c r="AQ42" s="127" t="str">
        <f t="shared" si="92"/>
        <v>0</v>
      </c>
      <c r="AR42" s="123" t="str">
        <f t="shared" si="26"/>
        <v/>
      </c>
      <c r="AS42" s="123" t="str">
        <f t="shared" si="27"/>
        <v/>
      </c>
      <c r="AT42" s="123" t="str">
        <f t="shared" si="28"/>
        <v/>
      </c>
      <c r="AU42" s="123" t="str">
        <f t="shared" si="29"/>
        <v/>
      </c>
      <c r="AV42" s="123" t="str">
        <f t="shared" si="30"/>
        <v/>
      </c>
      <c r="AW42" s="123" t="str">
        <f t="shared" si="98"/>
        <v/>
      </c>
      <c r="AX42" s="123" t="str">
        <f t="shared" si="99"/>
        <v/>
      </c>
      <c r="AY42" s="123" t="str">
        <f t="shared" si="100"/>
        <v/>
      </c>
      <c r="AZ42" s="123" t="str">
        <f t="shared" si="101"/>
        <v/>
      </c>
      <c r="BA42" s="123" t="str">
        <f t="shared" si="102"/>
        <v/>
      </c>
      <c r="BB42" s="123" t="str">
        <f t="shared" si="103"/>
        <v/>
      </c>
      <c r="BC42" s="123" t="str">
        <f t="shared" si="104"/>
        <v/>
      </c>
      <c r="BD42" s="123" t="str">
        <f t="shared" si="105"/>
        <v/>
      </c>
      <c r="BE42" s="123" t="str">
        <f t="shared" si="106"/>
        <v/>
      </c>
      <c r="BF42" s="123" t="str">
        <f t="shared" si="107"/>
        <v/>
      </c>
      <c r="BG42" s="123" t="str">
        <f t="shared" si="108"/>
        <v/>
      </c>
    </row>
    <row r="43" spans="1:59" ht="26.25" customHeight="1" x14ac:dyDescent="0.2">
      <c r="A43" s="129" t="str">
        <f>IF(AL43="","","?? ---&gt;")</f>
        <v/>
      </c>
      <c r="B43" s="163"/>
      <c r="C43" s="71" t="s">
        <v>11</v>
      </c>
      <c r="D43" s="5"/>
      <c r="E43" s="72"/>
      <c r="F43" s="73" t="str">
        <f>IF(D43="","",IF(D43&gt;=64,16,IF(D43&gt;=32,8,IF(D43&gt;=16,4,IF(D43&lt;6,0,2)))))</f>
        <v/>
      </c>
      <c r="G43" s="9" t="str">
        <f>IF(OR(D43="",Tables!A46=1),"",VLOOKUP(D43,Tables!$C$1:$F$47,2))</f>
        <v/>
      </c>
      <c r="H43" s="10" t="str">
        <f>IF(OR(D43="",Tables!A46=1),"",IF(G43=0,0,VLOOKUP(D43,Tables!$C$1:$I$47,5)))</f>
        <v/>
      </c>
      <c r="I43" s="9" t="str">
        <f>IF(OR(D43="",Tables!A46=1),"",VLOOKUP(D43,Tables!$C$1:$F$47,3))</f>
        <v/>
      </c>
      <c r="J43" s="10" t="str">
        <f>IF(OR(D43="",Tables!A46=1),"",IF(I43=0,0,VLOOKUP(D43,Tables!$C$1:$I$47,6)))</f>
        <v/>
      </c>
      <c r="K43" s="9" t="str">
        <f>IF(OR(D43="",Tables!A46=1),"",VLOOKUP(D43,Tables!$C$1:$F$47,4))</f>
        <v/>
      </c>
      <c r="L43" s="10" t="str">
        <f>IF(OR(D43="",Tables!A46=1),"",IF(K43=0,0,VLOOKUP(D43,Tables!$C$1:$I$47,7)))</f>
        <v/>
      </c>
      <c r="M43" s="74" t="str">
        <f>IF(Tables!A46=1,IF(N43="","",IF(T43&gt;=127,64,IF(T43-SUM(N43:S43)=0,"",T43-SUM(N43:S43)))),IF(Y43=0,"",Y43))</f>
        <v/>
      </c>
      <c r="N43" s="74" t="str">
        <f>IF(Tables!A46=1,IF(O43="","",IF(T43&gt;=63,32,IF(T43-SUM(O43:S43)=0,"",T43-SUM(O43:S43)))),IF(Z43=0,"",Z43))</f>
        <v/>
      </c>
      <c r="O43" s="74" t="str">
        <f>IF(Tables!A46=1,IF(P43="","",IF(T43&gt;=31,16,IF(T43-SUM(P43:S43)=0,"",T43-SUM(P43:S43)))),IF(AA43=0,"",AA43))</f>
        <v/>
      </c>
      <c r="P43" s="74" t="str">
        <f>IF(Tables!A46=1,IF(Q43="","",IF(T43&gt;=15,8,IF(T43-SUM(Q43:S43)=0,"",T43-SUM(Q43:S43)))),IF(AB43=0,"",AB43))</f>
        <v/>
      </c>
      <c r="Q43" s="74" t="str">
        <f>IF(Tables!A46=1,IF(R43="","",IF(T43&gt;=7,4,IF(T43-SUM(R43:S43)=0,"",T43-SUM(R43:S43)))),IF(AC43=0,"",AC43))</f>
        <v/>
      </c>
      <c r="R43" s="74" t="str">
        <f>IF(Tables!A46=1,IF(S43="","",IF(T43&gt;=3,2,IF((T43-S43)=0,"",(T43-S43)))),IF(AD43=0,"",AD43))</f>
        <v/>
      </c>
      <c r="S43" s="75" t="str">
        <f>IF(Tables!A46=1,IF(D43&lt;6,"",IF(OR(T43="",T43="??"),"",IF(T43&gt;=1,1,""))),IF(AE43=0,"",AE43))</f>
        <v/>
      </c>
      <c r="T43" s="76" t="str">
        <f>IF(D43="","",IF(Tables!A46=1,IF(D43&lt;8,"??",D43-1),IF(Tables!A46=2,IF(D43=3,3,IF(D43=4,6,IF(D43=5,10,(G43*3)+(I43*6)+(K43*10)+((G43*H43)+(I43*J43)+(K43*L43))-1))))))</f>
        <v/>
      </c>
      <c r="U43" s="59">
        <f>IF(Tables!A46=2,IF(K43&gt;=1,5,IF(I43&gt;=1,3,IF(G43&gt;=1,3,0))),0)</f>
        <v>0</v>
      </c>
      <c r="V43" s="59">
        <f>IF(D43="",0,IF(U43=0,0,(G43*1)+(I43*2)+(K43*2)))</f>
        <v>0</v>
      </c>
      <c r="W43" s="59">
        <f>IF(U43=0,0,(G43*3)+(I43*6)+(K43*10))</f>
        <v>0</v>
      </c>
      <c r="X43" s="59">
        <f>IF(D43&lt;6,0,IF(Tables!A46=2,(G43*H43)+(I43*J43)+(K43*L43)-1,0))</f>
        <v>0</v>
      </c>
      <c r="Y43" s="59">
        <f>IF(AE43=0,0,IF(X43&gt;=127,64,IF((X43-SUM(Z43:AE43))&lt;=0,IF(V43&lt;=(SUM(W43:X43)-SUM(Z43:AE43)),V43,0),(X43-SUM(Z43:AE43)))))</f>
        <v>0</v>
      </c>
      <c r="Z43" s="59">
        <f>IF(AE43=0,0,IF(X43&gt;=63,32,IF((X43-SUM(AA43:AE43))&lt;=0,IF(V43&lt;=(SUM(W43:X43)-SUM(AA43:AE43)),V43,0),(X43-SUM(AA43:AE43)))))</f>
        <v>0</v>
      </c>
      <c r="AA43" s="59">
        <f>IF(AE43=0,0,IF(X43&gt;=31,16,IF((X43-SUM(AB43:AE43))&lt;=0,IF(V43&lt;=(SUM(W43:X43)-SUM(AB43:AE43)),V43,0),(X43-SUM(AB43:AE43)))))</f>
        <v>0</v>
      </c>
      <c r="AB43" s="59">
        <f>IF(AE43=0,0,IF(X43&gt;=15,8,IF((X43-SUM(AC43:AE43))&lt;=0,IF(V43&lt;=(SUM(W43:X43)-SUM(AC43:AE43)),V43,0),(X43-SUM(AC43:AE43)))))</f>
        <v>0</v>
      </c>
      <c r="AC43" s="59">
        <f>IF(AE43=0,0,IF(X43&gt;=7,4,IF((X43-SUM(AD43:AE43))&lt;=0,IF(V43&lt;=(SUM(W43:X43)-SUM(AD43:AE43)),V43,0),(X43-SUM(AD43:AE43)))))</f>
        <v>0</v>
      </c>
      <c r="AD43" s="59">
        <f>IF(AE43=0,0,IF(X43&gt;=3,2,IF((X43-AE43)&lt;=0,IF(V43&lt;(SUM(W43:X43)-AE43),V43,0),(X43-AE43))))</f>
        <v>0</v>
      </c>
      <c r="AE43" s="59">
        <f>IF(X43=0,IF(V43&lt;&gt;0,V43,0),IF(X43&gt;=1,1,0))</f>
        <v>0</v>
      </c>
      <c r="AF43" s="59" t="str">
        <f>IF(COUNT(M43:S43)=0,"",COUNT(M43:S43))</f>
        <v/>
      </c>
      <c r="AG43" s="68" t="str">
        <f>IF(D43="","",IF(AND(Tables!A46=2,D43&lt;4),"Normalement, 4 joueurs minimum !!!",IF(AND(Tables!A46=1,D43&lt;8),"8 joueurs minimum !!!","")))</f>
        <v/>
      </c>
      <c r="AH43" s="69" t="str">
        <f>IF(Tables!A46=2,IF(D43="","",IF(((G43*3)+(I43*4)+(K43*5))&lt;&gt;D43,"Incohérence dans les poules !!!","")),"")</f>
        <v/>
      </c>
      <c r="AI43" s="69" t="str">
        <f>IF(AND(D43&gt;5,Tables!A46=2),IF(AND(G43&lt;&gt;0,H43=0),"Sortant poule de 3 incorrect !!!",""),"")</f>
        <v/>
      </c>
      <c r="AJ43" s="69" t="str">
        <f>IF(AND(D43&gt;5,Tables!A46=2),IF(AND(I43&lt;&gt;0,J43=0),"Sortant poule de 4 incorrect !!!",""),"")</f>
        <v/>
      </c>
      <c r="AK43" s="69" t="str">
        <f>IF(AND(D43&gt;5,Tables!A46=2),IF(AND(K43&lt;&gt;0,L43=0),"Sortant poule de 5 incorrect !!!",""),"")</f>
        <v/>
      </c>
      <c r="AL43" s="70" t="str">
        <f>IF(AG43&lt;&gt;"",AG43,IF(AH43&lt;&gt;"",AH43,IF(AI43&lt;&gt;"",AI43,IF(AJ43&lt;&gt;"",AJ43,IF(AK43&lt;&gt;"",AK43,"")))))</f>
        <v/>
      </c>
      <c r="AM43" s="3" t="str">
        <f t="shared" si="109"/>
        <v/>
      </c>
      <c r="AN43" s="126" t="str">
        <f t="shared" si="89"/>
        <v>0</v>
      </c>
      <c r="AO43" s="126" t="str">
        <f t="shared" si="90"/>
        <v>0</v>
      </c>
      <c r="AP43" s="124" t="str">
        <f t="shared" si="91"/>
        <v>Pas de matchs</v>
      </c>
      <c r="AQ43" s="127" t="str">
        <f t="shared" si="92"/>
        <v>0</v>
      </c>
      <c r="AR43" s="123" t="str">
        <f t="shared" si="26"/>
        <v/>
      </c>
      <c r="AS43" s="123" t="str">
        <f t="shared" si="27"/>
        <v/>
      </c>
      <c r="AT43" s="123" t="str">
        <f t="shared" si="28"/>
        <v/>
      </c>
      <c r="AU43" s="123" t="str">
        <f t="shared" si="29"/>
        <v/>
      </c>
      <c r="AV43" s="123" t="str">
        <f t="shared" si="30"/>
        <v/>
      </c>
      <c r="AW43" s="123" t="str">
        <f t="shared" si="98"/>
        <v/>
      </c>
      <c r="AX43" s="123" t="str">
        <f t="shared" si="99"/>
        <v/>
      </c>
      <c r="AY43" s="123" t="str">
        <f t="shared" si="100"/>
        <v/>
      </c>
      <c r="AZ43" s="123" t="str">
        <f t="shared" si="101"/>
        <v/>
      </c>
      <c r="BA43" s="123" t="str">
        <f t="shared" si="102"/>
        <v/>
      </c>
      <c r="BB43" s="123" t="str">
        <f t="shared" si="103"/>
        <v/>
      </c>
      <c r="BC43" s="123" t="str">
        <f t="shared" si="104"/>
        <v/>
      </c>
      <c r="BD43" s="123" t="str">
        <f t="shared" si="105"/>
        <v/>
      </c>
      <c r="BE43" s="123" t="str">
        <f t="shared" si="106"/>
        <v/>
      </c>
      <c r="BF43" s="123" t="str">
        <f t="shared" si="107"/>
        <v/>
      </c>
      <c r="BG43" s="123" t="str">
        <f t="shared" si="108"/>
        <v/>
      </c>
    </row>
    <row r="44" spans="1:59" ht="26.25" customHeight="1" thickBot="1" x14ac:dyDescent="0.25">
      <c r="A44" s="129" t="str">
        <f>IF(AL44="","","?? ---&gt;")</f>
        <v/>
      </c>
      <c r="B44" s="164"/>
      <c r="C44" s="77" t="s">
        <v>12</v>
      </c>
      <c r="D44" s="6"/>
      <c r="E44" s="78"/>
      <c r="F44" s="79" t="str">
        <f>IF(D44="","",IF(D44&gt;=64,16,IF(D44&gt;=32,8,IF(D44&gt;=16,4,IF(D44&lt;6,0,2)))))</f>
        <v/>
      </c>
      <c r="G44" s="11" t="str">
        <f>IF(OR(D44="",Tables!A47=1),"",VLOOKUP(D44,Tables!$C$1:$F$47,2))</f>
        <v/>
      </c>
      <c r="H44" s="12" t="str">
        <f>IF(OR(D44="",Tables!A47=1),"",IF(G44=0,0,VLOOKUP(D44,Tables!$C$1:$I$47,5)))</f>
        <v/>
      </c>
      <c r="I44" s="11" t="str">
        <f>IF(OR(D44="",Tables!A47=1),"",VLOOKUP(D44,Tables!$C$1:$F$47,3))</f>
        <v/>
      </c>
      <c r="J44" s="12" t="str">
        <f>IF(OR(D44="",Tables!A47=1),"",IF(I44=0,0,VLOOKUP(D44,Tables!$C$1:$I$47,6)))</f>
        <v/>
      </c>
      <c r="K44" s="11" t="str">
        <f>IF(OR(D44="",Tables!A47=1),"",VLOOKUP(D44,Tables!$C$1:$F$47,4))</f>
        <v/>
      </c>
      <c r="L44" s="12" t="str">
        <f>IF(OR(D44="",Tables!A47=1),"",IF(K44=0,0,VLOOKUP(D44,Tables!$C$1:$I$47,7)))</f>
        <v/>
      </c>
      <c r="M44" s="80" t="str">
        <f>IF(Tables!A47=1,IF(N44="","",IF(T44&gt;=127,64,IF(T44-SUM(N44:S44)=0,"",T44-SUM(N44:S44)))),IF(Y44=0,"",Y44))</f>
        <v/>
      </c>
      <c r="N44" s="80" t="str">
        <f>IF(Tables!A47=1,IF(O44="","",IF(T44&gt;=63,32,IF(T44-SUM(O44:S44)=0,"",T44-SUM(O44:S44)))),IF(Z44=0,"",Z44))</f>
        <v/>
      </c>
      <c r="O44" s="80" t="str">
        <f>IF(Tables!A47=1,IF(P44="","",IF(T44&gt;=31,16,IF(T44-SUM(P44:S44)=0,"",T44-SUM(P44:S44)))),IF(AA44=0,"",AA44))</f>
        <v/>
      </c>
      <c r="P44" s="80" t="str">
        <f>IF(Tables!A47=1,IF(Q44="","",IF(T44&gt;=15,8,IF(T44-SUM(Q44:S44)=0,"",T44-SUM(Q44:S44)))),IF(AB44=0,"",AB44))</f>
        <v/>
      </c>
      <c r="Q44" s="80" t="str">
        <f>IF(Tables!A47=1,IF(R44="","",IF(T44&gt;=7,4,IF(T44-SUM(R44:S44)=0,"",T44-SUM(R44:S44)))),IF(AC44=0,"",AC44))</f>
        <v/>
      </c>
      <c r="R44" s="80" t="str">
        <f>IF(Tables!A47=1,IF(S44="","",IF(T44&gt;=3,2,IF((T44-S44)=0,"",(T44-S44)))),IF(AD44=0,"",AD44))</f>
        <v/>
      </c>
      <c r="S44" s="81" t="str">
        <f>IF(Tables!A47=1,IF(D44&lt;6,"",IF(OR(T44="",T44="??"),"",IF(T44&gt;=1,1,""))),IF(AE44=0,"",AE44))</f>
        <v/>
      </c>
      <c r="T44" s="82" t="str">
        <f>IF(D44="","",IF(Tables!A47=1,IF(D44&lt;8,"??",D44-1),IF(Tables!A47=2,IF(D44=3,3,IF(D44=4,6,IF(D44=5,10,(G44*3)+(I44*6)+(K44*10)+((G44*H44)+(I44*J44)+(K44*L44))-1))))))</f>
        <v/>
      </c>
      <c r="U44" s="59">
        <f>IF(Tables!A47=2,IF(K44&gt;=1,5,IF(I44&gt;=1,3,IF(G44&gt;=1,3,0))),0)</f>
        <v>0</v>
      </c>
      <c r="V44" s="59">
        <f>IF(D44="",0,IF(U44=0,0,(G44*1)+(I44*2)+(K44*2)))</f>
        <v>0</v>
      </c>
      <c r="W44" s="59">
        <f>IF(U44=0,0,(G44*3)+(I44*6)+(K44*10))</f>
        <v>0</v>
      </c>
      <c r="X44" s="59">
        <f>IF(D44&lt;6,0,IF(Tables!A47=2,(G44*H44)+(I44*J44)+(K44*L44)-1,0))</f>
        <v>0</v>
      </c>
      <c r="Y44" s="59">
        <f>IF(AE44=0,0,IF(X44&gt;=127,64,IF((X44-SUM(Z44:AE44))&lt;=0,IF(V44&lt;=(SUM(W44:X44)-SUM(Z44:AE44)),V44,0),(X44-SUM(Z44:AE44)))))</f>
        <v>0</v>
      </c>
      <c r="Z44" s="59">
        <f>IF(AE44=0,0,IF(X44&gt;=63,32,IF((X44-SUM(AA44:AE44))&lt;=0,IF(V44&lt;=(SUM(W44:X44)-SUM(AA44:AE44)),V44,0),(X44-SUM(AA44:AE44)))))</f>
        <v>0</v>
      </c>
      <c r="AA44" s="59">
        <f>IF(AE44=0,0,IF(X44&gt;=31,16,IF((X44-SUM(AB44:AE44))&lt;=0,IF(V44&lt;=(SUM(W44:X44)-SUM(AB44:AE44)),V44,0),(X44-SUM(AB44:AE44)))))</f>
        <v>0</v>
      </c>
      <c r="AB44" s="59">
        <f>IF(AE44=0,0,IF(X44&gt;=15,8,IF((X44-SUM(AC44:AE44))&lt;=0,IF(V44&lt;=(SUM(W44:X44)-SUM(AC44:AE44)),V44,0),(X44-SUM(AC44:AE44)))))</f>
        <v>0</v>
      </c>
      <c r="AC44" s="59">
        <f>IF(AE44=0,0,IF(X44&gt;=7,4,IF((X44-SUM(AD44:AE44))&lt;=0,IF(V44&lt;=(SUM(W44:X44)-SUM(AD44:AE44)),V44,0),(X44-SUM(AD44:AE44)))))</f>
        <v>0</v>
      </c>
      <c r="AD44" s="59">
        <f>IF(AE44=0,0,IF(X44&gt;=3,2,IF((X44-AE44)&lt;=0,IF(V44&lt;(SUM(W44:X44)-AE44),V44,0),(X44-AE44))))</f>
        <v>0</v>
      </c>
      <c r="AE44" s="59">
        <f>IF(X44=0,IF(V44&lt;&gt;0,V44,0),IF(X44&gt;=1,1,0))</f>
        <v>0</v>
      </c>
      <c r="AF44" s="59" t="str">
        <f>IF(COUNT(M44:S44)=0,"",COUNT(M44:S44))</f>
        <v/>
      </c>
      <c r="AG44" s="68" t="str">
        <f>IF(D44="","",IF(AND(Tables!A47=2,D44&lt;4),"Normalement, 4 joueurs minimum !!!",IF(AND(Tables!A47=1,D44&lt;8),"8 joueurs minimum !!!","")))</f>
        <v/>
      </c>
      <c r="AH44" s="69" t="str">
        <f>IF(Tables!A47=2,IF(D44="","",IF(((G44*3)+(I44*4)+(K44*5))&lt;&gt;D44,"Incohérence dans les poules !!!","")),"")</f>
        <v/>
      </c>
      <c r="AI44" s="69" t="str">
        <f>IF(AND(D44&gt;5,Tables!A47=2),IF(AND(G44&lt;&gt;0,H44=0),"Sortant poule de 3 incorrect !!!",""),"")</f>
        <v/>
      </c>
      <c r="AJ44" s="69" t="str">
        <f>IF(AND(D44&gt;5,Tables!A47=2),IF(AND(I44&lt;&gt;0,J44=0),"Sortant poule de 4 incorrect !!!",""),"")</f>
        <v/>
      </c>
      <c r="AK44" s="69" t="str">
        <f>IF(AND(D44&gt;5,Tables!A47=2),IF(AND(K44&lt;&gt;0,L44=0),"Sortant poule de 5 incorrect !!!",""),"")</f>
        <v/>
      </c>
      <c r="AL44" s="70" t="str">
        <f>IF(AG44&lt;&gt;"",AG44,IF(AH44&lt;&gt;"",AH44,IF(AI44&lt;&gt;"",AI44,IF(AJ44&lt;&gt;"",AJ44,IF(AK44&lt;&gt;"",AK44,"")))))</f>
        <v/>
      </c>
      <c r="AM44" s="3" t="str">
        <f t="shared" si="109"/>
        <v/>
      </c>
      <c r="AN44" s="126" t="str">
        <f t="shared" si="89"/>
        <v>0</v>
      </c>
      <c r="AO44" s="126" t="str">
        <f t="shared" si="90"/>
        <v>0</v>
      </c>
      <c r="AP44" s="124" t="str">
        <f t="shared" si="91"/>
        <v>Pas de matchs</v>
      </c>
      <c r="AQ44" s="127" t="str">
        <f t="shared" si="92"/>
        <v>0</v>
      </c>
      <c r="AR44" s="123" t="str">
        <f t="shared" si="26"/>
        <v/>
      </c>
      <c r="AS44" s="123" t="str">
        <f t="shared" si="27"/>
        <v/>
      </c>
      <c r="AT44" s="123" t="str">
        <f t="shared" si="28"/>
        <v/>
      </c>
      <c r="AU44" s="123" t="str">
        <f t="shared" si="29"/>
        <v/>
      </c>
      <c r="AV44" s="123" t="str">
        <f t="shared" si="30"/>
        <v/>
      </c>
      <c r="AW44" s="123" t="str">
        <f t="shared" si="98"/>
        <v/>
      </c>
      <c r="AX44" s="123" t="str">
        <f t="shared" si="99"/>
        <v/>
      </c>
      <c r="AY44" s="123" t="str">
        <f t="shared" si="100"/>
        <v/>
      </c>
      <c r="AZ44" s="123" t="str">
        <f t="shared" si="101"/>
        <v/>
      </c>
      <c r="BA44" s="123" t="str">
        <f t="shared" si="102"/>
        <v/>
      </c>
      <c r="BB44" s="123" t="str">
        <f t="shared" si="103"/>
        <v/>
      </c>
      <c r="BC44" s="123" t="str">
        <f t="shared" si="104"/>
        <v/>
      </c>
      <c r="BD44" s="123" t="str">
        <f t="shared" si="105"/>
        <v/>
      </c>
      <c r="BE44" s="123" t="str">
        <f t="shared" si="106"/>
        <v/>
      </c>
      <c r="BF44" s="123" t="str">
        <f t="shared" si="107"/>
        <v/>
      </c>
      <c r="BG44" s="123" t="str">
        <f t="shared" si="108"/>
        <v/>
      </c>
    </row>
    <row r="45" spans="1:59" ht="18.75" customHeight="1" thickTop="1" thickBot="1" x14ac:dyDescent="0.25">
      <c r="A45" s="128"/>
      <c r="B45" s="83"/>
      <c r="C45" s="84"/>
      <c r="D45" s="84"/>
      <c r="E45" s="85"/>
      <c r="F45" s="84"/>
      <c r="G45" s="84"/>
      <c r="H45" s="84"/>
      <c r="I45" s="84"/>
      <c r="J45" s="84"/>
      <c r="K45" s="84"/>
      <c r="L45" s="84"/>
      <c r="M45" s="86">
        <f t="shared" ref="M45:T45" si="110">SUM(M40:M44)</f>
        <v>0</v>
      </c>
      <c r="N45" s="86">
        <f t="shared" si="110"/>
        <v>0</v>
      </c>
      <c r="O45" s="86">
        <f t="shared" si="110"/>
        <v>0</v>
      </c>
      <c r="P45" s="86">
        <f t="shared" si="110"/>
        <v>0</v>
      </c>
      <c r="Q45" s="86">
        <f t="shared" si="110"/>
        <v>0</v>
      </c>
      <c r="R45" s="86">
        <f t="shared" si="110"/>
        <v>0</v>
      </c>
      <c r="S45" s="86">
        <f t="shared" si="110"/>
        <v>0</v>
      </c>
      <c r="T45" s="87">
        <f t="shared" si="110"/>
        <v>0</v>
      </c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5"/>
      <c r="AH45" s="56"/>
      <c r="AI45" s="56"/>
      <c r="AJ45" s="56"/>
      <c r="AK45" s="56"/>
      <c r="AL45" s="57"/>
      <c r="AN45" s="124"/>
      <c r="AO45" s="124"/>
      <c r="AP45" s="124"/>
      <c r="AQ45" s="124"/>
      <c r="AR45" s="124"/>
      <c r="AS45" s="124"/>
      <c r="AT45" s="124"/>
      <c r="AU45" s="124"/>
      <c r="AV45" s="124"/>
      <c r="AW45" s="124"/>
      <c r="AX45" s="124"/>
      <c r="AY45" s="124"/>
      <c r="AZ45" s="124"/>
      <c r="BA45" s="124"/>
      <c r="BB45" s="124"/>
      <c r="BC45" s="124"/>
      <c r="BD45" s="124"/>
      <c r="BE45" s="124"/>
      <c r="BF45" s="124"/>
      <c r="BG45" s="124"/>
    </row>
    <row r="46" spans="1:59" ht="14.25" thickTop="1" thickBot="1" x14ac:dyDescent="0.25">
      <c r="A46" s="128"/>
      <c r="B46" s="52"/>
      <c r="C46" s="53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4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5"/>
      <c r="AH46" s="56"/>
      <c r="AI46" s="56"/>
      <c r="AJ46" s="56"/>
      <c r="AK46" s="56"/>
      <c r="AL46" s="57"/>
    </row>
    <row r="47" spans="1:59" s="3" customFormat="1" ht="14.25" customHeight="1" thickTop="1" thickBot="1" x14ac:dyDescent="0.25">
      <c r="A47" s="129"/>
      <c r="B47" s="58"/>
      <c r="C47" s="155"/>
      <c r="D47" s="157" t="s">
        <v>0</v>
      </c>
      <c r="E47" s="157" t="s">
        <v>1</v>
      </c>
      <c r="F47" s="159" t="s">
        <v>43</v>
      </c>
      <c r="G47" s="149" t="s">
        <v>44</v>
      </c>
      <c r="H47" s="151" t="s">
        <v>47</v>
      </c>
      <c r="I47" s="149" t="s">
        <v>45</v>
      </c>
      <c r="J47" s="151" t="s">
        <v>47</v>
      </c>
      <c r="K47" s="149" t="s">
        <v>46</v>
      </c>
      <c r="L47" s="151" t="s">
        <v>47</v>
      </c>
      <c r="M47" s="153" t="s">
        <v>18</v>
      </c>
      <c r="N47" s="153" t="s">
        <v>4</v>
      </c>
      <c r="O47" s="153" t="s">
        <v>5</v>
      </c>
      <c r="P47" s="153" t="s">
        <v>6</v>
      </c>
      <c r="Q47" s="153" t="s">
        <v>2</v>
      </c>
      <c r="R47" s="153" t="s">
        <v>3</v>
      </c>
      <c r="S47" s="171" t="s">
        <v>48</v>
      </c>
      <c r="T47" s="173" t="s">
        <v>49</v>
      </c>
      <c r="U47" s="167" t="s">
        <v>29</v>
      </c>
      <c r="V47" s="166" t="s">
        <v>30</v>
      </c>
      <c r="W47" s="166" t="s">
        <v>31</v>
      </c>
      <c r="X47" s="166" t="s">
        <v>28</v>
      </c>
      <c r="Y47" s="165" t="s">
        <v>18</v>
      </c>
      <c r="Z47" s="165" t="s">
        <v>4</v>
      </c>
      <c r="AA47" s="165" t="s">
        <v>5</v>
      </c>
      <c r="AB47" s="165" t="s">
        <v>6</v>
      </c>
      <c r="AC47" s="165" t="s">
        <v>2</v>
      </c>
      <c r="AD47" s="165" t="s">
        <v>3</v>
      </c>
      <c r="AE47" s="165" t="s">
        <v>7</v>
      </c>
      <c r="AF47" s="166" t="s">
        <v>40</v>
      </c>
      <c r="AG47" s="161" t="s">
        <v>50</v>
      </c>
      <c r="AH47" s="161" t="s">
        <v>51</v>
      </c>
      <c r="AI47" s="161" t="s">
        <v>52</v>
      </c>
      <c r="AJ47" s="161" t="s">
        <v>53</v>
      </c>
      <c r="AK47" s="161" t="s">
        <v>54</v>
      </c>
      <c r="AL47" s="60"/>
      <c r="AN47" s="145" t="s">
        <v>77</v>
      </c>
      <c r="AO47" s="146" t="s">
        <v>76</v>
      </c>
      <c r="AP47" s="147" t="s">
        <v>1</v>
      </c>
      <c r="AQ47" s="148" t="s">
        <v>28</v>
      </c>
      <c r="AR47" s="121" t="s">
        <v>71</v>
      </c>
      <c r="AS47" s="121" t="s">
        <v>72</v>
      </c>
      <c r="AT47" s="121" t="s">
        <v>73</v>
      </c>
      <c r="AU47" s="121" t="s">
        <v>74</v>
      </c>
      <c r="AV47" s="121" t="s">
        <v>75</v>
      </c>
      <c r="AW47" s="121" t="s">
        <v>6</v>
      </c>
      <c r="AX47" s="121" t="s">
        <v>2</v>
      </c>
      <c r="AY47" s="121" t="s">
        <v>3</v>
      </c>
      <c r="AZ47" s="121" t="s">
        <v>7</v>
      </c>
      <c r="BA47" s="121" t="s">
        <v>18</v>
      </c>
      <c r="BB47" s="121" t="s">
        <v>4</v>
      </c>
      <c r="BC47" s="121" t="s">
        <v>5</v>
      </c>
      <c r="BD47" s="121" t="s">
        <v>6</v>
      </c>
      <c r="BE47" s="121" t="s">
        <v>2</v>
      </c>
      <c r="BF47" s="121" t="s">
        <v>3</v>
      </c>
      <c r="BG47" s="121" t="s">
        <v>7</v>
      </c>
    </row>
    <row r="48" spans="1:59" s="3" customFormat="1" ht="13.5" thickBot="1" x14ac:dyDescent="0.25">
      <c r="A48" s="129"/>
      <c r="B48" s="61" t="s">
        <v>13</v>
      </c>
      <c r="C48" s="156"/>
      <c r="D48" s="158"/>
      <c r="E48" s="158"/>
      <c r="F48" s="160"/>
      <c r="G48" s="150"/>
      <c r="H48" s="152"/>
      <c r="I48" s="150"/>
      <c r="J48" s="152"/>
      <c r="K48" s="150"/>
      <c r="L48" s="152"/>
      <c r="M48" s="154"/>
      <c r="N48" s="154"/>
      <c r="O48" s="154"/>
      <c r="P48" s="154"/>
      <c r="Q48" s="154"/>
      <c r="R48" s="154"/>
      <c r="S48" s="172"/>
      <c r="T48" s="174"/>
      <c r="U48" s="167"/>
      <c r="V48" s="166"/>
      <c r="W48" s="166"/>
      <c r="X48" s="166"/>
      <c r="Y48" s="165"/>
      <c r="Z48" s="165"/>
      <c r="AA48" s="165"/>
      <c r="AB48" s="165"/>
      <c r="AC48" s="165"/>
      <c r="AD48" s="165"/>
      <c r="AE48" s="165"/>
      <c r="AF48" s="166"/>
      <c r="AG48" s="161"/>
      <c r="AH48" s="161"/>
      <c r="AI48" s="161"/>
      <c r="AJ48" s="161"/>
      <c r="AK48" s="161"/>
      <c r="AL48" s="60"/>
      <c r="AN48" s="145"/>
      <c r="AO48" s="146"/>
      <c r="AP48" s="147"/>
      <c r="AQ48" s="148"/>
      <c r="AR48" s="142" t="s">
        <v>68</v>
      </c>
      <c r="AS48" s="143"/>
      <c r="AT48" s="143"/>
      <c r="AU48" s="143"/>
      <c r="AV48" s="144"/>
      <c r="AW48" s="142" t="s">
        <v>70</v>
      </c>
      <c r="AX48" s="143"/>
      <c r="AY48" s="143"/>
      <c r="AZ48" s="144"/>
      <c r="BA48" s="142" t="s">
        <v>69</v>
      </c>
      <c r="BB48" s="143"/>
      <c r="BC48" s="143"/>
      <c r="BD48" s="143"/>
      <c r="BE48" s="143"/>
      <c r="BF48" s="143"/>
      <c r="BG48" s="144"/>
    </row>
    <row r="49" spans="1:59" s="3" customFormat="1" ht="26.25" customHeight="1" thickTop="1" x14ac:dyDescent="0.2">
      <c r="A49" s="129" t="str">
        <f>IF(AL49="","","?? ---&gt;")</f>
        <v/>
      </c>
      <c r="B49" s="162"/>
      <c r="C49" s="62" t="s">
        <v>8</v>
      </c>
      <c r="D49" s="4"/>
      <c r="E49" s="63"/>
      <c r="F49" s="64" t="str">
        <f>IF(D49="","",IF(D49&gt;=64,16,IF(D49&gt;=32,8,IF(D49&gt;=16,4,IF(D49&lt;6,0,2)))))</f>
        <v/>
      </c>
      <c r="G49" s="7" t="str">
        <f>IF(OR(D49="",Tables!A52=1),"",VLOOKUP(D49,Tables!$C$1:$F$47,2))</f>
        <v/>
      </c>
      <c r="H49" s="8" t="str">
        <f>IF(OR(D49="",Tables!A52=1),"",IF(G49=0,0,VLOOKUP(D49,Tables!$C$1:$I$47,5)))</f>
        <v/>
      </c>
      <c r="I49" s="7" t="str">
        <f>IF(OR(D49="",Tables!A52=1),"",VLOOKUP(D49,Tables!$C$1:$F$47,3))</f>
        <v/>
      </c>
      <c r="J49" s="8" t="str">
        <f>IF(OR(D49="",Tables!A52=1),"",IF(I49=0,0,VLOOKUP(D49,Tables!$C$1:$I$47,6)))</f>
        <v/>
      </c>
      <c r="K49" s="7" t="str">
        <f>IF(OR(D49="",Tables!A52=1),"",VLOOKUP(D49,Tables!$C$1:$F$47,4))</f>
        <v/>
      </c>
      <c r="L49" s="8" t="str">
        <f>IF(OR(D49="",Tables!A52=1),"",IF(K49=0,0,VLOOKUP(D49,Tables!$C$1:$I$47,7)))</f>
        <v/>
      </c>
      <c r="M49" s="65" t="str">
        <f>IF(Tables!A52=1,IF(N49="","",IF(T49&gt;=127,64,IF(T49-SUM(N49:S49)=0,"",T49-SUM(N49:S49)))),IF(Y49=0,"",Y49))</f>
        <v/>
      </c>
      <c r="N49" s="65" t="str">
        <f>IF(Tables!A52=1,IF(O49="","",IF(T49&gt;=63,32,IF(T49-SUM(O49:S49)=0,"",T49-SUM(O49:S49)))),IF(Z49=0,"",Z49))</f>
        <v/>
      </c>
      <c r="O49" s="65" t="str">
        <f>IF(Tables!A52=1,IF(P49="","",IF(T49&gt;=31,16,IF(T49-SUM(P49:S49)=0,"",T49-SUM(P49:S49)))),IF(AA49=0,"",AA49))</f>
        <v/>
      </c>
      <c r="P49" s="65" t="str">
        <f>IF(Tables!A52=1,IF(Q49="","",IF(T49&gt;=15,8,IF(T49-SUM(Q49:S49)=0,"",T49-SUM(Q49:S49)))),IF(AB49=0,"",AB49))</f>
        <v/>
      </c>
      <c r="Q49" s="65" t="str">
        <f>IF(Tables!A52=1,IF(R49="","",IF(T49&gt;=7,4,IF(T49-SUM(R49:S49)=0,"",T49-SUM(R49:S49)))),IF(AC49=0,"",AC49))</f>
        <v/>
      </c>
      <c r="R49" s="65" t="str">
        <f>IF(Tables!A52=1,IF(S49="","",IF(T49&gt;=3,2,IF((T49-S49)=0,"",(T49-S49)))),IF(AD49=0,"",AD49))</f>
        <v/>
      </c>
      <c r="S49" s="66" t="str">
        <f>IF(Tables!A52=1,IF(D49&lt;6,"",IF(OR(T49="",T49="??"),"",IF(T49&gt;=1,1,""))),IF(AE49=0,"",AE49))</f>
        <v/>
      </c>
      <c r="T49" s="67" t="str">
        <f>IF(D49="","",IF(Tables!A52=1,IF(D49&lt;8,"??",D49-1),IF(Tables!A52=2,IF(D49=3,3,IF(D49=4,6,IF(D49=5,10,(G49*3)+(I49*6)+(K49*10)+((G49*H49)+(I49*J49)+(K49*L49))-1))))))</f>
        <v/>
      </c>
      <c r="U49" s="59">
        <f>IF(Tables!A52=2,IF(K49&gt;=1,5,IF(I49&gt;=1,3,IF(G49&gt;=1,3,0))),0)</f>
        <v>0</v>
      </c>
      <c r="V49" s="59">
        <f>IF(D49="",0,IF(U49=0,0,(G49*1)+(I49*2)+(K49*2)))</f>
        <v>0</v>
      </c>
      <c r="W49" s="59">
        <f>IF(U49=0,0,(G49*3)+(I49*6)+(K49*10))</f>
        <v>0</v>
      </c>
      <c r="X49" s="59">
        <f>IF(D49&lt;6,0,IF(Tables!A52=2,(G49*H49)+(I49*J49)+(K49*L49)-1,0))</f>
        <v>0</v>
      </c>
      <c r="Y49" s="59">
        <f>IF(AE49=0,0,IF(X49&gt;=127,64,IF((X49-SUM(Z49:AE49))&lt;=0,IF(V49&lt;=(SUM(W49:X49)-SUM(Z49:AE49)),V49,0),(X49-SUM(Z49:AE49)))))</f>
        <v>0</v>
      </c>
      <c r="Z49" s="59">
        <f>IF(AE49=0,0,IF(X49&gt;=63,32,IF((X49-SUM(AA49:AE49))&lt;=0,IF(V49&lt;=(SUM(W49:X49)-SUM(AA49:AE49)),V49,0),(X49-SUM(AA49:AE49)))))</f>
        <v>0</v>
      </c>
      <c r="AA49" s="59">
        <f>IF(AE49=0,0,IF(X49&gt;=31,16,IF((X49-SUM(AB49:AE49))&lt;=0,IF(V49&lt;=(SUM(W49:X49)-SUM(AB49:AE49)),V49,0),(X49-SUM(AB49:AE49)))))</f>
        <v>0</v>
      </c>
      <c r="AB49" s="59">
        <f>IF(AE49=0,0,IF(X49&gt;=15,8,IF((X49-SUM(AC49:AE49))&lt;=0,IF(V49&lt;=(SUM(W49:X49)-SUM(AC49:AE49)),V49,0),(X49-SUM(AC49:AE49)))))</f>
        <v>0</v>
      </c>
      <c r="AC49" s="59">
        <f>IF(AE49=0,0,IF(X49&gt;=7,4,IF((X49-SUM(AD49:AE49))&lt;=0,IF(V49&lt;=(SUM(W49:X49)-SUM(AD49:AE49)),V49,0),(X49-SUM(AD49:AE49)))))</f>
        <v>0</v>
      </c>
      <c r="AD49" s="59">
        <f>IF(AE49=0,0,IF(X49&gt;=3,2,IF((X49-AE49)&lt;=0,IF(V49&lt;(SUM(W49:X49)-AE49),V49,0),(X49-AE49))))</f>
        <v>0</v>
      </c>
      <c r="AE49" s="59">
        <f>IF(X49=0,IF(V49&lt;&gt;0,V49,0),IF(X49&gt;=1,1,0))</f>
        <v>0</v>
      </c>
      <c r="AF49" s="59" t="str">
        <f>IF(COUNT(M49:S49)=0,"",COUNT(M49:S49))</f>
        <v/>
      </c>
      <c r="AG49" s="68" t="str">
        <f>IF(D49="","",IF(AND(Tables!A52=2,D49&lt;4),"Normalement, 4 joueurs minimum !!!",IF(AND(Tables!A52=1,D49&lt;8),"8 joueurs minimum !!!","")))</f>
        <v/>
      </c>
      <c r="AH49" s="69" t="str">
        <f>IF(Tables!A52=2,IF(D49="","",IF(((G49*3)+(I49*4)+(K49*5))&lt;&gt;D49,"Incohérence dans les poules !!!","")),"")</f>
        <v/>
      </c>
      <c r="AI49" s="69" t="str">
        <f>IF(AND(D49&gt;5,Tables!A52=2),IF(AND(G49&lt;&gt;0,H49=0),"Sortant poule de 3 incorrect !!!",""),"")</f>
        <v/>
      </c>
      <c r="AJ49" s="69" t="str">
        <f>IF(AND(D49&gt;5,Tables!A52=2),IF(AND(I49&lt;&gt;0,J49=0),"Sortant poule de 4 incorrect !!!",""),"")</f>
        <v/>
      </c>
      <c r="AK49" s="69" t="str">
        <f>IF(AND(D49&gt;5,Tables!A52=2),IF(AND(K49&lt;&gt;0,L49=0),"Sortant poule de 5 incorrect !!!",""),"")</f>
        <v/>
      </c>
      <c r="AL49" s="70" t="str">
        <f>IF(AG49&lt;&gt;"",AG49,IF(AH49&lt;&gt;"",AH49,IF(AI49&lt;&gt;"",AI49,IF(AJ49&lt;&gt;"",AJ49,IF(AK49&lt;&gt;"",AK49,"")))))</f>
        <v/>
      </c>
      <c r="AM49" s="3" t="str">
        <f>IF($B$49=0,"",$B$49)</f>
        <v/>
      </c>
      <c r="AN49" s="126" t="str">
        <f t="shared" ref="AN49:AN53" si="111">IF(U49=0,"0",COUNTIF(M49:S49,MAX(M49:S49)))</f>
        <v>0</v>
      </c>
      <c r="AO49" s="126" t="str">
        <f t="shared" ref="AO49:AO53" si="112">IF(U49=0,"0",MAX(M49:S49))</f>
        <v>0</v>
      </c>
      <c r="AP49" s="124" t="str">
        <f t="shared" ref="AP49:AP53" si="113">IF(D49="","Pas de matchs",IF(U49=0,"KO","Poules"))</f>
        <v>Pas de matchs</v>
      </c>
      <c r="AQ49" s="127" t="str">
        <f t="shared" ref="AQ49:AQ53" si="114">IF(OR($AP49="Pas de matchs",$AP49="KO"),"0",T49-AN49*AO49)</f>
        <v>0</v>
      </c>
      <c r="AR49" s="123" t="str">
        <f t="shared" ref="AR49" si="115">IF(AND($AP49="Poules",$AN49&gt;1),$C49&amp;" "&amp;$AM49&amp;"
"&amp;"T1","")</f>
        <v/>
      </c>
      <c r="AS49" s="123" t="str">
        <f t="shared" ref="AS49" si="116">IF(AND($AP49="Poules",$AN49&gt;=2),$C49&amp;" "&amp;$AM49&amp;"
"&amp;"T2","")</f>
        <v/>
      </c>
      <c r="AT49" s="123" t="str">
        <f t="shared" ref="AT49" si="117">IF(AND($AP49="Poules",$AN49&gt;=3),$C49&amp;" "&amp;$AM49&amp;"
"&amp;"T3","")</f>
        <v/>
      </c>
      <c r="AU49" s="123" t="str">
        <f t="shared" ref="AU49" si="118">IF(AND($AP49="Poules",$AN49&gt;=4),$C49&amp;" "&amp;$AM49&amp;"
"&amp;"T4","")</f>
        <v/>
      </c>
      <c r="AV49" s="123" t="str">
        <f t="shared" ref="AV49" si="119">IF(AND($AP49="Poules",$AN49&gt;=5),$C49&amp;" "&amp;$AM49&amp;"
"&amp;"T5","")</f>
        <v/>
      </c>
      <c r="AW49" s="123" t="str">
        <f t="shared" ref="AW49:AW53" si="120">IF(OR(D49="",$AP49&lt;&gt;"Poules",$AQ49=0),"",IF($AQ49-$S49-$R49-$Q49-$P49&gt;=0,$C49&amp;" "&amp;$AM49&amp;"
"&amp;"1/8f",""))</f>
        <v/>
      </c>
      <c r="AX49" s="123" t="str">
        <f t="shared" ref="AX49:AX53" si="121">IF(OR(D49="",$AP49&lt;&gt;"Poules",$AQ49=0),"",IF(D49="","",IF($AQ49-$S49-$R49-$Q49&gt;=0,$C49&amp;" "&amp;$AM49&amp;"
"&amp;"1/4f","")))</f>
        <v/>
      </c>
      <c r="AY49" s="123" t="str">
        <f t="shared" ref="AY49:AY53" si="122">IF(OR(D49="",$AP49&lt;&gt;"Poules",$AQ49=0),"",IF(OR(D49="",AQ49&lt;2),"",IF($AQ49-($S49)&gt;=0,$C49&amp;" "&amp;$AM49&amp;"
"&amp;"1/2f","")))</f>
        <v/>
      </c>
      <c r="AZ49" s="123" t="str">
        <f t="shared" ref="AZ49:AZ53" si="123">IF(OR(D49="",$AP49&lt;&gt;"Poules",$AQ49=0),"",IF(AND($AQ49&lt;&gt;0,AQ49-0&gt;=1),$C49&amp;" "&amp;$AM49&amp;"
"&amp;"finale",""))</f>
        <v/>
      </c>
      <c r="BA49" s="123" t="str">
        <f t="shared" ref="BA49:BA53" si="124">IF(AND($AP49="KO",M49&lt;&gt;""),$C49&amp;" "&amp;$AM49&amp;"
"&amp;"1/64f","")</f>
        <v/>
      </c>
      <c r="BB49" s="123" t="str">
        <f t="shared" ref="BB49:BB53" si="125">IF(AND($AP49="KO",N49&lt;&gt;""),$C49&amp;" "&amp;$AM49&amp;"
"&amp;"1/32f","")</f>
        <v/>
      </c>
      <c r="BC49" s="123" t="str">
        <f t="shared" ref="BC49:BC53" si="126">IF(AND($AP49="KO",O49&lt;&gt;""),$C49&amp;" "&amp;$AM49&amp;"
"&amp;"1/16f","")</f>
        <v/>
      </c>
      <c r="BD49" s="123" t="str">
        <f t="shared" ref="BD49:BD53" si="127">IF(AND($AP49="KO",P49&lt;&gt;""),$C49&amp;" "&amp;$AM49&amp;"
"&amp;"1/8f","")</f>
        <v/>
      </c>
      <c r="BE49" s="123" t="str">
        <f t="shared" ref="BE49:BE53" si="128">IF(AND($AP49="KO",Q49&lt;&gt;""),$C49&amp;" "&amp;$AM49&amp;"
"&amp;"1/4f","")</f>
        <v/>
      </c>
      <c r="BF49" s="123" t="str">
        <f t="shared" ref="BF49:BF53" si="129">IF(AND($AP49="KO",R49&lt;&gt;""),$C49&amp;" "&amp;$AM49&amp;"
"&amp;"1/2f","")</f>
        <v/>
      </c>
      <c r="BG49" s="123" t="str">
        <f t="shared" ref="BG49:BG53" si="130">IF(AND($AP49="KO",S49&lt;&gt;""),$C49&amp;" "&amp;$AM49&amp;"
"&amp;"finale","")</f>
        <v/>
      </c>
    </row>
    <row r="50" spans="1:59" ht="26.25" customHeight="1" x14ac:dyDescent="0.2">
      <c r="A50" s="129" t="str">
        <f>IF(AL50="","","?? ---&gt;")</f>
        <v/>
      </c>
      <c r="B50" s="163"/>
      <c r="C50" s="71" t="s">
        <v>9</v>
      </c>
      <c r="D50" s="5"/>
      <c r="E50" s="72"/>
      <c r="F50" s="73" t="str">
        <f>IF(D50="","",IF(D50&gt;=64,16,IF(D50&gt;=32,8,IF(D50&gt;=16,4,IF(D50&lt;6,0,2)))))</f>
        <v/>
      </c>
      <c r="G50" s="9" t="str">
        <f>IF(OR(D50="",Tables!A53=1),"",VLOOKUP(D50,Tables!$C$1:$F$47,2))</f>
        <v/>
      </c>
      <c r="H50" s="10" t="str">
        <f>IF(OR(D50="",Tables!A53=1),"",IF(G50=0,0,VLOOKUP(D50,Tables!$C$1:$I$47,5)))</f>
        <v/>
      </c>
      <c r="I50" s="9" t="str">
        <f>IF(OR(D50="",Tables!A53=1),"",VLOOKUP(D50,Tables!$C$1:$F$47,3))</f>
        <v/>
      </c>
      <c r="J50" s="10" t="str">
        <f>IF(OR(D50="",Tables!A53=1),"",IF(I50=0,0,VLOOKUP(D50,Tables!$C$1:$I$47,6)))</f>
        <v/>
      </c>
      <c r="K50" s="9" t="str">
        <f>IF(OR(D50="",Tables!A53=1),"",VLOOKUP(D50,Tables!$C$1:$F$47,4))</f>
        <v/>
      </c>
      <c r="L50" s="10" t="str">
        <f>IF(OR(D50="",Tables!A53=1),"",IF(K50=0,0,VLOOKUP(D50,Tables!$C$1:$I$47,7)))</f>
        <v/>
      </c>
      <c r="M50" s="74" t="str">
        <f>IF(Tables!A53=1,IF(N50="","",IF(T50&gt;=127,64,IF(T50-SUM(N50:S50)=0,"",T50-SUM(N50:S50)))),IF(Y50=0,"",Y50))</f>
        <v/>
      </c>
      <c r="N50" s="74" t="str">
        <f>IF(Tables!A53=1,IF(O50="","",IF(T50&gt;=63,32,IF(T50-SUM(O50:S50)=0,"",T50-SUM(O50:S50)))),IF(Z50=0,"",Z50))</f>
        <v/>
      </c>
      <c r="O50" s="74" t="str">
        <f>IF(Tables!A53=1,IF(P50="","",IF(T50&gt;=31,16,IF(T50-SUM(P50:S50)=0,"",T50-SUM(P50:S50)))),IF(AA50=0,"",AA50))</f>
        <v/>
      </c>
      <c r="P50" s="74" t="str">
        <f>IF(Tables!A53=1,IF(Q50="","",IF(T50&gt;=15,8,IF(T50-SUM(Q50:S50)=0,"",T50-SUM(Q50:S50)))),IF(AB50=0,"",AB50))</f>
        <v/>
      </c>
      <c r="Q50" s="74" t="str">
        <f>IF(Tables!A53=1,IF(R50="","",IF(T50&gt;=7,4,IF(T50-SUM(R50:S50)=0,"",T50-SUM(R50:S50)))),IF(AC50=0,"",AC50))</f>
        <v/>
      </c>
      <c r="R50" s="74" t="str">
        <f>IF(Tables!A53=1,IF(S50="","",IF(T50&gt;=3,2,IF((T50-S50)=0,"",(T50-S50)))),IF(AD50=0,"",AD50))</f>
        <v/>
      </c>
      <c r="S50" s="75" t="str">
        <f>IF(Tables!A53=1,IF(D50&lt;6,"",IF(OR(T50="",T50="??"),"",IF(T50&gt;=1,1,""))),IF(AE50=0,"",AE50))</f>
        <v/>
      </c>
      <c r="T50" s="76" t="str">
        <f>IF(D50="","",IF(Tables!A53=1,IF(D50&lt;8,"??",D50-1),IF(Tables!A53=2,IF(D50=3,3,IF(D50=4,6,IF(D50=5,10,(G50*3)+(I50*6)+(K50*10)+((G50*H50)+(I50*J50)+(K50*L50))-1))))))</f>
        <v/>
      </c>
      <c r="U50" s="59">
        <f>IF(Tables!A53=2,IF(K50&gt;=1,5,IF(I50&gt;=1,3,IF(G50&gt;=1,3,0))),0)</f>
        <v>0</v>
      </c>
      <c r="V50" s="59">
        <f>IF(D50="",0,IF(U50=0,0,(G50*1)+(I50*2)+(K50*2)))</f>
        <v>0</v>
      </c>
      <c r="W50" s="59">
        <f>IF(U50=0,0,(G50*3)+(I50*6)+(K50*10))</f>
        <v>0</v>
      </c>
      <c r="X50" s="59">
        <f>IF(D50&lt;6,0,IF(Tables!A53=2,(G50*H50)+(I50*J50)+(K50*L50)-1,0))</f>
        <v>0</v>
      </c>
      <c r="Y50" s="59">
        <f>IF(AE50=0,0,IF(X50&gt;=127,64,IF((X50-SUM(Z50:AE50))&lt;=0,IF(V50&lt;=(SUM(W50:X50)-SUM(Z50:AE50)),V50,0),(X50-SUM(Z50:AE50)))))</f>
        <v>0</v>
      </c>
      <c r="Z50" s="59">
        <f>IF(AE50=0,0,IF(X50&gt;=63,32,IF((X50-SUM(AA50:AE50))&lt;=0,IF(V50&lt;=(SUM(W50:X50)-SUM(AA50:AE50)),V50,0),(X50-SUM(AA50:AE50)))))</f>
        <v>0</v>
      </c>
      <c r="AA50" s="59">
        <f>IF(AE50=0,0,IF(X50&gt;=31,16,IF((X50-SUM(AB50:AE50))&lt;=0,IF(V50&lt;=(SUM(W50:X50)-SUM(AB50:AE50)),V50,0),(X50-SUM(AB50:AE50)))))</f>
        <v>0</v>
      </c>
      <c r="AB50" s="59">
        <f>IF(AE50=0,0,IF(X50&gt;=15,8,IF((X50-SUM(AC50:AE50))&lt;=0,IF(V50&lt;=(SUM(W50:X50)-SUM(AC50:AE50)),V50,0),(X50-SUM(AC50:AE50)))))</f>
        <v>0</v>
      </c>
      <c r="AC50" s="59">
        <f>IF(AE50=0,0,IF(X50&gt;=7,4,IF((X50-SUM(AD50:AE50))&lt;=0,IF(V50&lt;=(SUM(W50:X50)-SUM(AD50:AE50)),V50,0),(X50-SUM(AD50:AE50)))))</f>
        <v>0</v>
      </c>
      <c r="AD50" s="59">
        <f>IF(AE50=0,0,IF(X50&gt;=3,2,IF((X50-AE50)&lt;=0,IF(V50&lt;(SUM(W50:X50)-AE50),V50,0),(X50-AE50))))</f>
        <v>0</v>
      </c>
      <c r="AE50" s="59">
        <f>IF(X50=0,IF(V50&lt;&gt;0,V50,0),IF(X50&gt;=1,1,0))</f>
        <v>0</v>
      </c>
      <c r="AF50" s="59" t="str">
        <f>IF(COUNT(M50:S50)=0,"",COUNT(M50:S50))</f>
        <v/>
      </c>
      <c r="AG50" s="68" t="str">
        <f>IF(D50="","",IF(AND(Tables!A53=2,D50&lt;4),"Normalement, 4 joueurs minimum !!!",IF(AND(Tables!A53=1,D50&lt;8),"8 joueurs minimum !!!","")))</f>
        <v/>
      </c>
      <c r="AH50" s="69" t="str">
        <f>IF(Tables!A53=2,IF(D50="","",IF(((G50*3)+(I50*4)+(K50*5))&lt;&gt;D50,"Incohérence dans les poules !!!","")),"")</f>
        <v/>
      </c>
      <c r="AI50" s="69" t="str">
        <f>IF(AND(D50&gt;5,Tables!A53=2),IF(AND(G50&lt;&gt;0,H50=0),"Sortant poule de 3 incorrect !!!",""),"")</f>
        <v/>
      </c>
      <c r="AJ50" s="69" t="str">
        <f>IF(AND(D50&gt;5,Tables!A53=2),IF(AND(I50&lt;&gt;0,J50=0),"Sortant poule de 4 incorrect !!!",""),"")</f>
        <v/>
      </c>
      <c r="AK50" s="69" t="str">
        <f>IF(AND(D50&gt;5,Tables!A53=2),IF(AND(K50&lt;&gt;0,L50=0),"Sortant poule de 5 incorrect !!!",""),"")</f>
        <v/>
      </c>
      <c r="AL50" s="70" t="str">
        <f>IF(AG50&lt;&gt;"",AG50,IF(AH50&lt;&gt;"",AH50,IF(AI50&lt;&gt;"",AI50,IF(AJ50&lt;&gt;"",AJ50,IF(AK50&lt;&gt;"",AK50,"")))))</f>
        <v/>
      </c>
      <c r="AM50" s="3" t="str">
        <f t="shared" ref="AM50:AM53" si="131">IF($B$49=0,"",$B$49)</f>
        <v/>
      </c>
      <c r="AN50" s="126" t="str">
        <f t="shared" si="111"/>
        <v>0</v>
      </c>
      <c r="AO50" s="126" t="str">
        <f t="shared" si="112"/>
        <v>0</v>
      </c>
      <c r="AP50" s="124" t="str">
        <f t="shared" si="113"/>
        <v>Pas de matchs</v>
      </c>
      <c r="AQ50" s="127" t="str">
        <f t="shared" si="114"/>
        <v>0</v>
      </c>
      <c r="AR50" s="123" t="str">
        <f t="shared" si="26"/>
        <v/>
      </c>
      <c r="AS50" s="123" t="str">
        <f t="shared" si="27"/>
        <v/>
      </c>
      <c r="AT50" s="123" t="str">
        <f t="shared" si="28"/>
        <v/>
      </c>
      <c r="AU50" s="123" t="str">
        <f t="shared" si="29"/>
        <v/>
      </c>
      <c r="AV50" s="123" t="str">
        <f t="shared" si="30"/>
        <v/>
      </c>
      <c r="AW50" s="123" t="str">
        <f t="shared" si="120"/>
        <v/>
      </c>
      <c r="AX50" s="123" t="str">
        <f t="shared" si="121"/>
        <v/>
      </c>
      <c r="AY50" s="123" t="str">
        <f t="shared" si="122"/>
        <v/>
      </c>
      <c r="AZ50" s="123" t="str">
        <f t="shared" si="123"/>
        <v/>
      </c>
      <c r="BA50" s="123" t="str">
        <f t="shared" si="124"/>
        <v/>
      </c>
      <c r="BB50" s="123" t="str">
        <f t="shared" si="125"/>
        <v/>
      </c>
      <c r="BC50" s="123" t="str">
        <f t="shared" si="126"/>
        <v/>
      </c>
      <c r="BD50" s="123" t="str">
        <f t="shared" si="127"/>
        <v/>
      </c>
      <c r="BE50" s="123" t="str">
        <f t="shared" si="128"/>
        <v/>
      </c>
      <c r="BF50" s="123" t="str">
        <f t="shared" si="129"/>
        <v/>
      </c>
      <c r="BG50" s="123" t="str">
        <f t="shared" si="130"/>
        <v/>
      </c>
    </row>
    <row r="51" spans="1:59" ht="26.25" customHeight="1" x14ac:dyDescent="0.2">
      <c r="A51" s="129" t="str">
        <f>IF(AL51="","","?? ---&gt;")</f>
        <v/>
      </c>
      <c r="B51" s="163"/>
      <c r="C51" s="71" t="s">
        <v>10</v>
      </c>
      <c r="D51" s="5"/>
      <c r="E51" s="72"/>
      <c r="F51" s="73" t="str">
        <f>IF(D51="","",IF(D51&gt;=64,16,IF(D51&gt;=32,8,IF(D51&gt;=16,4,IF(D51&lt;6,0,2)))))</f>
        <v/>
      </c>
      <c r="G51" s="9" t="str">
        <f>IF(OR(D51="",Tables!A54=1),"",VLOOKUP(D51,Tables!$C$1:$F$47,2))</f>
        <v/>
      </c>
      <c r="H51" s="10" t="str">
        <f>IF(OR(D51="",Tables!A54=1),"",IF(G51=0,0,VLOOKUP(D51,Tables!$C$1:$I$47,5)))</f>
        <v/>
      </c>
      <c r="I51" s="9" t="str">
        <f>IF(OR(D51="",Tables!A54=1),"",VLOOKUP(D51,Tables!$C$1:$F$47,3))</f>
        <v/>
      </c>
      <c r="J51" s="10" t="str">
        <f>IF(OR(D51="",Tables!A54=1),"",IF(I51=0,0,VLOOKUP(D51,Tables!$C$1:$I$47,6)))</f>
        <v/>
      </c>
      <c r="K51" s="9" t="str">
        <f>IF(OR(D51="",Tables!A54=1),"",VLOOKUP(D51,Tables!$C$1:$F$47,4))</f>
        <v/>
      </c>
      <c r="L51" s="10" t="str">
        <f>IF(OR(D51="",Tables!A54=1),"",IF(K51=0,0,VLOOKUP(D51,Tables!$C$1:$I$47,7)))</f>
        <v/>
      </c>
      <c r="M51" s="74" t="str">
        <f>IF(Tables!A54=1,IF(N51="","",IF(T51&gt;=127,64,IF(T51-SUM(N51:S51)=0,"",T51-SUM(N51:S51)))),IF(Y51=0,"",Y51))</f>
        <v/>
      </c>
      <c r="N51" s="74" t="str">
        <f>IF(Tables!A54=1,IF(O51="","",IF(T51&gt;=63,32,IF(T51-SUM(O51:S51)=0,"",T51-SUM(O51:S51)))),IF(Z51=0,"",Z51))</f>
        <v/>
      </c>
      <c r="O51" s="74" t="str">
        <f>IF(Tables!A54=1,IF(P51="","",IF(T51&gt;=31,16,IF(T51-SUM(P51:S51)=0,"",T51-SUM(P51:S51)))),IF(AA51=0,"",AA51))</f>
        <v/>
      </c>
      <c r="P51" s="74" t="str">
        <f>IF(Tables!A54=1,IF(Q51="","",IF(T51&gt;=15,8,IF(T51-SUM(Q51:S51)=0,"",T51-SUM(Q51:S51)))),IF(AB51=0,"",AB51))</f>
        <v/>
      </c>
      <c r="Q51" s="74" t="str">
        <f>IF(Tables!A54=1,IF(R51="","",IF(T51&gt;=7,4,IF(T51-SUM(R51:S51)=0,"",T51-SUM(R51:S51)))),IF(AC51=0,"",AC51))</f>
        <v/>
      </c>
      <c r="R51" s="74" t="str">
        <f>IF(Tables!A54=1,IF(S51="","",IF(T51&gt;=3,2,IF((T51-S51)=0,"",(T51-S51)))),IF(AD51=0,"",AD51))</f>
        <v/>
      </c>
      <c r="S51" s="75" t="str">
        <f>IF(Tables!A54=1,IF(D51&lt;6,"",IF(OR(T51="",T51="??"),"",IF(T51&gt;=1,1,""))),IF(AE51=0,"",AE51))</f>
        <v/>
      </c>
      <c r="T51" s="76" t="str">
        <f>IF(D51="","",IF(Tables!A54=1,IF(D51&lt;8,"??",D51-1),IF(Tables!A54=2,IF(D51=3,3,IF(D51=4,6,IF(D51=5,10,(G51*3)+(I51*6)+(K51*10)+((G51*H51)+(I51*J51)+(K51*L51))-1))))))</f>
        <v/>
      </c>
      <c r="U51" s="59">
        <f>IF(Tables!A54=2,IF(K51&gt;=1,5,IF(I51&gt;=1,3,IF(G51&gt;=1,3,0))),0)</f>
        <v>0</v>
      </c>
      <c r="V51" s="59">
        <f>IF(D51="",0,IF(U51=0,0,(G51*1)+(I51*2)+(K51*2)))</f>
        <v>0</v>
      </c>
      <c r="W51" s="59">
        <f>IF(U51=0,0,(G51*3)+(I51*6)+(K51*10))</f>
        <v>0</v>
      </c>
      <c r="X51" s="59">
        <f>IF(D51&lt;6,0,IF(Tables!A54=2,(G51*H51)+(I51*J51)+(K51*L51)-1,0))</f>
        <v>0</v>
      </c>
      <c r="Y51" s="59">
        <f>IF(AE51=0,0,IF(X51&gt;=127,64,IF((X51-SUM(Z51:AE51))&lt;=0,IF(V51&lt;=(SUM(W51:X51)-SUM(Z51:AE51)),V51,0),(X51-SUM(Z51:AE51)))))</f>
        <v>0</v>
      </c>
      <c r="Z51" s="59">
        <f>IF(AE51=0,0,IF(X51&gt;=63,32,IF((X51-SUM(AA51:AE51))&lt;=0,IF(V51&lt;=(SUM(W51:X51)-SUM(AA51:AE51)),V51,0),(X51-SUM(AA51:AE51)))))</f>
        <v>0</v>
      </c>
      <c r="AA51" s="59">
        <f>IF(AE51=0,0,IF(X51&gt;=31,16,IF((X51-SUM(AB51:AE51))&lt;=0,IF(V51&lt;=(SUM(W51:X51)-SUM(AB51:AE51)),V51,0),(X51-SUM(AB51:AE51)))))</f>
        <v>0</v>
      </c>
      <c r="AB51" s="59">
        <f>IF(AE51=0,0,IF(X51&gt;=15,8,IF((X51-SUM(AC51:AE51))&lt;=0,IF(V51&lt;=(SUM(W51:X51)-SUM(AC51:AE51)),V51,0),(X51-SUM(AC51:AE51)))))</f>
        <v>0</v>
      </c>
      <c r="AC51" s="59">
        <f>IF(AE51=0,0,IF(X51&gt;=7,4,IF((X51-SUM(AD51:AE51))&lt;=0,IF(V51&lt;=(SUM(W51:X51)-SUM(AD51:AE51)),V51,0),(X51-SUM(AD51:AE51)))))</f>
        <v>0</v>
      </c>
      <c r="AD51" s="59">
        <f>IF(AE51=0,0,IF(X51&gt;=3,2,IF((X51-AE51)&lt;=0,IF(V51&lt;(SUM(W51:X51)-AE51),V51,0),(X51-AE51))))</f>
        <v>0</v>
      </c>
      <c r="AE51" s="59">
        <f>IF(X51=0,IF(V51&lt;&gt;0,V51,0),IF(X51&gt;=1,1,0))</f>
        <v>0</v>
      </c>
      <c r="AF51" s="59" t="str">
        <f>IF(COUNT(M51:S51)=0,"",COUNT(M51:S51))</f>
        <v/>
      </c>
      <c r="AG51" s="68" t="str">
        <f>IF(D51="","",IF(AND(Tables!A54=2,D51&lt;4),"Normalement, 4 joueurs minimum !!!",IF(AND(Tables!A54=1,D51&lt;8),"8 joueurs minimum !!!","")))</f>
        <v/>
      </c>
      <c r="AH51" s="69" t="str">
        <f>IF(Tables!A54=2,IF(D51="","",IF(((G51*3)+(I51*4)+(K51*5))&lt;&gt;D51,"Incohérence dans les poules !!!","")),"")</f>
        <v/>
      </c>
      <c r="AI51" s="69" t="str">
        <f>IF(AND(D51&gt;5,Tables!A54=2),IF(AND(G51&lt;&gt;0,H51=0),"Sortant poule de 3 incorrect !!!",""),"")</f>
        <v/>
      </c>
      <c r="AJ51" s="69" t="str">
        <f>IF(AND(D51&gt;5,Tables!A54=2),IF(AND(I51&lt;&gt;0,J51=0),"Sortant poule de 4 incorrect !!!",""),"")</f>
        <v/>
      </c>
      <c r="AK51" s="69" t="str">
        <f>IF(AND(D51&gt;5,Tables!A54=2),IF(AND(K51&lt;&gt;0,L51=0),"Sortant poule de 5 incorrect !!!",""),"")</f>
        <v/>
      </c>
      <c r="AL51" s="70" t="str">
        <f>IF(AG51&lt;&gt;"",AG51,IF(AH51&lt;&gt;"",AH51,IF(AI51&lt;&gt;"",AI51,IF(AJ51&lt;&gt;"",AJ51,IF(AK51&lt;&gt;"",AK51,"")))))</f>
        <v/>
      </c>
      <c r="AM51" s="3" t="str">
        <f t="shared" si="131"/>
        <v/>
      </c>
      <c r="AN51" s="126" t="str">
        <f t="shared" si="111"/>
        <v>0</v>
      </c>
      <c r="AO51" s="126" t="str">
        <f t="shared" si="112"/>
        <v>0</v>
      </c>
      <c r="AP51" s="124" t="str">
        <f t="shared" si="113"/>
        <v>Pas de matchs</v>
      </c>
      <c r="AQ51" s="127" t="str">
        <f t="shared" si="114"/>
        <v>0</v>
      </c>
      <c r="AR51" s="123" t="str">
        <f t="shared" si="26"/>
        <v/>
      </c>
      <c r="AS51" s="123" t="str">
        <f t="shared" si="27"/>
        <v/>
      </c>
      <c r="AT51" s="123" t="str">
        <f t="shared" si="28"/>
        <v/>
      </c>
      <c r="AU51" s="123" t="str">
        <f t="shared" si="29"/>
        <v/>
      </c>
      <c r="AV51" s="123" t="str">
        <f t="shared" si="30"/>
        <v/>
      </c>
      <c r="AW51" s="123" t="str">
        <f t="shared" si="120"/>
        <v/>
      </c>
      <c r="AX51" s="123" t="str">
        <f t="shared" si="121"/>
        <v/>
      </c>
      <c r="AY51" s="123" t="str">
        <f t="shared" si="122"/>
        <v/>
      </c>
      <c r="AZ51" s="123" t="str">
        <f t="shared" si="123"/>
        <v/>
      </c>
      <c r="BA51" s="123" t="str">
        <f t="shared" si="124"/>
        <v/>
      </c>
      <c r="BB51" s="123" t="str">
        <f t="shared" si="125"/>
        <v/>
      </c>
      <c r="BC51" s="123" t="str">
        <f t="shared" si="126"/>
        <v/>
      </c>
      <c r="BD51" s="123" t="str">
        <f t="shared" si="127"/>
        <v/>
      </c>
      <c r="BE51" s="123" t="str">
        <f t="shared" si="128"/>
        <v/>
      </c>
      <c r="BF51" s="123" t="str">
        <f t="shared" si="129"/>
        <v/>
      </c>
      <c r="BG51" s="123" t="str">
        <f t="shared" si="130"/>
        <v/>
      </c>
    </row>
    <row r="52" spans="1:59" ht="26.25" customHeight="1" x14ac:dyDescent="0.2">
      <c r="A52" s="129" t="str">
        <f>IF(AL52="","","?? ---&gt;")</f>
        <v/>
      </c>
      <c r="B52" s="163"/>
      <c r="C52" s="71" t="s">
        <v>11</v>
      </c>
      <c r="D52" s="5"/>
      <c r="E52" s="72"/>
      <c r="F52" s="73" t="str">
        <f>IF(D52="","",IF(D52&gt;=64,16,IF(D52&gt;=32,8,IF(D52&gt;=16,4,IF(D52&lt;6,0,2)))))</f>
        <v/>
      </c>
      <c r="G52" s="9" t="str">
        <f>IF(OR(D52="",Tables!A55=1),"",VLOOKUP(D52,Tables!$C$1:$F$47,2))</f>
        <v/>
      </c>
      <c r="H52" s="10" t="str">
        <f>IF(OR(D52="",Tables!A55=1),"",IF(G52=0,0,VLOOKUP(D52,Tables!$C$1:$I$47,5)))</f>
        <v/>
      </c>
      <c r="I52" s="9" t="str">
        <f>IF(OR(D52="",Tables!A55=1),"",VLOOKUP(D52,Tables!$C$1:$F$47,3))</f>
        <v/>
      </c>
      <c r="J52" s="10" t="str">
        <f>IF(OR(D52="",Tables!A55=1),"",IF(I52=0,0,VLOOKUP(D52,Tables!$C$1:$I$47,6)))</f>
        <v/>
      </c>
      <c r="K52" s="9" t="str">
        <f>IF(OR(D52="",Tables!A55=1),"",VLOOKUP(D52,Tables!$C$1:$F$47,4))</f>
        <v/>
      </c>
      <c r="L52" s="10" t="str">
        <f>IF(OR(D52="",Tables!A55=1),"",IF(K52=0,0,VLOOKUP(D52,Tables!$C$1:$I$47,7)))</f>
        <v/>
      </c>
      <c r="M52" s="74" t="str">
        <f>IF(Tables!A55=1,IF(N52="","",IF(T52&gt;=127,64,IF(T52-SUM(N52:S52)=0,"",T52-SUM(N52:S52)))),IF(Y52=0,"",Y52))</f>
        <v/>
      </c>
      <c r="N52" s="74" t="str">
        <f>IF(Tables!A55=1,IF(O52="","",IF(T52&gt;=63,32,IF(T52-SUM(O52:S52)=0,"",T52-SUM(O52:S52)))),IF(Z52=0,"",Z52))</f>
        <v/>
      </c>
      <c r="O52" s="74" t="str">
        <f>IF(Tables!A55=1,IF(P52="","",IF(T52&gt;=31,16,IF(T52-SUM(P52:S52)=0,"",T52-SUM(P52:S52)))),IF(AA52=0,"",AA52))</f>
        <v/>
      </c>
      <c r="P52" s="74" t="str">
        <f>IF(Tables!A55=1,IF(Q52="","",IF(T52&gt;=15,8,IF(T52-SUM(Q52:S52)=0,"",T52-SUM(Q52:S52)))),IF(AB52=0,"",AB52))</f>
        <v/>
      </c>
      <c r="Q52" s="74" t="str">
        <f>IF(Tables!A55=1,IF(R52="","",IF(T52&gt;=7,4,IF(T52-SUM(R52:S52)=0,"",T52-SUM(R52:S52)))),IF(AC52=0,"",AC52))</f>
        <v/>
      </c>
      <c r="R52" s="74" t="str">
        <f>IF(Tables!A55=1,IF(S52="","",IF(T52&gt;=3,2,IF((T52-S52)=0,"",(T52-S52)))),IF(AD52=0,"",AD52))</f>
        <v/>
      </c>
      <c r="S52" s="75" t="str">
        <f>IF(Tables!A55=1,IF(D52&lt;6,"",IF(OR(T52="",T52="??"),"",IF(T52&gt;=1,1,""))),IF(AE52=0,"",AE52))</f>
        <v/>
      </c>
      <c r="T52" s="76" t="str">
        <f>IF(D52="","",IF(Tables!A55=1,IF(D52&lt;8,"??",D52-1),IF(Tables!A55=2,IF(D52=3,3,IF(D52=4,6,IF(D52=5,10,(G52*3)+(I52*6)+(K52*10)+((G52*H52)+(I52*J52)+(K52*L52))-1))))))</f>
        <v/>
      </c>
      <c r="U52" s="59">
        <f>IF(Tables!A55=2,IF(K52&gt;=1,5,IF(I52&gt;=1,3,IF(G52&gt;=1,3,0))),0)</f>
        <v>0</v>
      </c>
      <c r="V52" s="59">
        <f>IF(D52="",0,IF(U52=0,0,(G52*1)+(I52*2)+(K52*2)))</f>
        <v>0</v>
      </c>
      <c r="W52" s="59">
        <f>IF(U52=0,0,(G52*3)+(I52*6)+(K52*10))</f>
        <v>0</v>
      </c>
      <c r="X52" s="59">
        <f>IF(D52&lt;6,0,IF(Tables!A55=2,(G52*H52)+(I52*J52)+(K52*L52)-1,0))</f>
        <v>0</v>
      </c>
      <c r="Y52" s="59">
        <f>IF(AE52=0,0,IF(X52&gt;=127,64,IF((X52-SUM(Z52:AE52))&lt;=0,IF(V52&lt;=(SUM(W52:X52)-SUM(Z52:AE52)),V52,0),(X52-SUM(Z52:AE52)))))</f>
        <v>0</v>
      </c>
      <c r="Z52" s="59">
        <f>IF(AE52=0,0,IF(X52&gt;=63,32,IF((X52-SUM(AA52:AE52))&lt;=0,IF(V52&lt;=(SUM(W52:X52)-SUM(AA52:AE52)),V52,0),(X52-SUM(AA52:AE52)))))</f>
        <v>0</v>
      </c>
      <c r="AA52" s="59">
        <f>IF(AE52=0,0,IF(X52&gt;=31,16,IF((X52-SUM(AB52:AE52))&lt;=0,IF(V52&lt;=(SUM(W52:X52)-SUM(AB52:AE52)),V52,0),(X52-SUM(AB52:AE52)))))</f>
        <v>0</v>
      </c>
      <c r="AB52" s="59">
        <f>IF(AE52=0,0,IF(X52&gt;=15,8,IF((X52-SUM(AC52:AE52))&lt;=0,IF(V52&lt;=(SUM(W52:X52)-SUM(AC52:AE52)),V52,0),(X52-SUM(AC52:AE52)))))</f>
        <v>0</v>
      </c>
      <c r="AC52" s="59">
        <f>IF(AE52=0,0,IF(X52&gt;=7,4,IF((X52-SUM(AD52:AE52))&lt;=0,IF(V52&lt;=(SUM(W52:X52)-SUM(AD52:AE52)),V52,0),(X52-SUM(AD52:AE52)))))</f>
        <v>0</v>
      </c>
      <c r="AD52" s="59">
        <f>IF(AE52=0,0,IF(X52&gt;=3,2,IF((X52-AE52)&lt;=0,IF(V52&lt;(SUM(W52:X52)-AE52),V52,0),(X52-AE52))))</f>
        <v>0</v>
      </c>
      <c r="AE52" s="59">
        <f>IF(X52=0,IF(V52&lt;&gt;0,V52,0),IF(X52&gt;=1,1,0))</f>
        <v>0</v>
      </c>
      <c r="AF52" s="59" t="str">
        <f>IF(COUNT(M52:S52)=0,"",COUNT(M52:S52))</f>
        <v/>
      </c>
      <c r="AG52" s="68" t="str">
        <f>IF(D52="","",IF(AND(Tables!A55=2,D52&lt;4),"Normalement, 4 joueurs minimum !!!",IF(AND(Tables!A55=1,D52&lt;8),"8 joueurs minimum !!!","")))</f>
        <v/>
      </c>
      <c r="AH52" s="69" t="str">
        <f>IF(Tables!A55=2,IF(D52="","",IF(((G52*3)+(I52*4)+(K52*5))&lt;&gt;D52,"Incohérence dans les poules !!!","")),"")</f>
        <v/>
      </c>
      <c r="AI52" s="69" t="str">
        <f>IF(AND(D52&gt;5,Tables!A55=2),IF(AND(G52&lt;&gt;0,H52=0),"Sortant poule de 3 incorrect !!!",""),"")</f>
        <v/>
      </c>
      <c r="AJ52" s="69" t="str">
        <f>IF(AND(D52&gt;5,Tables!A55=2),IF(AND(I52&lt;&gt;0,J52=0),"Sortant poule de 4 incorrect !!!",""),"")</f>
        <v/>
      </c>
      <c r="AK52" s="69" t="str">
        <f>IF(AND(D52&gt;5,Tables!A55=2),IF(AND(K52&lt;&gt;0,L52=0),"Sortant poule de 5 incorrect !!!",""),"")</f>
        <v/>
      </c>
      <c r="AL52" s="70" t="str">
        <f>IF(AG52&lt;&gt;"",AG52,IF(AH52&lt;&gt;"",AH52,IF(AI52&lt;&gt;"",AI52,IF(AJ52&lt;&gt;"",AJ52,IF(AK52&lt;&gt;"",AK52,"")))))</f>
        <v/>
      </c>
      <c r="AM52" s="3" t="str">
        <f t="shared" si="131"/>
        <v/>
      </c>
      <c r="AN52" s="126" t="str">
        <f t="shared" si="111"/>
        <v>0</v>
      </c>
      <c r="AO52" s="126" t="str">
        <f t="shared" si="112"/>
        <v>0</v>
      </c>
      <c r="AP52" s="124" t="str">
        <f t="shared" si="113"/>
        <v>Pas de matchs</v>
      </c>
      <c r="AQ52" s="127" t="str">
        <f t="shared" si="114"/>
        <v>0</v>
      </c>
      <c r="AR52" s="123" t="str">
        <f t="shared" si="26"/>
        <v/>
      </c>
      <c r="AS52" s="123" t="str">
        <f t="shared" si="27"/>
        <v/>
      </c>
      <c r="AT52" s="123" t="str">
        <f t="shared" si="28"/>
        <v/>
      </c>
      <c r="AU52" s="123" t="str">
        <f t="shared" si="29"/>
        <v/>
      </c>
      <c r="AV52" s="123" t="str">
        <f t="shared" si="30"/>
        <v/>
      </c>
      <c r="AW52" s="123" t="str">
        <f t="shared" si="120"/>
        <v/>
      </c>
      <c r="AX52" s="123" t="str">
        <f t="shared" si="121"/>
        <v/>
      </c>
      <c r="AY52" s="123" t="str">
        <f t="shared" si="122"/>
        <v/>
      </c>
      <c r="AZ52" s="123" t="str">
        <f t="shared" si="123"/>
        <v/>
      </c>
      <c r="BA52" s="123" t="str">
        <f t="shared" si="124"/>
        <v/>
      </c>
      <c r="BB52" s="123" t="str">
        <f t="shared" si="125"/>
        <v/>
      </c>
      <c r="BC52" s="123" t="str">
        <f t="shared" si="126"/>
        <v/>
      </c>
      <c r="BD52" s="123" t="str">
        <f t="shared" si="127"/>
        <v/>
      </c>
      <c r="BE52" s="123" t="str">
        <f t="shared" si="128"/>
        <v/>
      </c>
      <c r="BF52" s="123" t="str">
        <f t="shared" si="129"/>
        <v/>
      </c>
      <c r="BG52" s="123" t="str">
        <f t="shared" si="130"/>
        <v/>
      </c>
    </row>
    <row r="53" spans="1:59" ht="26.25" customHeight="1" thickBot="1" x14ac:dyDescent="0.25">
      <c r="A53" s="129" t="str">
        <f>IF(AL53="","","?? ---&gt;")</f>
        <v/>
      </c>
      <c r="B53" s="164"/>
      <c r="C53" s="77" t="s">
        <v>12</v>
      </c>
      <c r="D53" s="6"/>
      <c r="E53" s="78"/>
      <c r="F53" s="79" t="str">
        <f>IF(D53="","",IF(D53&gt;=64,16,IF(D53&gt;=32,8,IF(D53&gt;=16,4,IF(D53&lt;6,0,2)))))</f>
        <v/>
      </c>
      <c r="G53" s="11" t="str">
        <f>IF(OR(D53="",Tables!A56=1),"",VLOOKUP(D53,Tables!$C$1:$F$47,2))</f>
        <v/>
      </c>
      <c r="H53" s="12" t="str">
        <f>IF(OR(D53="",Tables!A56=1),"",IF(G53=0,0,VLOOKUP(D53,Tables!$C$1:$I$47,5)))</f>
        <v/>
      </c>
      <c r="I53" s="11" t="str">
        <f>IF(OR(D53="",Tables!A56=1),"",VLOOKUP(D53,Tables!$C$1:$F$47,3))</f>
        <v/>
      </c>
      <c r="J53" s="12" t="str">
        <f>IF(OR(D53="",Tables!A56=1),"",IF(I53=0,0,VLOOKUP(D53,Tables!$C$1:$I$47,6)))</f>
        <v/>
      </c>
      <c r="K53" s="11" t="str">
        <f>IF(OR(D53="",Tables!A56=1),"",VLOOKUP(D53,Tables!$C$1:$F$47,4))</f>
        <v/>
      </c>
      <c r="L53" s="12" t="str">
        <f>IF(OR(D53="",Tables!A56=1),"",IF(K53=0,0,VLOOKUP(D53,Tables!$C$1:$I$47,7)))</f>
        <v/>
      </c>
      <c r="M53" s="80" t="str">
        <f>IF(Tables!A56=1,IF(N53="","",IF(T53&gt;=127,64,IF(T53-SUM(N53:S53)=0,"",T53-SUM(N53:S53)))),IF(Y53=0,"",Y53))</f>
        <v/>
      </c>
      <c r="N53" s="80" t="str">
        <f>IF(Tables!A56=1,IF(O53="","",IF(T53&gt;=63,32,IF(T53-SUM(O53:S53)=0,"",T53-SUM(O53:S53)))),IF(Z53=0,"",Z53))</f>
        <v/>
      </c>
      <c r="O53" s="80" t="str">
        <f>IF(Tables!A56=1,IF(P53="","",IF(T53&gt;=31,16,IF(T53-SUM(P53:S53)=0,"",T53-SUM(P53:S53)))),IF(AA53=0,"",AA53))</f>
        <v/>
      </c>
      <c r="P53" s="80" t="str">
        <f>IF(Tables!A56=1,IF(Q53="","",IF(T53&gt;=15,8,IF(T53-SUM(Q53:S53)=0,"",T53-SUM(Q53:S53)))),IF(AB53=0,"",AB53))</f>
        <v/>
      </c>
      <c r="Q53" s="80" t="str">
        <f>IF(Tables!A56=1,IF(R53="","",IF(T53&gt;=7,4,IF(T53-SUM(R53:S53)=0,"",T53-SUM(R53:S53)))),IF(AC53=0,"",AC53))</f>
        <v/>
      </c>
      <c r="R53" s="80" t="str">
        <f>IF(Tables!A56=1,IF(S53="","",IF(T53&gt;=3,2,IF((T53-S53)=0,"",(T53-S53)))),IF(AD53=0,"",AD53))</f>
        <v/>
      </c>
      <c r="S53" s="81" t="str">
        <f>IF(Tables!A56=1,IF(D53&lt;6,"",IF(OR(T53="",T53="??"),"",IF(T53&gt;=1,1,""))),IF(AE53=0,"",AE53))</f>
        <v/>
      </c>
      <c r="T53" s="82" t="str">
        <f>IF(D53="","",IF(Tables!A56=1,IF(D53&lt;8,"??",D53-1),IF(Tables!A56=2,IF(D53=3,3,IF(D53=4,6,IF(D53=5,10,(G53*3)+(I53*6)+(K53*10)+((G53*H53)+(I53*J53)+(K53*L53))-1))))))</f>
        <v/>
      </c>
      <c r="U53" s="59">
        <f>IF(Tables!A56=2,IF(K53&gt;=1,5,IF(I53&gt;=1,3,IF(G53&gt;=1,3,0))),0)</f>
        <v>0</v>
      </c>
      <c r="V53" s="59">
        <f>IF(D53="",0,IF(U53=0,0,(G53*1)+(I53*2)+(K53*2)))</f>
        <v>0</v>
      </c>
      <c r="W53" s="59">
        <f>IF(U53=0,0,(G53*3)+(I53*6)+(K53*10))</f>
        <v>0</v>
      </c>
      <c r="X53" s="59">
        <f>IF(D53&lt;6,0,IF(Tables!A56=2,(G53*H53)+(I53*J53)+(K53*L53)-1,0))</f>
        <v>0</v>
      </c>
      <c r="Y53" s="59">
        <f>IF(AE53=0,0,IF(X53&gt;=127,64,IF((X53-SUM(Z53:AE53))&lt;=0,IF(V53&lt;=(SUM(W53:X53)-SUM(Z53:AE53)),V53,0),(X53-SUM(Z53:AE53)))))</f>
        <v>0</v>
      </c>
      <c r="Z53" s="59">
        <f>IF(AE53=0,0,IF(X53&gt;=63,32,IF((X53-SUM(AA53:AE53))&lt;=0,IF(V53&lt;=(SUM(W53:X53)-SUM(AA53:AE53)),V53,0),(X53-SUM(AA53:AE53)))))</f>
        <v>0</v>
      </c>
      <c r="AA53" s="59">
        <f>IF(AE53=0,0,IF(X53&gt;=31,16,IF((X53-SUM(AB53:AE53))&lt;=0,IF(V53&lt;=(SUM(W53:X53)-SUM(AB53:AE53)),V53,0),(X53-SUM(AB53:AE53)))))</f>
        <v>0</v>
      </c>
      <c r="AB53" s="59">
        <f>IF(AE53=0,0,IF(X53&gt;=15,8,IF((X53-SUM(AC53:AE53))&lt;=0,IF(V53&lt;=(SUM(W53:X53)-SUM(AC53:AE53)),V53,0),(X53-SUM(AC53:AE53)))))</f>
        <v>0</v>
      </c>
      <c r="AC53" s="59">
        <f>IF(AE53=0,0,IF(X53&gt;=7,4,IF((X53-SUM(AD53:AE53))&lt;=0,IF(V53&lt;=(SUM(W53:X53)-SUM(AD53:AE53)),V53,0),(X53-SUM(AD53:AE53)))))</f>
        <v>0</v>
      </c>
      <c r="AD53" s="59">
        <f>IF(AE53=0,0,IF(X53&gt;=3,2,IF((X53-AE53)&lt;=0,IF(V53&lt;(SUM(W53:X53)-AE53),V53,0),(X53-AE53))))</f>
        <v>0</v>
      </c>
      <c r="AE53" s="59">
        <f>IF(X53=0,IF(V53&lt;&gt;0,V53,0),IF(X53&gt;=1,1,0))</f>
        <v>0</v>
      </c>
      <c r="AF53" s="59" t="str">
        <f>IF(COUNT(M53:S53)=0,"",COUNT(M53:S53))</f>
        <v/>
      </c>
      <c r="AG53" s="68" t="str">
        <f>IF(D53="","",IF(AND(Tables!A56=2,D53&lt;4),"Normalement, 4 joueurs minimum !!!",IF(AND(Tables!A56=1,D53&lt;8),"8 joueurs minimum !!!","")))</f>
        <v/>
      </c>
      <c r="AH53" s="69" t="str">
        <f>IF(Tables!A56=2,IF(D53="","",IF(((G53*3)+(I53*4)+(K53*5))&lt;&gt;D53,"Incohérence dans les poules !!!","")),"")</f>
        <v/>
      </c>
      <c r="AI53" s="69" t="str">
        <f>IF(AND(D53&gt;5,Tables!A56=2),IF(AND(G53&lt;&gt;0,H53=0),"Sortant poule de 3 incorrect !!!",""),"")</f>
        <v/>
      </c>
      <c r="AJ53" s="69" t="str">
        <f>IF(AND(D53&gt;5,Tables!A56=2),IF(AND(I53&lt;&gt;0,J53=0),"Sortant poule de 4 incorrect !!!",""),"")</f>
        <v/>
      </c>
      <c r="AK53" s="69" t="str">
        <f>IF(AND(D53&gt;5,Tables!A56=2),IF(AND(K53&lt;&gt;0,L53=0),"Sortant poule de 5 incorrect !!!",""),"")</f>
        <v/>
      </c>
      <c r="AL53" s="70" t="str">
        <f>IF(AG53&lt;&gt;"",AG53,IF(AH53&lt;&gt;"",AH53,IF(AI53&lt;&gt;"",AI53,IF(AJ53&lt;&gt;"",AJ53,IF(AK53&lt;&gt;"",AK53,"")))))</f>
        <v/>
      </c>
      <c r="AM53" s="3" t="str">
        <f t="shared" si="131"/>
        <v/>
      </c>
      <c r="AN53" s="126" t="str">
        <f t="shared" si="111"/>
        <v>0</v>
      </c>
      <c r="AO53" s="126" t="str">
        <f t="shared" si="112"/>
        <v>0</v>
      </c>
      <c r="AP53" s="124" t="str">
        <f t="shared" si="113"/>
        <v>Pas de matchs</v>
      </c>
      <c r="AQ53" s="127" t="str">
        <f t="shared" si="114"/>
        <v>0</v>
      </c>
      <c r="AR53" s="123" t="str">
        <f t="shared" si="26"/>
        <v/>
      </c>
      <c r="AS53" s="123" t="str">
        <f t="shared" si="27"/>
        <v/>
      </c>
      <c r="AT53" s="123" t="str">
        <f t="shared" si="28"/>
        <v/>
      </c>
      <c r="AU53" s="123" t="str">
        <f t="shared" si="29"/>
        <v/>
      </c>
      <c r="AV53" s="123" t="str">
        <f t="shared" si="30"/>
        <v/>
      </c>
      <c r="AW53" s="123" t="str">
        <f t="shared" si="120"/>
        <v/>
      </c>
      <c r="AX53" s="123" t="str">
        <f t="shared" si="121"/>
        <v/>
      </c>
      <c r="AY53" s="123" t="str">
        <f t="shared" si="122"/>
        <v/>
      </c>
      <c r="AZ53" s="123" t="str">
        <f t="shared" si="123"/>
        <v/>
      </c>
      <c r="BA53" s="123" t="str">
        <f t="shared" si="124"/>
        <v/>
      </c>
      <c r="BB53" s="123" t="str">
        <f t="shared" si="125"/>
        <v/>
      </c>
      <c r="BC53" s="123" t="str">
        <f t="shared" si="126"/>
        <v/>
      </c>
      <c r="BD53" s="123" t="str">
        <f t="shared" si="127"/>
        <v/>
      </c>
      <c r="BE53" s="123" t="str">
        <f t="shared" si="128"/>
        <v/>
      </c>
      <c r="BF53" s="123" t="str">
        <f t="shared" si="129"/>
        <v/>
      </c>
      <c r="BG53" s="123" t="str">
        <f t="shared" si="130"/>
        <v/>
      </c>
    </row>
    <row r="54" spans="1:59" ht="18.75" customHeight="1" thickTop="1" thickBot="1" x14ac:dyDescent="0.25">
      <c r="A54" s="128"/>
      <c r="B54" s="83"/>
      <c r="C54" s="84"/>
      <c r="D54" s="84"/>
      <c r="E54" s="85"/>
      <c r="F54" s="84"/>
      <c r="G54" s="84"/>
      <c r="H54" s="84"/>
      <c r="I54" s="84"/>
      <c r="J54" s="84"/>
      <c r="K54" s="84"/>
      <c r="L54" s="84"/>
      <c r="M54" s="86">
        <f t="shared" ref="M54:T54" si="132">SUM(M49:M53)</f>
        <v>0</v>
      </c>
      <c r="N54" s="86">
        <f t="shared" si="132"/>
        <v>0</v>
      </c>
      <c r="O54" s="86">
        <f t="shared" si="132"/>
        <v>0</v>
      </c>
      <c r="P54" s="86">
        <f t="shared" si="132"/>
        <v>0</v>
      </c>
      <c r="Q54" s="86">
        <f t="shared" si="132"/>
        <v>0</v>
      </c>
      <c r="R54" s="86">
        <f t="shared" si="132"/>
        <v>0</v>
      </c>
      <c r="S54" s="86">
        <f t="shared" si="132"/>
        <v>0</v>
      </c>
      <c r="T54" s="87">
        <f t="shared" si="132"/>
        <v>0</v>
      </c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5"/>
      <c r="AH54" s="56"/>
      <c r="AI54" s="56"/>
      <c r="AJ54" s="56"/>
      <c r="AK54" s="56"/>
      <c r="AL54" s="57"/>
      <c r="AN54" s="124"/>
      <c r="AO54" s="124"/>
      <c r="AP54" s="124"/>
      <c r="AQ54" s="124"/>
      <c r="AR54" s="124"/>
      <c r="AS54" s="124"/>
      <c r="AT54" s="124"/>
      <c r="AU54" s="124"/>
      <c r="AV54" s="124"/>
      <c r="AW54" s="124"/>
      <c r="AX54" s="124"/>
      <c r="AY54" s="124"/>
      <c r="AZ54" s="124"/>
      <c r="BA54" s="124"/>
      <c r="BB54" s="124"/>
      <c r="BC54" s="124"/>
      <c r="BD54" s="124"/>
      <c r="BE54" s="124"/>
      <c r="BF54" s="124"/>
      <c r="BG54" s="124"/>
    </row>
    <row r="55" spans="1:59" ht="14.25" thickTop="1" thickBot="1" x14ac:dyDescent="0.25">
      <c r="A55" s="128"/>
      <c r="B55" s="52"/>
      <c r="C55" s="53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4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5"/>
      <c r="AH55" s="56"/>
      <c r="AI55" s="56"/>
      <c r="AJ55" s="56"/>
      <c r="AK55" s="56"/>
      <c r="AL55" s="57"/>
    </row>
    <row r="56" spans="1:59" s="3" customFormat="1" ht="14.25" customHeight="1" thickTop="1" thickBot="1" x14ac:dyDescent="0.25">
      <c r="A56" s="129"/>
      <c r="B56" s="58"/>
      <c r="C56" s="155"/>
      <c r="D56" s="157" t="s">
        <v>0</v>
      </c>
      <c r="E56" s="157" t="s">
        <v>1</v>
      </c>
      <c r="F56" s="159" t="s">
        <v>43</v>
      </c>
      <c r="G56" s="149" t="s">
        <v>44</v>
      </c>
      <c r="H56" s="151" t="s">
        <v>47</v>
      </c>
      <c r="I56" s="149" t="s">
        <v>45</v>
      </c>
      <c r="J56" s="151" t="s">
        <v>47</v>
      </c>
      <c r="K56" s="149" t="s">
        <v>46</v>
      </c>
      <c r="L56" s="151" t="s">
        <v>47</v>
      </c>
      <c r="M56" s="153" t="s">
        <v>18</v>
      </c>
      <c r="N56" s="153" t="s">
        <v>4</v>
      </c>
      <c r="O56" s="153" t="s">
        <v>5</v>
      </c>
      <c r="P56" s="153" t="s">
        <v>6</v>
      </c>
      <c r="Q56" s="153" t="s">
        <v>2</v>
      </c>
      <c r="R56" s="153" t="s">
        <v>3</v>
      </c>
      <c r="S56" s="171" t="s">
        <v>48</v>
      </c>
      <c r="T56" s="173" t="s">
        <v>49</v>
      </c>
      <c r="U56" s="167" t="s">
        <v>29</v>
      </c>
      <c r="V56" s="166" t="s">
        <v>30</v>
      </c>
      <c r="W56" s="166" t="s">
        <v>31</v>
      </c>
      <c r="X56" s="166" t="s">
        <v>28</v>
      </c>
      <c r="Y56" s="165" t="s">
        <v>18</v>
      </c>
      <c r="Z56" s="165" t="s">
        <v>4</v>
      </c>
      <c r="AA56" s="165" t="s">
        <v>5</v>
      </c>
      <c r="AB56" s="165" t="s">
        <v>6</v>
      </c>
      <c r="AC56" s="165" t="s">
        <v>2</v>
      </c>
      <c r="AD56" s="165" t="s">
        <v>3</v>
      </c>
      <c r="AE56" s="165" t="s">
        <v>7</v>
      </c>
      <c r="AF56" s="166" t="s">
        <v>40</v>
      </c>
      <c r="AG56" s="161" t="s">
        <v>50</v>
      </c>
      <c r="AH56" s="161" t="s">
        <v>51</v>
      </c>
      <c r="AI56" s="161" t="s">
        <v>52</v>
      </c>
      <c r="AJ56" s="161" t="s">
        <v>53</v>
      </c>
      <c r="AK56" s="161" t="s">
        <v>54</v>
      </c>
      <c r="AL56" s="60"/>
      <c r="AN56" s="145" t="s">
        <v>77</v>
      </c>
      <c r="AO56" s="146" t="s">
        <v>76</v>
      </c>
      <c r="AP56" s="147" t="s">
        <v>1</v>
      </c>
      <c r="AQ56" s="148" t="s">
        <v>28</v>
      </c>
      <c r="AR56" s="121" t="s">
        <v>71</v>
      </c>
      <c r="AS56" s="121" t="s">
        <v>72</v>
      </c>
      <c r="AT56" s="121" t="s">
        <v>73</v>
      </c>
      <c r="AU56" s="121" t="s">
        <v>74</v>
      </c>
      <c r="AV56" s="121" t="s">
        <v>75</v>
      </c>
      <c r="AW56" s="121" t="s">
        <v>6</v>
      </c>
      <c r="AX56" s="121" t="s">
        <v>2</v>
      </c>
      <c r="AY56" s="121" t="s">
        <v>3</v>
      </c>
      <c r="AZ56" s="121" t="s">
        <v>7</v>
      </c>
      <c r="BA56" s="121" t="s">
        <v>18</v>
      </c>
      <c r="BB56" s="121" t="s">
        <v>4</v>
      </c>
      <c r="BC56" s="121" t="s">
        <v>5</v>
      </c>
      <c r="BD56" s="121" t="s">
        <v>6</v>
      </c>
      <c r="BE56" s="121" t="s">
        <v>2</v>
      </c>
      <c r="BF56" s="121" t="s">
        <v>3</v>
      </c>
      <c r="BG56" s="121" t="s">
        <v>7</v>
      </c>
    </row>
    <row r="57" spans="1:59" s="3" customFormat="1" ht="13.5" thickBot="1" x14ac:dyDescent="0.25">
      <c r="A57" s="129"/>
      <c r="B57" s="61" t="s">
        <v>13</v>
      </c>
      <c r="C57" s="156"/>
      <c r="D57" s="158"/>
      <c r="E57" s="158"/>
      <c r="F57" s="160"/>
      <c r="G57" s="150"/>
      <c r="H57" s="152"/>
      <c r="I57" s="150"/>
      <c r="J57" s="152"/>
      <c r="K57" s="150"/>
      <c r="L57" s="152"/>
      <c r="M57" s="154"/>
      <c r="N57" s="154"/>
      <c r="O57" s="154"/>
      <c r="P57" s="154"/>
      <c r="Q57" s="154"/>
      <c r="R57" s="154"/>
      <c r="S57" s="172"/>
      <c r="T57" s="174"/>
      <c r="U57" s="167"/>
      <c r="V57" s="166"/>
      <c r="W57" s="166"/>
      <c r="X57" s="166"/>
      <c r="Y57" s="165"/>
      <c r="Z57" s="165"/>
      <c r="AA57" s="165"/>
      <c r="AB57" s="165"/>
      <c r="AC57" s="165"/>
      <c r="AD57" s="165"/>
      <c r="AE57" s="165"/>
      <c r="AF57" s="166"/>
      <c r="AG57" s="161"/>
      <c r="AH57" s="161"/>
      <c r="AI57" s="161"/>
      <c r="AJ57" s="161"/>
      <c r="AK57" s="161"/>
      <c r="AL57" s="60"/>
      <c r="AN57" s="145"/>
      <c r="AO57" s="146"/>
      <c r="AP57" s="147"/>
      <c r="AQ57" s="148"/>
      <c r="AR57" s="142" t="s">
        <v>68</v>
      </c>
      <c r="AS57" s="143"/>
      <c r="AT57" s="143"/>
      <c r="AU57" s="143"/>
      <c r="AV57" s="144"/>
      <c r="AW57" s="142" t="s">
        <v>70</v>
      </c>
      <c r="AX57" s="143"/>
      <c r="AY57" s="143"/>
      <c r="AZ57" s="144"/>
      <c r="BA57" s="142" t="s">
        <v>69</v>
      </c>
      <c r="BB57" s="143"/>
      <c r="BC57" s="143"/>
      <c r="BD57" s="143"/>
      <c r="BE57" s="143"/>
      <c r="BF57" s="143"/>
      <c r="BG57" s="144"/>
    </row>
    <row r="58" spans="1:59" s="3" customFormat="1" ht="26.25" customHeight="1" thickTop="1" x14ac:dyDescent="0.2">
      <c r="A58" s="129" t="str">
        <f>IF(AL58="","","?? ---&gt;")</f>
        <v/>
      </c>
      <c r="B58" s="162"/>
      <c r="C58" s="62" t="s">
        <v>8</v>
      </c>
      <c r="D58" s="4"/>
      <c r="E58" s="63"/>
      <c r="F58" s="64" t="str">
        <f>IF(D58="","",IF(D58&gt;=64,16,IF(D58&gt;=32,8,IF(D58&gt;=16,4,IF(D58&lt;6,0,2)))))</f>
        <v/>
      </c>
      <c r="G58" s="7" t="str">
        <f>IF(OR(D58="",Tables!A61=1),"",VLOOKUP(D58,Tables!$C$1:$F$47,2))</f>
        <v/>
      </c>
      <c r="H58" s="8" t="str">
        <f>IF(OR(D58="",Tables!A61=1),"",IF(G58=0,0,VLOOKUP(D58,Tables!$C$1:$I$47,5)))</f>
        <v/>
      </c>
      <c r="I58" s="7" t="str">
        <f>IF(OR(D58="",Tables!A61=1),"",VLOOKUP(D58,Tables!$C$1:$F$47,3))</f>
        <v/>
      </c>
      <c r="J58" s="8" t="str">
        <f>IF(OR(D58="",Tables!A61=1),"",IF(I58=0,0,VLOOKUP(D58,Tables!$C$1:$I$47,6)))</f>
        <v/>
      </c>
      <c r="K58" s="7" t="str">
        <f>IF(OR(D58="",Tables!A61=1),"",VLOOKUP(D58,Tables!$C$1:$F$47,4))</f>
        <v/>
      </c>
      <c r="L58" s="8" t="str">
        <f>IF(OR(D58="",Tables!A61=1),"",IF(K58=0,0,VLOOKUP(D58,Tables!$C$1:$I$47,7)))</f>
        <v/>
      </c>
      <c r="M58" s="65" t="str">
        <f>IF(Tables!A61=1,IF(N58="","",IF(T58&gt;=127,64,IF(T58-SUM(N58:S58)=0,"",T58-SUM(N58:S58)))),IF(Y58=0,"",Y58))</f>
        <v/>
      </c>
      <c r="N58" s="65" t="str">
        <f>IF(Tables!A61=1,IF(O58="","",IF(T58&gt;=63,32,IF(T58-SUM(O58:S58)=0,"",T58-SUM(O58:S58)))),IF(Z58=0,"",Z58))</f>
        <v/>
      </c>
      <c r="O58" s="65" t="str">
        <f>IF(Tables!A61=1,IF(P58="","",IF(T58&gt;=31,16,IF(T58-SUM(P58:S58)=0,"",T58-SUM(P58:S58)))),IF(AA58=0,"",AA58))</f>
        <v/>
      </c>
      <c r="P58" s="65" t="str">
        <f>IF(Tables!A61=1,IF(Q58="","",IF(T58&gt;=15,8,IF(T58-SUM(Q58:S58)=0,"",T58-SUM(Q58:S58)))),IF(AB58=0,"",AB58))</f>
        <v/>
      </c>
      <c r="Q58" s="65" t="str">
        <f>IF(Tables!A61=1,IF(R58="","",IF(T58&gt;=7,4,IF(T58-SUM(R58:S58)=0,"",T58-SUM(R58:S58)))),IF(AC58=0,"",AC58))</f>
        <v/>
      </c>
      <c r="R58" s="65" t="str">
        <f>IF(Tables!A61=1,IF(S58="","",IF(T58&gt;=3,2,IF((T58-S58)=0,"",(T58-S58)))),IF(AD58=0,"",AD58))</f>
        <v/>
      </c>
      <c r="S58" s="66" t="str">
        <f>IF(Tables!A61=1,IF(D58&lt;6,"",IF(OR(T58="",T58="??"),"",IF(T58&gt;=1,1,""))),IF(AE58=0,"",AE58))</f>
        <v/>
      </c>
      <c r="T58" s="67" t="str">
        <f>IF(D58="","",IF(Tables!A61=1,IF(D58&lt;8,"??",D58-1),IF(Tables!A61=2,IF(D58=3,3,IF(D58=4,6,IF(D58=5,10,(G58*3)+(I58*6)+(K58*10)+((G58*H58)+(I58*J58)+(K58*L58))-1))))))</f>
        <v/>
      </c>
      <c r="U58" s="59">
        <f>IF(Tables!A61=2,IF(K58&gt;=1,5,IF(I58&gt;=1,3,IF(G58&gt;=1,3,0))),0)</f>
        <v>0</v>
      </c>
      <c r="V58" s="59">
        <f>IF(D58="",0,IF(U58=0,0,(G58*1)+(I58*2)+(K58*2)))</f>
        <v>0</v>
      </c>
      <c r="W58" s="59">
        <f>IF(U58=0,0,(G58*3)+(I58*6)+(K58*10))</f>
        <v>0</v>
      </c>
      <c r="X58" s="59">
        <f>IF(D58&lt;6,0,IF(Tables!A61=2,(G58*H58)+(I58*J58)+(K58*L58)-1,0))</f>
        <v>0</v>
      </c>
      <c r="Y58" s="59">
        <f>IF(AE58=0,0,IF(X58&gt;=127,64,IF((X58-SUM(Z58:AE58))&lt;=0,IF(V58&lt;=(SUM(W58:X58)-SUM(Z58:AE58)),V58,0),(X58-SUM(Z58:AE58)))))</f>
        <v>0</v>
      </c>
      <c r="Z58" s="59">
        <f>IF(AE58=0,0,IF(X58&gt;=63,32,IF((X58-SUM(AA58:AE58))&lt;=0,IF(V58&lt;=(SUM(W58:X58)-SUM(AA58:AE58)),V58,0),(X58-SUM(AA58:AE58)))))</f>
        <v>0</v>
      </c>
      <c r="AA58" s="59">
        <f>IF(AE58=0,0,IF(X58&gt;=31,16,IF((X58-SUM(AB58:AE58))&lt;=0,IF(V58&lt;=(SUM(W58:X58)-SUM(AB58:AE58)),V58,0),(X58-SUM(AB58:AE58)))))</f>
        <v>0</v>
      </c>
      <c r="AB58" s="59">
        <f>IF(AE58=0,0,IF(X58&gt;=15,8,IF((X58-SUM(AC58:AE58))&lt;=0,IF(V58&lt;=(SUM(W58:X58)-SUM(AC58:AE58)),V58,0),(X58-SUM(AC58:AE58)))))</f>
        <v>0</v>
      </c>
      <c r="AC58" s="59">
        <f>IF(AE58=0,0,IF(X58&gt;=7,4,IF((X58-SUM(AD58:AE58))&lt;=0,IF(V58&lt;=(SUM(W58:X58)-SUM(AD58:AE58)),V58,0),(X58-SUM(AD58:AE58)))))</f>
        <v>0</v>
      </c>
      <c r="AD58" s="59">
        <f>IF(AE58=0,0,IF(X58&gt;=3,2,IF((X58-AE58)&lt;=0,IF(V58&lt;(SUM(W58:X58)-AE58),V58,0),(X58-AE58))))</f>
        <v>0</v>
      </c>
      <c r="AE58" s="59">
        <f>IF(X58=0,IF(V58&lt;&gt;0,V58,0),IF(X58&gt;=1,1,0))</f>
        <v>0</v>
      </c>
      <c r="AF58" s="59" t="str">
        <f>IF(COUNT(M58:S58)=0,"",COUNT(M58:S58))</f>
        <v/>
      </c>
      <c r="AG58" s="68" t="str">
        <f>IF(D58="","",IF(AND(Tables!A61=2,D58&lt;4),"Normalement, 4 joueurs minimum !!!",IF(AND(Tables!A61=1,D58&lt;8),"8 joueurs minimum !!!","")))</f>
        <v/>
      </c>
      <c r="AH58" s="69" t="str">
        <f>IF(Tables!A61=2,IF(D58="","",IF(((G58*3)+(I58*4)+(K58*5))&lt;&gt;D58,"Incohérence dans les poules !!!","")),"")</f>
        <v/>
      </c>
      <c r="AI58" s="69" t="str">
        <f>IF(AND(D58&gt;5,Tables!A61=2),IF(AND(G58&lt;&gt;0,H58=0),"Sortant poule de 3 incorrect !!!",""),"")</f>
        <v/>
      </c>
      <c r="AJ58" s="69" t="str">
        <f>IF(AND(D58&gt;5,Tables!A61=2),IF(AND(I58&lt;&gt;0,J58=0),"Sortant poule de 4 incorrect !!!",""),"")</f>
        <v/>
      </c>
      <c r="AK58" s="69" t="str">
        <f>IF(AND(D58&gt;5,Tables!A61=2),IF(AND(K58&lt;&gt;0,L58=0),"Sortant poule de 5 incorrect !!!",""),"")</f>
        <v/>
      </c>
      <c r="AL58" s="70" t="str">
        <f>IF(AG58&lt;&gt;"",AG58,IF(AH58&lt;&gt;"",AH58,IF(AI58&lt;&gt;"",AI58,IF(AJ58&lt;&gt;"",AJ58,IF(AK58&lt;&gt;"",AK58,"")))))</f>
        <v/>
      </c>
      <c r="AM58" s="3" t="str">
        <f>IF($B$58=0,"",$B$58)</f>
        <v/>
      </c>
      <c r="AN58" s="126" t="str">
        <f t="shared" ref="AN58:AN62" si="133">IF(U58=0,"0",COUNTIF(M58:S58,MAX(M58:S58)))</f>
        <v>0</v>
      </c>
      <c r="AO58" s="126" t="str">
        <f t="shared" ref="AO58:AO62" si="134">IF(U58=0,"0",MAX(M58:S58))</f>
        <v>0</v>
      </c>
      <c r="AP58" s="124" t="str">
        <f t="shared" ref="AP58:AP62" si="135">IF(D58="","Pas de matchs",IF(U58=0,"KO","Poules"))</f>
        <v>Pas de matchs</v>
      </c>
      <c r="AQ58" s="127" t="str">
        <f t="shared" ref="AQ58:AQ62" si="136">IF(OR($AP58="Pas de matchs",$AP58="KO"),"0",T58-AN58*AO58)</f>
        <v>0</v>
      </c>
      <c r="AR58" s="123" t="str">
        <f t="shared" ref="AR58" si="137">IF(AND($AP58="Poules",$AN58&gt;1),$C58&amp;" "&amp;$AM58&amp;"
"&amp;"T1","")</f>
        <v/>
      </c>
      <c r="AS58" s="123" t="str">
        <f t="shared" ref="AS58" si="138">IF(AND($AP58="Poules",$AN58&gt;=2),$C58&amp;" "&amp;$AM58&amp;"
"&amp;"T2","")</f>
        <v/>
      </c>
      <c r="AT58" s="123" t="str">
        <f t="shared" ref="AT58" si="139">IF(AND($AP58="Poules",$AN58&gt;=3),$C58&amp;" "&amp;$AM58&amp;"
"&amp;"T3","")</f>
        <v/>
      </c>
      <c r="AU58" s="123" t="str">
        <f t="shared" ref="AU58" si="140">IF(AND($AP58="Poules",$AN58&gt;=4),$C58&amp;" "&amp;$AM58&amp;"
"&amp;"T4","")</f>
        <v/>
      </c>
      <c r="AV58" s="123" t="str">
        <f t="shared" ref="AV58" si="141">IF(AND($AP58="Poules",$AN58&gt;=5),$C58&amp;" "&amp;$AM58&amp;"
"&amp;"T5","")</f>
        <v/>
      </c>
      <c r="AW58" s="123" t="str">
        <f t="shared" ref="AW58:AW62" si="142">IF(OR(D58="",$AP58&lt;&gt;"Poules",$AQ58=0),"",IF($AQ58-$S58-$R58-$Q58-$P58&gt;=0,$C58&amp;" "&amp;$AM58&amp;"
"&amp;"1/8f",""))</f>
        <v/>
      </c>
      <c r="AX58" s="123" t="str">
        <f t="shared" ref="AX58:AX62" si="143">IF(OR(D58="",$AP58&lt;&gt;"Poules",$AQ58=0),"",IF(D58="","",IF($AQ58-$S58-$R58-$Q58&gt;=0,$C58&amp;" "&amp;$AM58&amp;"
"&amp;"1/4f","")))</f>
        <v/>
      </c>
      <c r="AY58" s="123" t="str">
        <f t="shared" ref="AY58:AY62" si="144">IF(OR(D58="",$AP58&lt;&gt;"Poules",$AQ58=0),"",IF(OR(D58="",AQ58&lt;2),"",IF($AQ58-($S58)&gt;=0,$C58&amp;" "&amp;$AM58&amp;"
"&amp;"1/2f","")))</f>
        <v/>
      </c>
      <c r="AZ58" s="123" t="str">
        <f t="shared" ref="AZ58:AZ62" si="145">IF(OR(D58="",$AP58&lt;&gt;"Poules",$AQ58=0),"",IF(AND($AQ58&lt;&gt;0,AQ58-0&gt;=1),$C58&amp;" "&amp;$AM58&amp;"
"&amp;"finale",""))</f>
        <v/>
      </c>
      <c r="BA58" s="123" t="str">
        <f t="shared" ref="BA58:BA62" si="146">IF(AND($AP58="KO",M58&lt;&gt;""),$C58&amp;" "&amp;$AM58&amp;"
"&amp;"1/64f","")</f>
        <v/>
      </c>
      <c r="BB58" s="123" t="str">
        <f t="shared" ref="BB58:BB62" si="147">IF(AND($AP58="KO",N58&lt;&gt;""),$C58&amp;" "&amp;$AM58&amp;"
"&amp;"1/32f","")</f>
        <v/>
      </c>
      <c r="BC58" s="123" t="str">
        <f t="shared" ref="BC58:BC62" si="148">IF(AND($AP58="KO",O58&lt;&gt;""),$C58&amp;" "&amp;$AM58&amp;"
"&amp;"1/16f","")</f>
        <v/>
      </c>
      <c r="BD58" s="123" t="str">
        <f t="shared" ref="BD58:BD62" si="149">IF(AND($AP58="KO",P58&lt;&gt;""),$C58&amp;" "&amp;$AM58&amp;"
"&amp;"1/8f","")</f>
        <v/>
      </c>
      <c r="BE58" s="123" t="str">
        <f t="shared" ref="BE58:BE62" si="150">IF(AND($AP58="KO",Q58&lt;&gt;""),$C58&amp;" "&amp;$AM58&amp;"
"&amp;"1/4f","")</f>
        <v/>
      </c>
      <c r="BF58" s="123" t="str">
        <f t="shared" ref="BF58:BF62" si="151">IF(AND($AP58="KO",R58&lt;&gt;""),$C58&amp;" "&amp;$AM58&amp;"
"&amp;"1/2f","")</f>
        <v/>
      </c>
      <c r="BG58" s="123" t="str">
        <f t="shared" ref="BG58:BG62" si="152">IF(AND($AP58="KO",S58&lt;&gt;""),$C58&amp;" "&amp;$AM58&amp;"
"&amp;"finale","")</f>
        <v/>
      </c>
    </row>
    <row r="59" spans="1:59" ht="26.25" customHeight="1" x14ac:dyDescent="0.2">
      <c r="A59" s="129" t="str">
        <f>IF(AL59="","","?? ---&gt;")</f>
        <v/>
      </c>
      <c r="B59" s="163"/>
      <c r="C59" s="71" t="s">
        <v>9</v>
      </c>
      <c r="D59" s="5"/>
      <c r="E59" s="72"/>
      <c r="F59" s="73" t="str">
        <f>IF(D59="","",IF(D59&gt;=64,16,IF(D59&gt;=32,8,IF(D59&gt;=16,4,IF(D59&lt;6,0,2)))))</f>
        <v/>
      </c>
      <c r="G59" s="9" t="str">
        <f>IF(OR(D59="",Tables!A62=1),"",VLOOKUP(D59,Tables!$C$1:$F$47,2))</f>
        <v/>
      </c>
      <c r="H59" s="10" t="str">
        <f>IF(OR(D59="",Tables!A62=1),"",IF(G59=0,0,VLOOKUP(D59,Tables!$C$1:$I$47,5)))</f>
        <v/>
      </c>
      <c r="I59" s="9" t="str">
        <f>IF(OR(D59="",Tables!A62=1),"",VLOOKUP(D59,Tables!$C$1:$F$47,3))</f>
        <v/>
      </c>
      <c r="J59" s="10" t="str">
        <f>IF(OR(D59="",Tables!A62=1),"",IF(I59=0,0,VLOOKUP(D59,Tables!$C$1:$I$47,6)))</f>
        <v/>
      </c>
      <c r="K59" s="9" t="str">
        <f>IF(OR(D59="",Tables!A62=1),"",VLOOKUP(D59,Tables!$C$1:$F$47,4))</f>
        <v/>
      </c>
      <c r="L59" s="10" t="str">
        <f>IF(OR(D59="",Tables!A62=1),"",IF(K59=0,0,VLOOKUP(D59,Tables!$C$1:$I$47,7)))</f>
        <v/>
      </c>
      <c r="M59" s="74" t="str">
        <f>IF(Tables!A62=1,IF(N59="","",IF(T59&gt;=127,64,IF(T59-SUM(N59:S59)=0,"",T59-SUM(N59:S59)))),IF(Y59=0,"",Y59))</f>
        <v/>
      </c>
      <c r="N59" s="74" t="str">
        <f>IF(Tables!A62=1,IF(O59="","",IF(T59&gt;=63,32,IF(T59-SUM(O59:S59)=0,"",T59-SUM(O59:S59)))),IF(Z59=0,"",Z59))</f>
        <v/>
      </c>
      <c r="O59" s="74" t="str">
        <f>IF(Tables!A62=1,IF(P59="","",IF(T59&gt;=31,16,IF(T59-SUM(P59:S59)=0,"",T59-SUM(P59:S59)))),IF(AA59=0,"",AA59))</f>
        <v/>
      </c>
      <c r="P59" s="74" t="str">
        <f>IF(Tables!A62=1,IF(Q59="","",IF(T59&gt;=15,8,IF(T59-SUM(Q59:S59)=0,"",T59-SUM(Q59:S59)))),IF(AB59=0,"",AB59))</f>
        <v/>
      </c>
      <c r="Q59" s="74" t="str">
        <f>IF(Tables!A62=1,IF(R59="","",IF(T59&gt;=7,4,IF(T59-SUM(R59:S59)=0,"",T59-SUM(R59:S59)))),IF(AC59=0,"",AC59))</f>
        <v/>
      </c>
      <c r="R59" s="74" t="str">
        <f>IF(Tables!A62=1,IF(S59="","",IF(T59&gt;=3,2,IF((T59-S59)=0,"",(T59-S59)))),IF(AD59=0,"",AD59))</f>
        <v/>
      </c>
      <c r="S59" s="75" t="str">
        <f>IF(Tables!A62=1,IF(D59&lt;6,"",IF(OR(T59="",T59="??"),"",IF(T59&gt;=1,1,""))),IF(AE59=0,"",AE59))</f>
        <v/>
      </c>
      <c r="T59" s="76" t="str">
        <f>IF(D59="","",IF(Tables!A62=1,IF(D59&lt;8,"??",D59-1),IF(Tables!A62=2,IF(D59=3,3,IF(D59=4,6,IF(D59=5,10,(G59*3)+(I59*6)+(K59*10)+((G59*H59)+(I59*J59)+(K59*L59))-1))))))</f>
        <v/>
      </c>
      <c r="U59" s="59">
        <f>IF(Tables!A62=2,IF(K59&gt;=1,5,IF(I59&gt;=1,3,IF(G59&gt;=1,3,0))),0)</f>
        <v>0</v>
      </c>
      <c r="V59" s="59">
        <f>IF(D59="",0,IF(U59=0,0,(G59*1)+(I59*2)+(K59*2)))</f>
        <v>0</v>
      </c>
      <c r="W59" s="59">
        <f>IF(U59=0,0,(G59*3)+(I59*6)+(K59*10))</f>
        <v>0</v>
      </c>
      <c r="X59" s="59">
        <f>IF(D59&lt;6,0,IF(Tables!A62=2,(G59*H59)+(I59*J59)+(K59*L59)-1,0))</f>
        <v>0</v>
      </c>
      <c r="Y59" s="59">
        <f>IF(AE59=0,0,IF(X59&gt;=127,64,IF((X59-SUM(Z59:AE59))&lt;=0,IF(V59&lt;=(SUM(W59:X59)-SUM(Z59:AE59)),V59,0),(X59-SUM(Z59:AE59)))))</f>
        <v>0</v>
      </c>
      <c r="Z59" s="59">
        <f>IF(AE59=0,0,IF(X59&gt;=63,32,IF((X59-SUM(AA59:AE59))&lt;=0,IF(V59&lt;=(SUM(W59:X59)-SUM(AA59:AE59)),V59,0),(X59-SUM(AA59:AE59)))))</f>
        <v>0</v>
      </c>
      <c r="AA59" s="59">
        <f>IF(AE59=0,0,IF(X59&gt;=31,16,IF((X59-SUM(AB59:AE59))&lt;=0,IF(V59&lt;=(SUM(W59:X59)-SUM(AB59:AE59)),V59,0),(X59-SUM(AB59:AE59)))))</f>
        <v>0</v>
      </c>
      <c r="AB59" s="59">
        <f>IF(AE59=0,0,IF(X59&gt;=15,8,IF((X59-SUM(AC59:AE59))&lt;=0,IF(V59&lt;=(SUM(W59:X59)-SUM(AC59:AE59)),V59,0),(X59-SUM(AC59:AE59)))))</f>
        <v>0</v>
      </c>
      <c r="AC59" s="59">
        <f>IF(AE59=0,0,IF(X59&gt;=7,4,IF((X59-SUM(AD59:AE59))&lt;=0,IF(V59&lt;=(SUM(W59:X59)-SUM(AD59:AE59)),V59,0),(X59-SUM(AD59:AE59)))))</f>
        <v>0</v>
      </c>
      <c r="AD59" s="59">
        <f>IF(AE59=0,0,IF(X59&gt;=3,2,IF((X59-AE59)&lt;=0,IF(V59&lt;(SUM(W59:X59)-AE59),V59,0),(X59-AE59))))</f>
        <v>0</v>
      </c>
      <c r="AE59" s="59">
        <f>IF(X59=0,IF(V59&lt;&gt;0,V59,0),IF(X59&gt;=1,1,0))</f>
        <v>0</v>
      </c>
      <c r="AF59" s="59" t="str">
        <f>IF(COUNT(M59:S59)=0,"",COUNT(M59:S59))</f>
        <v/>
      </c>
      <c r="AG59" s="68" t="str">
        <f>IF(D59="","",IF(AND(Tables!A62=2,D59&lt;4),"Normalement, 4 joueurs minimum !!!",IF(AND(Tables!A62=1,D59&lt;8),"8 joueurs minimum !!!","")))</f>
        <v/>
      </c>
      <c r="AH59" s="69" t="str">
        <f>IF(Tables!A62=2,IF(D59="","",IF(((G59*3)+(I59*4)+(K59*5))&lt;&gt;D59,"Incohérence dans les poules !!!","")),"")</f>
        <v/>
      </c>
      <c r="AI59" s="69" t="str">
        <f>IF(AND(D59&gt;5,Tables!A62=2),IF(AND(G59&lt;&gt;0,H59=0),"Sortant poule de 3 incorrect !!!",""),"")</f>
        <v/>
      </c>
      <c r="AJ59" s="69" t="str">
        <f>IF(AND(D59&gt;5,Tables!A62=2),IF(AND(I59&lt;&gt;0,J59=0),"Sortant poule de 4 incorrect !!!",""),"")</f>
        <v/>
      </c>
      <c r="AK59" s="69" t="str">
        <f>IF(AND(D59&gt;5,Tables!A62=2),IF(AND(K59&lt;&gt;0,L59=0),"Sortant poule de 5 incorrect !!!",""),"")</f>
        <v/>
      </c>
      <c r="AL59" s="70" t="str">
        <f>IF(AG59&lt;&gt;"",AG59,IF(AH59&lt;&gt;"",AH59,IF(AI59&lt;&gt;"",AI59,IF(AJ59&lt;&gt;"",AJ59,IF(AK59&lt;&gt;"",AK59,"")))))</f>
        <v/>
      </c>
      <c r="AM59" s="3" t="str">
        <f t="shared" ref="AM59:AM62" si="153">IF($B$58=0,"",$B$58)</f>
        <v/>
      </c>
      <c r="AN59" s="126" t="str">
        <f t="shared" si="133"/>
        <v>0</v>
      </c>
      <c r="AO59" s="126" t="str">
        <f t="shared" si="134"/>
        <v>0</v>
      </c>
      <c r="AP59" s="124" t="str">
        <f t="shared" si="135"/>
        <v>Pas de matchs</v>
      </c>
      <c r="AQ59" s="127" t="str">
        <f t="shared" si="136"/>
        <v>0</v>
      </c>
      <c r="AR59" s="123" t="str">
        <f t="shared" si="26"/>
        <v/>
      </c>
      <c r="AS59" s="123" t="str">
        <f t="shared" si="27"/>
        <v/>
      </c>
      <c r="AT59" s="123" t="str">
        <f t="shared" si="28"/>
        <v/>
      </c>
      <c r="AU59" s="123" t="str">
        <f t="shared" si="29"/>
        <v/>
      </c>
      <c r="AV59" s="123" t="str">
        <f t="shared" si="30"/>
        <v/>
      </c>
      <c r="AW59" s="123" t="str">
        <f t="shared" si="142"/>
        <v/>
      </c>
      <c r="AX59" s="123" t="str">
        <f t="shared" si="143"/>
        <v/>
      </c>
      <c r="AY59" s="123" t="str">
        <f t="shared" si="144"/>
        <v/>
      </c>
      <c r="AZ59" s="123" t="str">
        <f t="shared" si="145"/>
        <v/>
      </c>
      <c r="BA59" s="123" t="str">
        <f t="shared" si="146"/>
        <v/>
      </c>
      <c r="BB59" s="123" t="str">
        <f t="shared" si="147"/>
        <v/>
      </c>
      <c r="BC59" s="123" t="str">
        <f t="shared" si="148"/>
        <v/>
      </c>
      <c r="BD59" s="123" t="str">
        <f t="shared" si="149"/>
        <v/>
      </c>
      <c r="BE59" s="123" t="str">
        <f t="shared" si="150"/>
        <v/>
      </c>
      <c r="BF59" s="123" t="str">
        <f t="shared" si="151"/>
        <v/>
      </c>
      <c r="BG59" s="123" t="str">
        <f t="shared" si="152"/>
        <v/>
      </c>
    </row>
    <row r="60" spans="1:59" ht="26.25" customHeight="1" x14ac:dyDescent="0.2">
      <c r="A60" s="129" t="str">
        <f>IF(AL60="","","?? ---&gt;")</f>
        <v/>
      </c>
      <c r="B60" s="163"/>
      <c r="C60" s="71" t="s">
        <v>10</v>
      </c>
      <c r="D60" s="5"/>
      <c r="E60" s="72"/>
      <c r="F60" s="73" t="str">
        <f>IF(D60="","",IF(D60&gt;=64,16,IF(D60&gt;=32,8,IF(D60&gt;=16,4,IF(D60&lt;6,0,2)))))</f>
        <v/>
      </c>
      <c r="G60" s="9" t="str">
        <f>IF(OR(D60="",Tables!A63=1),"",VLOOKUP(D60,Tables!$C$1:$F$47,2))</f>
        <v/>
      </c>
      <c r="H60" s="10" t="str">
        <f>IF(OR(D60="",Tables!A63=1),"",IF(G60=0,0,VLOOKUP(D60,Tables!$C$1:$I$47,5)))</f>
        <v/>
      </c>
      <c r="I60" s="9" t="str">
        <f>IF(OR(D60="",Tables!A63=1),"",VLOOKUP(D60,Tables!$C$1:$F$47,3))</f>
        <v/>
      </c>
      <c r="J60" s="10" t="str">
        <f>IF(OR(D60="",Tables!A63=1),"",IF(I60=0,0,VLOOKUP(D60,Tables!$C$1:$I$47,6)))</f>
        <v/>
      </c>
      <c r="K60" s="9" t="str">
        <f>IF(OR(D60="",Tables!A63=1),"",VLOOKUP(D60,Tables!$C$1:$F$47,4))</f>
        <v/>
      </c>
      <c r="L60" s="10" t="str">
        <f>IF(OR(D60="",Tables!A63=1),"",IF(K60=0,0,VLOOKUP(D60,Tables!$C$1:$I$47,7)))</f>
        <v/>
      </c>
      <c r="M60" s="74" t="str">
        <f>IF(Tables!A63=1,IF(N60="","",IF(T60&gt;=127,64,IF(T60-SUM(N60:S60)=0,"",T60-SUM(N60:S60)))),IF(Y60=0,"",Y60))</f>
        <v/>
      </c>
      <c r="N60" s="74" t="str">
        <f>IF(Tables!A63=1,IF(O60="","",IF(T60&gt;=63,32,IF(T60-SUM(O60:S60)=0,"",T60-SUM(O60:S60)))),IF(Z60=0,"",Z60))</f>
        <v/>
      </c>
      <c r="O60" s="74" t="str">
        <f>IF(Tables!A63=1,IF(P60="","",IF(T60&gt;=31,16,IF(T60-SUM(P60:S60)=0,"",T60-SUM(P60:S60)))),IF(AA60=0,"",AA60))</f>
        <v/>
      </c>
      <c r="P60" s="74" t="str">
        <f>IF(Tables!A63=1,IF(Q60="","",IF(T60&gt;=15,8,IF(T60-SUM(Q60:S60)=0,"",T60-SUM(Q60:S60)))),IF(AB60=0,"",AB60))</f>
        <v/>
      </c>
      <c r="Q60" s="74" t="str">
        <f>IF(Tables!A63=1,IF(R60="","",IF(T60&gt;=7,4,IF(T60-SUM(R60:S60)=0,"",T60-SUM(R60:S60)))),IF(AC60=0,"",AC60))</f>
        <v/>
      </c>
      <c r="R60" s="74" t="str">
        <f>IF(Tables!A63=1,IF(S60="","",IF(T60&gt;=3,2,IF((T60-S60)=0,"",(T60-S60)))),IF(AD60=0,"",AD60))</f>
        <v/>
      </c>
      <c r="S60" s="75" t="str">
        <f>IF(Tables!A63=1,IF(D60&lt;6,"",IF(OR(T60="",T60="??"),"",IF(T60&gt;=1,1,""))),IF(AE60=0,"",AE60))</f>
        <v/>
      </c>
      <c r="T60" s="76" t="str">
        <f>IF(D60="","",IF(Tables!A63=1,IF(D60&lt;8,"??",D60-1),IF(Tables!A63=2,IF(D60=3,3,IF(D60=4,6,IF(D60=5,10,(G60*3)+(I60*6)+(K60*10)+((G60*H60)+(I60*J60)+(K60*L60))-1))))))</f>
        <v/>
      </c>
      <c r="U60" s="59">
        <f>IF(Tables!A63=2,IF(K60&gt;=1,5,IF(I60&gt;=1,3,IF(G60&gt;=1,3,0))),0)</f>
        <v>0</v>
      </c>
      <c r="V60" s="59">
        <f>IF(D60="",0,IF(U60=0,0,(G60*1)+(I60*2)+(K60*2)))</f>
        <v>0</v>
      </c>
      <c r="W60" s="59">
        <f>IF(U60=0,0,(G60*3)+(I60*6)+(K60*10))</f>
        <v>0</v>
      </c>
      <c r="X60" s="59">
        <f>IF(D60&lt;6,0,IF(Tables!A63=2,(G60*H60)+(I60*J60)+(K60*L60)-1,0))</f>
        <v>0</v>
      </c>
      <c r="Y60" s="59">
        <f>IF(AE60=0,0,IF(X60&gt;=127,64,IF((X60-SUM(Z60:AE60))&lt;=0,IF(V60&lt;=(SUM(W60:X60)-SUM(Z60:AE60)),V60,0),(X60-SUM(Z60:AE60)))))</f>
        <v>0</v>
      </c>
      <c r="Z60" s="59">
        <f>IF(AE60=0,0,IF(X60&gt;=63,32,IF((X60-SUM(AA60:AE60))&lt;=0,IF(V60&lt;=(SUM(W60:X60)-SUM(AA60:AE60)),V60,0),(X60-SUM(AA60:AE60)))))</f>
        <v>0</v>
      </c>
      <c r="AA60" s="59">
        <f>IF(AE60=0,0,IF(X60&gt;=31,16,IF((X60-SUM(AB60:AE60))&lt;=0,IF(V60&lt;=(SUM(W60:X60)-SUM(AB60:AE60)),V60,0),(X60-SUM(AB60:AE60)))))</f>
        <v>0</v>
      </c>
      <c r="AB60" s="59">
        <f>IF(AE60=0,0,IF(X60&gt;=15,8,IF((X60-SUM(AC60:AE60))&lt;=0,IF(V60&lt;=(SUM(W60:X60)-SUM(AC60:AE60)),V60,0),(X60-SUM(AC60:AE60)))))</f>
        <v>0</v>
      </c>
      <c r="AC60" s="59">
        <f>IF(AE60=0,0,IF(X60&gt;=7,4,IF((X60-SUM(AD60:AE60))&lt;=0,IF(V60&lt;=(SUM(W60:X60)-SUM(AD60:AE60)),V60,0),(X60-SUM(AD60:AE60)))))</f>
        <v>0</v>
      </c>
      <c r="AD60" s="59">
        <f>IF(AE60=0,0,IF(X60&gt;=3,2,IF((X60-AE60)&lt;=0,IF(V60&lt;(SUM(W60:X60)-AE60),V60,0),(X60-AE60))))</f>
        <v>0</v>
      </c>
      <c r="AE60" s="59">
        <f>IF(X60=0,IF(V60&lt;&gt;0,V60,0),IF(X60&gt;=1,1,0))</f>
        <v>0</v>
      </c>
      <c r="AF60" s="59" t="str">
        <f>IF(COUNT(M60:S60)=0,"",COUNT(M60:S60))</f>
        <v/>
      </c>
      <c r="AG60" s="68" t="str">
        <f>IF(D60="","",IF(AND(Tables!A63=2,D60&lt;4),"Normalement, 4 joueurs minimum !!!",IF(AND(Tables!A63=1,D60&lt;8),"8 joueurs minimum !!!","")))</f>
        <v/>
      </c>
      <c r="AH60" s="69" t="str">
        <f>IF(Tables!A63=2,IF(D60="","",IF(((G60*3)+(I60*4)+(K60*5))&lt;&gt;D60,"Incohérence dans les poules !!!","")),"")</f>
        <v/>
      </c>
      <c r="AI60" s="69" t="str">
        <f>IF(AND(D60&gt;5,Tables!A63=2),IF(AND(G60&lt;&gt;0,H60=0),"Sortant poule de 3 incorrect !!!",""),"")</f>
        <v/>
      </c>
      <c r="AJ60" s="69" t="str">
        <f>IF(AND(D60&gt;5,Tables!A63=2),IF(AND(I60&lt;&gt;0,J60=0),"Sortant poule de 4 incorrect !!!",""),"")</f>
        <v/>
      </c>
      <c r="AK60" s="69" t="str">
        <f>IF(AND(D60&gt;5,Tables!A63=2),IF(AND(K60&lt;&gt;0,L60=0),"Sortant poule de 5 incorrect !!!",""),"")</f>
        <v/>
      </c>
      <c r="AL60" s="70" t="str">
        <f>IF(AG60&lt;&gt;"",AG60,IF(AH60&lt;&gt;"",AH60,IF(AI60&lt;&gt;"",AI60,IF(AJ60&lt;&gt;"",AJ60,IF(AK60&lt;&gt;"",AK60,"")))))</f>
        <v/>
      </c>
      <c r="AM60" s="3" t="str">
        <f t="shared" si="153"/>
        <v/>
      </c>
      <c r="AN60" s="126" t="str">
        <f t="shared" si="133"/>
        <v>0</v>
      </c>
      <c r="AO60" s="126" t="str">
        <f t="shared" si="134"/>
        <v>0</v>
      </c>
      <c r="AP60" s="124" t="str">
        <f t="shared" si="135"/>
        <v>Pas de matchs</v>
      </c>
      <c r="AQ60" s="127" t="str">
        <f t="shared" si="136"/>
        <v>0</v>
      </c>
      <c r="AR60" s="123" t="str">
        <f t="shared" si="26"/>
        <v/>
      </c>
      <c r="AS60" s="123" t="str">
        <f t="shared" si="27"/>
        <v/>
      </c>
      <c r="AT60" s="123" t="str">
        <f t="shared" si="28"/>
        <v/>
      </c>
      <c r="AU60" s="123" t="str">
        <f t="shared" si="29"/>
        <v/>
      </c>
      <c r="AV60" s="123" t="str">
        <f t="shared" si="30"/>
        <v/>
      </c>
      <c r="AW60" s="123" t="str">
        <f t="shared" si="142"/>
        <v/>
      </c>
      <c r="AX60" s="123" t="str">
        <f t="shared" si="143"/>
        <v/>
      </c>
      <c r="AY60" s="123" t="str">
        <f t="shared" si="144"/>
        <v/>
      </c>
      <c r="AZ60" s="123" t="str">
        <f t="shared" si="145"/>
        <v/>
      </c>
      <c r="BA60" s="123" t="str">
        <f t="shared" si="146"/>
        <v/>
      </c>
      <c r="BB60" s="123" t="str">
        <f t="shared" si="147"/>
        <v/>
      </c>
      <c r="BC60" s="123" t="str">
        <f t="shared" si="148"/>
        <v/>
      </c>
      <c r="BD60" s="123" t="str">
        <f t="shared" si="149"/>
        <v/>
      </c>
      <c r="BE60" s="123" t="str">
        <f t="shared" si="150"/>
        <v/>
      </c>
      <c r="BF60" s="123" t="str">
        <f t="shared" si="151"/>
        <v/>
      </c>
      <c r="BG60" s="123" t="str">
        <f t="shared" si="152"/>
        <v/>
      </c>
    </row>
    <row r="61" spans="1:59" ht="26.25" customHeight="1" x14ac:dyDescent="0.2">
      <c r="A61" s="129" t="str">
        <f>IF(AL61="","","?? ---&gt;")</f>
        <v/>
      </c>
      <c r="B61" s="163"/>
      <c r="C61" s="71" t="s">
        <v>11</v>
      </c>
      <c r="D61" s="5"/>
      <c r="E61" s="72"/>
      <c r="F61" s="73" t="str">
        <f>IF(D61="","",IF(D61&gt;=64,16,IF(D61&gt;=32,8,IF(D61&gt;=16,4,IF(D61&lt;6,0,2)))))</f>
        <v/>
      </c>
      <c r="G61" s="9" t="str">
        <f>IF(OR(D61="",Tables!A64=1),"",VLOOKUP(D61,Tables!$C$1:$F$47,2))</f>
        <v/>
      </c>
      <c r="H61" s="10" t="str">
        <f>IF(OR(D61="",Tables!A64=1),"",IF(G61=0,0,VLOOKUP(D61,Tables!$C$1:$I$47,5)))</f>
        <v/>
      </c>
      <c r="I61" s="9" t="str">
        <f>IF(OR(D61="",Tables!A64=1),"",VLOOKUP(D61,Tables!$C$1:$F$47,3))</f>
        <v/>
      </c>
      <c r="J61" s="10" t="str">
        <f>IF(OR(D61="",Tables!A64=1),"",IF(I61=0,0,VLOOKUP(D61,Tables!$C$1:$I$47,6)))</f>
        <v/>
      </c>
      <c r="K61" s="9" t="str">
        <f>IF(OR(D61="",Tables!A64=1),"",VLOOKUP(D61,Tables!$C$1:$F$47,4))</f>
        <v/>
      </c>
      <c r="L61" s="10" t="str">
        <f>IF(OR(D61="",Tables!A64=1),"",IF(K61=0,0,VLOOKUP(D61,Tables!$C$1:$I$47,7)))</f>
        <v/>
      </c>
      <c r="M61" s="74" t="str">
        <f>IF(Tables!A64=1,IF(N61="","",IF(T61&gt;=127,64,IF(T61-SUM(N61:S61)=0,"",T61-SUM(N61:S61)))),IF(Y61=0,"",Y61))</f>
        <v/>
      </c>
      <c r="N61" s="74" t="str">
        <f>IF(Tables!A64=1,IF(O61="","",IF(T61&gt;=63,32,IF(T61-SUM(O61:S61)=0,"",T61-SUM(O61:S61)))),IF(Z61=0,"",Z61))</f>
        <v/>
      </c>
      <c r="O61" s="74" t="str">
        <f>IF(Tables!A64=1,IF(P61="","",IF(T61&gt;=31,16,IF(T61-SUM(P61:S61)=0,"",T61-SUM(P61:S61)))),IF(AA61=0,"",AA61))</f>
        <v/>
      </c>
      <c r="P61" s="74" t="str">
        <f>IF(Tables!A64=1,IF(Q61="","",IF(T61&gt;=15,8,IF(T61-SUM(Q61:S61)=0,"",T61-SUM(Q61:S61)))),IF(AB61=0,"",AB61))</f>
        <v/>
      </c>
      <c r="Q61" s="74" t="str">
        <f>IF(Tables!A64=1,IF(R61="","",IF(T61&gt;=7,4,IF(T61-SUM(R61:S61)=0,"",T61-SUM(R61:S61)))),IF(AC61=0,"",AC61))</f>
        <v/>
      </c>
      <c r="R61" s="74" t="str">
        <f>IF(Tables!A64=1,IF(S61="","",IF(T61&gt;=3,2,IF((T61-S61)=0,"",(T61-S61)))),IF(AD61=0,"",AD61))</f>
        <v/>
      </c>
      <c r="S61" s="75" t="str">
        <f>IF(Tables!A64=1,IF(D61&lt;6,"",IF(OR(T61="",T61="??"),"",IF(T61&gt;=1,1,""))),IF(AE61=0,"",AE61))</f>
        <v/>
      </c>
      <c r="T61" s="76" t="str">
        <f>IF(D61="","",IF(Tables!A64=1,IF(D61&lt;8,"??",D61-1),IF(Tables!A64=2,IF(D61=3,3,IF(D61=4,6,IF(D61=5,10,(G61*3)+(I61*6)+(K61*10)+((G61*H61)+(I61*J61)+(K61*L61))-1))))))</f>
        <v/>
      </c>
      <c r="U61" s="59">
        <f>IF(Tables!A64=2,IF(K61&gt;=1,5,IF(I61&gt;=1,3,IF(G61&gt;=1,3,0))),0)</f>
        <v>0</v>
      </c>
      <c r="V61" s="59">
        <f>IF(D61="",0,IF(U61=0,0,(G61*1)+(I61*2)+(K61*2)))</f>
        <v>0</v>
      </c>
      <c r="W61" s="59">
        <f>IF(U61=0,0,(G61*3)+(I61*6)+(K61*10))</f>
        <v>0</v>
      </c>
      <c r="X61" s="59">
        <f>IF(D61&lt;6,0,IF(Tables!A64=2,(G61*H61)+(I61*J61)+(K61*L61)-1,0))</f>
        <v>0</v>
      </c>
      <c r="Y61" s="59">
        <f>IF(AE61=0,0,IF(X61&gt;=127,64,IF((X61-SUM(Z61:AE61))&lt;=0,IF(V61&lt;=(SUM(W61:X61)-SUM(Z61:AE61)),V61,0),(X61-SUM(Z61:AE61)))))</f>
        <v>0</v>
      </c>
      <c r="Z61" s="59">
        <f>IF(AE61=0,0,IF(X61&gt;=63,32,IF((X61-SUM(AA61:AE61))&lt;=0,IF(V61&lt;=(SUM(W61:X61)-SUM(AA61:AE61)),V61,0),(X61-SUM(AA61:AE61)))))</f>
        <v>0</v>
      </c>
      <c r="AA61" s="59">
        <f>IF(AE61=0,0,IF(X61&gt;=31,16,IF((X61-SUM(AB61:AE61))&lt;=0,IF(V61&lt;=(SUM(W61:X61)-SUM(AB61:AE61)),V61,0),(X61-SUM(AB61:AE61)))))</f>
        <v>0</v>
      </c>
      <c r="AB61" s="59">
        <f>IF(AE61=0,0,IF(X61&gt;=15,8,IF((X61-SUM(AC61:AE61))&lt;=0,IF(V61&lt;=(SUM(W61:X61)-SUM(AC61:AE61)),V61,0),(X61-SUM(AC61:AE61)))))</f>
        <v>0</v>
      </c>
      <c r="AC61" s="59">
        <f>IF(AE61=0,0,IF(X61&gt;=7,4,IF((X61-SUM(AD61:AE61))&lt;=0,IF(V61&lt;=(SUM(W61:X61)-SUM(AD61:AE61)),V61,0),(X61-SUM(AD61:AE61)))))</f>
        <v>0</v>
      </c>
      <c r="AD61" s="59">
        <f>IF(AE61=0,0,IF(X61&gt;=3,2,IF((X61-AE61)&lt;=0,IF(V61&lt;(SUM(W61:X61)-AE61),V61,0),(X61-AE61))))</f>
        <v>0</v>
      </c>
      <c r="AE61" s="59">
        <f>IF(X61=0,IF(V61&lt;&gt;0,V61,0),IF(X61&gt;=1,1,0))</f>
        <v>0</v>
      </c>
      <c r="AF61" s="59" t="str">
        <f>IF(COUNT(M61:S61)=0,"",COUNT(M61:S61))</f>
        <v/>
      </c>
      <c r="AG61" s="68" t="str">
        <f>IF(D61="","",IF(AND(Tables!A64=2,D61&lt;4),"Normalement, 4 joueurs minimum !!!",IF(AND(Tables!A64=1,D61&lt;8),"8 joueurs minimum !!!","")))</f>
        <v/>
      </c>
      <c r="AH61" s="69" t="str">
        <f>IF(Tables!A64=2,IF(D61="","",IF(((G61*3)+(I61*4)+(K61*5))&lt;&gt;D61,"Incohérence dans les poules !!!","")),"")</f>
        <v/>
      </c>
      <c r="AI61" s="69" t="str">
        <f>IF(AND(D61&gt;5,Tables!A64=2),IF(AND(G61&lt;&gt;0,H61=0),"Sortant poule de 3 incorrect !!!",""),"")</f>
        <v/>
      </c>
      <c r="AJ61" s="69" t="str">
        <f>IF(AND(D61&gt;5,Tables!A64=2),IF(AND(I61&lt;&gt;0,J61=0),"Sortant poule de 4 incorrect !!!",""),"")</f>
        <v/>
      </c>
      <c r="AK61" s="69" t="str">
        <f>IF(AND(D61&gt;5,Tables!A64=2),IF(AND(K61&lt;&gt;0,L61=0),"Sortant poule de 5 incorrect !!!",""),"")</f>
        <v/>
      </c>
      <c r="AL61" s="70" t="str">
        <f>IF(AG61&lt;&gt;"",AG61,IF(AH61&lt;&gt;"",AH61,IF(AI61&lt;&gt;"",AI61,IF(AJ61&lt;&gt;"",AJ61,IF(AK61&lt;&gt;"",AK61,"")))))</f>
        <v/>
      </c>
      <c r="AM61" s="3" t="str">
        <f t="shared" si="153"/>
        <v/>
      </c>
      <c r="AN61" s="126" t="str">
        <f t="shared" si="133"/>
        <v>0</v>
      </c>
      <c r="AO61" s="126" t="str">
        <f t="shared" si="134"/>
        <v>0</v>
      </c>
      <c r="AP61" s="124" t="str">
        <f t="shared" si="135"/>
        <v>Pas de matchs</v>
      </c>
      <c r="AQ61" s="127" t="str">
        <f t="shared" si="136"/>
        <v>0</v>
      </c>
      <c r="AR61" s="123" t="str">
        <f t="shared" si="26"/>
        <v/>
      </c>
      <c r="AS61" s="123" t="str">
        <f t="shared" si="27"/>
        <v/>
      </c>
      <c r="AT61" s="123" t="str">
        <f t="shared" si="28"/>
        <v/>
      </c>
      <c r="AU61" s="123" t="str">
        <f t="shared" si="29"/>
        <v/>
      </c>
      <c r="AV61" s="123" t="str">
        <f t="shared" si="30"/>
        <v/>
      </c>
      <c r="AW61" s="123" t="str">
        <f t="shared" si="142"/>
        <v/>
      </c>
      <c r="AX61" s="123" t="str">
        <f t="shared" si="143"/>
        <v/>
      </c>
      <c r="AY61" s="123" t="str">
        <f t="shared" si="144"/>
        <v/>
      </c>
      <c r="AZ61" s="123" t="str">
        <f t="shared" si="145"/>
        <v/>
      </c>
      <c r="BA61" s="123" t="str">
        <f t="shared" si="146"/>
        <v/>
      </c>
      <c r="BB61" s="123" t="str">
        <f t="shared" si="147"/>
        <v/>
      </c>
      <c r="BC61" s="123" t="str">
        <f t="shared" si="148"/>
        <v/>
      </c>
      <c r="BD61" s="123" t="str">
        <f t="shared" si="149"/>
        <v/>
      </c>
      <c r="BE61" s="123" t="str">
        <f t="shared" si="150"/>
        <v/>
      </c>
      <c r="BF61" s="123" t="str">
        <f t="shared" si="151"/>
        <v/>
      </c>
      <c r="BG61" s="123" t="str">
        <f t="shared" si="152"/>
        <v/>
      </c>
    </row>
    <row r="62" spans="1:59" ht="26.25" customHeight="1" thickBot="1" x14ac:dyDescent="0.25">
      <c r="A62" s="129" t="str">
        <f>IF(AL62="","","?? ---&gt;")</f>
        <v/>
      </c>
      <c r="B62" s="164"/>
      <c r="C62" s="77" t="s">
        <v>12</v>
      </c>
      <c r="D62" s="6"/>
      <c r="E62" s="78"/>
      <c r="F62" s="79" t="str">
        <f>IF(D62="","",IF(D62&gt;=64,16,IF(D62&gt;=32,8,IF(D62&gt;=16,4,IF(D62&lt;6,0,2)))))</f>
        <v/>
      </c>
      <c r="G62" s="11" t="str">
        <f>IF(OR(D62="",Tables!A65=1),"",VLOOKUP(D62,Tables!$C$1:$F$47,2))</f>
        <v/>
      </c>
      <c r="H62" s="12" t="str">
        <f>IF(OR(D62="",Tables!A65=1),"",IF(G62=0,0,VLOOKUP(D62,Tables!$C$1:$I$47,5)))</f>
        <v/>
      </c>
      <c r="I62" s="11" t="str">
        <f>IF(OR(D62="",Tables!A65=1),"",VLOOKUP(D62,Tables!$C$1:$F$47,3))</f>
        <v/>
      </c>
      <c r="J62" s="12" t="str">
        <f>IF(OR(D62="",Tables!A65=1),"",IF(I62=0,0,VLOOKUP(D62,Tables!$C$1:$I$47,6)))</f>
        <v/>
      </c>
      <c r="K62" s="11" t="str">
        <f>IF(OR(D62="",Tables!A65=1),"",VLOOKUP(D62,Tables!$C$1:$F$47,4))</f>
        <v/>
      </c>
      <c r="L62" s="12" t="str">
        <f>IF(OR(D62="",Tables!A65=1),"",IF(K62=0,0,VLOOKUP(D62,Tables!$C$1:$I$47,7)))</f>
        <v/>
      </c>
      <c r="M62" s="80" t="str">
        <f>IF(Tables!A65=1,IF(N62="","",IF(T62&gt;=127,64,IF(T62-SUM(N62:S62)=0,"",T62-SUM(N62:S62)))),IF(Y62=0,"",Y62))</f>
        <v/>
      </c>
      <c r="N62" s="80" t="str">
        <f>IF(Tables!A65=1,IF(O62="","",IF(T62&gt;=63,32,IF(T62-SUM(O62:S62)=0,"",T62-SUM(O62:S62)))),IF(Z62=0,"",Z62))</f>
        <v/>
      </c>
      <c r="O62" s="80" t="str">
        <f>IF(Tables!A65=1,IF(P62="","",IF(T62&gt;=31,16,IF(T62-SUM(P62:S62)=0,"",T62-SUM(P62:S62)))),IF(AA62=0,"",AA62))</f>
        <v/>
      </c>
      <c r="P62" s="80" t="str">
        <f>IF(Tables!A65=1,IF(Q62="","",IF(T62&gt;=15,8,IF(T62-SUM(Q62:S62)=0,"",T62-SUM(Q62:S62)))),IF(AB62=0,"",AB62))</f>
        <v/>
      </c>
      <c r="Q62" s="80" t="str">
        <f>IF(Tables!A65=1,IF(R62="","",IF(T62&gt;=7,4,IF(T62-SUM(R62:S62)=0,"",T62-SUM(R62:S62)))),IF(AC62=0,"",AC62))</f>
        <v/>
      </c>
      <c r="R62" s="80" t="str">
        <f>IF(Tables!A65=1,IF(S62="","",IF(T62&gt;=3,2,IF((T62-S62)=0,"",(T62-S62)))),IF(AD62=0,"",AD62))</f>
        <v/>
      </c>
      <c r="S62" s="81" t="str">
        <f>IF(Tables!A65=1,IF(D62&lt;6,"",IF(OR(T62="",T62="??"),"",IF(T62&gt;=1,1,""))),IF(AE62=0,"",AE62))</f>
        <v/>
      </c>
      <c r="T62" s="82" t="str">
        <f>IF(D62="","",IF(Tables!A65=1,IF(D62&lt;8,"??",D62-1),IF(Tables!A65=2,IF(D62=3,3,IF(D62=4,6,IF(D62=5,10,(G62*3)+(I62*6)+(K62*10)+((G62*H62)+(I62*J62)+(K62*L62))-1))))))</f>
        <v/>
      </c>
      <c r="U62" s="59">
        <f>IF(Tables!A65=2,IF(K62&gt;=1,5,IF(I62&gt;=1,3,IF(G62&gt;=1,3,0))),0)</f>
        <v>0</v>
      </c>
      <c r="V62" s="59">
        <f>IF(D62="",0,IF(U62=0,0,(G62*1)+(I62*2)+(K62*2)))</f>
        <v>0</v>
      </c>
      <c r="W62" s="59">
        <f>IF(U62=0,0,(G62*3)+(I62*6)+(K62*10))</f>
        <v>0</v>
      </c>
      <c r="X62" s="59">
        <f>IF(D62&lt;6,0,IF(Tables!A65=2,(G62*H62)+(I62*J62)+(K62*L62)-1,0))</f>
        <v>0</v>
      </c>
      <c r="Y62" s="59">
        <f>IF(AE62=0,0,IF(X62&gt;=127,64,IF((X62-SUM(Z62:AE62))&lt;=0,IF(V62&lt;=(SUM(W62:X62)-SUM(Z62:AE62)),V62,0),(X62-SUM(Z62:AE62)))))</f>
        <v>0</v>
      </c>
      <c r="Z62" s="59">
        <f>IF(AE62=0,0,IF(X62&gt;=63,32,IF((X62-SUM(AA62:AE62))&lt;=0,IF(V62&lt;=(SUM(W62:X62)-SUM(AA62:AE62)),V62,0),(X62-SUM(AA62:AE62)))))</f>
        <v>0</v>
      </c>
      <c r="AA62" s="59">
        <f>IF(AE62=0,0,IF(X62&gt;=31,16,IF((X62-SUM(AB62:AE62))&lt;=0,IF(V62&lt;=(SUM(W62:X62)-SUM(AB62:AE62)),V62,0),(X62-SUM(AB62:AE62)))))</f>
        <v>0</v>
      </c>
      <c r="AB62" s="59">
        <f>IF(AE62=0,0,IF(X62&gt;=15,8,IF((X62-SUM(AC62:AE62))&lt;=0,IF(V62&lt;=(SUM(W62:X62)-SUM(AC62:AE62)),V62,0),(X62-SUM(AC62:AE62)))))</f>
        <v>0</v>
      </c>
      <c r="AC62" s="59">
        <f>IF(AE62=0,0,IF(X62&gt;=7,4,IF((X62-SUM(AD62:AE62))&lt;=0,IF(V62&lt;=(SUM(W62:X62)-SUM(AD62:AE62)),V62,0),(X62-SUM(AD62:AE62)))))</f>
        <v>0</v>
      </c>
      <c r="AD62" s="59">
        <f>IF(AE62=0,0,IF(X62&gt;=3,2,IF((X62-AE62)&lt;=0,IF(V62&lt;(SUM(W62:X62)-AE62),V62,0),(X62-AE62))))</f>
        <v>0</v>
      </c>
      <c r="AE62" s="59">
        <f>IF(X62=0,IF(V62&lt;&gt;0,V62,0),IF(X62&gt;=1,1,0))</f>
        <v>0</v>
      </c>
      <c r="AF62" s="59" t="str">
        <f>IF(COUNT(M62:S62)=0,"",COUNT(M62:S62))</f>
        <v/>
      </c>
      <c r="AG62" s="68" t="str">
        <f>IF(D62="","",IF(AND(Tables!A65=2,D62&lt;4),"Normalement, 4 joueurs minimum !!!",IF(AND(Tables!A65=1,D62&lt;8),"8 joueurs minimum !!!","")))</f>
        <v/>
      </c>
      <c r="AH62" s="69" t="str">
        <f>IF(Tables!A65=2,IF(D62="","",IF(((G62*3)+(I62*4)+(K62*5))&lt;&gt;D62,"Incohérence dans les poules !!!","")),"")</f>
        <v/>
      </c>
      <c r="AI62" s="69" t="str">
        <f>IF(AND(D62&gt;5,Tables!A65=2),IF(AND(G62&lt;&gt;0,H62=0),"Sortant poule de 3 incorrect !!!",""),"")</f>
        <v/>
      </c>
      <c r="AJ62" s="69" t="str">
        <f>IF(AND(D62&gt;5,Tables!A65=2),IF(AND(I62&lt;&gt;0,J62=0),"Sortant poule de 4 incorrect !!!",""),"")</f>
        <v/>
      </c>
      <c r="AK62" s="69" t="str">
        <f>IF(AND(D62&gt;5,Tables!A65=2),IF(AND(K62&lt;&gt;0,L62=0),"Sortant poule de 5 incorrect !!!",""),"")</f>
        <v/>
      </c>
      <c r="AL62" s="70" t="str">
        <f>IF(AG62&lt;&gt;"",AG62,IF(AH62&lt;&gt;"",AH62,IF(AI62&lt;&gt;"",AI62,IF(AJ62&lt;&gt;"",AJ62,IF(AK62&lt;&gt;"",AK62,"")))))</f>
        <v/>
      </c>
      <c r="AM62" s="3" t="str">
        <f t="shared" si="153"/>
        <v/>
      </c>
      <c r="AN62" s="126" t="str">
        <f t="shared" si="133"/>
        <v>0</v>
      </c>
      <c r="AO62" s="126" t="str">
        <f t="shared" si="134"/>
        <v>0</v>
      </c>
      <c r="AP62" s="124" t="str">
        <f t="shared" si="135"/>
        <v>Pas de matchs</v>
      </c>
      <c r="AQ62" s="127" t="str">
        <f t="shared" si="136"/>
        <v>0</v>
      </c>
      <c r="AR62" s="123" t="str">
        <f t="shared" si="26"/>
        <v/>
      </c>
      <c r="AS62" s="123" t="str">
        <f t="shared" si="27"/>
        <v/>
      </c>
      <c r="AT62" s="123" t="str">
        <f t="shared" si="28"/>
        <v/>
      </c>
      <c r="AU62" s="123" t="str">
        <f t="shared" si="29"/>
        <v/>
      </c>
      <c r="AV62" s="123" t="str">
        <f t="shared" si="30"/>
        <v/>
      </c>
      <c r="AW62" s="123" t="str">
        <f t="shared" si="142"/>
        <v/>
      </c>
      <c r="AX62" s="123" t="str">
        <f t="shared" si="143"/>
        <v/>
      </c>
      <c r="AY62" s="123" t="str">
        <f t="shared" si="144"/>
        <v/>
      </c>
      <c r="AZ62" s="123" t="str">
        <f t="shared" si="145"/>
        <v/>
      </c>
      <c r="BA62" s="123" t="str">
        <f t="shared" si="146"/>
        <v/>
      </c>
      <c r="BB62" s="123" t="str">
        <f t="shared" si="147"/>
        <v/>
      </c>
      <c r="BC62" s="123" t="str">
        <f t="shared" si="148"/>
        <v/>
      </c>
      <c r="BD62" s="123" t="str">
        <f t="shared" si="149"/>
        <v/>
      </c>
      <c r="BE62" s="123" t="str">
        <f t="shared" si="150"/>
        <v/>
      </c>
      <c r="BF62" s="123" t="str">
        <f t="shared" si="151"/>
        <v/>
      </c>
      <c r="BG62" s="123" t="str">
        <f t="shared" si="152"/>
        <v/>
      </c>
    </row>
    <row r="63" spans="1:59" ht="18.75" customHeight="1" thickTop="1" thickBot="1" x14ac:dyDescent="0.25">
      <c r="A63" s="128"/>
      <c r="B63" s="83"/>
      <c r="C63" s="84"/>
      <c r="D63" s="84"/>
      <c r="E63" s="85"/>
      <c r="F63" s="84"/>
      <c r="G63" s="84"/>
      <c r="H63" s="84"/>
      <c r="I63" s="84"/>
      <c r="J63" s="84"/>
      <c r="K63" s="84"/>
      <c r="L63" s="84"/>
      <c r="M63" s="86">
        <f t="shared" ref="M63:T63" si="154">SUM(M58:M62)</f>
        <v>0</v>
      </c>
      <c r="N63" s="86">
        <f t="shared" si="154"/>
        <v>0</v>
      </c>
      <c r="O63" s="86">
        <f t="shared" si="154"/>
        <v>0</v>
      </c>
      <c r="P63" s="86">
        <f t="shared" si="154"/>
        <v>0</v>
      </c>
      <c r="Q63" s="86">
        <f t="shared" si="154"/>
        <v>0</v>
      </c>
      <c r="R63" s="86">
        <f t="shared" si="154"/>
        <v>0</v>
      </c>
      <c r="S63" s="86">
        <f t="shared" si="154"/>
        <v>0</v>
      </c>
      <c r="T63" s="87">
        <f t="shared" si="154"/>
        <v>0</v>
      </c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5"/>
      <c r="AH63" s="56"/>
      <c r="AI63" s="56"/>
      <c r="AJ63" s="56"/>
      <c r="AK63" s="56"/>
      <c r="AL63" s="57"/>
      <c r="AN63" s="124"/>
      <c r="AO63" s="124"/>
      <c r="AP63" s="124"/>
      <c r="AQ63" s="124"/>
      <c r="AR63" s="124"/>
      <c r="AS63" s="124"/>
      <c r="AT63" s="124"/>
      <c r="AU63" s="124"/>
      <c r="AV63" s="124"/>
      <c r="AW63" s="124"/>
      <c r="AX63" s="124"/>
      <c r="AY63" s="124"/>
      <c r="AZ63" s="124"/>
      <c r="BA63" s="124"/>
      <c r="BB63" s="124"/>
      <c r="BC63" s="124"/>
      <c r="BD63" s="124"/>
      <c r="BE63" s="124"/>
      <c r="BF63" s="124"/>
      <c r="BG63" s="124"/>
    </row>
    <row r="64" spans="1:59" ht="14.25" thickTop="1" thickBot="1" x14ac:dyDescent="0.25">
      <c r="A64" s="128"/>
      <c r="B64" s="52"/>
      <c r="C64" s="53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4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5"/>
      <c r="AH64" s="56"/>
      <c r="AI64" s="56"/>
      <c r="AJ64" s="56"/>
      <c r="AK64" s="56"/>
      <c r="AL64" s="57"/>
    </row>
    <row r="65" spans="1:59" s="3" customFormat="1" ht="14.25" customHeight="1" thickTop="1" thickBot="1" x14ac:dyDescent="0.25">
      <c r="A65" s="129"/>
      <c r="B65" s="58"/>
      <c r="C65" s="155"/>
      <c r="D65" s="157" t="s">
        <v>0</v>
      </c>
      <c r="E65" s="157" t="s">
        <v>1</v>
      </c>
      <c r="F65" s="159" t="s">
        <v>43</v>
      </c>
      <c r="G65" s="149" t="s">
        <v>44</v>
      </c>
      <c r="H65" s="151" t="s">
        <v>47</v>
      </c>
      <c r="I65" s="149" t="s">
        <v>45</v>
      </c>
      <c r="J65" s="151" t="s">
        <v>47</v>
      </c>
      <c r="K65" s="149" t="s">
        <v>46</v>
      </c>
      <c r="L65" s="151" t="s">
        <v>47</v>
      </c>
      <c r="M65" s="153" t="s">
        <v>18</v>
      </c>
      <c r="N65" s="153" t="s">
        <v>4</v>
      </c>
      <c r="O65" s="153" t="s">
        <v>5</v>
      </c>
      <c r="P65" s="153" t="s">
        <v>6</v>
      </c>
      <c r="Q65" s="153" t="s">
        <v>2</v>
      </c>
      <c r="R65" s="153" t="s">
        <v>3</v>
      </c>
      <c r="S65" s="171" t="s">
        <v>48</v>
      </c>
      <c r="T65" s="173" t="s">
        <v>49</v>
      </c>
      <c r="U65" s="167" t="s">
        <v>29</v>
      </c>
      <c r="V65" s="166" t="s">
        <v>30</v>
      </c>
      <c r="W65" s="166" t="s">
        <v>31</v>
      </c>
      <c r="X65" s="166" t="s">
        <v>28</v>
      </c>
      <c r="Y65" s="165" t="s">
        <v>18</v>
      </c>
      <c r="Z65" s="165" t="s">
        <v>4</v>
      </c>
      <c r="AA65" s="165" t="s">
        <v>5</v>
      </c>
      <c r="AB65" s="165" t="s">
        <v>6</v>
      </c>
      <c r="AC65" s="165" t="s">
        <v>2</v>
      </c>
      <c r="AD65" s="165" t="s">
        <v>3</v>
      </c>
      <c r="AE65" s="165" t="s">
        <v>7</v>
      </c>
      <c r="AF65" s="166" t="s">
        <v>40</v>
      </c>
      <c r="AG65" s="161" t="s">
        <v>50</v>
      </c>
      <c r="AH65" s="161" t="s">
        <v>51</v>
      </c>
      <c r="AI65" s="161" t="s">
        <v>52</v>
      </c>
      <c r="AJ65" s="161" t="s">
        <v>53</v>
      </c>
      <c r="AK65" s="161" t="s">
        <v>54</v>
      </c>
      <c r="AL65" s="60"/>
      <c r="AN65" s="145" t="s">
        <v>77</v>
      </c>
      <c r="AO65" s="146" t="s">
        <v>76</v>
      </c>
      <c r="AP65" s="147" t="s">
        <v>1</v>
      </c>
      <c r="AQ65" s="148" t="s">
        <v>28</v>
      </c>
      <c r="AR65" s="121" t="s">
        <v>71</v>
      </c>
      <c r="AS65" s="121" t="s">
        <v>72</v>
      </c>
      <c r="AT65" s="121" t="s">
        <v>73</v>
      </c>
      <c r="AU65" s="121" t="s">
        <v>74</v>
      </c>
      <c r="AV65" s="121" t="s">
        <v>75</v>
      </c>
      <c r="AW65" s="121" t="s">
        <v>6</v>
      </c>
      <c r="AX65" s="121" t="s">
        <v>2</v>
      </c>
      <c r="AY65" s="121" t="s">
        <v>3</v>
      </c>
      <c r="AZ65" s="121" t="s">
        <v>7</v>
      </c>
      <c r="BA65" s="121" t="s">
        <v>18</v>
      </c>
      <c r="BB65" s="121" t="s">
        <v>4</v>
      </c>
      <c r="BC65" s="121" t="s">
        <v>5</v>
      </c>
      <c r="BD65" s="121" t="s">
        <v>6</v>
      </c>
      <c r="BE65" s="121" t="s">
        <v>2</v>
      </c>
      <c r="BF65" s="121" t="s">
        <v>3</v>
      </c>
      <c r="BG65" s="121" t="s">
        <v>7</v>
      </c>
    </row>
    <row r="66" spans="1:59" s="3" customFormat="1" ht="13.5" thickBot="1" x14ac:dyDescent="0.25">
      <c r="A66" s="129"/>
      <c r="B66" s="61" t="s">
        <v>13</v>
      </c>
      <c r="C66" s="156"/>
      <c r="D66" s="158"/>
      <c r="E66" s="158"/>
      <c r="F66" s="160"/>
      <c r="G66" s="150"/>
      <c r="H66" s="152"/>
      <c r="I66" s="150"/>
      <c r="J66" s="152"/>
      <c r="K66" s="150"/>
      <c r="L66" s="152"/>
      <c r="M66" s="154"/>
      <c r="N66" s="154"/>
      <c r="O66" s="154"/>
      <c r="P66" s="154"/>
      <c r="Q66" s="154"/>
      <c r="R66" s="154"/>
      <c r="S66" s="172"/>
      <c r="T66" s="174"/>
      <c r="U66" s="167"/>
      <c r="V66" s="166"/>
      <c r="W66" s="166"/>
      <c r="X66" s="166"/>
      <c r="Y66" s="165"/>
      <c r="Z66" s="165"/>
      <c r="AA66" s="165"/>
      <c r="AB66" s="165"/>
      <c r="AC66" s="165"/>
      <c r="AD66" s="165"/>
      <c r="AE66" s="165"/>
      <c r="AF66" s="166"/>
      <c r="AG66" s="161"/>
      <c r="AH66" s="161"/>
      <c r="AI66" s="161"/>
      <c r="AJ66" s="161"/>
      <c r="AK66" s="161"/>
      <c r="AL66" s="60"/>
      <c r="AN66" s="145"/>
      <c r="AO66" s="146"/>
      <c r="AP66" s="147"/>
      <c r="AQ66" s="148"/>
      <c r="AR66" s="142" t="s">
        <v>68</v>
      </c>
      <c r="AS66" s="143"/>
      <c r="AT66" s="143"/>
      <c r="AU66" s="143"/>
      <c r="AV66" s="144"/>
      <c r="AW66" s="142" t="s">
        <v>70</v>
      </c>
      <c r="AX66" s="143"/>
      <c r="AY66" s="143"/>
      <c r="AZ66" s="144"/>
      <c r="BA66" s="142" t="s">
        <v>69</v>
      </c>
      <c r="BB66" s="143"/>
      <c r="BC66" s="143"/>
      <c r="BD66" s="143"/>
      <c r="BE66" s="143"/>
      <c r="BF66" s="143"/>
      <c r="BG66" s="144"/>
    </row>
    <row r="67" spans="1:59" s="3" customFormat="1" ht="26.25" customHeight="1" thickTop="1" x14ac:dyDescent="0.2">
      <c r="A67" s="129" t="str">
        <f>IF(AL67="","","?? ---&gt;")</f>
        <v/>
      </c>
      <c r="B67" s="162"/>
      <c r="C67" s="62" t="s">
        <v>8</v>
      </c>
      <c r="D67" s="4"/>
      <c r="E67" s="63"/>
      <c r="F67" s="64" t="str">
        <f>IF(D67="","",IF(D67&gt;=64,16,IF(D67&gt;=32,8,IF(D67&gt;=16,4,IF(D67&lt;6,0,2)))))</f>
        <v/>
      </c>
      <c r="G67" s="7" t="str">
        <f>IF(OR(D67="",Tables!A70=1),"",VLOOKUP(D67,Tables!$C$1:$F$47,2))</f>
        <v/>
      </c>
      <c r="H67" s="8" t="str">
        <f>IF(OR(D67="",Tables!A70=1),"",IF(G67=0,0,VLOOKUP(D67,Tables!$C$1:$I$47,5)))</f>
        <v/>
      </c>
      <c r="I67" s="7" t="str">
        <f>IF(OR(D67="",Tables!A70=1),"",VLOOKUP(D67,Tables!$C$1:$F$47,3))</f>
        <v/>
      </c>
      <c r="J67" s="8" t="str">
        <f>IF(OR(D67="",Tables!A70=1),"",IF(I67=0,0,VLOOKUP(D67,Tables!$C$1:$I$47,6)))</f>
        <v/>
      </c>
      <c r="K67" s="7" t="str">
        <f>IF(OR(D67="",Tables!A70=1),"",VLOOKUP(D67,Tables!$C$1:$F$47,4))</f>
        <v/>
      </c>
      <c r="L67" s="8" t="str">
        <f>IF(OR(D67="",Tables!A70=1),"",IF(K67=0,0,VLOOKUP(D67,Tables!$C$1:$I$47,7)))</f>
        <v/>
      </c>
      <c r="M67" s="65" t="str">
        <f>IF(Tables!A70=1,IF(N67="","",IF(T67&gt;=127,64,IF(T67-SUM(N67:S67)=0,"",T67-SUM(N67:S67)))),IF(Y67=0,"",Y67))</f>
        <v/>
      </c>
      <c r="N67" s="65" t="str">
        <f>IF(Tables!A70=1,IF(O67="","",IF(T67&gt;=63,32,IF(T67-SUM(O67:S67)=0,"",T67-SUM(O67:S67)))),IF(Z67=0,"",Z67))</f>
        <v/>
      </c>
      <c r="O67" s="65" t="str">
        <f>IF(Tables!A70=1,IF(P67="","",IF(T67&gt;=31,16,IF(T67-SUM(P67:S67)=0,"",T67-SUM(P67:S67)))),IF(AA67=0,"",AA67))</f>
        <v/>
      </c>
      <c r="P67" s="65" t="str">
        <f>IF(Tables!A70=1,IF(Q67="","",IF(T67&gt;=15,8,IF(T67-SUM(Q67:S67)=0,"",T67-SUM(Q67:S67)))),IF(AB67=0,"",AB67))</f>
        <v/>
      </c>
      <c r="Q67" s="65" t="str">
        <f>IF(Tables!A70=1,IF(R67="","",IF(T67&gt;=7,4,IF(T67-SUM(R67:S67)=0,"",T67-SUM(R67:S67)))),IF(AC67=0,"",AC67))</f>
        <v/>
      </c>
      <c r="R67" s="65" t="str">
        <f>IF(Tables!A70=1,IF(S67="","",IF(T67&gt;=3,2,IF((T67-S67)=0,"",(T67-S67)))),IF(AD67=0,"",AD67))</f>
        <v/>
      </c>
      <c r="S67" s="66" t="str">
        <f>IF(Tables!A70=1,IF(D67&lt;6,"",IF(OR(T67="",T67="??"),"",IF(T67&gt;=1,1,""))),IF(AE67=0,"",AE67))</f>
        <v/>
      </c>
      <c r="T67" s="67" t="str">
        <f>IF(D67="","",IF(Tables!A70=1,IF(D67&lt;8,"??",D67-1),IF(Tables!A70=2,IF(D67=3,3,IF(D67=4,6,IF(D67=5,10,(G67*3)+(I67*6)+(K67*10)+((G67*H67)+(I67*J67)+(K67*L67))-1))))))</f>
        <v/>
      </c>
      <c r="U67" s="59">
        <f>IF(Tables!A70=2,IF(K67&gt;=1,5,IF(I67&gt;=1,3,IF(G67&gt;=1,3,0))),0)</f>
        <v>0</v>
      </c>
      <c r="V67" s="59">
        <f>IF(D67="",0,IF(U67=0,0,(G67*1)+(I67*2)+(K67*2)))</f>
        <v>0</v>
      </c>
      <c r="W67" s="59">
        <f>IF(U67=0,0,(G67*3)+(I67*6)+(K67*10))</f>
        <v>0</v>
      </c>
      <c r="X67" s="59">
        <f>IF(D67&lt;6,0,IF(Tables!A70=2,(G67*H67)+(I67*J67)+(K67*L67)-1,0))</f>
        <v>0</v>
      </c>
      <c r="Y67" s="59">
        <f>IF(AE67=0,0,IF(X67&gt;=127,64,IF((X67-SUM(Z67:AE67))&lt;=0,IF(V67&lt;=(SUM(W67:X67)-SUM(Z67:AE67)),V67,0),(X67-SUM(Z67:AE67)))))</f>
        <v>0</v>
      </c>
      <c r="Z67" s="59">
        <f>IF(AE67=0,0,IF(X67&gt;=63,32,IF((X67-SUM(AA67:AE67))&lt;=0,IF(V67&lt;=(SUM(W67:X67)-SUM(AA67:AE67)),V67,0),(X67-SUM(AA67:AE67)))))</f>
        <v>0</v>
      </c>
      <c r="AA67" s="59">
        <f>IF(AE67=0,0,IF(X67&gt;=31,16,IF((X67-SUM(AB67:AE67))&lt;=0,IF(V67&lt;=(SUM(W67:X67)-SUM(AB67:AE67)),V67,0),(X67-SUM(AB67:AE67)))))</f>
        <v>0</v>
      </c>
      <c r="AB67" s="59">
        <f>IF(AE67=0,0,IF(X67&gt;=15,8,IF((X67-SUM(AC67:AE67))&lt;=0,IF(V67&lt;=(SUM(W67:X67)-SUM(AC67:AE67)),V67,0),(X67-SUM(AC67:AE67)))))</f>
        <v>0</v>
      </c>
      <c r="AC67" s="59">
        <f>IF(AE67=0,0,IF(X67&gt;=7,4,IF((X67-SUM(AD67:AE67))&lt;=0,IF(V67&lt;=(SUM(W67:X67)-SUM(AD67:AE67)),V67,0),(X67-SUM(AD67:AE67)))))</f>
        <v>0</v>
      </c>
      <c r="AD67" s="59">
        <f>IF(AE67=0,0,IF(X67&gt;=3,2,IF((X67-AE67)&lt;=0,IF(V67&lt;(SUM(W67:X67)-AE67),V67,0),(X67-AE67))))</f>
        <v>0</v>
      </c>
      <c r="AE67" s="59">
        <f>IF(X67=0,IF(V67&lt;&gt;0,V67,0),IF(X67&gt;=1,1,0))</f>
        <v>0</v>
      </c>
      <c r="AF67" s="59" t="str">
        <f>IF(COUNT(M67:S67)=0,"",COUNT(M67:S67))</f>
        <v/>
      </c>
      <c r="AG67" s="68" t="str">
        <f>IF(D67="","",IF(AND(Tables!A70=2,D67&lt;4),"Normalement, 4 joueurs minimum !!!",IF(AND(Tables!A70=1,D67&lt;8),"8 joueurs minimum !!!","")))</f>
        <v/>
      </c>
      <c r="AH67" s="69" t="str">
        <f>IF(Tables!A70=2,IF(D67="","",IF(((G67*3)+(I67*4)+(K67*5))&lt;&gt;D67,"Incohérence dans les poules !!!","")),"")</f>
        <v/>
      </c>
      <c r="AI67" s="69" t="str">
        <f>IF(AND(D67&gt;5,Tables!A70=2),IF(AND(G67&lt;&gt;0,H67=0),"Sortant poule de 3 incorrect !!!",""),"")</f>
        <v/>
      </c>
      <c r="AJ67" s="69" t="str">
        <f>IF(AND(D67&gt;5,Tables!A70=2),IF(AND(I67&lt;&gt;0,J67=0),"Sortant poule de 4 incorrect !!!",""),"")</f>
        <v/>
      </c>
      <c r="AK67" s="69" t="str">
        <f>IF(AND(D67&gt;5,Tables!A70=2),IF(AND(K67&lt;&gt;0,L67=0),"Sortant poule de 5 incorrect !!!",""),"")</f>
        <v/>
      </c>
      <c r="AL67" s="70" t="str">
        <f>IF(AG67&lt;&gt;"",AG67,IF(AH67&lt;&gt;"",AH67,IF(AI67&lt;&gt;"",AI67,IF(AJ67&lt;&gt;"",AJ67,IF(AK67&lt;&gt;"",AK67,"")))))</f>
        <v/>
      </c>
      <c r="AM67" s="3" t="str">
        <f>IF($B$67=0,"",$B$67)</f>
        <v/>
      </c>
      <c r="AN67" s="126" t="str">
        <f t="shared" ref="AN67:AN71" si="155">IF(U67=0,"0",COUNTIF(M67:S67,MAX(M67:S67)))</f>
        <v>0</v>
      </c>
      <c r="AO67" s="126" t="str">
        <f t="shared" ref="AO67:AO71" si="156">IF(U67=0,"0",MAX(M67:S67))</f>
        <v>0</v>
      </c>
      <c r="AP67" s="124" t="str">
        <f t="shared" ref="AP67:AP71" si="157">IF(D67="","Pas de matchs",IF(U67=0,"KO","Poules"))</f>
        <v>Pas de matchs</v>
      </c>
      <c r="AQ67" s="127" t="str">
        <f t="shared" ref="AQ67:AQ71" si="158">IF(OR($AP67="Pas de matchs",$AP67="KO"),"0",T67-AN67*AO67)</f>
        <v>0</v>
      </c>
      <c r="AR67" s="123" t="str">
        <f t="shared" ref="AR67" si="159">IF(AND($AP67="Poules",$AN67&gt;1),$C67&amp;" "&amp;$AM67&amp;"
"&amp;"T1","")</f>
        <v/>
      </c>
      <c r="AS67" s="123" t="str">
        <f t="shared" ref="AS67" si="160">IF(AND($AP67="Poules",$AN67&gt;=2),$C67&amp;" "&amp;$AM67&amp;"
"&amp;"T2","")</f>
        <v/>
      </c>
      <c r="AT67" s="123" t="str">
        <f t="shared" ref="AT67" si="161">IF(AND($AP67="Poules",$AN67&gt;=3),$C67&amp;" "&amp;$AM67&amp;"
"&amp;"T3","")</f>
        <v/>
      </c>
      <c r="AU67" s="123" t="str">
        <f t="shared" ref="AU67" si="162">IF(AND($AP67="Poules",$AN67&gt;=4),$C67&amp;" "&amp;$AM67&amp;"
"&amp;"T4","")</f>
        <v/>
      </c>
      <c r="AV67" s="123" t="str">
        <f t="shared" ref="AV67" si="163">IF(AND($AP67="Poules",$AN67&gt;=5),$C67&amp;" "&amp;$AM67&amp;"
"&amp;"T5","")</f>
        <v/>
      </c>
      <c r="AW67" s="123" t="str">
        <f t="shared" ref="AW67:AW71" si="164">IF(OR(D67="",$AP67&lt;&gt;"Poules",$AQ67=0),"",IF($AQ67-$S67-$R67-$Q67-$P67&gt;=0,$C67&amp;" "&amp;$AM67&amp;"
"&amp;"1/8f",""))</f>
        <v/>
      </c>
      <c r="AX67" s="123" t="str">
        <f t="shared" ref="AX67:AX71" si="165">IF(OR(D67="",$AP67&lt;&gt;"Poules",$AQ67=0),"",IF(D67="","",IF($AQ67-$S67-$R67-$Q67&gt;=0,$C67&amp;" "&amp;$AM67&amp;"
"&amp;"1/4f","")))</f>
        <v/>
      </c>
      <c r="AY67" s="123" t="str">
        <f t="shared" ref="AY67:AY71" si="166">IF(OR(D67="",$AP67&lt;&gt;"Poules",$AQ67=0),"",IF(OR(D67="",AQ67&lt;2),"",IF($AQ67-($S67)&gt;=0,$C67&amp;" "&amp;$AM67&amp;"
"&amp;"1/2f","")))</f>
        <v/>
      </c>
      <c r="AZ67" s="123" t="str">
        <f t="shared" ref="AZ67:AZ71" si="167">IF(OR(D67="",$AP67&lt;&gt;"Poules",$AQ67=0),"",IF(AND($AQ67&lt;&gt;0,AQ67-0&gt;=1),$C67&amp;" "&amp;$AM67&amp;"
"&amp;"finale",""))</f>
        <v/>
      </c>
      <c r="BA67" s="123" t="str">
        <f t="shared" ref="BA67:BA71" si="168">IF(AND($AP67="KO",M67&lt;&gt;""),$C67&amp;" "&amp;$AM67&amp;"
"&amp;"1/64f","")</f>
        <v/>
      </c>
      <c r="BB67" s="123" t="str">
        <f t="shared" ref="BB67:BB71" si="169">IF(AND($AP67="KO",N67&lt;&gt;""),$C67&amp;" "&amp;$AM67&amp;"
"&amp;"1/32f","")</f>
        <v/>
      </c>
      <c r="BC67" s="123" t="str">
        <f t="shared" ref="BC67:BC71" si="170">IF(AND($AP67="KO",O67&lt;&gt;""),$C67&amp;" "&amp;$AM67&amp;"
"&amp;"1/16f","")</f>
        <v/>
      </c>
      <c r="BD67" s="123" t="str">
        <f t="shared" ref="BD67:BD71" si="171">IF(AND($AP67="KO",P67&lt;&gt;""),$C67&amp;" "&amp;$AM67&amp;"
"&amp;"1/8f","")</f>
        <v/>
      </c>
      <c r="BE67" s="123" t="str">
        <f t="shared" ref="BE67:BE71" si="172">IF(AND($AP67="KO",Q67&lt;&gt;""),$C67&amp;" "&amp;$AM67&amp;"
"&amp;"1/4f","")</f>
        <v/>
      </c>
      <c r="BF67" s="123" t="str">
        <f t="shared" ref="BF67:BF71" si="173">IF(AND($AP67="KO",R67&lt;&gt;""),$C67&amp;" "&amp;$AM67&amp;"
"&amp;"1/2f","")</f>
        <v/>
      </c>
      <c r="BG67" s="123" t="str">
        <f t="shared" ref="BG67:BG71" si="174">IF(AND($AP67="KO",S67&lt;&gt;""),$C67&amp;" "&amp;$AM67&amp;"
"&amp;"finale","")</f>
        <v/>
      </c>
    </row>
    <row r="68" spans="1:59" ht="26.25" customHeight="1" x14ac:dyDescent="0.2">
      <c r="A68" s="129" t="str">
        <f>IF(AL68="","","?? ---&gt;")</f>
        <v/>
      </c>
      <c r="B68" s="163"/>
      <c r="C68" s="71" t="s">
        <v>9</v>
      </c>
      <c r="D68" s="5"/>
      <c r="E68" s="72"/>
      <c r="F68" s="73" t="str">
        <f>IF(D68="","",IF(D68&gt;=64,16,IF(D68&gt;=32,8,IF(D68&gt;=16,4,IF(D68&lt;6,0,2)))))</f>
        <v/>
      </c>
      <c r="G68" s="9" t="str">
        <f>IF(OR(D68="",Tables!A71=1),"",VLOOKUP(D68,Tables!$C$1:$F$47,2))</f>
        <v/>
      </c>
      <c r="H68" s="10" t="str">
        <f>IF(OR(D68="",Tables!A71=1),"",IF(G68=0,0,VLOOKUP(D68,Tables!$C$1:$I$47,5)))</f>
        <v/>
      </c>
      <c r="I68" s="9" t="str">
        <f>IF(OR(D68="",Tables!A71=1),"",VLOOKUP(D68,Tables!$C$1:$F$47,3))</f>
        <v/>
      </c>
      <c r="J68" s="10" t="str">
        <f>IF(OR(D68="",Tables!A71=1),"",IF(I68=0,0,VLOOKUP(D68,Tables!$C$1:$I$47,6)))</f>
        <v/>
      </c>
      <c r="K68" s="9" t="str">
        <f>IF(OR(D68="",Tables!A71=1),"",VLOOKUP(D68,Tables!$C$1:$F$47,4))</f>
        <v/>
      </c>
      <c r="L68" s="10" t="str">
        <f>IF(OR(D68="",Tables!A71=1),"",IF(K68=0,0,VLOOKUP(D68,Tables!$C$1:$I$47,7)))</f>
        <v/>
      </c>
      <c r="M68" s="74" t="str">
        <f>IF(Tables!A71=1,IF(N68="","",IF(T68&gt;=127,64,IF(T68-SUM(N68:S68)=0,"",T68-SUM(N68:S68)))),IF(Y68=0,"",Y68))</f>
        <v/>
      </c>
      <c r="N68" s="74" t="str">
        <f>IF(Tables!A71=1,IF(O68="","",IF(T68&gt;=63,32,IF(T68-SUM(O68:S68)=0,"",T68-SUM(O68:S68)))),IF(Z68=0,"",Z68))</f>
        <v/>
      </c>
      <c r="O68" s="74" t="str">
        <f>IF(Tables!A71=1,IF(P68="","",IF(T68&gt;=31,16,IF(T68-SUM(P68:S68)=0,"",T68-SUM(P68:S68)))),IF(AA68=0,"",AA68))</f>
        <v/>
      </c>
      <c r="P68" s="74" t="str">
        <f>IF(Tables!A71=1,IF(Q68="","",IF(T68&gt;=15,8,IF(T68-SUM(Q68:S68)=0,"",T68-SUM(Q68:S68)))),IF(AB68=0,"",AB68))</f>
        <v/>
      </c>
      <c r="Q68" s="74" t="str">
        <f>IF(Tables!A71=1,IF(R68="","",IF(T68&gt;=7,4,IF(T68-SUM(R68:S68)=0,"",T68-SUM(R68:S68)))),IF(AC68=0,"",AC68))</f>
        <v/>
      </c>
      <c r="R68" s="74" t="str">
        <f>IF(Tables!A71=1,IF(S68="","",IF(T68&gt;=3,2,IF((T68-S68)=0,"",(T68-S68)))),IF(AD68=0,"",AD68))</f>
        <v/>
      </c>
      <c r="S68" s="75" t="str">
        <f>IF(Tables!A71=1,IF(D68&lt;6,"",IF(OR(T68="",T68="??"),"",IF(T68&gt;=1,1,""))),IF(AE68=0,"",AE68))</f>
        <v/>
      </c>
      <c r="T68" s="76" t="str">
        <f>IF(D68="","",IF(Tables!A71=1,IF(D68&lt;8,"??",D68-1),IF(Tables!A71=2,IF(D68=3,3,IF(D68=4,6,IF(D68=5,10,(G68*3)+(I68*6)+(K68*10)+((G68*H68)+(I68*J68)+(K68*L68))-1))))))</f>
        <v/>
      </c>
      <c r="U68" s="59">
        <f>IF(Tables!A71=2,IF(K68&gt;=1,5,IF(I68&gt;=1,3,IF(G68&gt;=1,3,0))),0)</f>
        <v>0</v>
      </c>
      <c r="V68" s="59">
        <f>IF(D68="",0,IF(U68=0,0,(G68*1)+(I68*2)+(K68*2)))</f>
        <v>0</v>
      </c>
      <c r="W68" s="59">
        <f>IF(U68=0,0,(G68*3)+(I68*6)+(K68*10))</f>
        <v>0</v>
      </c>
      <c r="X68" s="59">
        <f>IF(D68&lt;6,0,IF(Tables!A71=2,(G68*H68)+(I68*J68)+(K68*L68)-1,0))</f>
        <v>0</v>
      </c>
      <c r="Y68" s="59">
        <f>IF(AE68=0,0,IF(X68&gt;=127,64,IF((X68-SUM(Z68:AE68))&lt;=0,IF(V68&lt;=(SUM(W68:X68)-SUM(Z68:AE68)),V68,0),(X68-SUM(Z68:AE68)))))</f>
        <v>0</v>
      </c>
      <c r="Z68" s="59">
        <f>IF(AE68=0,0,IF(X68&gt;=63,32,IF((X68-SUM(AA68:AE68))&lt;=0,IF(V68&lt;=(SUM(W68:X68)-SUM(AA68:AE68)),V68,0),(X68-SUM(AA68:AE68)))))</f>
        <v>0</v>
      </c>
      <c r="AA68" s="59">
        <f>IF(AE68=0,0,IF(X68&gt;=31,16,IF((X68-SUM(AB68:AE68))&lt;=0,IF(V68&lt;=(SUM(W68:X68)-SUM(AB68:AE68)),V68,0),(X68-SUM(AB68:AE68)))))</f>
        <v>0</v>
      </c>
      <c r="AB68" s="59">
        <f>IF(AE68=0,0,IF(X68&gt;=15,8,IF((X68-SUM(AC68:AE68))&lt;=0,IF(V68&lt;=(SUM(W68:X68)-SUM(AC68:AE68)),V68,0),(X68-SUM(AC68:AE68)))))</f>
        <v>0</v>
      </c>
      <c r="AC68" s="59">
        <f>IF(AE68=0,0,IF(X68&gt;=7,4,IF((X68-SUM(AD68:AE68))&lt;=0,IF(V68&lt;=(SUM(W68:X68)-SUM(AD68:AE68)),V68,0),(X68-SUM(AD68:AE68)))))</f>
        <v>0</v>
      </c>
      <c r="AD68" s="59">
        <f>IF(AE68=0,0,IF(X68&gt;=3,2,IF((X68-AE68)&lt;=0,IF(V68&lt;(SUM(W68:X68)-AE68),V68,0),(X68-AE68))))</f>
        <v>0</v>
      </c>
      <c r="AE68" s="59">
        <f>IF(X68=0,IF(V68&lt;&gt;0,V68,0),IF(X68&gt;=1,1,0))</f>
        <v>0</v>
      </c>
      <c r="AF68" s="59" t="str">
        <f>IF(COUNT(M68:S68)=0,"",COUNT(M68:S68))</f>
        <v/>
      </c>
      <c r="AG68" s="68" t="str">
        <f>IF(D68="","",IF(AND(Tables!A71=2,D68&lt;4),"Normalement, 4 joueurs minimum !!!",IF(AND(Tables!A71=1,D68&lt;8),"8 joueurs minimum !!!","")))</f>
        <v/>
      </c>
      <c r="AH68" s="69" t="str">
        <f>IF(Tables!A71=2,IF(D68="","",IF(((G68*3)+(I68*4)+(K68*5))&lt;&gt;D68,"Incohérence dans les poules !!!","")),"")</f>
        <v/>
      </c>
      <c r="AI68" s="69" t="str">
        <f>IF(AND(D68&gt;5,Tables!A71=2),IF(AND(G68&lt;&gt;0,H68=0),"Sortant poule de 3 incorrect !!!",""),"")</f>
        <v/>
      </c>
      <c r="AJ68" s="69" t="str">
        <f>IF(AND(D68&gt;5,Tables!A71=2),IF(AND(I68&lt;&gt;0,J68=0),"Sortant poule de 4 incorrect !!!",""),"")</f>
        <v/>
      </c>
      <c r="AK68" s="69" t="str">
        <f>IF(AND(D68&gt;5,Tables!A71=2),IF(AND(K68&lt;&gt;0,L68=0),"Sortant poule de 5 incorrect !!!",""),"")</f>
        <v/>
      </c>
      <c r="AL68" s="70" t="str">
        <f>IF(AG68&lt;&gt;"",AG68,IF(AH68&lt;&gt;"",AH68,IF(AI68&lt;&gt;"",AI68,IF(AJ68&lt;&gt;"",AJ68,IF(AK68&lt;&gt;"",AK68,"")))))</f>
        <v/>
      </c>
      <c r="AM68" s="3" t="str">
        <f t="shared" ref="AM68:AM71" si="175">IF($B$67=0,"",$B$67)</f>
        <v/>
      </c>
      <c r="AN68" s="126" t="str">
        <f t="shared" si="155"/>
        <v>0</v>
      </c>
      <c r="AO68" s="126" t="str">
        <f t="shared" si="156"/>
        <v>0</v>
      </c>
      <c r="AP68" s="124" t="str">
        <f t="shared" si="157"/>
        <v>Pas de matchs</v>
      </c>
      <c r="AQ68" s="127" t="str">
        <f t="shared" si="158"/>
        <v>0</v>
      </c>
      <c r="AR68" s="123" t="str">
        <f t="shared" si="26"/>
        <v/>
      </c>
      <c r="AS68" s="123" t="str">
        <f t="shared" si="27"/>
        <v/>
      </c>
      <c r="AT68" s="123" t="str">
        <f t="shared" si="28"/>
        <v/>
      </c>
      <c r="AU68" s="123" t="str">
        <f t="shared" si="29"/>
        <v/>
      </c>
      <c r="AV68" s="123" t="str">
        <f t="shared" si="30"/>
        <v/>
      </c>
      <c r="AW68" s="123" t="str">
        <f t="shared" si="164"/>
        <v/>
      </c>
      <c r="AX68" s="123" t="str">
        <f t="shared" si="165"/>
        <v/>
      </c>
      <c r="AY68" s="123" t="str">
        <f t="shared" si="166"/>
        <v/>
      </c>
      <c r="AZ68" s="123" t="str">
        <f t="shared" si="167"/>
        <v/>
      </c>
      <c r="BA68" s="123" t="str">
        <f t="shared" si="168"/>
        <v/>
      </c>
      <c r="BB68" s="123" t="str">
        <f t="shared" si="169"/>
        <v/>
      </c>
      <c r="BC68" s="123" t="str">
        <f t="shared" si="170"/>
        <v/>
      </c>
      <c r="BD68" s="123" t="str">
        <f t="shared" si="171"/>
        <v/>
      </c>
      <c r="BE68" s="123" t="str">
        <f t="shared" si="172"/>
        <v/>
      </c>
      <c r="BF68" s="123" t="str">
        <f t="shared" si="173"/>
        <v/>
      </c>
      <c r="BG68" s="123" t="str">
        <f t="shared" si="174"/>
        <v/>
      </c>
    </row>
    <row r="69" spans="1:59" ht="26.25" customHeight="1" x14ac:dyDescent="0.2">
      <c r="A69" s="129" t="str">
        <f>IF(AL69="","","?? ---&gt;")</f>
        <v/>
      </c>
      <c r="B69" s="163"/>
      <c r="C69" s="71" t="s">
        <v>10</v>
      </c>
      <c r="D69" s="5"/>
      <c r="E69" s="72"/>
      <c r="F69" s="73" t="str">
        <f>IF(D69="","",IF(D69&gt;=64,16,IF(D69&gt;=32,8,IF(D69&gt;=16,4,IF(D69&lt;6,0,2)))))</f>
        <v/>
      </c>
      <c r="G69" s="9" t="str">
        <f>IF(OR(D69="",Tables!A72=1),"",VLOOKUP(D69,Tables!$C$1:$F$47,2))</f>
        <v/>
      </c>
      <c r="H69" s="10" t="str">
        <f>IF(OR(D69="",Tables!A72=1),"",IF(G69=0,0,VLOOKUP(D69,Tables!$C$1:$I$47,5)))</f>
        <v/>
      </c>
      <c r="I69" s="9" t="str">
        <f>IF(OR(D69="",Tables!A72=1),"",VLOOKUP(D69,Tables!$C$1:$F$47,3))</f>
        <v/>
      </c>
      <c r="J69" s="10" t="str">
        <f>IF(OR(D69="",Tables!A72=1),"",IF(I69=0,0,VLOOKUP(D69,Tables!$C$1:$I$47,6)))</f>
        <v/>
      </c>
      <c r="K69" s="9" t="str">
        <f>IF(OR(D69="",Tables!A72=1),"",VLOOKUP(D69,Tables!$C$1:$F$47,4))</f>
        <v/>
      </c>
      <c r="L69" s="10" t="str">
        <f>IF(OR(D69="",Tables!A72=1),"",IF(K69=0,0,VLOOKUP(D69,Tables!$C$1:$I$47,7)))</f>
        <v/>
      </c>
      <c r="M69" s="74" t="str">
        <f>IF(Tables!A72=1,IF(N69="","",IF(T69&gt;=127,64,IF(T69-SUM(N69:S69)=0,"",T69-SUM(N69:S69)))),IF(Y69=0,"",Y69))</f>
        <v/>
      </c>
      <c r="N69" s="74" t="str">
        <f>IF(Tables!A72=1,IF(O69="","",IF(T69&gt;=63,32,IF(T69-SUM(O69:S69)=0,"",T69-SUM(O69:S69)))),IF(Z69=0,"",Z69))</f>
        <v/>
      </c>
      <c r="O69" s="74" t="str">
        <f>IF(Tables!A72=1,IF(P69="","",IF(T69&gt;=31,16,IF(T69-SUM(P69:S69)=0,"",T69-SUM(P69:S69)))),IF(AA69=0,"",AA69))</f>
        <v/>
      </c>
      <c r="P69" s="74" t="str">
        <f>IF(Tables!A72=1,IF(Q69="","",IF(T69&gt;=15,8,IF(T69-SUM(Q69:S69)=0,"",T69-SUM(Q69:S69)))),IF(AB69=0,"",AB69))</f>
        <v/>
      </c>
      <c r="Q69" s="74" t="str">
        <f>IF(Tables!A72=1,IF(R69="","",IF(T69&gt;=7,4,IF(T69-SUM(R69:S69)=0,"",T69-SUM(R69:S69)))),IF(AC69=0,"",AC69))</f>
        <v/>
      </c>
      <c r="R69" s="74" t="str">
        <f>IF(Tables!A72=1,IF(S69="","",IF(T69&gt;=3,2,IF((T69-S69)=0,"",(T69-S69)))),IF(AD69=0,"",AD69))</f>
        <v/>
      </c>
      <c r="S69" s="75" t="str">
        <f>IF(Tables!A72=1,IF(D69&lt;6,"",IF(OR(T69="",T69="??"),"",IF(T69&gt;=1,1,""))),IF(AE69=0,"",AE69))</f>
        <v/>
      </c>
      <c r="T69" s="76" t="str">
        <f>IF(D69="","",IF(Tables!A72=1,IF(D69&lt;8,"??",D69-1),IF(Tables!A72=2,IF(D69=3,3,IF(D69=4,6,IF(D69=5,10,(G69*3)+(I69*6)+(K69*10)+((G69*H69)+(I69*J69)+(K69*L69))-1))))))</f>
        <v/>
      </c>
      <c r="U69" s="59">
        <f>IF(Tables!A72=2,IF(K69&gt;=1,5,IF(I69&gt;=1,3,IF(G69&gt;=1,3,0))),0)</f>
        <v>0</v>
      </c>
      <c r="V69" s="59">
        <f>IF(D69="",0,IF(U69=0,0,(G69*1)+(I69*2)+(K69*2)))</f>
        <v>0</v>
      </c>
      <c r="W69" s="59">
        <f>IF(U69=0,0,(G69*3)+(I69*6)+(K69*10))</f>
        <v>0</v>
      </c>
      <c r="X69" s="59">
        <f>IF(D69&lt;6,0,IF(Tables!A72=2,(G69*H69)+(I69*J69)+(K69*L69)-1,0))</f>
        <v>0</v>
      </c>
      <c r="Y69" s="59">
        <f>IF(AE69=0,0,IF(X69&gt;=127,64,IF((X69-SUM(Z69:AE69))&lt;=0,IF(V69&lt;=(SUM(W69:X69)-SUM(Z69:AE69)),V69,0),(X69-SUM(Z69:AE69)))))</f>
        <v>0</v>
      </c>
      <c r="Z69" s="59">
        <f>IF(AE69=0,0,IF(X69&gt;=63,32,IF((X69-SUM(AA69:AE69))&lt;=0,IF(V69&lt;=(SUM(W69:X69)-SUM(AA69:AE69)),V69,0),(X69-SUM(AA69:AE69)))))</f>
        <v>0</v>
      </c>
      <c r="AA69" s="59">
        <f>IF(AE69=0,0,IF(X69&gt;=31,16,IF((X69-SUM(AB69:AE69))&lt;=0,IF(V69&lt;=(SUM(W69:X69)-SUM(AB69:AE69)),V69,0),(X69-SUM(AB69:AE69)))))</f>
        <v>0</v>
      </c>
      <c r="AB69" s="59">
        <f>IF(AE69=0,0,IF(X69&gt;=15,8,IF((X69-SUM(AC69:AE69))&lt;=0,IF(V69&lt;=(SUM(W69:X69)-SUM(AC69:AE69)),V69,0),(X69-SUM(AC69:AE69)))))</f>
        <v>0</v>
      </c>
      <c r="AC69" s="59">
        <f>IF(AE69=0,0,IF(X69&gt;=7,4,IF((X69-SUM(AD69:AE69))&lt;=0,IF(V69&lt;=(SUM(W69:X69)-SUM(AD69:AE69)),V69,0),(X69-SUM(AD69:AE69)))))</f>
        <v>0</v>
      </c>
      <c r="AD69" s="59">
        <f>IF(AE69=0,0,IF(X69&gt;=3,2,IF((X69-AE69)&lt;=0,IF(V69&lt;(SUM(W69:X69)-AE69),V69,0),(X69-AE69))))</f>
        <v>0</v>
      </c>
      <c r="AE69" s="59">
        <f>IF(X69=0,IF(V69&lt;&gt;0,V69,0),IF(X69&gt;=1,1,0))</f>
        <v>0</v>
      </c>
      <c r="AF69" s="59" t="str">
        <f>IF(COUNT(M69:S69)=0,"",COUNT(M69:S69))</f>
        <v/>
      </c>
      <c r="AG69" s="68" t="str">
        <f>IF(D69="","",IF(AND(Tables!A72=2,D69&lt;4),"Normalement, 4 joueurs minimum !!!",IF(AND(Tables!A72=1,D69&lt;8),"8 joueurs minimum !!!","")))</f>
        <v/>
      </c>
      <c r="AH69" s="69" t="str">
        <f>IF(Tables!A72=2,IF(D69="","",IF(((G69*3)+(I69*4)+(K69*5))&lt;&gt;D69,"Incohérence dans les poules !!!","")),"")</f>
        <v/>
      </c>
      <c r="AI69" s="69" t="str">
        <f>IF(AND(D69&gt;5,Tables!A72=2),IF(AND(G69&lt;&gt;0,H69=0),"Sortant poule de 3 incorrect !!!",""),"")</f>
        <v/>
      </c>
      <c r="AJ69" s="69" t="str">
        <f>IF(AND(D69&gt;5,Tables!A72=2),IF(AND(I69&lt;&gt;0,J69=0),"Sortant poule de 4 incorrect !!!",""),"")</f>
        <v/>
      </c>
      <c r="AK69" s="69" t="str">
        <f>IF(AND(D69&gt;5,Tables!A72=2),IF(AND(K69&lt;&gt;0,L69=0),"Sortant poule de 5 incorrect !!!",""),"")</f>
        <v/>
      </c>
      <c r="AL69" s="70" t="str">
        <f>IF(AG69&lt;&gt;"",AG69,IF(AH69&lt;&gt;"",AH69,IF(AI69&lt;&gt;"",AI69,IF(AJ69&lt;&gt;"",AJ69,IF(AK69&lt;&gt;"",AK69,"")))))</f>
        <v/>
      </c>
      <c r="AM69" s="3" t="str">
        <f t="shared" si="175"/>
        <v/>
      </c>
      <c r="AN69" s="126" t="str">
        <f t="shared" si="155"/>
        <v>0</v>
      </c>
      <c r="AO69" s="126" t="str">
        <f t="shared" si="156"/>
        <v>0</v>
      </c>
      <c r="AP69" s="124" t="str">
        <f t="shared" si="157"/>
        <v>Pas de matchs</v>
      </c>
      <c r="AQ69" s="127" t="str">
        <f t="shared" si="158"/>
        <v>0</v>
      </c>
      <c r="AR69" s="123" t="str">
        <f t="shared" si="26"/>
        <v/>
      </c>
      <c r="AS69" s="123" t="str">
        <f t="shared" si="27"/>
        <v/>
      </c>
      <c r="AT69" s="123" t="str">
        <f t="shared" si="28"/>
        <v/>
      </c>
      <c r="AU69" s="123" t="str">
        <f t="shared" si="29"/>
        <v/>
      </c>
      <c r="AV69" s="123" t="str">
        <f t="shared" si="30"/>
        <v/>
      </c>
      <c r="AW69" s="123" t="str">
        <f t="shared" si="164"/>
        <v/>
      </c>
      <c r="AX69" s="123" t="str">
        <f t="shared" si="165"/>
        <v/>
      </c>
      <c r="AY69" s="123" t="str">
        <f t="shared" si="166"/>
        <v/>
      </c>
      <c r="AZ69" s="123" t="str">
        <f t="shared" si="167"/>
        <v/>
      </c>
      <c r="BA69" s="123" t="str">
        <f t="shared" si="168"/>
        <v/>
      </c>
      <c r="BB69" s="123" t="str">
        <f t="shared" si="169"/>
        <v/>
      </c>
      <c r="BC69" s="123" t="str">
        <f t="shared" si="170"/>
        <v/>
      </c>
      <c r="BD69" s="123" t="str">
        <f t="shared" si="171"/>
        <v/>
      </c>
      <c r="BE69" s="123" t="str">
        <f t="shared" si="172"/>
        <v/>
      </c>
      <c r="BF69" s="123" t="str">
        <f t="shared" si="173"/>
        <v/>
      </c>
      <c r="BG69" s="123" t="str">
        <f t="shared" si="174"/>
        <v/>
      </c>
    </row>
    <row r="70" spans="1:59" ht="26.25" customHeight="1" x14ac:dyDescent="0.2">
      <c r="A70" s="129" t="str">
        <f>IF(AL70="","","?? ---&gt;")</f>
        <v/>
      </c>
      <c r="B70" s="163"/>
      <c r="C70" s="71" t="s">
        <v>11</v>
      </c>
      <c r="D70" s="5"/>
      <c r="E70" s="72"/>
      <c r="F70" s="73" t="str">
        <f>IF(D70="","",IF(D70&gt;=64,16,IF(D70&gt;=32,8,IF(D70&gt;=16,4,IF(D70&lt;6,0,2)))))</f>
        <v/>
      </c>
      <c r="G70" s="9" t="str">
        <f>IF(OR(D70="",Tables!A73=1),"",VLOOKUP(D70,Tables!$C$1:$F$47,2))</f>
        <v/>
      </c>
      <c r="H70" s="10" t="str">
        <f>IF(OR(D70="",Tables!A73=1),"",IF(G70=0,0,VLOOKUP(D70,Tables!$C$1:$I$47,5)))</f>
        <v/>
      </c>
      <c r="I70" s="9" t="str">
        <f>IF(OR(D70="",Tables!A73=1),"",VLOOKUP(D70,Tables!$C$1:$F$47,3))</f>
        <v/>
      </c>
      <c r="J70" s="10" t="str">
        <f>IF(OR(D70="",Tables!A73=1),"",IF(I70=0,0,VLOOKUP(D70,Tables!$C$1:$I$47,6)))</f>
        <v/>
      </c>
      <c r="K70" s="9" t="str">
        <f>IF(OR(D70="",Tables!A73=1),"",VLOOKUP(D70,Tables!$C$1:$F$47,4))</f>
        <v/>
      </c>
      <c r="L70" s="10" t="str">
        <f>IF(OR(D70="",Tables!A73=1),"",IF(K70=0,0,VLOOKUP(D70,Tables!$C$1:$I$47,7)))</f>
        <v/>
      </c>
      <c r="M70" s="74" t="str">
        <f>IF(Tables!A73=1,IF(N70="","",IF(T70&gt;=127,64,IF(T70-SUM(N70:S70)=0,"",T70-SUM(N70:S70)))),IF(Y70=0,"",Y70))</f>
        <v/>
      </c>
      <c r="N70" s="74" t="str">
        <f>IF(Tables!A73=1,IF(O70="","",IF(T70&gt;=63,32,IF(T70-SUM(O70:S70)=0,"",T70-SUM(O70:S70)))),IF(Z70=0,"",Z70))</f>
        <v/>
      </c>
      <c r="O70" s="74" t="str">
        <f>IF(Tables!A73=1,IF(P70="","",IF(T70&gt;=31,16,IF(T70-SUM(P70:S70)=0,"",T70-SUM(P70:S70)))),IF(AA70=0,"",AA70))</f>
        <v/>
      </c>
      <c r="P70" s="74" t="str">
        <f>IF(Tables!A73=1,IF(Q70="","",IF(T70&gt;=15,8,IF(T70-SUM(Q70:S70)=0,"",T70-SUM(Q70:S70)))),IF(AB70=0,"",AB70))</f>
        <v/>
      </c>
      <c r="Q70" s="74" t="str">
        <f>IF(Tables!A73=1,IF(R70="","",IF(T70&gt;=7,4,IF(T70-SUM(R70:S70)=0,"",T70-SUM(R70:S70)))),IF(AC70=0,"",AC70))</f>
        <v/>
      </c>
      <c r="R70" s="74" t="str">
        <f>IF(Tables!A73=1,IF(S70="","",IF(T70&gt;=3,2,IF((T70-S70)=0,"",(T70-S70)))),IF(AD70=0,"",AD70))</f>
        <v/>
      </c>
      <c r="S70" s="75" t="str">
        <f>IF(Tables!A73=1,IF(D70&lt;6,"",IF(OR(T70="",T70="??"),"",IF(T70&gt;=1,1,""))),IF(AE70=0,"",AE70))</f>
        <v/>
      </c>
      <c r="T70" s="76" t="str">
        <f>IF(D70="","",IF(Tables!A73=1,IF(D70&lt;8,"??",D70-1),IF(Tables!A73=2,IF(D70=3,3,IF(D70=4,6,IF(D70=5,10,(G70*3)+(I70*6)+(K70*10)+((G70*H70)+(I70*J70)+(K70*L70))-1))))))</f>
        <v/>
      </c>
      <c r="U70" s="59">
        <f>IF(Tables!A73=2,IF(K70&gt;=1,5,IF(I70&gt;=1,3,IF(G70&gt;=1,3,0))),0)</f>
        <v>0</v>
      </c>
      <c r="V70" s="59">
        <f>IF(D70="",0,IF(U70=0,0,(G70*1)+(I70*2)+(K70*2)))</f>
        <v>0</v>
      </c>
      <c r="W70" s="59">
        <f>IF(U70=0,0,(G70*3)+(I70*6)+(K70*10))</f>
        <v>0</v>
      </c>
      <c r="X70" s="59">
        <f>IF(D70&lt;6,0,IF(Tables!A73=2,(G70*H70)+(I70*J70)+(K70*L70)-1,0))</f>
        <v>0</v>
      </c>
      <c r="Y70" s="59">
        <f>IF(AE70=0,0,IF(X70&gt;=127,64,IF((X70-SUM(Z70:AE70))&lt;=0,IF(V70&lt;=(SUM(W70:X70)-SUM(Z70:AE70)),V70,0),(X70-SUM(Z70:AE70)))))</f>
        <v>0</v>
      </c>
      <c r="Z70" s="59">
        <f>IF(AE70=0,0,IF(X70&gt;=63,32,IF((X70-SUM(AA70:AE70))&lt;=0,IF(V70&lt;=(SUM(W70:X70)-SUM(AA70:AE70)),V70,0),(X70-SUM(AA70:AE70)))))</f>
        <v>0</v>
      </c>
      <c r="AA70" s="59">
        <f>IF(AE70=0,0,IF(X70&gt;=31,16,IF((X70-SUM(AB70:AE70))&lt;=0,IF(V70&lt;=(SUM(W70:X70)-SUM(AB70:AE70)),V70,0),(X70-SUM(AB70:AE70)))))</f>
        <v>0</v>
      </c>
      <c r="AB70" s="59">
        <f>IF(AE70=0,0,IF(X70&gt;=15,8,IF((X70-SUM(AC70:AE70))&lt;=0,IF(V70&lt;=(SUM(W70:X70)-SUM(AC70:AE70)),V70,0),(X70-SUM(AC70:AE70)))))</f>
        <v>0</v>
      </c>
      <c r="AC70" s="59">
        <f>IF(AE70=0,0,IF(X70&gt;=7,4,IF((X70-SUM(AD70:AE70))&lt;=0,IF(V70&lt;=(SUM(W70:X70)-SUM(AD70:AE70)),V70,0),(X70-SUM(AD70:AE70)))))</f>
        <v>0</v>
      </c>
      <c r="AD70" s="59">
        <f>IF(AE70=0,0,IF(X70&gt;=3,2,IF((X70-AE70)&lt;=0,IF(V70&lt;(SUM(W70:X70)-AE70),V70,0),(X70-AE70))))</f>
        <v>0</v>
      </c>
      <c r="AE70" s="59">
        <f>IF(X70=0,IF(V70&lt;&gt;0,V70,0),IF(X70&gt;=1,1,0))</f>
        <v>0</v>
      </c>
      <c r="AF70" s="59" t="str">
        <f>IF(COUNT(M70:S70)=0,"",COUNT(M70:S70))</f>
        <v/>
      </c>
      <c r="AG70" s="68" t="str">
        <f>IF(D70="","",IF(AND(Tables!A73=2,D70&lt;4),"Normalement, 4 joueurs minimum !!!",IF(AND(Tables!A73=1,D70&lt;8),"8 joueurs minimum !!!","")))</f>
        <v/>
      </c>
      <c r="AH70" s="69" t="str">
        <f>IF(Tables!A73=2,IF(D70="","",IF(((G70*3)+(I70*4)+(K70*5))&lt;&gt;D70,"Incohérence dans les poules !!!","")),"")</f>
        <v/>
      </c>
      <c r="AI70" s="69" t="str">
        <f>IF(AND(D70&gt;5,Tables!A73=2),IF(AND(G70&lt;&gt;0,H70=0),"Sortant poule de 3 incorrect !!!",""),"")</f>
        <v/>
      </c>
      <c r="AJ70" s="69" t="str">
        <f>IF(AND(D70&gt;5,Tables!A73=2),IF(AND(I70&lt;&gt;0,J70=0),"Sortant poule de 4 incorrect !!!",""),"")</f>
        <v/>
      </c>
      <c r="AK70" s="69" t="str">
        <f>IF(AND(D70&gt;5,Tables!A73=2),IF(AND(K70&lt;&gt;0,L70=0),"Sortant poule de 5 incorrect !!!",""),"")</f>
        <v/>
      </c>
      <c r="AL70" s="70" t="str">
        <f>IF(AG70&lt;&gt;"",AG70,IF(AH70&lt;&gt;"",AH70,IF(AI70&lt;&gt;"",AI70,IF(AJ70&lt;&gt;"",AJ70,IF(AK70&lt;&gt;"",AK70,"")))))</f>
        <v/>
      </c>
      <c r="AM70" s="3" t="str">
        <f t="shared" si="175"/>
        <v/>
      </c>
      <c r="AN70" s="126" t="str">
        <f t="shared" si="155"/>
        <v>0</v>
      </c>
      <c r="AO70" s="126" t="str">
        <f t="shared" si="156"/>
        <v>0</v>
      </c>
      <c r="AP70" s="124" t="str">
        <f t="shared" si="157"/>
        <v>Pas de matchs</v>
      </c>
      <c r="AQ70" s="127" t="str">
        <f t="shared" si="158"/>
        <v>0</v>
      </c>
      <c r="AR70" s="123" t="str">
        <f t="shared" si="26"/>
        <v/>
      </c>
      <c r="AS70" s="123" t="str">
        <f t="shared" si="27"/>
        <v/>
      </c>
      <c r="AT70" s="123" t="str">
        <f t="shared" si="28"/>
        <v/>
      </c>
      <c r="AU70" s="123" t="str">
        <f t="shared" si="29"/>
        <v/>
      </c>
      <c r="AV70" s="123" t="str">
        <f t="shared" si="30"/>
        <v/>
      </c>
      <c r="AW70" s="123" t="str">
        <f t="shared" si="164"/>
        <v/>
      </c>
      <c r="AX70" s="123" t="str">
        <f t="shared" si="165"/>
        <v/>
      </c>
      <c r="AY70" s="123" t="str">
        <f t="shared" si="166"/>
        <v/>
      </c>
      <c r="AZ70" s="123" t="str">
        <f t="shared" si="167"/>
        <v/>
      </c>
      <c r="BA70" s="123" t="str">
        <f t="shared" si="168"/>
        <v/>
      </c>
      <c r="BB70" s="123" t="str">
        <f t="shared" si="169"/>
        <v/>
      </c>
      <c r="BC70" s="123" t="str">
        <f t="shared" si="170"/>
        <v/>
      </c>
      <c r="BD70" s="123" t="str">
        <f t="shared" si="171"/>
        <v/>
      </c>
      <c r="BE70" s="123" t="str">
        <f t="shared" si="172"/>
        <v/>
      </c>
      <c r="BF70" s="123" t="str">
        <f t="shared" si="173"/>
        <v/>
      </c>
      <c r="BG70" s="123" t="str">
        <f t="shared" si="174"/>
        <v/>
      </c>
    </row>
    <row r="71" spans="1:59" ht="26.25" customHeight="1" thickBot="1" x14ac:dyDescent="0.25">
      <c r="A71" s="129" t="str">
        <f>IF(AL71="","","?? ---&gt;")</f>
        <v/>
      </c>
      <c r="B71" s="164"/>
      <c r="C71" s="77" t="s">
        <v>12</v>
      </c>
      <c r="D71" s="6"/>
      <c r="E71" s="78"/>
      <c r="F71" s="79" t="str">
        <f>IF(D71="","",IF(D71&gt;=64,16,IF(D71&gt;=32,8,IF(D71&gt;=16,4,IF(D71&lt;6,0,2)))))</f>
        <v/>
      </c>
      <c r="G71" s="11" t="str">
        <f>IF(OR(D71="",Tables!A74=1),"",VLOOKUP(D71,Tables!$C$1:$F$47,2))</f>
        <v/>
      </c>
      <c r="H71" s="12" t="str">
        <f>IF(OR(D71="",Tables!A74=1),"",IF(G71=0,0,VLOOKUP(D71,Tables!$C$1:$I$47,5)))</f>
        <v/>
      </c>
      <c r="I71" s="11" t="str">
        <f>IF(OR(D71="",Tables!A74=1),"",VLOOKUP(D71,Tables!$C$1:$F$47,3))</f>
        <v/>
      </c>
      <c r="J71" s="12" t="str">
        <f>IF(OR(D71="",Tables!A74=1),"",IF(I71=0,0,VLOOKUP(D71,Tables!$C$1:$I$47,6)))</f>
        <v/>
      </c>
      <c r="K71" s="11" t="str">
        <f>IF(OR(D71="",Tables!A74=1),"",VLOOKUP(D71,Tables!$C$1:$F$47,4))</f>
        <v/>
      </c>
      <c r="L71" s="12" t="str">
        <f>IF(OR(D71="",Tables!A74=1),"",IF(K71=0,0,VLOOKUP(D71,Tables!$C$1:$I$47,7)))</f>
        <v/>
      </c>
      <c r="M71" s="80" t="str">
        <f>IF(Tables!A74=1,IF(N71="","",IF(T71&gt;=127,64,IF(T71-SUM(N71:S71)=0,"",T71-SUM(N71:S71)))),IF(Y71=0,"",Y71))</f>
        <v/>
      </c>
      <c r="N71" s="80" t="str">
        <f>IF(Tables!A74=1,IF(O71="","",IF(T71&gt;=63,32,IF(T71-SUM(O71:S71)=0,"",T71-SUM(O71:S71)))),IF(Z71=0,"",Z71))</f>
        <v/>
      </c>
      <c r="O71" s="80" t="str">
        <f>IF(Tables!A74=1,IF(P71="","",IF(T71&gt;=31,16,IF(T71-SUM(P71:S71)=0,"",T71-SUM(P71:S71)))),IF(AA71=0,"",AA71))</f>
        <v/>
      </c>
      <c r="P71" s="80" t="str">
        <f>IF(Tables!A74=1,IF(Q71="","",IF(T71&gt;=15,8,IF(T71-SUM(Q71:S71)=0,"",T71-SUM(Q71:S71)))),IF(AB71=0,"",AB71))</f>
        <v/>
      </c>
      <c r="Q71" s="80" t="str">
        <f>IF(Tables!A74=1,IF(R71="","",IF(T71&gt;=7,4,IF(T71-SUM(R71:S71)=0,"",T71-SUM(R71:S71)))),IF(AC71=0,"",AC71))</f>
        <v/>
      </c>
      <c r="R71" s="80" t="str">
        <f>IF(Tables!A74=1,IF(S71="","",IF(T71&gt;=3,2,IF((T71-S71)=0,"",(T71-S71)))),IF(AD71=0,"",AD71))</f>
        <v/>
      </c>
      <c r="S71" s="81" t="str">
        <f>IF(Tables!A74=1,IF(D71&lt;6,"",IF(OR(T71="",T71="??"),"",IF(T71&gt;=1,1,""))),IF(AE71=0,"",AE71))</f>
        <v/>
      </c>
      <c r="T71" s="82" t="str">
        <f>IF(D71="","",IF(Tables!A74=1,IF(D71&lt;8,"??",D71-1),IF(Tables!A74=2,IF(D71=3,3,IF(D71=4,6,IF(D71=5,10,(G71*3)+(I71*6)+(K71*10)+((G71*H71)+(I71*J71)+(K71*L71))-1))))))</f>
        <v/>
      </c>
      <c r="U71" s="59">
        <f>IF(Tables!A74=2,IF(K71&gt;=1,5,IF(I71&gt;=1,3,IF(G71&gt;=1,3,0))),0)</f>
        <v>0</v>
      </c>
      <c r="V71" s="59">
        <f>IF(D71="",0,IF(U71=0,0,(G71*1)+(I71*2)+(K71*2)))</f>
        <v>0</v>
      </c>
      <c r="W71" s="59">
        <f>IF(U71=0,0,(G71*3)+(I71*6)+(K71*10))</f>
        <v>0</v>
      </c>
      <c r="X71" s="59">
        <f>IF(D71&lt;6,0,IF(Tables!A74=2,(G71*H71)+(I71*J71)+(K71*L71)-1,0))</f>
        <v>0</v>
      </c>
      <c r="Y71" s="59">
        <f>IF(AE71=0,0,IF(X71&gt;=127,64,IF((X71-SUM(Z71:AE71))&lt;=0,IF(V71&lt;=(SUM(W71:X71)-SUM(Z71:AE71)),V71,0),(X71-SUM(Z71:AE71)))))</f>
        <v>0</v>
      </c>
      <c r="Z71" s="59">
        <f>IF(AE71=0,0,IF(X71&gt;=63,32,IF((X71-SUM(AA71:AE71))&lt;=0,IF(V71&lt;=(SUM(W71:X71)-SUM(AA71:AE71)),V71,0),(X71-SUM(AA71:AE71)))))</f>
        <v>0</v>
      </c>
      <c r="AA71" s="59">
        <f>IF(AE71=0,0,IF(X71&gt;=31,16,IF((X71-SUM(AB71:AE71))&lt;=0,IF(V71&lt;=(SUM(W71:X71)-SUM(AB71:AE71)),V71,0),(X71-SUM(AB71:AE71)))))</f>
        <v>0</v>
      </c>
      <c r="AB71" s="59">
        <f>IF(AE71=0,0,IF(X71&gt;=15,8,IF((X71-SUM(AC71:AE71))&lt;=0,IF(V71&lt;=(SUM(W71:X71)-SUM(AC71:AE71)),V71,0),(X71-SUM(AC71:AE71)))))</f>
        <v>0</v>
      </c>
      <c r="AC71" s="59">
        <f>IF(AE71=0,0,IF(X71&gt;=7,4,IF((X71-SUM(AD71:AE71))&lt;=0,IF(V71&lt;=(SUM(W71:X71)-SUM(AD71:AE71)),V71,0),(X71-SUM(AD71:AE71)))))</f>
        <v>0</v>
      </c>
      <c r="AD71" s="59">
        <f>IF(AE71=0,0,IF(X71&gt;=3,2,IF((X71-AE71)&lt;=0,IF(V71&lt;(SUM(W71:X71)-AE71),V71,0),(X71-AE71))))</f>
        <v>0</v>
      </c>
      <c r="AE71" s="59">
        <f>IF(X71=0,IF(V71&lt;&gt;0,V71,0),IF(X71&gt;=1,1,0))</f>
        <v>0</v>
      </c>
      <c r="AF71" s="59" t="str">
        <f>IF(COUNT(M71:S71)=0,"",COUNT(M71:S71))</f>
        <v/>
      </c>
      <c r="AG71" s="68" t="str">
        <f>IF(D71="","",IF(AND(Tables!A74=2,D71&lt;4),"Normalement, 4 joueurs minimum !!!",IF(AND(Tables!A74=1,D71&lt;8),"8 joueurs minimum !!!","")))</f>
        <v/>
      </c>
      <c r="AH71" s="69" t="str">
        <f>IF(Tables!A74=2,IF(D71="","",IF(((G71*3)+(I71*4)+(K71*5))&lt;&gt;D71,"Incohérence dans les poules !!!","")),"")</f>
        <v/>
      </c>
      <c r="AI71" s="69" t="str">
        <f>IF(AND(D71&gt;5,Tables!A74=2),IF(AND(G71&lt;&gt;0,H71=0),"Sortant poule de 3 incorrect !!!",""),"")</f>
        <v/>
      </c>
      <c r="AJ71" s="69" t="str">
        <f>IF(AND(D71&gt;5,Tables!A74=2),IF(AND(I71&lt;&gt;0,J71=0),"Sortant poule de 4 incorrect !!!",""),"")</f>
        <v/>
      </c>
      <c r="AK71" s="69" t="str">
        <f>IF(AND(D71&gt;5,Tables!A74=2),IF(AND(K71&lt;&gt;0,L71=0),"Sortant poule de 5 incorrect !!!",""),"")</f>
        <v/>
      </c>
      <c r="AL71" s="70" t="str">
        <f>IF(AG71&lt;&gt;"",AG71,IF(AH71&lt;&gt;"",AH71,IF(AI71&lt;&gt;"",AI71,IF(AJ71&lt;&gt;"",AJ71,IF(AK71&lt;&gt;"",AK71,"")))))</f>
        <v/>
      </c>
      <c r="AM71" s="3" t="str">
        <f t="shared" si="175"/>
        <v/>
      </c>
      <c r="AN71" s="126" t="str">
        <f t="shared" si="155"/>
        <v>0</v>
      </c>
      <c r="AO71" s="126" t="str">
        <f t="shared" si="156"/>
        <v>0</v>
      </c>
      <c r="AP71" s="124" t="str">
        <f t="shared" si="157"/>
        <v>Pas de matchs</v>
      </c>
      <c r="AQ71" s="127" t="str">
        <f t="shared" si="158"/>
        <v>0</v>
      </c>
      <c r="AR71" s="123" t="str">
        <f t="shared" si="26"/>
        <v/>
      </c>
      <c r="AS71" s="123" t="str">
        <f t="shared" si="27"/>
        <v/>
      </c>
      <c r="AT71" s="123" t="str">
        <f t="shared" si="28"/>
        <v/>
      </c>
      <c r="AU71" s="123" t="str">
        <f t="shared" si="29"/>
        <v/>
      </c>
      <c r="AV71" s="123" t="str">
        <f t="shared" si="30"/>
        <v/>
      </c>
      <c r="AW71" s="123" t="str">
        <f t="shared" si="164"/>
        <v/>
      </c>
      <c r="AX71" s="123" t="str">
        <f t="shared" si="165"/>
        <v/>
      </c>
      <c r="AY71" s="123" t="str">
        <f t="shared" si="166"/>
        <v/>
      </c>
      <c r="AZ71" s="123" t="str">
        <f t="shared" si="167"/>
        <v/>
      </c>
      <c r="BA71" s="123" t="str">
        <f t="shared" si="168"/>
        <v/>
      </c>
      <c r="BB71" s="123" t="str">
        <f t="shared" si="169"/>
        <v/>
      </c>
      <c r="BC71" s="123" t="str">
        <f t="shared" si="170"/>
        <v/>
      </c>
      <c r="BD71" s="123" t="str">
        <f t="shared" si="171"/>
        <v/>
      </c>
      <c r="BE71" s="123" t="str">
        <f t="shared" si="172"/>
        <v/>
      </c>
      <c r="BF71" s="123" t="str">
        <f t="shared" si="173"/>
        <v/>
      </c>
      <c r="BG71" s="123" t="str">
        <f t="shared" si="174"/>
        <v/>
      </c>
    </row>
    <row r="72" spans="1:59" ht="18.75" customHeight="1" thickTop="1" thickBot="1" x14ac:dyDescent="0.25">
      <c r="A72" s="128"/>
      <c r="B72" s="83"/>
      <c r="C72" s="84"/>
      <c r="D72" s="84"/>
      <c r="E72" s="85"/>
      <c r="F72" s="84"/>
      <c r="G72" s="84"/>
      <c r="H72" s="84"/>
      <c r="I72" s="84"/>
      <c r="J72" s="84"/>
      <c r="K72" s="84"/>
      <c r="L72" s="84"/>
      <c r="M72" s="86">
        <f t="shared" ref="M72:T72" si="176">SUM(M67:M71)</f>
        <v>0</v>
      </c>
      <c r="N72" s="86">
        <f t="shared" si="176"/>
        <v>0</v>
      </c>
      <c r="O72" s="86">
        <f t="shared" si="176"/>
        <v>0</v>
      </c>
      <c r="P72" s="86">
        <f t="shared" si="176"/>
        <v>0</v>
      </c>
      <c r="Q72" s="86">
        <f t="shared" si="176"/>
        <v>0</v>
      </c>
      <c r="R72" s="86">
        <f t="shared" si="176"/>
        <v>0</v>
      </c>
      <c r="S72" s="86">
        <f t="shared" si="176"/>
        <v>0</v>
      </c>
      <c r="T72" s="87">
        <f t="shared" si="176"/>
        <v>0</v>
      </c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5"/>
      <c r="AH72" s="56"/>
      <c r="AI72" s="56"/>
      <c r="AJ72" s="56"/>
      <c r="AK72" s="56"/>
      <c r="AL72" s="57"/>
      <c r="AN72" s="124"/>
      <c r="AO72" s="124"/>
      <c r="AP72" s="124"/>
      <c r="AQ72" s="124"/>
      <c r="AR72" s="124"/>
      <c r="AS72" s="124"/>
      <c r="AT72" s="124"/>
      <c r="AU72" s="124"/>
      <c r="AV72" s="124"/>
      <c r="AW72" s="124"/>
      <c r="AX72" s="124"/>
      <c r="AY72" s="124"/>
      <c r="AZ72" s="124"/>
      <c r="BA72" s="124"/>
      <c r="BB72" s="124"/>
      <c r="BC72" s="124"/>
      <c r="BD72" s="124"/>
      <c r="BE72" s="124"/>
      <c r="BF72" s="124"/>
      <c r="BG72" s="124"/>
    </row>
    <row r="73" spans="1:59" ht="14.25" thickTop="1" thickBot="1" x14ac:dyDescent="0.25">
      <c r="A73" s="128"/>
      <c r="B73" s="52"/>
      <c r="C73" s="53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4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5"/>
      <c r="AH73" s="56"/>
      <c r="AI73" s="56"/>
      <c r="AJ73" s="56"/>
      <c r="AK73" s="56"/>
      <c r="AL73" s="57"/>
    </row>
    <row r="74" spans="1:59" s="3" customFormat="1" ht="14.25" customHeight="1" thickTop="1" thickBot="1" x14ac:dyDescent="0.25">
      <c r="A74" s="129"/>
      <c r="B74" s="58"/>
      <c r="C74" s="155"/>
      <c r="D74" s="157" t="s">
        <v>0</v>
      </c>
      <c r="E74" s="157" t="s">
        <v>1</v>
      </c>
      <c r="F74" s="159" t="s">
        <v>43</v>
      </c>
      <c r="G74" s="149" t="s">
        <v>44</v>
      </c>
      <c r="H74" s="151" t="s">
        <v>47</v>
      </c>
      <c r="I74" s="149" t="s">
        <v>45</v>
      </c>
      <c r="J74" s="151" t="s">
        <v>47</v>
      </c>
      <c r="K74" s="149" t="s">
        <v>46</v>
      </c>
      <c r="L74" s="151" t="s">
        <v>47</v>
      </c>
      <c r="M74" s="153" t="s">
        <v>18</v>
      </c>
      <c r="N74" s="153" t="s">
        <v>4</v>
      </c>
      <c r="O74" s="153" t="s">
        <v>5</v>
      </c>
      <c r="P74" s="153" t="s">
        <v>6</v>
      </c>
      <c r="Q74" s="153" t="s">
        <v>2</v>
      </c>
      <c r="R74" s="153" t="s">
        <v>3</v>
      </c>
      <c r="S74" s="171" t="s">
        <v>48</v>
      </c>
      <c r="T74" s="173" t="s">
        <v>49</v>
      </c>
      <c r="U74" s="167" t="s">
        <v>29</v>
      </c>
      <c r="V74" s="166" t="s">
        <v>30</v>
      </c>
      <c r="W74" s="166" t="s">
        <v>31</v>
      </c>
      <c r="X74" s="166" t="s">
        <v>28</v>
      </c>
      <c r="Y74" s="165" t="s">
        <v>18</v>
      </c>
      <c r="Z74" s="165" t="s">
        <v>4</v>
      </c>
      <c r="AA74" s="165" t="s">
        <v>5</v>
      </c>
      <c r="AB74" s="165" t="s">
        <v>6</v>
      </c>
      <c r="AC74" s="165" t="s">
        <v>2</v>
      </c>
      <c r="AD74" s="165" t="s">
        <v>3</v>
      </c>
      <c r="AE74" s="165" t="s">
        <v>7</v>
      </c>
      <c r="AF74" s="166" t="s">
        <v>40</v>
      </c>
      <c r="AG74" s="161" t="s">
        <v>50</v>
      </c>
      <c r="AH74" s="161" t="s">
        <v>51</v>
      </c>
      <c r="AI74" s="161" t="s">
        <v>52</v>
      </c>
      <c r="AJ74" s="161" t="s">
        <v>53</v>
      </c>
      <c r="AK74" s="161" t="s">
        <v>54</v>
      </c>
      <c r="AL74" s="60"/>
      <c r="AN74" s="145" t="s">
        <v>77</v>
      </c>
      <c r="AO74" s="146" t="s">
        <v>76</v>
      </c>
      <c r="AP74" s="147" t="s">
        <v>1</v>
      </c>
      <c r="AQ74" s="148" t="s">
        <v>28</v>
      </c>
      <c r="AR74" s="121" t="s">
        <v>71</v>
      </c>
      <c r="AS74" s="121" t="s">
        <v>72</v>
      </c>
      <c r="AT74" s="121" t="s">
        <v>73</v>
      </c>
      <c r="AU74" s="121" t="s">
        <v>74</v>
      </c>
      <c r="AV74" s="121" t="s">
        <v>75</v>
      </c>
      <c r="AW74" s="121" t="s">
        <v>6</v>
      </c>
      <c r="AX74" s="121" t="s">
        <v>2</v>
      </c>
      <c r="AY74" s="121" t="s">
        <v>3</v>
      </c>
      <c r="AZ74" s="121" t="s">
        <v>7</v>
      </c>
      <c r="BA74" s="121" t="s">
        <v>18</v>
      </c>
      <c r="BB74" s="121" t="s">
        <v>4</v>
      </c>
      <c r="BC74" s="121" t="s">
        <v>5</v>
      </c>
      <c r="BD74" s="121" t="s">
        <v>6</v>
      </c>
      <c r="BE74" s="121" t="s">
        <v>2</v>
      </c>
      <c r="BF74" s="121" t="s">
        <v>3</v>
      </c>
      <c r="BG74" s="121" t="s">
        <v>7</v>
      </c>
    </row>
    <row r="75" spans="1:59" s="3" customFormat="1" ht="13.5" thickBot="1" x14ac:dyDescent="0.25">
      <c r="A75" s="129"/>
      <c r="B75" s="61" t="s">
        <v>13</v>
      </c>
      <c r="C75" s="156"/>
      <c r="D75" s="158"/>
      <c r="E75" s="158"/>
      <c r="F75" s="160"/>
      <c r="G75" s="150"/>
      <c r="H75" s="152"/>
      <c r="I75" s="150"/>
      <c r="J75" s="152"/>
      <c r="K75" s="150"/>
      <c r="L75" s="152"/>
      <c r="M75" s="154"/>
      <c r="N75" s="154"/>
      <c r="O75" s="154"/>
      <c r="P75" s="154"/>
      <c r="Q75" s="154"/>
      <c r="R75" s="154"/>
      <c r="S75" s="172"/>
      <c r="T75" s="174"/>
      <c r="U75" s="167"/>
      <c r="V75" s="166"/>
      <c r="W75" s="166"/>
      <c r="X75" s="166"/>
      <c r="Y75" s="165"/>
      <c r="Z75" s="165"/>
      <c r="AA75" s="165"/>
      <c r="AB75" s="165"/>
      <c r="AC75" s="165"/>
      <c r="AD75" s="165"/>
      <c r="AE75" s="165"/>
      <c r="AF75" s="166"/>
      <c r="AG75" s="161"/>
      <c r="AH75" s="161"/>
      <c r="AI75" s="161"/>
      <c r="AJ75" s="161"/>
      <c r="AK75" s="161"/>
      <c r="AL75" s="60"/>
      <c r="AN75" s="145"/>
      <c r="AO75" s="146"/>
      <c r="AP75" s="147"/>
      <c r="AQ75" s="148"/>
      <c r="AR75" s="142" t="s">
        <v>68</v>
      </c>
      <c r="AS75" s="143"/>
      <c r="AT75" s="143"/>
      <c r="AU75" s="143"/>
      <c r="AV75" s="144"/>
      <c r="AW75" s="142" t="s">
        <v>70</v>
      </c>
      <c r="AX75" s="143"/>
      <c r="AY75" s="143"/>
      <c r="AZ75" s="144"/>
      <c r="BA75" s="142" t="s">
        <v>69</v>
      </c>
      <c r="BB75" s="143"/>
      <c r="BC75" s="143"/>
      <c r="BD75" s="143"/>
      <c r="BE75" s="143"/>
      <c r="BF75" s="143"/>
      <c r="BG75" s="144"/>
    </row>
    <row r="76" spans="1:59" s="3" customFormat="1" ht="26.25" customHeight="1" thickTop="1" x14ac:dyDescent="0.2">
      <c r="A76" s="129" t="str">
        <f>IF(AL76="","","?? ---&gt;")</f>
        <v/>
      </c>
      <c r="B76" s="162"/>
      <c r="C76" s="62" t="s">
        <v>8</v>
      </c>
      <c r="D76" s="4"/>
      <c r="E76" s="63"/>
      <c r="F76" s="64" t="str">
        <f>IF(D76="","",IF(D76&gt;=64,16,IF(D76&gt;=32,8,IF(D76&gt;=16,4,IF(D76&lt;6,0,2)))))</f>
        <v/>
      </c>
      <c r="G76" s="7" t="str">
        <f>IF(OR(D76="",Tables!A79=1),"",VLOOKUP(D76,Tables!$C$1:$F$47,2))</f>
        <v/>
      </c>
      <c r="H76" s="8" t="str">
        <f>IF(OR(D76="",Tables!A79=1),"",IF(G76=0,0,VLOOKUP(D76,Tables!$C$1:$I$47,5)))</f>
        <v/>
      </c>
      <c r="I76" s="7" t="str">
        <f>IF(OR(D76="",Tables!A79=1),"",VLOOKUP(D76,Tables!$C$1:$F$47,3))</f>
        <v/>
      </c>
      <c r="J76" s="8" t="str">
        <f>IF(OR(D76="",Tables!A79=1),"",IF(I76=0,0,VLOOKUP(D76,Tables!$C$1:$I$47,6)))</f>
        <v/>
      </c>
      <c r="K76" s="7" t="str">
        <f>IF(OR(D76="",Tables!A79=1),"",VLOOKUP(D76,Tables!$C$1:$F$47,4))</f>
        <v/>
      </c>
      <c r="L76" s="8" t="str">
        <f>IF(OR(D76="",Tables!A79=1),"",IF(K76=0,0,VLOOKUP(D76,Tables!$C$1:$I$47,7)))</f>
        <v/>
      </c>
      <c r="M76" s="65" t="str">
        <f>IF(Tables!A79=1,IF(N76="","",IF(T76&gt;=127,64,IF(T76-SUM(N76:S76)=0,"",T76-SUM(N76:S76)))),IF(Y76=0,"",Y76))</f>
        <v/>
      </c>
      <c r="N76" s="65" t="str">
        <f>IF(Tables!A79=1,IF(O76="","",IF(T76&gt;=63,32,IF(T76-SUM(O76:S76)=0,"",T76-SUM(O76:S76)))),IF(Z76=0,"",Z76))</f>
        <v/>
      </c>
      <c r="O76" s="65" t="str">
        <f>IF(Tables!A79=1,IF(P76="","",IF(T76&gt;=31,16,IF(T76-SUM(P76:S76)=0,"",T76-SUM(P76:S76)))),IF(AA76=0,"",AA76))</f>
        <v/>
      </c>
      <c r="P76" s="65" t="str">
        <f>IF(Tables!A79=1,IF(Q76="","",IF(T76&gt;=15,8,IF(T76-SUM(Q76:S76)=0,"",T76-SUM(Q76:S76)))),IF(AB76=0,"",AB76))</f>
        <v/>
      </c>
      <c r="Q76" s="65" t="str">
        <f>IF(Tables!A79=1,IF(R76="","",IF(T76&gt;=7,4,IF(T76-SUM(R76:S76)=0,"",T76-SUM(R76:S76)))),IF(AC76=0,"",AC76))</f>
        <v/>
      </c>
      <c r="R76" s="65" t="str">
        <f>IF(Tables!A79=1,IF(S76="","",IF(T76&gt;=3,2,IF((T76-S76)=0,"",(T76-S76)))),IF(AD76=0,"",AD76))</f>
        <v/>
      </c>
      <c r="S76" s="66" t="str">
        <f>IF(Tables!A79=1,IF(D76&lt;6,"",IF(OR(T76="",T76="??"),"",IF(T76&gt;=1,1,""))),IF(AE76=0,"",AE76))</f>
        <v/>
      </c>
      <c r="T76" s="67" t="str">
        <f>IF(D76="","",IF(Tables!A79=1,IF(D76&lt;8,"??",D76-1),IF(Tables!A79=2,IF(D76=3,3,IF(D76=4,6,IF(D76=5,10,(G76*3)+(I76*6)+(K76*10)+((G76*H76)+(I76*J76)+(K76*L76))-1))))))</f>
        <v/>
      </c>
      <c r="U76" s="59">
        <f>IF(Tables!A79=2,IF(K76&gt;=1,5,IF(I76&gt;=1,3,IF(G76&gt;=1,3,0))),0)</f>
        <v>0</v>
      </c>
      <c r="V76" s="59">
        <f>IF(D76="",0,IF(U76=0,0,(G76*1)+(I76*2)+(K76*2)))</f>
        <v>0</v>
      </c>
      <c r="W76" s="59">
        <f>IF(U76=0,0,(G76*3)+(I76*6)+(K76*10))</f>
        <v>0</v>
      </c>
      <c r="X76" s="59">
        <f>IF(D76&lt;6,0,IF(Tables!A79=2,(G76*H76)+(I76*J76)+(K76*L76)-1,0))</f>
        <v>0</v>
      </c>
      <c r="Y76" s="59">
        <f>IF(AE76=0,0,IF(X76&gt;=127,64,IF((X76-SUM(Z76:AE76))&lt;=0,IF(V76&lt;=(SUM(W76:X76)-SUM(Z76:AE76)),V76,0),(X76-SUM(Z76:AE76)))))</f>
        <v>0</v>
      </c>
      <c r="Z76" s="59">
        <f>IF(AE76=0,0,IF(X76&gt;=63,32,IF((X76-SUM(AA76:AE76))&lt;=0,IF(V76&lt;=(SUM(W76:X76)-SUM(AA76:AE76)),V76,0),(X76-SUM(AA76:AE76)))))</f>
        <v>0</v>
      </c>
      <c r="AA76" s="59">
        <f>IF(AE76=0,0,IF(X76&gt;=31,16,IF((X76-SUM(AB76:AE76))&lt;=0,IF(V76&lt;=(SUM(W76:X76)-SUM(AB76:AE76)),V76,0),(X76-SUM(AB76:AE76)))))</f>
        <v>0</v>
      </c>
      <c r="AB76" s="59">
        <f>IF(AE76=0,0,IF(X76&gt;=15,8,IF((X76-SUM(AC76:AE76))&lt;=0,IF(V76&lt;=(SUM(W76:X76)-SUM(AC76:AE76)),V76,0),(X76-SUM(AC76:AE76)))))</f>
        <v>0</v>
      </c>
      <c r="AC76" s="59">
        <f>IF(AE76=0,0,IF(X76&gt;=7,4,IF((X76-SUM(AD76:AE76))&lt;=0,IF(V76&lt;=(SUM(W76:X76)-SUM(AD76:AE76)),V76,0),(X76-SUM(AD76:AE76)))))</f>
        <v>0</v>
      </c>
      <c r="AD76" s="59">
        <f>IF(AE76=0,0,IF(X76&gt;=3,2,IF((X76-AE76)&lt;=0,IF(V76&lt;(SUM(W76:X76)-AE76),V76,0),(X76-AE76))))</f>
        <v>0</v>
      </c>
      <c r="AE76" s="59">
        <f>IF(X76=0,IF(V76&lt;&gt;0,V76,0),IF(X76&gt;=1,1,0))</f>
        <v>0</v>
      </c>
      <c r="AF76" s="59" t="str">
        <f>IF(COUNT(M76:S76)=0,"",COUNT(M76:S76))</f>
        <v/>
      </c>
      <c r="AG76" s="68" t="str">
        <f>IF(D76="","",IF(AND(Tables!A79=2,D76&lt;4),"Normalement, 4 joueurs minimum !!!",IF(AND(Tables!A79=1,D76&lt;8),"8 joueurs minimum !!!","")))</f>
        <v/>
      </c>
      <c r="AH76" s="69" t="str">
        <f>IF(Tables!A79=2,IF(D76="","",IF(((G76*3)+(I76*4)+(K76*5))&lt;&gt;D76,"Incohérence dans les poules !!!","")),"")</f>
        <v/>
      </c>
      <c r="AI76" s="69" t="str">
        <f>IF(AND(D76&gt;5,Tables!A79=2),IF(AND(G76&lt;&gt;0,H76=0),"Sortant poule de 3 incorrect !!!",""),"")</f>
        <v/>
      </c>
      <c r="AJ76" s="69" t="str">
        <f>IF(AND(D76&gt;5,Tables!A79=2),IF(AND(I76&lt;&gt;0,J76=0),"Sortant poule de 4 incorrect !!!",""),"")</f>
        <v/>
      </c>
      <c r="AK76" s="69" t="str">
        <f>IF(AND(D76&gt;5,Tables!A79=2),IF(AND(K76&lt;&gt;0,L76=0),"Sortant poule de 5 incorrect !!!",""),"")</f>
        <v/>
      </c>
      <c r="AL76" s="70" t="str">
        <f>IF(AG76&lt;&gt;"",AG76,IF(AH76&lt;&gt;"",AH76,IF(AI76&lt;&gt;"",AI76,IF(AJ76&lt;&gt;"",AJ76,IF(AK76&lt;&gt;"",AK76,"")))))</f>
        <v/>
      </c>
      <c r="AM76" s="3" t="str">
        <f>IF($B$76=0,"",$B$76)</f>
        <v/>
      </c>
      <c r="AN76" s="126" t="str">
        <f t="shared" ref="AN76:AN80" si="177">IF(U76=0,"0",COUNTIF(M76:S76,MAX(M76:S76)))</f>
        <v>0</v>
      </c>
      <c r="AO76" s="126" t="str">
        <f t="shared" ref="AO76:AO80" si="178">IF(U76=0,"0",MAX(M76:S76))</f>
        <v>0</v>
      </c>
      <c r="AP76" s="124" t="str">
        <f t="shared" ref="AP76:AP80" si="179">IF(D76="","Pas de matchs",IF(U76=0,"KO","Poules"))</f>
        <v>Pas de matchs</v>
      </c>
      <c r="AQ76" s="127" t="str">
        <f t="shared" ref="AQ76:AQ80" si="180">IF(OR($AP76="Pas de matchs",$AP76="KO"),"0",T76-AN76*AO76)</f>
        <v>0</v>
      </c>
      <c r="AR76" s="123" t="str">
        <f t="shared" ref="AR76:AR134" si="181">IF(AND($AP76="Poules",$AN76&gt;1),$C76&amp;" "&amp;$AM76&amp;"
"&amp;"T1","")</f>
        <v/>
      </c>
      <c r="AS76" s="123" t="str">
        <f t="shared" ref="AS76:AS134" si="182">IF(AND($AP76="Poules",$AN76&gt;=2),$C76&amp;" "&amp;$AM76&amp;"
"&amp;"T2","")</f>
        <v/>
      </c>
      <c r="AT76" s="123" t="str">
        <f t="shared" ref="AT76:AT134" si="183">IF(AND($AP76="Poules",$AN76&gt;=3),$C76&amp;" "&amp;$AM76&amp;"
"&amp;"T3","")</f>
        <v/>
      </c>
      <c r="AU76" s="123" t="str">
        <f t="shared" ref="AU76:AU134" si="184">IF(AND($AP76="Poules",$AN76&gt;=4),$C76&amp;" "&amp;$AM76&amp;"
"&amp;"T4","")</f>
        <v/>
      </c>
      <c r="AV76" s="123" t="str">
        <f t="shared" ref="AV76:AV134" si="185">IF(AND($AP76="Poules",$AN76&gt;=5),$C76&amp;" "&amp;$AM76&amp;"
"&amp;"T5","")</f>
        <v/>
      </c>
      <c r="AW76" s="123" t="str">
        <f t="shared" ref="AW76:AW80" si="186">IF(OR(D76="",$AP76&lt;&gt;"Poules",$AQ76=0),"",IF($AQ76-$S76-$R76-$Q76-$P76&gt;=0,$C76&amp;" "&amp;$AM76&amp;"
"&amp;"1/8f",""))</f>
        <v/>
      </c>
      <c r="AX76" s="123" t="str">
        <f t="shared" ref="AX76:AX80" si="187">IF(OR(D76="",$AP76&lt;&gt;"Poules",$AQ76=0),"",IF(D76="","",IF($AQ76-$S76-$R76-$Q76&gt;=0,$C76&amp;" "&amp;$AM76&amp;"
"&amp;"1/4f","")))</f>
        <v/>
      </c>
      <c r="AY76" s="123" t="str">
        <f t="shared" ref="AY76:AY80" si="188">IF(OR(D76="",$AP76&lt;&gt;"Poules",$AQ76=0),"",IF(OR(D76="",AQ76&lt;2),"",IF($AQ76-($S76)&gt;=0,$C76&amp;" "&amp;$AM76&amp;"
"&amp;"1/2f","")))</f>
        <v/>
      </c>
      <c r="AZ76" s="123" t="str">
        <f t="shared" ref="AZ76:AZ80" si="189">IF(OR(D76="",$AP76&lt;&gt;"Poules",$AQ76=0),"",IF(AND($AQ76&lt;&gt;0,AQ76-0&gt;=1),$C76&amp;" "&amp;$AM76&amp;"
"&amp;"finale",""))</f>
        <v/>
      </c>
      <c r="BA76" s="123" t="str">
        <f t="shared" ref="BA76:BA80" si="190">IF(AND($AP76="KO",M76&lt;&gt;""),$C76&amp;" "&amp;$AM76&amp;"
"&amp;"1/64f","")</f>
        <v/>
      </c>
      <c r="BB76" s="123" t="str">
        <f t="shared" ref="BB76:BB80" si="191">IF(AND($AP76="KO",N76&lt;&gt;""),$C76&amp;" "&amp;$AM76&amp;"
"&amp;"1/32f","")</f>
        <v/>
      </c>
      <c r="BC76" s="123" t="str">
        <f t="shared" ref="BC76:BC80" si="192">IF(AND($AP76="KO",O76&lt;&gt;""),$C76&amp;" "&amp;$AM76&amp;"
"&amp;"1/16f","")</f>
        <v/>
      </c>
      <c r="BD76" s="123" t="str">
        <f t="shared" ref="BD76:BD80" si="193">IF(AND($AP76="KO",P76&lt;&gt;""),$C76&amp;" "&amp;$AM76&amp;"
"&amp;"1/8f","")</f>
        <v/>
      </c>
      <c r="BE76" s="123" t="str">
        <f t="shared" ref="BE76:BE80" si="194">IF(AND($AP76="KO",Q76&lt;&gt;""),$C76&amp;" "&amp;$AM76&amp;"
"&amp;"1/4f","")</f>
        <v/>
      </c>
      <c r="BF76" s="123" t="str">
        <f t="shared" ref="BF76:BF80" si="195">IF(AND($AP76="KO",R76&lt;&gt;""),$C76&amp;" "&amp;$AM76&amp;"
"&amp;"1/2f","")</f>
        <v/>
      </c>
      <c r="BG76" s="123" t="str">
        <f t="shared" ref="BG76:BG80" si="196">IF(AND($AP76="KO",S76&lt;&gt;""),$C76&amp;" "&amp;$AM76&amp;"
"&amp;"finale","")</f>
        <v/>
      </c>
    </row>
    <row r="77" spans="1:59" ht="26.25" customHeight="1" x14ac:dyDescent="0.2">
      <c r="A77" s="129" t="str">
        <f>IF(AL77="","","?? ---&gt;")</f>
        <v/>
      </c>
      <c r="B77" s="163"/>
      <c r="C77" s="71" t="s">
        <v>9</v>
      </c>
      <c r="D77" s="5"/>
      <c r="E77" s="72"/>
      <c r="F77" s="73" t="str">
        <f>IF(D77="","",IF(D77&gt;=64,16,IF(D77&gt;=32,8,IF(D77&gt;=16,4,IF(D77&lt;6,0,2)))))</f>
        <v/>
      </c>
      <c r="G77" s="9" t="str">
        <f>IF(OR(D77="",Tables!A80=1),"",VLOOKUP(D77,Tables!$C$1:$F$47,2))</f>
        <v/>
      </c>
      <c r="H77" s="10" t="str">
        <f>IF(OR(D77="",Tables!A80=1),"",IF(G77=0,0,VLOOKUP(D77,Tables!$C$1:$I$47,5)))</f>
        <v/>
      </c>
      <c r="I77" s="9" t="str">
        <f>IF(OR(D77="",Tables!A80=1),"",VLOOKUP(D77,Tables!$C$1:$F$47,3))</f>
        <v/>
      </c>
      <c r="J77" s="10" t="str">
        <f>IF(OR(D77="",Tables!A80=1),"",IF(I77=0,0,VLOOKUP(D77,Tables!$C$1:$I$47,6)))</f>
        <v/>
      </c>
      <c r="K77" s="9" t="str">
        <f>IF(OR(D77="",Tables!A80=1),"",VLOOKUP(D77,Tables!$C$1:$F$47,4))</f>
        <v/>
      </c>
      <c r="L77" s="10" t="str">
        <f>IF(OR(D77="",Tables!A80=1),"",IF(K77=0,0,VLOOKUP(D77,Tables!$C$1:$I$47,7)))</f>
        <v/>
      </c>
      <c r="M77" s="74" t="str">
        <f>IF(Tables!A80=1,IF(N77="","",IF(T77&gt;=127,64,IF(T77-SUM(N77:S77)=0,"",T77-SUM(N77:S77)))),IF(Y77=0,"",Y77))</f>
        <v/>
      </c>
      <c r="N77" s="74" t="str">
        <f>IF(Tables!A80=1,IF(O77="","",IF(T77&gt;=63,32,IF(T77-SUM(O77:S77)=0,"",T77-SUM(O77:S77)))),IF(Z77=0,"",Z77))</f>
        <v/>
      </c>
      <c r="O77" s="74" t="str">
        <f>IF(Tables!A80=1,IF(P77="","",IF(T77&gt;=31,16,IF(T77-SUM(P77:S77)=0,"",T77-SUM(P77:S77)))),IF(AA77=0,"",AA77))</f>
        <v/>
      </c>
      <c r="P77" s="74" t="str">
        <f>IF(Tables!A80=1,IF(Q77="","",IF(T77&gt;=15,8,IF(T77-SUM(Q77:S77)=0,"",T77-SUM(Q77:S77)))),IF(AB77=0,"",AB77))</f>
        <v/>
      </c>
      <c r="Q77" s="74" t="str">
        <f>IF(Tables!A80=1,IF(R77="","",IF(T77&gt;=7,4,IF(T77-SUM(R77:S77)=0,"",T77-SUM(R77:S77)))),IF(AC77=0,"",AC77))</f>
        <v/>
      </c>
      <c r="R77" s="74" t="str">
        <f>IF(Tables!A80=1,IF(S77="","",IF(T77&gt;=3,2,IF((T77-S77)=0,"",(T77-S77)))),IF(AD77=0,"",AD77))</f>
        <v/>
      </c>
      <c r="S77" s="75" t="str">
        <f>IF(Tables!A80=1,IF(D77&lt;6,"",IF(OR(T77="",T77="??"),"",IF(T77&gt;=1,1,""))),IF(AE77=0,"",AE77))</f>
        <v/>
      </c>
      <c r="T77" s="76" t="str">
        <f>IF(D77="","",IF(Tables!A80=1,IF(D77&lt;8,"??",D77-1),IF(Tables!A80=2,IF(D77=3,3,IF(D77=4,6,IF(D77=5,10,(G77*3)+(I77*6)+(K77*10)+((G77*H77)+(I77*J77)+(K77*L77))-1))))))</f>
        <v/>
      </c>
      <c r="U77" s="59">
        <f>IF(Tables!A80=2,IF(K77&gt;=1,5,IF(I77&gt;=1,3,IF(G77&gt;=1,3,0))),0)</f>
        <v>0</v>
      </c>
      <c r="V77" s="59">
        <f>IF(D77="",0,IF(U77=0,0,(G77*1)+(I77*2)+(K77*2)))</f>
        <v>0</v>
      </c>
      <c r="W77" s="59">
        <f>IF(U77=0,0,(G77*3)+(I77*6)+(K77*10))</f>
        <v>0</v>
      </c>
      <c r="X77" s="59">
        <f>IF(D77&lt;6,0,IF(Tables!A80=2,(G77*H77)+(I77*J77)+(K77*L77)-1,0))</f>
        <v>0</v>
      </c>
      <c r="Y77" s="59">
        <f>IF(AE77=0,0,IF(X77&gt;=127,64,IF((X77-SUM(Z77:AE77))&lt;=0,IF(V77&lt;=(SUM(W77:X77)-SUM(Z77:AE77)),V77,0),(X77-SUM(Z77:AE77)))))</f>
        <v>0</v>
      </c>
      <c r="Z77" s="59">
        <f>IF(AE77=0,0,IF(X77&gt;=63,32,IF((X77-SUM(AA77:AE77))&lt;=0,IF(V77&lt;=(SUM(W77:X77)-SUM(AA77:AE77)),V77,0),(X77-SUM(AA77:AE77)))))</f>
        <v>0</v>
      </c>
      <c r="AA77" s="59">
        <f>IF(AE77=0,0,IF(X77&gt;=31,16,IF((X77-SUM(AB77:AE77))&lt;=0,IF(V77&lt;=(SUM(W77:X77)-SUM(AB77:AE77)),V77,0),(X77-SUM(AB77:AE77)))))</f>
        <v>0</v>
      </c>
      <c r="AB77" s="59">
        <f>IF(AE77=0,0,IF(X77&gt;=15,8,IF((X77-SUM(AC77:AE77))&lt;=0,IF(V77&lt;=(SUM(W77:X77)-SUM(AC77:AE77)),V77,0),(X77-SUM(AC77:AE77)))))</f>
        <v>0</v>
      </c>
      <c r="AC77" s="59">
        <f>IF(AE77=0,0,IF(X77&gt;=7,4,IF((X77-SUM(AD77:AE77))&lt;=0,IF(V77&lt;=(SUM(W77:X77)-SUM(AD77:AE77)),V77,0),(X77-SUM(AD77:AE77)))))</f>
        <v>0</v>
      </c>
      <c r="AD77" s="59">
        <f>IF(AE77=0,0,IF(X77&gt;=3,2,IF((X77-AE77)&lt;=0,IF(V77&lt;(SUM(W77:X77)-AE77),V77,0),(X77-AE77))))</f>
        <v>0</v>
      </c>
      <c r="AE77" s="59">
        <f>IF(X77=0,IF(V77&lt;&gt;0,V77,0),IF(X77&gt;=1,1,0))</f>
        <v>0</v>
      </c>
      <c r="AF77" s="59" t="str">
        <f>IF(COUNT(M77:S77)=0,"",COUNT(M77:S77))</f>
        <v/>
      </c>
      <c r="AG77" s="68" t="str">
        <f>IF(D77="","",IF(AND(Tables!A80=2,D77&lt;4),"Normalement, 4 joueurs minimum !!!",IF(AND(Tables!A80=1,D77&lt;8),"8 joueurs minimum !!!","")))</f>
        <v/>
      </c>
      <c r="AH77" s="69" t="str">
        <f>IF(Tables!A80=2,IF(D77="","",IF(((G77*3)+(I77*4)+(K77*5))&lt;&gt;D77,"Incohérence dans les poules !!!","")),"")</f>
        <v/>
      </c>
      <c r="AI77" s="69" t="str">
        <f>IF(AND(D77&gt;5,Tables!A80=2),IF(AND(G77&lt;&gt;0,H77=0),"Sortant poule de 3 incorrect !!!",""),"")</f>
        <v/>
      </c>
      <c r="AJ77" s="69" t="str">
        <f>IF(AND(D77&gt;5,Tables!A80=2),IF(AND(I77&lt;&gt;0,J77=0),"Sortant poule de 4 incorrect !!!",""),"")</f>
        <v/>
      </c>
      <c r="AK77" s="69" t="str">
        <f>IF(AND(D77&gt;5,Tables!A80=2),IF(AND(K77&lt;&gt;0,L77=0),"Sortant poule de 5 incorrect !!!",""),"")</f>
        <v/>
      </c>
      <c r="AL77" s="70" t="str">
        <f>IF(AG77&lt;&gt;"",AG77,IF(AH77&lt;&gt;"",AH77,IF(AI77&lt;&gt;"",AI77,IF(AJ77&lt;&gt;"",AJ77,IF(AK77&lt;&gt;"",AK77,"")))))</f>
        <v/>
      </c>
      <c r="AM77" s="3" t="str">
        <f t="shared" ref="AM77:AM80" si="197">IF($B$76=0,"",$B$76)</f>
        <v/>
      </c>
      <c r="AN77" s="126" t="str">
        <f t="shared" si="177"/>
        <v>0</v>
      </c>
      <c r="AO77" s="126" t="str">
        <f t="shared" si="178"/>
        <v>0</v>
      </c>
      <c r="AP77" s="124" t="str">
        <f t="shared" si="179"/>
        <v>Pas de matchs</v>
      </c>
      <c r="AQ77" s="127" t="str">
        <f t="shared" si="180"/>
        <v>0</v>
      </c>
      <c r="AR77" s="123" t="str">
        <f t="shared" si="181"/>
        <v/>
      </c>
      <c r="AS77" s="123" t="str">
        <f t="shared" si="182"/>
        <v/>
      </c>
      <c r="AT77" s="123" t="str">
        <f t="shared" si="183"/>
        <v/>
      </c>
      <c r="AU77" s="123" t="str">
        <f t="shared" si="184"/>
        <v/>
      </c>
      <c r="AV77" s="123" t="str">
        <f t="shared" si="185"/>
        <v/>
      </c>
      <c r="AW77" s="123" t="str">
        <f t="shared" si="186"/>
        <v/>
      </c>
      <c r="AX77" s="123" t="str">
        <f t="shared" si="187"/>
        <v/>
      </c>
      <c r="AY77" s="123" t="str">
        <f t="shared" si="188"/>
        <v/>
      </c>
      <c r="AZ77" s="123" t="str">
        <f t="shared" si="189"/>
        <v/>
      </c>
      <c r="BA77" s="123" t="str">
        <f t="shared" si="190"/>
        <v/>
      </c>
      <c r="BB77" s="123" t="str">
        <f t="shared" si="191"/>
        <v/>
      </c>
      <c r="BC77" s="123" t="str">
        <f t="shared" si="192"/>
        <v/>
      </c>
      <c r="BD77" s="123" t="str">
        <f t="shared" si="193"/>
        <v/>
      </c>
      <c r="BE77" s="123" t="str">
        <f t="shared" si="194"/>
        <v/>
      </c>
      <c r="BF77" s="123" t="str">
        <f t="shared" si="195"/>
        <v/>
      </c>
      <c r="BG77" s="123" t="str">
        <f t="shared" si="196"/>
        <v/>
      </c>
    </row>
    <row r="78" spans="1:59" ht="26.25" customHeight="1" x14ac:dyDescent="0.2">
      <c r="A78" s="129" t="str">
        <f>IF(AL78="","","?? ---&gt;")</f>
        <v/>
      </c>
      <c r="B78" s="163"/>
      <c r="C78" s="71" t="s">
        <v>10</v>
      </c>
      <c r="D78" s="5"/>
      <c r="E78" s="72"/>
      <c r="F78" s="73" t="str">
        <f>IF(D78="","",IF(D78&gt;=64,16,IF(D78&gt;=32,8,IF(D78&gt;=16,4,IF(D78&lt;6,0,2)))))</f>
        <v/>
      </c>
      <c r="G78" s="9" t="str">
        <f>IF(OR(D78="",Tables!A81=1),"",VLOOKUP(D78,Tables!$C$1:$F$47,2))</f>
        <v/>
      </c>
      <c r="H78" s="10" t="str">
        <f>IF(OR(D78="",Tables!A81=1),"",IF(G78=0,0,VLOOKUP(D78,Tables!$C$1:$I$47,5)))</f>
        <v/>
      </c>
      <c r="I78" s="9" t="str">
        <f>IF(OR(D78="",Tables!A81=1),"",VLOOKUP(D78,Tables!$C$1:$F$47,3))</f>
        <v/>
      </c>
      <c r="J78" s="10" t="str">
        <f>IF(OR(D78="",Tables!A81=1),"",IF(I78=0,0,VLOOKUP(D78,Tables!$C$1:$I$47,6)))</f>
        <v/>
      </c>
      <c r="K78" s="9" t="str">
        <f>IF(OR(D78="",Tables!A81=1),"",VLOOKUP(D78,Tables!$C$1:$F$47,4))</f>
        <v/>
      </c>
      <c r="L78" s="10" t="str">
        <f>IF(OR(D78="",Tables!A81=1),"",IF(K78=0,0,VLOOKUP(D78,Tables!$C$1:$I$47,7)))</f>
        <v/>
      </c>
      <c r="M78" s="74" t="str">
        <f>IF(Tables!A81=1,IF(N78="","",IF(T78&gt;=127,64,IF(T78-SUM(N78:S78)=0,"",T78-SUM(N78:S78)))),IF(Y78=0,"",Y78))</f>
        <v/>
      </c>
      <c r="N78" s="74" t="str">
        <f>IF(Tables!A81=1,IF(O78="","",IF(T78&gt;=63,32,IF(T78-SUM(O78:S78)=0,"",T78-SUM(O78:S78)))),IF(Z78=0,"",Z78))</f>
        <v/>
      </c>
      <c r="O78" s="74" t="str">
        <f>IF(Tables!A81=1,IF(P78="","",IF(T78&gt;=31,16,IF(T78-SUM(P78:S78)=0,"",T78-SUM(P78:S78)))),IF(AA78=0,"",AA78))</f>
        <v/>
      </c>
      <c r="P78" s="74" t="str">
        <f>IF(Tables!A81=1,IF(Q78="","",IF(T78&gt;=15,8,IF(T78-SUM(Q78:S78)=0,"",T78-SUM(Q78:S78)))),IF(AB78=0,"",AB78))</f>
        <v/>
      </c>
      <c r="Q78" s="74" t="str">
        <f>IF(Tables!A81=1,IF(R78="","",IF(T78&gt;=7,4,IF(T78-SUM(R78:S78)=0,"",T78-SUM(R78:S78)))),IF(AC78=0,"",AC78))</f>
        <v/>
      </c>
      <c r="R78" s="74" t="str">
        <f>IF(Tables!A81=1,IF(S78="","",IF(T78&gt;=3,2,IF((T78-S78)=0,"",(T78-S78)))),IF(AD78=0,"",AD78))</f>
        <v/>
      </c>
      <c r="S78" s="75" t="str">
        <f>IF(Tables!A81=1,IF(D78&lt;6,"",IF(OR(T78="",T78="??"),"",IF(T78&gt;=1,1,""))),IF(AE78=0,"",AE78))</f>
        <v/>
      </c>
      <c r="T78" s="76" t="str">
        <f>IF(D78="","",IF(Tables!A81=1,IF(D78&lt;8,"??",D78-1),IF(Tables!A81=2,IF(D78=3,3,IF(D78=4,6,IF(D78=5,10,(G78*3)+(I78*6)+(K78*10)+((G78*H78)+(I78*J78)+(K78*L78))-1))))))</f>
        <v/>
      </c>
      <c r="U78" s="59">
        <f>IF(Tables!A81=2,IF(K78&gt;=1,5,IF(I78&gt;=1,3,IF(G78&gt;=1,3,0))),0)</f>
        <v>0</v>
      </c>
      <c r="V78" s="59">
        <f>IF(D78="",0,IF(U78=0,0,(G78*1)+(I78*2)+(K78*2)))</f>
        <v>0</v>
      </c>
      <c r="W78" s="59">
        <f>IF(U78=0,0,(G78*3)+(I78*6)+(K78*10))</f>
        <v>0</v>
      </c>
      <c r="X78" s="59">
        <f>IF(D78&lt;6,0,IF(Tables!A81=2,(G78*H78)+(I78*J78)+(K78*L78)-1,0))</f>
        <v>0</v>
      </c>
      <c r="Y78" s="59">
        <f>IF(AE78=0,0,IF(X78&gt;=127,64,IF((X78-SUM(Z78:AE78))&lt;=0,IF(V78&lt;=(SUM(W78:X78)-SUM(Z78:AE78)),V78,0),(X78-SUM(Z78:AE78)))))</f>
        <v>0</v>
      </c>
      <c r="Z78" s="59">
        <f>IF(AE78=0,0,IF(X78&gt;=63,32,IF((X78-SUM(AA78:AE78))&lt;=0,IF(V78&lt;=(SUM(W78:X78)-SUM(AA78:AE78)),V78,0),(X78-SUM(AA78:AE78)))))</f>
        <v>0</v>
      </c>
      <c r="AA78" s="59">
        <f>IF(AE78=0,0,IF(X78&gt;=31,16,IF((X78-SUM(AB78:AE78))&lt;=0,IF(V78&lt;=(SUM(W78:X78)-SUM(AB78:AE78)),V78,0),(X78-SUM(AB78:AE78)))))</f>
        <v>0</v>
      </c>
      <c r="AB78" s="59">
        <f>IF(AE78=0,0,IF(X78&gt;=15,8,IF((X78-SUM(AC78:AE78))&lt;=0,IF(V78&lt;=(SUM(W78:X78)-SUM(AC78:AE78)),V78,0),(X78-SUM(AC78:AE78)))))</f>
        <v>0</v>
      </c>
      <c r="AC78" s="59">
        <f>IF(AE78=0,0,IF(X78&gt;=7,4,IF((X78-SUM(AD78:AE78))&lt;=0,IF(V78&lt;=(SUM(W78:X78)-SUM(AD78:AE78)),V78,0),(X78-SUM(AD78:AE78)))))</f>
        <v>0</v>
      </c>
      <c r="AD78" s="59">
        <f>IF(AE78=0,0,IF(X78&gt;=3,2,IF((X78-AE78)&lt;=0,IF(V78&lt;(SUM(W78:X78)-AE78),V78,0),(X78-AE78))))</f>
        <v>0</v>
      </c>
      <c r="AE78" s="59">
        <f>IF(X78=0,IF(V78&lt;&gt;0,V78,0),IF(X78&gt;=1,1,0))</f>
        <v>0</v>
      </c>
      <c r="AF78" s="59" t="str">
        <f>IF(COUNT(M78:S78)=0,"",COUNT(M78:S78))</f>
        <v/>
      </c>
      <c r="AG78" s="68" t="str">
        <f>IF(D78="","",IF(AND(Tables!A81=2,D78&lt;4),"Normalement, 4 joueurs minimum !!!",IF(AND(Tables!A81=1,D78&lt;8),"8 joueurs minimum !!!","")))</f>
        <v/>
      </c>
      <c r="AH78" s="69" t="str">
        <f>IF(Tables!A81=2,IF(D78="","",IF(((G78*3)+(I78*4)+(K78*5))&lt;&gt;D78,"Incohérence dans les poules !!!","")),"")</f>
        <v/>
      </c>
      <c r="AI78" s="69" t="str">
        <f>IF(AND(D78&gt;5,Tables!A81=2),IF(AND(G78&lt;&gt;0,H78=0),"Sortant poule de 3 incorrect !!!",""),"")</f>
        <v/>
      </c>
      <c r="AJ78" s="69" t="str">
        <f>IF(AND(D78&gt;5,Tables!A81=2),IF(AND(I78&lt;&gt;0,J78=0),"Sortant poule de 4 incorrect !!!",""),"")</f>
        <v/>
      </c>
      <c r="AK78" s="69" t="str">
        <f>IF(AND(D78&gt;5,Tables!A81=2),IF(AND(K78&lt;&gt;0,L78=0),"Sortant poule de 5 incorrect !!!",""),"")</f>
        <v/>
      </c>
      <c r="AL78" s="70" t="str">
        <f>IF(AG78&lt;&gt;"",AG78,IF(AH78&lt;&gt;"",AH78,IF(AI78&lt;&gt;"",AI78,IF(AJ78&lt;&gt;"",AJ78,IF(AK78&lt;&gt;"",AK78,"")))))</f>
        <v/>
      </c>
      <c r="AM78" s="3" t="str">
        <f t="shared" si="197"/>
        <v/>
      </c>
      <c r="AN78" s="126" t="str">
        <f t="shared" si="177"/>
        <v>0</v>
      </c>
      <c r="AO78" s="126" t="str">
        <f t="shared" si="178"/>
        <v>0</v>
      </c>
      <c r="AP78" s="124" t="str">
        <f t="shared" si="179"/>
        <v>Pas de matchs</v>
      </c>
      <c r="AQ78" s="127" t="str">
        <f t="shared" si="180"/>
        <v>0</v>
      </c>
      <c r="AR78" s="123" t="str">
        <f t="shared" si="181"/>
        <v/>
      </c>
      <c r="AS78" s="123" t="str">
        <f t="shared" si="182"/>
        <v/>
      </c>
      <c r="AT78" s="123" t="str">
        <f t="shared" si="183"/>
        <v/>
      </c>
      <c r="AU78" s="123" t="str">
        <f t="shared" si="184"/>
        <v/>
      </c>
      <c r="AV78" s="123" t="str">
        <f t="shared" si="185"/>
        <v/>
      </c>
      <c r="AW78" s="123" t="str">
        <f t="shared" si="186"/>
        <v/>
      </c>
      <c r="AX78" s="123" t="str">
        <f t="shared" si="187"/>
        <v/>
      </c>
      <c r="AY78" s="123" t="str">
        <f t="shared" si="188"/>
        <v/>
      </c>
      <c r="AZ78" s="123" t="str">
        <f t="shared" si="189"/>
        <v/>
      </c>
      <c r="BA78" s="123" t="str">
        <f t="shared" si="190"/>
        <v/>
      </c>
      <c r="BB78" s="123" t="str">
        <f t="shared" si="191"/>
        <v/>
      </c>
      <c r="BC78" s="123" t="str">
        <f t="shared" si="192"/>
        <v/>
      </c>
      <c r="BD78" s="123" t="str">
        <f t="shared" si="193"/>
        <v/>
      </c>
      <c r="BE78" s="123" t="str">
        <f t="shared" si="194"/>
        <v/>
      </c>
      <c r="BF78" s="123" t="str">
        <f t="shared" si="195"/>
        <v/>
      </c>
      <c r="BG78" s="123" t="str">
        <f t="shared" si="196"/>
        <v/>
      </c>
    </row>
    <row r="79" spans="1:59" ht="26.25" customHeight="1" x14ac:dyDescent="0.2">
      <c r="A79" s="129" t="str">
        <f>IF(AL79="","","?? ---&gt;")</f>
        <v/>
      </c>
      <c r="B79" s="163"/>
      <c r="C79" s="71" t="s">
        <v>11</v>
      </c>
      <c r="D79" s="5"/>
      <c r="E79" s="72"/>
      <c r="F79" s="73" t="str">
        <f>IF(D79="","",IF(D79&gt;=64,16,IF(D79&gt;=32,8,IF(D79&gt;=16,4,IF(D79&lt;6,0,2)))))</f>
        <v/>
      </c>
      <c r="G79" s="9" t="str">
        <f>IF(OR(D79="",Tables!A82=1),"",VLOOKUP(D79,Tables!$C$1:$F$47,2))</f>
        <v/>
      </c>
      <c r="H79" s="10" t="str">
        <f>IF(OR(D79="",Tables!A82=1),"",IF(G79=0,0,VLOOKUP(D79,Tables!$C$1:$I$47,5)))</f>
        <v/>
      </c>
      <c r="I79" s="9" t="str">
        <f>IF(OR(D79="",Tables!A82=1),"",VLOOKUP(D79,Tables!$C$1:$F$47,3))</f>
        <v/>
      </c>
      <c r="J79" s="10" t="str">
        <f>IF(OR(D79="",Tables!A82=1),"",IF(I79=0,0,VLOOKUP(D79,Tables!$C$1:$I$47,6)))</f>
        <v/>
      </c>
      <c r="K79" s="9" t="str">
        <f>IF(OR(D79="",Tables!A82=1),"",VLOOKUP(D79,Tables!$C$1:$F$47,4))</f>
        <v/>
      </c>
      <c r="L79" s="10" t="str">
        <f>IF(OR(D79="",Tables!A82=1),"",IF(K79=0,0,VLOOKUP(D79,Tables!$C$1:$I$47,7)))</f>
        <v/>
      </c>
      <c r="M79" s="74" t="str">
        <f>IF(Tables!A82=1,IF(N79="","",IF(T79&gt;=127,64,IF(T79-SUM(N79:S79)=0,"",T79-SUM(N79:S79)))),IF(Y79=0,"",Y79))</f>
        <v/>
      </c>
      <c r="N79" s="74" t="str">
        <f>IF(Tables!A82=1,IF(O79="","",IF(T79&gt;=63,32,IF(T79-SUM(O79:S79)=0,"",T79-SUM(O79:S79)))),IF(Z79=0,"",Z79))</f>
        <v/>
      </c>
      <c r="O79" s="74" t="str">
        <f>IF(Tables!A82=1,IF(P79="","",IF(T79&gt;=31,16,IF(T79-SUM(P79:S79)=0,"",T79-SUM(P79:S79)))),IF(AA79=0,"",AA79))</f>
        <v/>
      </c>
      <c r="P79" s="74" t="str">
        <f>IF(Tables!A82=1,IF(Q79="","",IF(T79&gt;=15,8,IF(T79-SUM(Q79:S79)=0,"",T79-SUM(Q79:S79)))),IF(AB79=0,"",AB79))</f>
        <v/>
      </c>
      <c r="Q79" s="74" t="str">
        <f>IF(Tables!A82=1,IF(R79="","",IF(T79&gt;=7,4,IF(T79-SUM(R79:S79)=0,"",T79-SUM(R79:S79)))),IF(AC79=0,"",AC79))</f>
        <v/>
      </c>
      <c r="R79" s="74" t="str">
        <f>IF(Tables!A82=1,IF(S79="","",IF(T79&gt;=3,2,IF((T79-S79)=0,"",(T79-S79)))),IF(AD79=0,"",AD79))</f>
        <v/>
      </c>
      <c r="S79" s="75" t="str">
        <f>IF(Tables!A82=1,IF(D79&lt;6,"",IF(OR(T79="",T79="??"),"",IF(T79&gt;=1,1,""))),IF(AE79=0,"",AE79))</f>
        <v/>
      </c>
      <c r="T79" s="76" t="str">
        <f>IF(D79="","",IF(Tables!A82=1,IF(D79&lt;8,"??",D79-1),IF(Tables!A82=2,IF(D79=3,3,IF(D79=4,6,IF(D79=5,10,(G79*3)+(I79*6)+(K79*10)+((G79*H79)+(I79*J79)+(K79*L79))-1))))))</f>
        <v/>
      </c>
      <c r="U79" s="59">
        <f>IF(Tables!A82=2,IF(K79&gt;=1,5,IF(I79&gt;=1,3,IF(G79&gt;=1,3,0))),0)</f>
        <v>0</v>
      </c>
      <c r="V79" s="59">
        <f>IF(D79="",0,IF(U79=0,0,(G79*1)+(I79*2)+(K79*2)))</f>
        <v>0</v>
      </c>
      <c r="W79" s="59">
        <f>IF(U79=0,0,(G79*3)+(I79*6)+(K79*10))</f>
        <v>0</v>
      </c>
      <c r="X79" s="59">
        <f>IF(D79&lt;6,0,IF(Tables!A82=2,(G79*H79)+(I79*J79)+(K79*L79)-1,0))</f>
        <v>0</v>
      </c>
      <c r="Y79" s="59">
        <f>IF(AE79=0,0,IF(X79&gt;=127,64,IF((X79-SUM(Z79:AE79))&lt;=0,IF(V79&lt;=(SUM(W79:X79)-SUM(Z79:AE79)),V79,0),(X79-SUM(Z79:AE79)))))</f>
        <v>0</v>
      </c>
      <c r="Z79" s="59">
        <f>IF(AE79=0,0,IF(X79&gt;=63,32,IF((X79-SUM(AA79:AE79))&lt;=0,IF(V79&lt;=(SUM(W79:X79)-SUM(AA79:AE79)),V79,0),(X79-SUM(AA79:AE79)))))</f>
        <v>0</v>
      </c>
      <c r="AA79" s="59">
        <f>IF(AE79=0,0,IF(X79&gt;=31,16,IF((X79-SUM(AB79:AE79))&lt;=0,IF(V79&lt;=(SUM(W79:X79)-SUM(AB79:AE79)),V79,0),(X79-SUM(AB79:AE79)))))</f>
        <v>0</v>
      </c>
      <c r="AB79" s="59">
        <f>IF(AE79=0,0,IF(X79&gt;=15,8,IF((X79-SUM(AC79:AE79))&lt;=0,IF(V79&lt;=(SUM(W79:X79)-SUM(AC79:AE79)),V79,0),(X79-SUM(AC79:AE79)))))</f>
        <v>0</v>
      </c>
      <c r="AC79" s="59">
        <f>IF(AE79=0,0,IF(X79&gt;=7,4,IF((X79-SUM(AD79:AE79))&lt;=0,IF(V79&lt;=(SUM(W79:X79)-SUM(AD79:AE79)),V79,0),(X79-SUM(AD79:AE79)))))</f>
        <v>0</v>
      </c>
      <c r="AD79" s="59">
        <f>IF(AE79=0,0,IF(X79&gt;=3,2,IF((X79-AE79)&lt;=0,IF(V79&lt;(SUM(W79:X79)-AE79),V79,0),(X79-AE79))))</f>
        <v>0</v>
      </c>
      <c r="AE79" s="59">
        <f>IF(X79=0,IF(V79&lt;&gt;0,V79,0),IF(X79&gt;=1,1,0))</f>
        <v>0</v>
      </c>
      <c r="AF79" s="59" t="str">
        <f>IF(COUNT(M79:S79)=0,"",COUNT(M79:S79))</f>
        <v/>
      </c>
      <c r="AG79" s="68" t="str">
        <f>IF(D79="","",IF(AND(Tables!A82=2,D79&lt;4),"Normalement, 4 joueurs minimum !!!",IF(AND(Tables!A82=1,D79&lt;8),"8 joueurs minimum !!!","")))</f>
        <v/>
      </c>
      <c r="AH79" s="69" t="str">
        <f>IF(Tables!A82=2,IF(D79="","",IF(((G79*3)+(I79*4)+(K79*5))&lt;&gt;D79,"Incohérence dans les poules !!!","")),"")</f>
        <v/>
      </c>
      <c r="AI79" s="69" t="str">
        <f>IF(AND(D79&gt;5,Tables!A82=2),IF(AND(G79&lt;&gt;0,H79=0),"Sortant poule de 3 incorrect !!!",""),"")</f>
        <v/>
      </c>
      <c r="AJ79" s="69" t="str">
        <f>IF(AND(D79&gt;5,Tables!A82=2),IF(AND(I79&lt;&gt;0,J79=0),"Sortant poule de 4 incorrect !!!",""),"")</f>
        <v/>
      </c>
      <c r="AK79" s="69" t="str">
        <f>IF(AND(D79&gt;5,Tables!A82=2),IF(AND(K79&lt;&gt;0,L79=0),"Sortant poule de 5 incorrect !!!",""),"")</f>
        <v/>
      </c>
      <c r="AL79" s="70" t="str">
        <f>IF(AG79&lt;&gt;"",AG79,IF(AH79&lt;&gt;"",AH79,IF(AI79&lt;&gt;"",AI79,IF(AJ79&lt;&gt;"",AJ79,IF(AK79&lt;&gt;"",AK79,"")))))</f>
        <v/>
      </c>
      <c r="AM79" s="3" t="str">
        <f t="shared" si="197"/>
        <v/>
      </c>
      <c r="AN79" s="126" t="str">
        <f t="shared" si="177"/>
        <v>0</v>
      </c>
      <c r="AO79" s="126" t="str">
        <f t="shared" si="178"/>
        <v>0</v>
      </c>
      <c r="AP79" s="124" t="str">
        <f t="shared" si="179"/>
        <v>Pas de matchs</v>
      </c>
      <c r="AQ79" s="127" t="str">
        <f t="shared" si="180"/>
        <v>0</v>
      </c>
      <c r="AR79" s="123" t="str">
        <f t="shared" si="181"/>
        <v/>
      </c>
      <c r="AS79" s="123" t="str">
        <f t="shared" si="182"/>
        <v/>
      </c>
      <c r="AT79" s="123" t="str">
        <f t="shared" si="183"/>
        <v/>
      </c>
      <c r="AU79" s="123" t="str">
        <f t="shared" si="184"/>
        <v/>
      </c>
      <c r="AV79" s="123" t="str">
        <f t="shared" si="185"/>
        <v/>
      </c>
      <c r="AW79" s="123" t="str">
        <f t="shared" si="186"/>
        <v/>
      </c>
      <c r="AX79" s="123" t="str">
        <f t="shared" si="187"/>
        <v/>
      </c>
      <c r="AY79" s="123" t="str">
        <f t="shared" si="188"/>
        <v/>
      </c>
      <c r="AZ79" s="123" t="str">
        <f t="shared" si="189"/>
        <v/>
      </c>
      <c r="BA79" s="123" t="str">
        <f t="shared" si="190"/>
        <v/>
      </c>
      <c r="BB79" s="123" t="str">
        <f t="shared" si="191"/>
        <v/>
      </c>
      <c r="BC79" s="123" t="str">
        <f t="shared" si="192"/>
        <v/>
      </c>
      <c r="BD79" s="123" t="str">
        <f t="shared" si="193"/>
        <v/>
      </c>
      <c r="BE79" s="123" t="str">
        <f t="shared" si="194"/>
        <v/>
      </c>
      <c r="BF79" s="123" t="str">
        <f t="shared" si="195"/>
        <v/>
      </c>
      <c r="BG79" s="123" t="str">
        <f t="shared" si="196"/>
        <v/>
      </c>
    </row>
    <row r="80" spans="1:59" ht="26.25" customHeight="1" thickBot="1" x14ac:dyDescent="0.25">
      <c r="A80" s="129" t="str">
        <f>IF(AL80="","","?? ---&gt;")</f>
        <v/>
      </c>
      <c r="B80" s="164"/>
      <c r="C80" s="77" t="s">
        <v>12</v>
      </c>
      <c r="D80" s="6"/>
      <c r="E80" s="78"/>
      <c r="F80" s="79" t="str">
        <f>IF(D80="","",IF(D80&gt;=64,16,IF(D80&gt;=32,8,IF(D80&gt;=16,4,IF(D80&lt;6,0,2)))))</f>
        <v/>
      </c>
      <c r="G80" s="11" t="str">
        <f>IF(OR(D80="",Tables!A83=1),"",VLOOKUP(D80,Tables!$C$1:$F$47,2))</f>
        <v/>
      </c>
      <c r="H80" s="12" t="str">
        <f>IF(OR(D80="",Tables!A83=1),"",IF(G80=0,0,VLOOKUP(D80,Tables!$C$1:$I$47,5)))</f>
        <v/>
      </c>
      <c r="I80" s="11" t="str">
        <f>IF(OR(D80="",Tables!A83=1),"",VLOOKUP(D80,Tables!$C$1:$F$47,3))</f>
        <v/>
      </c>
      <c r="J80" s="12" t="str">
        <f>IF(OR(D80="",Tables!A83=1),"",IF(I80=0,0,VLOOKUP(D80,Tables!$C$1:$I$47,6)))</f>
        <v/>
      </c>
      <c r="K80" s="11" t="str">
        <f>IF(OR(D80="",Tables!A83=1),"",VLOOKUP(D80,Tables!$C$1:$F$47,4))</f>
        <v/>
      </c>
      <c r="L80" s="12" t="str">
        <f>IF(OR(D80="",Tables!A83=1),"",IF(K80=0,0,VLOOKUP(D80,Tables!$C$1:$I$47,7)))</f>
        <v/>
      </c>
      <c r="M80" s="80" t="str">
        <f>IF(Tables!A83=1,IF(N80="","",IF(T80&gt;=127,64,IF(T80-SUM(N80:S80)=0,"",T80-SUM(N80:S80)))),IF(Y80=0,"",Y80))</f>
        <v/>
      </c>
      <c r="N80" s="80" t="str">
        <f>IF(Tables!A83=1,IF(O80="","",IF(T80&gt;=63,32,IF(T80-SUM(O80:S80)=0,"",T80-SUM(O80:S80)))),IF(Z80=0,"",Z80))</f>
        <v/>
      </c>
      <c r="O80" s="80" t="str">
        <f>IF(Tables!A83=1,IF(P80="","",IF(T80&gt;=31,16,IF(T80-SUM(P80:S80)=0,"",T80-SUM(P80:S80)))),IF(AA80=0,"",AA80))</f>
        <v/>
      </c>
      <c r="P80" s="80" t="str">
        <f>IF(Tables!A83=1,IF(Q80="","",IF(T80&gt;=15,8,IF(T80-SUM(Q80:S80)=0,"",T80-SUM(Q80:S80)))),IF(AB80=0,"",AB80))</f>
        <v/>
      </c>
      <c r="Q80" s="80" t="str">
        <f>IF(Tables!A83=1,IF(R80="","",IF(T80&gt;=7,4,IF(T80-SUM(R80:S80)=0,"",T80-SUM(R80:S80)))),IF(AC80=0,"",AC80))</f>
        <v/>
      </c>
      <c r="R80" s="80" t="str">
        <f>IF(Tables!A83=1,IF(S80="","",IF(T80&gt;=3,2,IF((T80-S80)=0,"",(T80-S80)))),IF(AD80=0,"",AD80))</f>
        <v/>
      </c>
      <c r="S80" s="81" t="str">
        <f>IF(Tables!A83=1,IF(D80&lt;6,"",IF(OR(T80="",T80="??"),"",IF(T80&gt;=1,1,""))),IF(AE80=0,"",AE80))</f>
        <v/>
      </c>
      <c r="T80" s="82" t="str">
        <f>IF(D80="","",IF(Tables!A83=1,IF(D80&lt;8,"??",D80-1),IF(Tables!A83=2,IF(D80=3,3,IF(D80=4,6,IF(D80=5,10,(G80*3)+(I80*6)+(K80*10)+((G80*H80)+(I80*J80)+(K80*L80))-1))))))</f>
        <v/>
      </c>
      <c r="U80" s="59">
        <f>IF(Tables!A83=2,IF(K80&gt;=1,5,IF(I80&gt;=1,3,IF(G80&gt;=1,3,0))),0)</f>
        <v>0</v>
      </c>
      <c r="V80" s="59">
        <f>IF(D80="",0,IF(U80=0,0,(G80*1)+(I80*2)+(K80*2)))</f>
        <v>0</v>
      </c>
      <c r="W80" s="59">
        <f>IF(U80=0,0,(G80*3)+(I80*6)+(K80*10))</f>
        <v>0</v>
      </c>
      <c r="X80" s="59">
        <f>IF(D80&lt;6,0,IF(Tables!A83=2,(G80*H80)+(I80*J80)+(K80*L80)-1,0))</f>
        <v>0</v>
      </c>
      <c r="Y80" s="59">
        <f>IF(AE80=0,0,IF(X80&gt;=127,64,IF((X80-SUM(Z80:AE80))&lt;=0,IF(V80&lt;=(SUM(W80:X80)-SUM(Z80:AE80)),V80,0),(X80-SUM(Z80:AE80)))))</f>
        <v>0</v>
      </c>
      <c r="Z80" s="59">
        <f>IF(AE80=0,0,IF(X80&gt;=63,32,IF((X80-SUM(AA80:AE80))&lt;=0,IF(V80&lt;=(SUM(W80:X80)-SUM(AA80:AE80)),V80,0),(X80-SUM(AA80:AE80)))))</f>
        <v>0</v>
      </c>
      <c r="AA80" s="59">
        <f>IF(AE80=0,0,IF(X80&gt;=31,16,IF((X80-SUM(AB80:AE80))&lt;=0,IF(V80&lt;=(SUM(W80:X80)-SUM(AB80:AE80)),V80,0),(X80-SUM(AB80:AE80)))))</f>
        <v>0</v>
      </c>
      <c r="AB80" s="59">
        <f>IF(AE80=0,0,IF(X80&gt;=15,8,IF((X80-SUM(AC80:AE80))&lt;=0,IF(V80&lt;=(SUM(W80:X80)-SUM(AC80:AE80)),V80,0),(X80-SUM(AC80:AE80)))))</f>
        <v>0</v>
      </c>
      <c r="AC80" s="59">
        <f>IF(AE80=0,0,IF(X80&gt;=7,4,IF((X80-SUM(AD80:AE80))&lt;=0,IF(V80&lt;=(SUM(W80:X80)-SUM(AD80:AE80)),V80,0),(X80-SUM(AD80:AE80)))))</f>
        <v>0</v>
      </c>
      <c r="AD80" s="59">
        <f>IF(AE80=0,0,IF(X80&gt;=3,2,IF((X80-AE80)&lt;=0,IF(V80&lt;(SUM(W80:X80)-AE80),V80,0),(X80-AE80))))</f>
        <v>0</v>
      </c>
      <c r="AE80" s="59">
        <f>IF(X80=0,IF(V80&lt;&gt;0,V80,0),IF(X80&gt;=1,1,0))</f>
        <v>0</v>
      </c>
      <c r="AF80" s="59" t="str">
        <f>IF(COUNT(M80:S80)=0,"",COUNT(M80:S80))</f>
        <v/>
      </c>
      <c r="AG80" s="68" t="str">
        <f>IF(D80="","",IF(AND(Tables!A83=2,D80&lt;4),"Normalement, 4 joueurs minimum !!!",IF(AND(Tables!A83=1,D80&lt;8),"8 joueurs minimum !!!","")))</f>
        <v/>
      </c>
      <c r="AH80" s="69" t="str">
        <f>IF(Tables!A83=2,IF(D80="","",IF(((G80*3)+(I80*4)+(K80*5))&lt;&gt;D80,"Incohérence dans les poules !!!","")),"")</f>
        <v/>
      </c>
      <c r="AI80" s="69" t="str">
        <f>IF(AND(D80&gt;5,Tables!A83=2),IF(AND(G80&lt;&gt;0,H80=0),"Sortant poule de 3 incorrect !!!",""),"")</f>
        <v/>
      </c>
      <c r="AJ80" s="69" t="str">
        <f>IF(AND(D80&gt;5,Tables!A83=2),IF(AND(I80&lt;&gt;0,J80=0),"Sortant poule de 4 incorrect !!!",""),"")</f>
        <v/>
      </c>
      <c r="AK80" s="69" t="str">
        <f>IF(AND(D80&gt;5,Tables!A83=2),IF(AND(K80&lt;&gt;0,L80=0),"Sortant poule de 5 incorrect !!!",""),"")</f>
        <v/>
      </c>
      <c r="AL80" s="70" t="str">
        <f>IF(AG80&lt;&gt;"",AG80,IF(AH80&lt;&gt;"",AH80,IF(AI80&lt;&gt;"",AI80,IF(AJ80&lt;&gt;"",AJ80,IF(AK80&lt;&gt;"",AK80,"")))))</f>
        <v/>
      </c>
      <c r="AM80" s="3" t="str">
        <f t="shared" si="197"/>
        <v/>
      </c>
      <c r="AN80" s="126" t="str">
        <f t="shared" si="177"/>
        <v>0</v>
      </c>
      <c r="AO80" s="126" t="str">
        <f t="shared" si="178"/>
        <v>0</v>
      </c>
      <c r="AP80" s="124" t="str">
        <f t="shared" si="179"/>
        <v>Pas de matchs</v>
      </c>
      <c r="AQ80" s="127" t="str">
        <f t="shared" si="180"/>
        <v>0</v>
      </c>
      <c r="AR80" s="123" t="str">
        <f t="shared" si="181"/>
        <v/>
      </c>
      <c r="AS80" s="123" t="str">
        <f t="shared" si="182"/>
        <v/>
      </c>
      <c r="AT80" s="123" t="str">
        <f t="shared" si="183"/>
        <v/>
      </c>
      <c r="AU80" s="123" t="str">
        <f t="shared" si="184"/>
        <v/>
      </c>
      <c r="AV80" s="123" t="str">
        <f t="shared" si="185"/>
        <v/>
      </c>
      <c r="AW80" s="123" t="str">
        <f t="shared" si="186"/>
        <v/>
      </c>
      <c r="AX80" s="123" t="str">
        <f t="shared" si="187"/>
        <v/>
      </c>
      <c r="AY80" s="123" t="str">
        <f t="shared" si="188"/>
        <v/>
      </c>
      <c r="AZ80" s="123" t="str">
        <f t="shared" si="189"/>
        <v/>
      </c>
      <c r="BA80" s="123" t="str">
        <f t="shared" si="190"/>
        <v/>
      </c>
      <c r="BB80" s="123" t="str">
        <f t="shared" si="191"/>
        <v/>
      </c>
      <c r="BC80" s="123" t="str">
        <f t="shared" si="192"/>
        <v/>
      </c>
      <c r="BD80" s="123" t="str">
        <f t="shared" si="193"/>
        <v/>
      </c>
      <c r="BE80" s="123" t="str">
        <f t="shared" si="194"/>
        <v/>
      </c>
      <c r="BF80" s="123" t="str">
        <f t="shared" si="195"/>
        <v/>
      </c>
      <c r="BG80" s="123" t="str">
        <f t="shared" si="196"/>
        <v/>
      </c>
    </row>
    <row r="81" spans="1:59" ht="18.75" customHeight="1" thickTop="1" thickBot="1" x14ac:dyDescent="0.25">
      <c r="A81" s="128"/>
      <c r="B81" s="83"/>
      <c r="C81" s="84"/>
      <c r="D81" s="84"/>
      <c r="E81" s="85"/>
      <c r="F81" s="84"/>
      <c r="G81" s="84"/>
      <c r="H81" s="84"/>
      <c r="I81" s="84"/>
      <c r="J81" s="84"/>
      <c r="K81" s="84"/>
      <c r="L81" s="84"/>
      <c r="M81" s="86">
        <f t="shared" ref="M81:T81" si="198">SUM(M76:M80)</f>
        <v>0</v>
      </c>
      <c r="N81" s="86">
        <f t="shared" si="198"/>
        <v>0</v>
      </c>
      <c r="O81" s="86">
        <f t="shared" si="198"/>
        <v>0</v>
      </c>
      <c r="P81" s="86">
        <f t="shared" si="198"/>
        <v>0</v>
      </c>
      <c r="Q81" s="86">
        <f t="shared" si="198"/>
        <v>0</v>
      </c>
      <c r="R81" s="86">
        <f t="shared" si="198"/>
        <v>0</v>
      </c>
      <c r="S81" s="86">
        <f t="shared" si="198"/>
        <v>0</v>
      </c>
      <c r="T81" s="87">
        <f t="shared" si="198"/>
        <v>0</v>
      </c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5"/>
      <c r="AH81" s="56"/>
      <c r="AI81" s="56"/>
      <c r="AJ81" s="56"/>
      <c r="AK81" s="56"/>
      <c r="AL81" s="57"/>
      <c r="AN81" s="124"/>
      <c r="AO81" s="124"/>
      <c r="AP81" s="124"/>
      <c r="AQ81" s="124"/>
      <c r="AR81" s="124"/>
      <c r="AS81" s="124"/>
      <c r="AT81" s="124"/>
      <c r="AU81" s="124"/>
      <c r="AV81" s="124"/>
      <c r="AW81" s="124"/>
      <c r="AX81" s="124"/>
      <c r="AY81" s="124"/>
      <c r="AZ81" s="124"/>
      <c r="BA81" s="124"/>
      <c r="BB81" s="124"/>
      <c r="BC81" s="124"/>
      <c r="BD81" s="124"/>
      <c r="BE81" s="124"/>
      <c r="BF81" s="124"/>
      <c r="BG81" s="124"/>
    </row>
    <row r="82" spans="1:59" ht="14.25" thickTop="1" thickBot="1" x14ac:dyDescent="0.25">
      <c r="A82" s="128"/>
      <c r="B82" s="52"/>
      <c r="C82" s="53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4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5"/>
      <c r="AH82" s="56"/>
      <c r="AI82" s="56"/>
      <c r="AJ82" s="56"/>
      <c r="AK82" s="56"/>
      <c r="AL82" s="57"/>
    </row>
    <row r="83" spans="1:59" s="3" customFormat="1" ht="14.25" customHeight="1" thickTop="1" thickBot="1" x14ac:dyDescent="0.25">
      <c r="A83" s="129"/>
      <c r="B83" s="58"/>
      <c r="C83" s="155"/>
      <c r="D83" s="157" t="s">
        <v>0</v>
      </c>
      <c r="E83" s="157" t="s">
        <v>1</v>
      </c>
      <c r="F83" s="159" t="s">
        <v>43</v>
      </c>
      <c r="G83" s="149" t="s">
        <v>44</v>
      </c>
      <c r="H83" s="151" t="s">
        <v>47</v>
      </c>
      <c r="I83" s="149" t="s">
        <v>45</v>
      </c>
      <c r="J83" s="151" t="s">
        <v>47</v>
      </c>
      <c r="K83" s="149" t="s">
        <v>46</v>
      </c>
      <c r="L83" s="151" t="s">
        <v>47</v>
      </c>
      <c r="M83" s="153" t="s">
        <v>18</v>
      </c>
      <c r="N83" s="153" t="s">
        <v>4</v>
      </c>
      <c r="O83" s="153" t="s">
        <v>5</v>
      </c>
      <c r="P83" s="153" t="s">
        <v>6</v>
      </c>
      <c r="Q83" s="153" t="s">
        <v>2</v>
      </c>
      <c r="R83" s="153" t="s">
        <v>3</v>
      </c>
      <c r="S83" s="171" t="s">
        <v>48</v>
      </c>
      <c r="T83" s="173" t="s">
        <v>49</v>
      </c>
      <c r="U83" s="167" t="s">
        <v>29</v>
      </c>
      <c r="V83" s="166" t="s">
        <v>30</v>
      </c>
      <c r="W83" s="166" t="s">
        <v>31</v>
      </c>
      <c r="X83" s="166" t="s">
        <v>28</v>
      </c>
      <c r="Y83" s="165" t="s">
        <v>18</v>
      </c>
      <c r="Z83" s="165" t="s">
        <v>4</v>
      </c>
      <c r="AA83" s="165" t="s">
        <v>5</v>
      </c>
      <c r="AB83" s="165" t="s">
        <v>6</v>
      </c>
      <c r="AC83" s="165" t="s">
        <v>2</v>
      </c>
      <c r="AD83" s="165" t="s">
        <v>3</v>
      </c>
      <c r="AE83" s="165" t="s">
        <v>7</v>
      </c>
      <c r="AF83" s="166" t="s">
        <v>40</v>
      </c>
      <c r="AG83" s="161" t="s">
        <v>50</v>
      </c>
      <c r="AH83" s="161" t="s">
        <v>51</v>
      </c>
      <c r="AI83" s="161" t="s">
        <v>52</v>
      </c>
      <c r="AJ83" s="161" t="s">
        <v>53</v>
      </c>
      <c r="AK83" s="161" t="s">
        <v>54</v>
      </c>
      <c r="AL83" s="60"/>
      <c r="AN83" s="145" t="s">
        <v>77</v>
      </c>
      <c r="AO83" s="146" t="s">
        <v>76</v>
      </c>
      <c r="AP83" s="147" t="s">
        <v>1</v>
      </c>
      <c r="AQ83" s="148" t="s">
        <v>28</v>
      </c>
      <c r="AR83" s="121" t="s">
        <v>71</v>
      </c>
      <c r="AS83" s="121" t="s">
        <v>72</v>
      </c>
      <c r="AT83" s="121" t="s">
        <v>73</v>
      </c>
      <c r="AU83" s="121" t="s">
        <v>74</v>
      </c>
      <c r="AV83" s="121" t="s">
        <v>75</v>
      </c>
      <c r="AW83" s="121" t="s">
        <v>6</v>
      </c>
      <c r="AX83" s="121" t="s">
        <v>2</v>
      </c>
      <c r="AY83" s="121" t="s">
        <v>3</v>
      </c>
      <c r="AZ83" s="121" t="s">
        <v>7</v>
      </c>
      <c r="BA83" s="121" t="s">
        <v>18</v>
      </c>
      <c r="BB83" s="121" t="s">
        <v>4</v>
      </c>
      <c r="BC83" s="121" t="s">
        <v>5</v>
      </c>
      <c r="BD83" s="121" t="s">
        <v>6</v>
      </c>
      <c r="BE83" s="121" t="s">
        <v>2</v>
      </c>
      <c r="BF83" s="121" t="s">
        <v>3</v>
      </c>
      <c r="BG83" s="121" t="s">
        <v>7</v>
      </c>
    </row>
    <row r="84" spans="1:59" s="3" customFormat="1" ht="13.5" thickBot="1" x14ac:dyDescent="0.25">
      <c r="A84" s="129"/>
      <c r="B84" s="61" t="s">
        <v>13</v>
      </c>
      <c r="C84" s="156"/>
      <c r="D84" s="158"/>
      <c r="E84" s="158"/>
      <c r="F84" s="160"/>
      <c r="G84" s="150"/>
      <c r="H84" s="152"/>
      <c r="I84" s="150"/>
      <c r="J84" s="152"/>
      <c r="K84" s="150"/>
      <c r="L84" s="152"/>
      <c r="M84" s="154"/>
      <c r="N84" s="154"/>
      <c r="O84" s="154"/>
      <c r="P84" s="154"/>
      <c r="Q84" s="154"/>
      <c r="R84" s="154"/>
      <c r="S84" s="172"/>
      <c r="T84" s="174"/>
      <c r="U84" s="167"/>
      <c r="V84" s="166"/>
      <c r="W84" s="166"/>
      <c r="X84" s="166"/>
      <c r="Y84" s="165"/>
      <c r="Z84" s="165"/>
      <c r="AA84" s="165"/>
      <c r="AB84" s="165"/>
      <c r="AC84" s="165"/>
      <c r="AD84" s="165"/>
      <c r="AE84" s="165"/>
      <c r="AF84" s="166"/>
      <c r="AG84" s="161"/>
      <c r="AH84" s="161"/>
      <c r="AI84" s="161"/>
      <c r="AJ84" s="161"/>
      <c r="AK84" s="161"/>
      <c r="AL84" s="60"/>
      <c r="AN84" s="145"/>
      <c r="AO84" s="146"/>
      <c r="AP84" s="147"/>
      <c r="AQ84" s="148"/>
      <c r="AR84" s="142" t="s">
        <v>68</v>
      </c>
      <c r="AS84" s="143"/>
      <c r="AT84" s="143"/>
      <c r="AU84" s="143"/>
      <c r="AV84" s="144"/>
      <c r="AW84" s="142" t="s">
        <v>70</v>
      </c>
      <c r="AX84" s="143"/>
      <c r="AY84" s="143"/>
      <c r="AZ84" s="144"/>
      <c r="BA84" s="142" t="s">
        <v>69</v>
      </c>
      <c r="BB84" s="143"/>
      <c r="BC84" s="143"/>
      <c r="BD84" s="143"/>
      <c r="BE84" s="143"/>
      <c r="BF84" s="143"/>
      <c r="BG84" s="144"/>
    </row>
    <row r="85" spans="1:59" s="3" customFormat="1" ht="26.25" customHeight="1" thickTop="1" x14ac:dyDescent="0.2">
      <c r="A85" s="129" t="str">
        <f>IF(AL85="","","?? ---&gt;")</f>
        <v/>
      </c>
      <c r="B85" s="168"/>
      <c r="C85" s="62" t="s">
        <v>8</v>
      </c>
      <c r="D85" s="4"/>
      <c r="E85" s="63"/>
      <c r="F85" s="64" t="str">
        <f>IF(D85="","",IF(D85&gt;=64,16,IF(D85&gt;=32,8,IF(D85&gt;=16,4,IF(D85&lt;6,0,2)))))</f>
        <v/>
      </c>
      <c r="G85" s="7" t="str">
        <f>IF(OR(D85="",Tables!A88=1),"",VLOOKUP(D85,Tables!$C$1:$F$47,2))</f>
        <v/>
      </c>
      <c r="H85" s="8" t="str">
        <f>IF(OR(D85="",Tables!A88=1),"",IF(G85=0,0,VLOOKUP(D85,Tables!$C$1:$I$47,5)))</f>
        <v/>
      </c>
      <c r="I85" s="7" t="str">
        <f>IF(OR(D85="",Tables!A88=1),"",VLOOKUP(D85,Tables!$C$1:$F$47,3))</f>
        <v/>
      </c>
      <c r="J85" s="8" t="str">
        <f>IF(OR(D85="",Tables!A88=1),"",IF(I85=0,0,VLOOKUP(D85,Tables!$C$1:$I$47,6)))</f>
        <v/>
      </c>
      <c r="K85" s="7" t="str">
        <f>IF(OR(D85="",Tables!A88=1),"",VLOOKUP(D85,Tables!$C$1:$F$47,4))</f>
        <v/>
      </c>
      <c r="L85" s="8" t="str">
        <f>IF(OR(D85="",Tables!A88=1),"",IF(K85=0,0,VLOOKUP(D85,Tables!$C$1:$I$47,7)))</f>
        <v/>
      </c>
      <c r="M85" s="65" t="str">
        <f>IF(Tables!A88=1,IF(N85="","",IF(T85&gt;=127,64,IF(T85-SUM(N85:S85)=0,"",T85-SUM(N85:S85)))),IF(Y85=0,"",Y85))</f>
        <v/>
      </c>
      <c r="N85" s="65" t="str">
        <f>IF(Tables!A88=1,IF(O85="","",IF(T85&gt;=63,32,IF(T85-SUM(O85:S85)=0,"",T85-SUM(O85:S85)))),IF(Z85=0,"",Z85))</f>
        <v/>
      </c>
      <c r="O85" s="65" t="str">
        <f>IF(Tables!A88=1,IF(P85="","",IF(T85&gt;=31,16,IF(T85-SUM(P85:S85)=0,"",T85-SUM(P85:S85)))),IF(AA85=0,"",AA85))</f>
        <v/>
      </c>
      <c r="P85" s="65" t="str">
        <f>IF(Tables!A88=1,IF(Q85="","",IF(T85&gt;=15,8,IF(T85-SUM(Q85:S85)=0,"",T85-SUM(Q85:S85)))),IF(AB85=0,"",AB85))</f>
        <v/>
      </c>
      <c r="Q85" s="65" t="str">
        <f>IF(Tables!A88=1,IF(R85="","",IF(T85&gt;=7,4,IF(T85-SUM(R85:S85)=0,"",T85-SUM(R85:S85)))),IF(AC85=0,"",AC85))</f>
        <v/>
      </c>
      <c r="R85" s="65" t="str">
        <f>IF(Tables!A88=1,IF(S85="","",IF(T85&gt;=3,2,IF((T85-S85)=0,"",(T85-S85)))),IF(AD85=0,"",AD85))</f>
        <v/>
      </c>
      <c r="S85" s="66" t="str">
        <f>IF(Tables!A88=1,IF(D85&lt;6,"",IF(OR(T85="",T85="??"),"",IF(T85&gt;=1,1,""))),IF(AE85=0,"",AE85))</f>
        <v/>
      </c>
      <c r="T85" s="67" t="str">
        <f>IF(D85="","",IF(Tables!A88=1,IF(D85&lt;8,"??",D85-1),IF(Tables!A88=2,IF(D85=3,3,IF(D85=4,6,IF(D85=5,10,(G85*3)+(I85*6)+(K85*10)+((G85*H85)+(I85*J85)+(K85*L85))-1))))))</f>
        <v/>
      </c>
      <c r="U85" s="59">
        <f>IF(Tables!A88=2,IF(K85&gt;=1,5,IF(I85&gt;=1,3,IF(G85&gt;=1,3,0))),0)</f>
        <v>0</v>
      </c>
      <c r="V85" s="59">
        <f>IF(D85="",0,IF(U85=0,0,(G85*1)+(I85*2)+(K85*2)))</f>
        <v>0</v>
      </c>
      <c r="W85" s="59">
        <f>IF(U85=0,0,(G85*3)+(I85*6)+(K85*10))</f>
        <v>0</v>
      </c>
      <c r="X85" s="59">
        <f>IF(D85&lt;6,0,IF(Tables!A88=2,(G85*H85)+(I85*J85)+(K85*L85)-1,0))</f>
        <v>0</v>
      </c>
      <c r="Y85" s="59">
        <f>IF(AE85=0,0,IF(X85&gt;=127,64,IF((X85-SUM(Z85:AE85))&lt;=0,IF(V85&lt;=(SUM(W85:X85)-SUM(Z85:AE85)),V85,0),(X85-SUM(Z85:AE85)))))</f>
        <v>0</v>
      </c>
      <c r="Z85" s="59">
        <f>IF(AE85=0,0,IF(X85&gt;=63,32,IF((X85-SUM(AA85:AE85))&lt;=0,IF(V85&lt;=(SUM(W85:X85)-SUM(AA85:AE85)),V85,0),(X85-SUM(AA85:AE85)))))</f>
        <v>0</v>
      </c>
      <c r="AA85" s="59">
        <f>IF(AE85=0,0,IF(X85&gt;=31,16,IF((X85-SUM(AB85:AE85))&lt;=0,IF(V85&lt;=(SUM(W85:X85)-SUM(AB85:AE85)),V85,0),(X85-SUM(AB85:AE85)))))</f>
        <v>0</v>
      </c>
      <c r="AB85" s="59">
        <f>IF(AE85=0,0,IF(X85&gt;=15,8,IF((X85-SUM(AC85:AE85))&lt;=0,IF(V85&lt;=(SUM(W85:X85)-SUM(AC85:AE85)),V85,0),(X85-SUM(AC85:AE85)))))</f>
        <v>0</v>
      </c>
      <c r="AC85" s="59">
        <f>IF(AE85=0,0,IF(X85&gt;=7,4,IF((X85-SUM(AD85:AE85))&lt;=0,IF(V85&lt;=(SUM(W85:X85)-SUM(AD85:AE85)),V85,0),(X85-SUM(AD85:AE85)))))</f>
        <v>0</v>
      </c>
      <c r="AD85" s="59">
        <f>IF(AE85=0,0,IF(X85&gt;=3,2,IF((X85-AE85)&lt;=0,IF(V85&lt;(SUM(W85:X85)-AE85),V85,0),(X85-AE85))))</f>
        <v>0</v>
      </c>
      <c r="AE85" s="59">
        <f>IF(X85=0,IF(V85&lt;&gt;0,V85,0),IF(X85&gt;=1,1,0))</f>
        <v>0</v>
      </c>
      <c r="AF85" s="59" t="str">
        <f>IF(COUNT(M85:S85)=0,"",COUNT(M85:S85))</f>
        <v/>
      </c>
      <c r="AG85" s="68" t="str">
        <f>IF(D85="","",IF(AND(Tables!A88=2,D85&lt;4),"Normalement, 4 joueurs minimum !!!",IF(AND(Tables!A88=1,D85&lt;8),"8 joueurs minimum !!!","")))</f>
        <v/>
      </c>
      <c r="AH85" s="69" t="str">
        <f>IF(Tables!A88=2,IF(D85="","",IF(((G85*3)+(I85*4)+(K85*5))&lt;&gt;D85,"Incohérence dans les poules !!!","")),"")</f>
        <v/>
      </c>
      <c r="AI85" s="69" t="str">
        <f>IF(AND(D85&gt;5,Tables!A88=2),IF(AND(G85&lt;&gt;0,H85=0),"Sortant poule de 3 incorrect !!!",""),"")</f>
        <v/>
      </c>
      <c r="AJ85" s="69" t="str">
        <f>IF(AND(D85&gt;5,Tables!A88=2),IF(AND(I85&lt;&gt;0,J85=0),"Sortant poule de 4 incorrect !!!",""),"")</f>
        <v/>
      </c>
      <c r="AK85" s="69" t="str">
        <f>IF(AND(D85&gt;5,Tables!A88=2),IF(AND(K85&lt;&gt;0,L85=0),"Sortant poule de 5 incorrect !!!",""),"")</f>
        <v/>
      </c>
      <c r="AL85" s="70" t="str">
        <f>IF(AG85&lt;&gt;"",AG85,IF(AH85&lt;&gt;"",AH85,IF(AI85&lt;&gt;"",AI85,IF(AJ85&lt;&gt;"",AJ85,IF(AK85&lt;&gt;"",AK85,"")))))</f>
        <v/>
      </c>
      <c r="AM85" s="3" t="str">
        <f>IF($B$85=0,"",$B$85)</f>
        <v/>
      </c>
      <c r="AN85" s="126" t="str">
        <f t="shared" ref="AN85:AN89" si="199">IF(U85=0,"0",COUNTIF(M85:S85,MAX(M85:S85)))</f>
        <v>0</v>
      </c>
      <c r="AO85" s="126" t="str">
        <f t="shared" ref="AO85:AO89" si="200">IF(U85=0,"0",MAX(M85:S85))</f>
        <v>0</v>
      </c>
      <c r="AP85" s="124" t="str">
        <f t="shared" ref="AP85:AP89" si="201">IF(D85="","Pas de matchs",IF(U85=0,"KO","Poules"))</f>
        <v>Pas de matchs</v>
      </c>
      <c r="AQ85" s="127" t="str">
        <f t="shared" ref="AQ85:AQ89" si="202">IF(OR($AP85="Pas de matchs",$AP85="KO"),"0",T85-AN85*AO85)</f>
        <v>0</v>
      </c>
      <c r="AR85" s="123" t="str">
        <f t="shared" ref="AR85" si="203">IF(AND($AP85="Poules",$AN85&gt;1),$C85&amp;" "&amp;$AM85&amp;"
"&amp;"T1","")</f>
        <v/>
      </c>
      <c r="AS85" s="123" t="str">
        <f t="shared" ref="AS85" si="204">IF(AND($AP85="Poules",$AN85&gt;=2),$C85&amp;" "&amp;$AM85&amp;"
"&amp;"T2","")</f>
        <v/>
      </c>
      <c r="AT85" s="123" t="str">
        <f t="shared" ref="AT85" si="205">IF(AND($AP85="Poules",$AN85&gt;=3),$C85&amp;" "&amp;$AM85&amp;"
"&amp;"T3","")</f>
        <v/>
      </c>
      <c r="AU85" s="123" t="str">
        <f t="shared" ref="AU85" si="206">IF(AND($AP85="Poules",$AN85&gt;=4),$C85&amp;" "&amp;$AM85&amp;"
"&amp;"T4","")</f>
        <v/>
      </c>
      <c r="AV85" s="123" t="str">
        <f t="shared" ref="AV85" si="207">IF(AND($AP85="Poules",$AN85&gt;=5),$C85&amp;" "&amp;$AM85&amp;"
"&amp;"T5","")</f>
        <v/>
      </c>
      <c r="AW85" s="123" t="str">
        <f t="shared" ref="AW85:AW89" si="208">IF(OR(D85="",$AP85&lt;&gt;"Poules",$AQ85=0),"",IF($AQ85-$S85-$R85-$Q85-$P85&gt;=0,$C85&amp;" "&amp;$AM85&amp;"
"&amp;"1/8f",""))</f>
        <v/>
      </c>
      <c r="AX85" s="123" t="str">
        <f t="shared" ref="AX85:AX89" si="209">IF(OR(D85="",$AP85&lt;&gt;"Poules",$AQ85=0),"",IF(D85="","",IF($AQ85-$S85-$R85-$Q85&gt;=0,$C85&amp;" "&amp;$AM85&amp;"
"&amp;"1/4f","")))</f>
        <v/>
      </c>
      <c r="AY85" s="123" t="str">
        <f t="shared" ref="AY85:AY89" si="210">IF(OR(D85="",$AP85&lt;&gt;"Poules",$AQ85=0),"",IF(OR(D85="",AQ85&lt;2),"",IF($AQ85-($S85)&gt;=0,$C85&amp;" "&amp;$AM85&amp;"
"&amp;"1/2f","")))</f>
        <v/>
      </c>
      <c r="AZ85" s="123" t="str">
        <f t="shared" ref="AZ85:AZ89" si="211">IF(OR(D85="",$AP85&lt;&gt;"Poules",$AQ85=0),"",IF(AND($AQ85&lt;&gt;0,AQ85-0&gt;=1),$C85&amp;" "&amp;$AM85&amp;"
"&amp;"finale",""))</f>
        <v/>
      </c>
      <c r="BA85" s="123" t="str">
        <f t="shared" ref="BA85:BA89" si="212">IF(AND($AP85="KO",M85&lt;&gt;""),$C85&amp;" "&amp;$AM85&amp;"
"&amp;"1/64f","")</f>
        <v/>
      </c>
      <c r="BB85" s="123" t="str">
        <f t="shared" ref="BB85:BB89" si="213">IF(AND($AP85="KO",N85&lt;&gt;""),$C85&amp;" "&amp;$AM85&amp;"
"&amp;"1/32f","")</f>
        <v/>
      </c>
      <c r="BC85" s="123" t="str">
        <f t="shared" ref="BC85:BC89" si="214">IF(AND($AP85="KO",O85&lt;&gt;""),$C85&amp;" "&amp;$AM85&amp;"
"&amp;"1/16f","")</f>
        <v/>
      </c>
      <c r="BD85" s="123" t="str">
        <f t="shared" ref="BD85:BD89" si="215">IF(AND($AP85="KO",P85&lt;&gt;""),$C85&amp;" "&amp;$AM85&amp;"
"&amp;"1/8f","")</f>
        <v/>
      </c>
      <c r="BE85" s="123" t="str">
        <f t="shared" ref="BE85:BE89" si="216">IF(AND($AP85="KO",Q85&lt;&gt;""),$C85&amp;" "&amp;$AM85&amp;"
"&amp;"1/4f","")</f>
        <v/>
      </c>
      <c r="BF85" s="123" t="str">
        <f t="shared" ref="BF85:BF89" si="217">IF(AND($AP85="KO",R85&lt;&gt;""),$C85&amp;" "&amp;$AM85&amp;"
"&amp;"1/2f","")</f>
        <v/>
      </c>
      <c r="BG85" s="123" t="str">
        <f t="shared" ref="BG85:BG89" si="218">IF(AND($AP85="KO",S85&lt;&gt;""),$C85&amp;" "&amp;$AM85&amp;"
"&amp;"finale","")</f>
        <v/>
      </c>
    </row>
    <row r="86" spans="1:59" ht="26.25" customHeight="1" x14ac:dyDescent="0.2">
      <c r="A86" s="129" t="str">
        <f>IF(AL86="","","?? ---&gt;")</f>
        <v/>
      </c>
      <c r="B86" s="169"/>
      <c r="C86" s="71" t="s">
        <v>9</v>
      </c>
      <c r="D86" s="5"/>
      <c r="E86" s="72"/>
      <c r="F86" s="73" t="str">
        <f>IF(D86="","",IF(D86&gt;=64,16,IF(D86&gt;=32,8,IF(D86&gt;=16,4,IF(D86&lt;6,0,2)))))</f>
        <v/>
      </c>
      <c r="G86" s="9" t="str">
        <f>IF(OR(D86="",Tables!A89=1),"",VLOOKUP(D86,Tables!$C$1:$F$47,2))</f>
        <v/>
      </c>
      <c r="H86" s="10" t="str">
        <f>IF(OR(D86="",Tables!A89=1),"",IF(G86=0,0,VLOOKUP(D86,Tables!$C$1:$I$47,5)))</f>
        <v/>
      </c>
      <c r="I86" s="9" t="str">
        <f>IF(OR(D86="",Tables!A89=1),"",VLOOKUP(D86,Tables!$C$1:$F$47,3))</f>
        <v/>
      </c>
      <c r="J86" s="10" t="str">
        <f>IF(OR(D86="",Tables!A89=1),"",IF(I86=0,0,VLOOKUP(D86,Tables!$C$1:$I$47,6)))</f>
        <v/>
      </c>
      <c r="K86" s="9" t="str">
        <f>IF(OR(D86="",Tables!A89=1),"",VLOOKUP(D86,Tables!$C$1:$F$47,4))</f>
        <v/>
      </c>
      <c r="L86" s="10" t="str">
        <f>IF(OR(D86="",Tables!A89=1),"",IF(K86=0,0,VLOOKUP(D86,Tables!$C$1:$I$47,7)))</f>
        <v/>
      </c>
      <c r="M86" s="74" t="str">
        <f>IF(Tables!A89=1,IF(N86="","",IF(T86&gt;=127,64,IF(T86-SUM(N86:S86)=0,"",T86-SUM(N86:S86)))),IF(Y86=0,"",Y86))</f>
        <v/>
      </c>
      <c r="N86" s="74" t="str">
        <f>IF(Tables!A89=1,IF(O86="","",IF(T86&gt;=63,32,IF(T86-SUM(O86:S86)=0,"",T86-SUM(O86:S86)))),IF(Z86=0,"",Z86))</f>
        <v/>
      </c>
      <c r="O86" s="74" t="str">
        <f>IF(Tables!A89=1,IF(P86="","",IF(T86&gt;=31,16,IF(T86-SUM(P86:S86)=0,"",T86-SUM(P86:S86)))),IF(AA86=0,"",AA86))</f>
        <v/>
      </c>
      <c r="P86" s="74" t="str">
        <f>IF(Tables!A89=1,IF(Q86="","",IF(T86&gt;=15,8,IF(T86-SUM(Q86:S86)=0,"",T86-SUM(Q86:S86)))),IF(AB86=0,"",AB86))</f>
        <v/>
      </c>
      <c r="Q86" s="74" t="str">
        <f>IF(Tables!A89=1,IF(R86="","",IF(T86&gt;=7,4,IF(T86-SUM(R86:S86)=0,"",T86-SUM(R86:S86)))),IF(AC86=0,"",AC86))</f>
        <v/>
      </c>
      <c r="R86" s="74" t="str">
        <f>IF(Tables!A89=1,IF(S86="","",IF(T86&gt;=3,2,IF((T86-S86)=0,"",(T86-S86)))),IF(AD86=0,"",AD86))</f>
        <v/>
      </c>
      <c r="S86" s="75" t="str">
        <f>IF(Tables!A89=1,IF(D86&lt;6,"",IF(OR(T86="",T86="??"),"",IF(T86&gt;=1,1,""))),IF(AE86=0,"",AE86))</f>
        <v/>
      </c>
      <c r="T86" s="76" t="str">
        <f>IF(D86="","",IF(Tables!A89=1,IF(D86&lt;8,"??",D86-1),IF(Tables!A89=2,IF(D86=3,3,IF(D86=4,6,IF(D86=5,10,(G86*3)+(I86*6)+(K86*10)+((G86*H86)+(I86*J86)+(K86*L86))-1))))))</f>
        <v/>
      </c>
      <c r="U86" s="59">
        <f>IF(Tables!A89=2,IF(K86&gt;=1,5,IF(I86&gt;=1,3,IF(G86&gt;=1,3,0))),0)</f>
        <v>0</v>
      </c>
      <c r="V86" s="59">
        <f>IF(D86="",0,IF(U86=0,0,(G86*1)+(I86*2)+(K86*2)))</f>
        <v>0</v>
      </c>
      <c r="W86" s="59">
        <f>IF(U86=0,0,(G86*3)+(I86*6)+(K86*10))</f>
        <v>0</v>
      </c>
      <c r="X86" s="59">
        <f>IF(D86&lt;6,0,IF(Tables!A89=2,(G86*H86)+(I86*J86)+(K86*L86)-1,0))</f>
        <v>0</v>
      </c>
      <c r="Y86" s="59">
        <f>IF(AE86=0,0,IF(X86&gt;=127,64,IF((X86-SUM(Z86:AE86))&lt;=0,IF(V86&lt;=(SUM(W86:X86)-SUM(Z86:AE86)),V86,0),(X86-SUM(Z86:AE86)))))</f>
        <v>0</v>
      </c>
      <c r="Z86" s="59">
        <f>IF(AE86=0,0,IF(X86&gt;=63,32,IF((X86-SUM(AA86:AE86))&lt;=0,IF(V86&lt;=(SUM(W86:X86)-SUM(AA86:AE86)),V86,0),(X86-SUM(AA86:AE86)))))</f>
        <v>0</v>
      </c>
      <c r="AA86" s="59">
        <f>IF(AE86=0,0,IF(X86&gt;=31,16,IF((X86-SUM(AB86:AE86))&lt;=0,IF(V86&lt;=(SUM(W86:X86)-SUM(AB86:AE86)),V86,0),(X86-SUM(AB86:AE86)))))</f>
        <v>0</v>
      </c>
      <c r="AB86" s="59">
        <f>IF(AE86=0,0,IF(X86&gt;=15,8,IF((X86-SUM(AC86:AE86))&lt;=0,IF(V86&lt;=(SUM(W86:X86)-SUM(AC86:AE86)),V86,0),(X86-SUM(AC86:AE86)))))</f>
        <v>0</v>
      </c>
      <c r="AC86" s="59">
        <f>IF(AE86=0,0,IF(X86&gt;=7,4,IF((X86-SUM(AD86:AE86))&lt;=0,IF(V86&lt;=(SUM(W86:X86)-SUM(AD86:AE86)),V86,0),(X86-SUM(AD86:AE86)))))</f>
        <v>0</v>
      </c>
      <c r="AD86" s="59">
        <f>IF(AE86=0,0,IF(X86&gt;=3,2,IF((X86-AE86)&lt;=0,IF(V86&lt;(SUM(W86:X86)-AE86),V86,0),(X86-AE86))))</f>
        <v>0</v>
      </c>
      <c r="AE86" s="59">
        <f>IF(X86=0,IF(V86&lt;&gt;0,V86,0),IF(X86&gt;=1,1,0))</f>
        <v>0</v>
      </c>
      <c r="AF86" s="59" t="str">
        <f>IF(COUNT(M86:S86)=0,"",COUNT(M86:S86))</f>
        <v/>
      </c>
      <c r="AG86" s="68" t="str">
        <f>IF(D86="","",IF(AND(Tables!A89=2,D86&lt;4),"Normalement, 4 joueurs minimum !!!",IF(AND(Tables!A89=1,D86&lt;8),"8 joueurs minimum !!!","")))</f>
        <v/>
      </c>
      <c r="AH86" s="69" t="str">
        <f>IF(Tables!A89=2,IF(D86="","",IF(((G86*3)+(I86*4)+(K86*5))&lt;&gt;D86,"Incohérence dans les poules !!!","")),"")</f>
        <v/>
      </c>
      <c r="AI86" s="69" t="str">
        <f>IF(AND(D86&gt;5,Tables!A89=2),IF(AND(G86&lt;&gt;0,H86=0),"Sortant poule de 3 incorrect !!!",""),"")</f>
        <v/>
      </c>
      <c r="AJ86" s="69" t="str">
        <f>IF(AND(D86&gt;5,Tables!A89=2),IF(AND(I86&lt;&gt;0,J86=0),"Sortant poule de 4 incorrect !!!",""),"")</f>
        <v/>
      </c>
      <c r="AK86" s="69" t="str">
        <f>IF(AND(D86&gt;5,Tables!A89=2),IF(AND(K86&lt;&gt;0,L86=0),"Sortant poule de 5 incorrect !!!",""),"")</f>
        <v/>
      </c>
      <c r="AL86" s="70" t="str">
        <f>IF(AG86&lt;&gt;"",AG86,IF(AH86&lt;&gt;"",AH86,IF(AI86&lt;&gt;"",AI86,IF(AJ86&lt;&gt;"",AJ86,IF(AK86&lt;&gt;"",AK86,"")))))</f>
        <v/>
      </c>
      <c r="AM86" s="3" t="str">
        <f t="shared" ref="AM86:AM89" si="219">IF($B$85=0,"",$B$85)</f>
        <v/>
      </c>
      <c r="AN86" s="126" t="str">
        <f t="shared" si="199"/>
        <v>0</v>
      </c>
      <c r="AO86" s="126" t="str">
        <f t="shared" si="200"/>
        <v>0</v>
      </c>
      <c r="AP86" s="124" t="str">
        <f t="shared" si="201"/>
        <v>Pas de matchs</v>
      </c>
      <c r="AQ86" s="127" t="str">
        <f t="shared" si="202"/>
        <v>0</v>
      </c>
      <c r="AR86" s="123" t="str">
        <f t="shared" si="181"/>
        <v/>
      </c>
      <c r="AS86" s="123" t="str">
        <f t="shared" si="182"/>
        <v/>
      </c>
      <c r="AT86" s="123" t="str">
        <f t="shared" si="183"/>
        <v/>
      </c>
      <c r="AU86" s="123" t="str">
        <f t="shared" si="184"/>
        <v/>
      </c>
      <c r="AV86" s="123" t="str">
        <f t="shared" si="185"/>
        <v/>
      </c>
      <c r="AW86" s="123" t="str">
        <f t="shared" si="208"/>
        <v/>
      </c>
      <c r="AX86" s="123" t="str">
        <f t="shared" si="209"/>
        <v/>
      </c>
      <c r="AY86" s="123" t="str">
        <f t="shared" si="210"/>
        <v/>
      </c>
      <c r="AZ86" s="123" t="str">
        <f t="shared" si="211"/>
        <v/>
      </c>
      <c r="BA86" s="123" t="str">
        <f t="shared" si="212"/>
        <v/>
      </c>
      <c r="BB86" s="123" t="str">
        <f t="shared" si="213"/>
        <v/>
      </c>
      <c r="BC86" s="123" t="str">
        <f t="shared" si="214"/>
        <v/>
      </c>
      <c r="BD86" s="123" t="str">
        <f t="shared" si="215"/>
        <v/>
      </c>
      <c r="BE86" s="123" t="str">
        <f t="shared" si="216"/>
        <v/>
      </c>
      <c r="BF86" s="123" t="str">
        <f t="shared" si="217"/>
        <v/>
      </c>
      <c r="BG86" s="123" t="str">
        <f t="shared" si="218"/>
        <v/>
      </c>
    </row>
    <row r="87" spans="1:59" ht="26.25" customHeight="1" x14ac:dyDescent="0.2">
      <c r="A87" s="129" t="str">
        <f>IF(AL87="","","?? ---&gt;")</f>
        <v/>
      </c>
      <c r="B87" s="169"/>
      <c r="C87" s="71" t="s">
        <v>10</v>
      </c>
      <c r="D87" s="5"/>
      <c r="E87" s="72"/>
      <c r="F87" s="73" t="str">
        <f>IF(D87="","",IF(D87&gt;=64,16,IF(D87&gt;=32,8,IF(D87&gt;=16,4,IF(D87&lt;6,0,2)))))</f>
        <v/>
      </c>
      <c r="G87" s="9" t="str">
        <f>IF(OR(D87="",Tables!A90=1),"",VLOOKUP(D87,Tables!$C$1:$F$47,2))</f>
        <v/>
      </c>
      <c r="H87" s="10" t="str">
        <f>IF(OR(D87="",Tables!A90=1),"",IF(G87=0,0,VLOOKUP(D87,Tables!$C$1:$I$47,5)))</f>
        <v/>
      </c>
      <c r="I87" s="9" t="str">
        <f>IF(OR(D87="",Tables!A90=1),"",VLOOKUP(D87,Tables!$C$1:$F$47,3))</f>
        <v/>
      </c>
      <c r="J87" s="10" t="str">
        <f>IF(OR(D87="",Tables!A90=1),"",IF(I87=0,0,VLOOKUP(D87,Tables!$C$1:$I$47,6)))</f>
        <v/>
      </c>
      <c r="K87" s="9" t="str">
        <f>IF(OR(D87="",Tables!A90=1),"",VLOOKUP(D87,Tables!$C$1:$F$47,4))</f>
        <v/>
      </c>
      <c r="L87" s="10" t="str">
        <f>IF(OR(D87="",Tables!A90=1),"",IF(K87=0,0,VLOOKUP(D87,Tables!$C$1:$I$47,7)))</f>
        <v/>
      </c>
      <c r="M87" s="74" t="str">
        <f>IF(Tables!A90=1,IF(N87="","",IF(T87&gt;=127,64,IF(T87-SUM(N87:S87)=0,"",T87-SUM(N87:S87)))),IF(Y87=0,"",Y87))</f>
        <v/>
      </c>
      <c r="N87" s="74" t="str">
        <f>IF(Tables!A90=1,IF(O87="","",IF(T87&gt;=63,32,IF(T87-SUM(O87:S87)=0,"",T87-SUM(O87:S87)))),IF(Z87=0,"",Z87))</f>
        <v/>
      </c>
      <c r="O87" s="74" t="str">
        <f>IF(Tables!A90=1,IF(P87="","",IF(T87&gt;=31,16,IF(T87-SUM(P87:S87)=0,"",T87-SUM(P87:S87)))),IF(AA87=0,"",AA87))</f>
        <v/>
      </c>
      <c r="P87" s="74" t="str">
        <f>IF(Tables!A90=1,IF(Q87="","",IF(T87&gt;=15,8,IF(T87-SUM(Q87:S87)=0,"",T87-SUM(Q87:S87)))),IF(AB87=0,"",AB87))</f>
        <v/>
      </c>
      <c r="Q87" s="74" t="str">
        <f>IF(Tables!A90=1,IF(R87="","",IF(T87&gt;=7,4,IF(T87-SUM(R87:S87)=0,"",T87-SUM(R87:S87)))),IF(AC87=0,"",AC87))</f>
        <v/>
      </c>
      <c r="R87" s="74" t="str">
        <f>IF(Tables!A90=1,IF(S87="","",IF(T87&gt;=3,2,IF((T87-S87)=0,"",(T87-S87)))),IF(AD87=0,"",AD87))</f>
        <v/>
      </c>
      <c r="S87" s="75" t="str">
        <f>IF(Tables!A90=1,IF(D87&lt;6,"",IF(OR(T87="",T87="??"),"",IF(T87&gt;=1,1,""))),IF(AE87=0,"",AE87))</f>
        <v/>
      </c>
      <c r="T87" s="76" t="str">
        <f>IF(D87="","",IF(Tables!A90=1,IF(D87&lt;8,"??",D87-1),IF(Tables!A90=2,IF(D87=3,3,IF(D87=4,6,IF(D87=5,10,(G87*3)+(I87*6)+(K87*10)+((G87*H87)+(I87*J87)+(K87*L87))-1))))))</f>
        <v/>
      </c>
      <c r="U87" s="59">
        <f>IF(Tables!A90=2,IF(K87&gt;=1,5,IF(I87&gt;=1,3,IF(G87&gt;=1,3,0))),0)</f>
        <v>0</v>
      </c>
      <c r="V87" s="59">
        <f>IF(D87="",0,IF(U87=0,0,(G87*1)+(I87*2)+(K87*2)))</f>
        <v>0</v>
      </c>
      <c r="W87" s="59">
        <f>IF(U87=0,0,(G87*3)+(I87*6)+(K87*10))</f>
        <v>0</v>
      </c>
      <c r="X87" s="59">
        <f>IF(D87&lt;6,0,IF(Tables!A90=2,(G87*H87)+(I87*J87)+(K87*L87)-1,0))</f>
        <v>0</v>
      </c>
      <c r="Y87" s="59">
        <f>IF(AE87=0,0,IF(X87&gt;=127,64,IF((X87-SUM(Z87:AE87))&lt;=0,IF(V87&lt;=(SUM(W87:X87)-SUM(Z87:AE87)),V87,0),(X87-SUM(Z87:AE87)))))</f>
        <v>0</v>
      </c>
      <c r="Z87" s="59">
        <f>IF(AE87=0,0,IF(X87&gt;=63,32,IF((X87-SUM(AA87:AE87))&lt;=0,IF(V87&lt;=(SUM(W87:X87)-SUM(AA87:AE87)),V87,0),(X87-SUM(AA87:AE87)))))</f>
        <v>0</v>
      </c>
      <c r="AA87" s="59">
        <f>IF(AE87=0,0,IF(X87&gt;=31,16,IF((X87-SUM(AB87:AE87))&lt;=0,IF(V87&lt;=(SUM(W87:X87)-SUM(AB87:AE87)),V87,0),(X87-SUM(AB87:AE87)))))</f>
        <v>0</v>
      </c>
      <c r="AB87" s="59">
        <f>IF(AE87=0,0,IF(X87&gt;=15,8,IF((X87-SUM(AC87:AE87))&lt;=0,IF(V87&lt;=(SUM(W87:X87)-SUM(AC87:AE87)),V87,0),(X87-SUM(AC87:AE87)))))</f>
        <v>0</v>
      </c>
      <c r="AC87" s="59">
        <f>IF(AE87=0,0,IF(X87&gt;=7,4,IF((X87-SUM(AD87:AE87))&lt;=0,IF(V87&lt;=(SUM(W87:X87)-SUM(AD87:AE87)),V87,0),(X87-SUM(AD87:AE87)))))</f>
        <v>0</v>
      </c>
      <c r="AD87" s="59">
        <f>IF(AE87=0,0,IF(X87&gt;=3,2,IF((X87-AE87)&lt;=0,IF(V87&lt;(SUM(W87:X87)-AE87),V87,0),(X87-AE87))))</f>
        <v>0</v>
      </c>
      <c r="AE87" s="59">
        <f>IF(X87=0,IF(V87&lt;&gt;0,V87,0),IF(X87&gt;=1,1,0))</f>
        <v>0</v>
      </c>
      <c r="AF87" s="59" t="str">
        <f>IF(COUNT(M87:S87)=0,"",COUNT(M87:S87))</f>
        <v/>
      </c>
      <c r="AG87" s="68" t="str">
        <f>IF(D87="","",IF(AND(Tables!A90=2,D87&lt;4),"Normalement, 4 joueurs minimum !!!",IF(AND(Tables!A90=1,D87&lt;8),"8 joueurs minimum !!!","")))</f>
        <v/>
      </c>
      <c r="AH87" s="69" t="str">
        <f>IF(Tables!A90=2,IF(D87="","",IF(((G87*3)+(I87*4)+(K87*5))&lt;&gt;D87,"Incohérence dans les poules !!!","")),"")</f>
        <v/>
      </c>
      <c r="AI87" s="69" t="str">
        <f>IF(AND(D87&gt;5,Tables!A90=2),IF(AND(G87&lt;&gt;0,H87=0),"Sortant poule de 3 incorrect !!!",""),"")</f>
        <v/>
      </c>
      <c r="AJ87" s="69" t="str">
        <f>IF(AND(D87&gt;5,Tables!A90=2),IF(AND(I87&lt;&gt;0,J87=0),"Sortant poule de 4 incorrect !!!",""),"")</f>
        <v/>
      </c>
      <c r="AK87" s="69" t="str">
        <f>IF(AND(D87&gt;5,Tables!A90=2),IF(AND(K87&lt;&gt;0,L87=0),"Sortant poule de 5 incorrect !!!",""),"")</f>
        <v/>
      </c>
      <c r="AL87" s="70" t="str">
        <f>IF(AG87&lt;&gt;"",AG87,IF(AH87&lt;&gt;"",AH87,IF(AI87&lt;&gt;"",AI87,IF(AJ87&lt;&gt;"",AJ87,IF(AK87&lt;&gt;"",AK87,"")))))</f>
        <v/>
      </c>
      <c r="AM87" s="3" t="str">
        <f t="shared" si="219"/>
        <v/>
      </c>
      <c r="AN87" s="126" t="str">
        <f t="shared" si="199"/>
        <v>0</v>
      </c>
      <c r="AO87" s="126" t="str">
        <f t="shared" si="200"/>
        <v>0</v>
      </c>
      <c r="AP87" s="124" t="str">
        <f t="shared" si="201"/>
        <v>Pas de matchs</v>
      </c>
      <c r="AQ87" s="127" t="str">
        <f t="shared" si="202"/>
        <v>0</v>
      </c>
      <c r="AR87" s="123" t="str">
        <f t="shared" si="181"/>
        <v/>
      </c>
      <c r="AS87" s="123" t="str">
        <f t="shared" si="182"/>
        <v/>
      </c>
      <c r="AT87" s="123" t="str">
        <f t="shared" si="183"/>
        <v/>
      </c>
      <c r="AU87" s="123" t="str">
        <f t="shared" si="184"/>
        <v/>
      </c>
      <c r="AV87" s="123" t="str">
        <f t="shared" si="185"/>
        <v/>
      </c>
      <c r="AW87" s="123" t="str">
        <f t="shared" si="208"/>
        <v/>
      </c>
      <c r="AX87" s="123" t="str">
        <f t="shared" si="209"/>
        <v/>
      </c>
      <c r="AY87" s="123" t="str">
        <f t="shared" si="210"/>
        <v/>
      </c>
      <c r="AZ87" s="123" t="str">
        <f t="shared" si="211"/>
        <v/>
      </c>
      <c r="BA87" s="123" t="str">
        <f t="shared" si="212"/>
        <v/>
      </c>
      <c r="BB87" s="123" t="str">
        <f t="shared" si="213"/>
        <v/>
      </c>
      <c r="BC87" s="123" t="str">
        <f t="shared" si="214"/>
        <v/>
      </c>
      <c r="BD87" s="123" t="str">
        <f t="shared" si="215"/>
        <v/>
      </c>
      <c r="BE87" s="123" t="str">
        <f t="shared" si="216"/>
        <v/>
      </c>
      <c r="BF87" s="123" t="str">
        <f t="shared" si="217"/>
        <v/>
      </c>
      <c r="BG87" s="123" t="str">
        <f t="shared" si="218"/>
        <v/>
      </c>
    </row>
    <row r="88" spans="1:59" ht="26.25" customHeight="1" x14ac:dyDescent="0.2">
      <c r="A88" s="129" t="str">
        <f>IF(AL88="","","?? ---&gt;")</f>
        <v/>
      </c>
      <c r="B88" s="169"/>
      <c r="C88" s="71" t="s">
        <v>11</v>
      </c>
      <c r="D88" s="5"/>
      <c r="E88" s="72"/>
      <c r="F88" s="73" t="str">
        <f>IF(D88="","",IF(D88&gt;=64,16,IF(D88&gt;=32,8,IF(D88&gt;=16,4,IF(D88&lt;6,0,2)))))</f>
        <v/>
      </c>
      <c r="G88" s="9" t="str">
        <f>IF(OR(D88="",Tables!A91=1),"",VLOOKUP(D88,Tables!$C$1:$F$47,2))</f>
        <v/>
      </c>
      <c r="H88" s="10" t="str">
        <f>IF(OR(D88="",Tables!A91=1),"",IF(G88=0,0,VLOOKUP(D88,Tables!$C$1:$I$47,5)))</f>
        <v/>
      </c>
      <c r="I88" s="9" t="str">
        <f>IF(OR(D88="",Tables!A91=1),"",VLOOKUP(D88,Tables!$C$1:$F$47,3))</f>
        <v/>
      </c>
      <c r="J88" s="10" t="str">
        <f>IF(OR(D88="",Tables!A91=1),"",IF(I88=0,0,VLOOKUP(D88,Tables!$C$1:$I$47,6)))</f>
        <v/>
      </c>
      <c r="K88" s="9" t="str">
        <f>IF(OR(D88="",Tables!A91=1),"",VLOOKUP(D88,Tables!$C$1:$F$47,4))</f>
        <v/>
      </c>
      <c r="L88" s="10" t="str">
        <f>IF(OR(D88="",Tables!A91=1),"",IF(K88=0,0,VLOOKUP(D88,Tables!$C$1:$I$47,7)))</f>
        <v/>
      </c>
      <c r="M88" s="74" t="str">
        <f>IF(Tables!A91=1,IF(N88="","",IF(T88&gt;=127,64,IF(T88-SUM(N88:S88)=0,"",T88-SUM(N88:S88)))),IF(Y88=0,"",Y88))</f>
        <v/>
      </c>
      <c r="N88" s="74" t="str">
        <f>IF(Tables!A91=1,IF(O88="","",IF(T88&gt;=63,32,IF(T88-SUM(O88:S88)=0,"",T88-SUM(O88:S88)))),IF(Z88=0,"",Z88))</f>
        <v/>
      </c>
      <c r="O88" s="74" t="str">
        <f>IF(Tables!A91=1,IF(P88="","",IF(T88&gt;=31,16,IF(T88-SUM(P88:S88)=0,"",T88-SUM(P88:S88)))),IF(AA88=0,"",AA88))</f>
        <v/>
      </c>
      <c r="P88" s="74" t="str">
        <f>IF(Tables!A91=1,IF(Q88="","",IF(T88&gt;=15,8,IF(T88-SUM(Q88:S88)=0,"",T88-SUM(Q88:S88)))),IF(AB88=0,"",AB88))</f>
        <v/>
      </c>
      <c r="Q88" s="74" t="str">
        <f>IF(Tables!A91=1,IF(R88="","",IF(T88&gt;=7,4,IF(T88-SUM(R88:S88)=0,"",T88-SUM(R88:S88)))),IF(AC88=0,"",AC88))</f>
        <v/>
      </c>
      <c r="R88" s="74" t="str">
        <f>IF(Tables!A91=1,IF(S88="","",IF(T88&gt;=3,2,IF((T88-S88)=0,"",(T88-S88)))),IF(AD88=0,"",AD88))</f>
        <v/>
      </c>
      <c r="S88" s="75" t="str">
        <f>IF(Tables!A91=1,IF(D88&lt;6,"",IF(OR(T88="",T88="??"),"",IF(T88&gt;=1,1,""))),IF(AE88=0,"",AE88))</f>
        <v/>
      </c>
      <c r="T88" s="76" t="str">
        <f>IF(D88="","",IF(Tables!A91=1,IF(D88&lt;8,"??",D88-1),IF(Tables!A91=2,IF(D88=3,3,IF(D88=4,6,IF(D88=5,10,(G88*3)+(I88*6)+(K88*10)+((G88*H88)+(I88*J88)+(K88*L88))-1))))))</f>
        <v/>
      </c>
      <c r="U88" s="59">
        <f>IF(Tables!A91=2,IF(K88&gt;=1,5,IF(I88&gt;=1,3,IF(G88&gt;=1,3,0))),0)</f>
        <v>0</v>
      </c>
      <c r="V88" s="59">
        <f>IF(D88="",0,IF(U88=0,0,(G88*1)+(I88*2)+(K88*2)))</f>
        <v>0</v>
      </c>
      <c r="W88" s="59">
        <f>IF(U88=0,0,(G88*3)+(I88*6)+(K88*10))</f>
        <v>0</v>
      </c>
      <c r="X88" s="59">
        <f>IF(D88&lt;6,0,IF(Tables!A91=2,(G88*H88)+(I88*J88)+(K88*L88)-1,0))</f>
        <v>0</v>
      </c>
      <c r="Y88" s="59">
        <f>IF(AE88=0,0,IF(X88&gt;=127,64,IF((X88-SUM(Z88:AE88))&lt;=0,IF(V88&lt;=(SUM(W88:X88)-SUM(Z88:AE88)),V88,0),(X88-SUM(Z88:AE88)))))</f>
        <v>0</v>
      </c>
      <c r="Z88" s="59">
        <f>IF(AE88=0,0,IF(X88&gt;=63,32,IF((X88-SUM(AA88:AE88))&lt;=0,IF(V88&lt;=(SUM(W88:X88)-SUM(AA88:AE88)),V88,0),(X88-SUM(AA88:AE88)))))</f>
        <v>0</v>
      </c>
      <c r="AA88" s="59">
        <f>IF(AE88=0,0,IF(X88&gt;=31,16,IF((X88-SUM(AB88:AE88))&lt;=0,IF(V88&lt;=(SUM(W88:X88)-SUM(AB88:AE88)),V88,0),(X88-SUM(AB88:AE88)))))</f>
        <v>0</v>
      </c>
      <c r="AB88" s="59">
        <f>IF(AE88=0,0,IF(X88&gt;=15,8,IF((X88-SUM(AC88:AE88))&lt;=0,IF(V88&lt;=(SUM(W88:X88)-SUM(AC88:AE88)),V88,0),(X88-SUM(AC88:AE88)))))</f>
        <v>0</v>
      </c>
      <c r="AC88" s="59">
        <f>IF(AE88=0,0,IF(X88&gt;=7,4,IF((X88-SUM(AD88:AE88))&lt;=0,IF(V88&lt;=(SUM(W88:X88)-SUM(AD88:AE88)),V88,0),(X88-SUM(AD88:AE88)))))</f>
        <v>0</v>
      </c>
      <c r="AD88" s="59">
        <f>IF(AE88=0,0,IF(X88&gt;=3,2,IF((X88-AE88)&lt;=0,IF(V88&lt;(SUM(W88:X88)-AE88),V88,0),(X88-AE88))))</f>
        <v>0</v>
      </c>
      <c r="AE88" s="59">
        <f>IF(X88=0,IF(V88&lt;&gt;0,V88,0),IF(X88&gt;=1,1,0))</f>
        <v>0</v>
      </c>
      <c r="AF88" s="59" t="str">
        <f>IF(COUNT(M88:S88)=0,"",COUNT(M88:S88))</f>
        <v/>
      </c>
      <c r="AG88" s="68" t="str">
        <f>IF(D88="","",IF(AND(Tables!A91=2,D88&lt;4),"Normalement, 4 joueurs minimum !!!",IF(AND(Tables!A91=1,D88&lt;8),"8 joueurs minimum !!!","")))</f>
        <v/>
      </c>
      <c r="AH88" s="69" t="str">
        <f>IF(Tables!A91=2,IF(D88="","",IF(((G88*3)+(I88*4)+(K88*5))&lt;&gt;D88,"Incohérence dans les poules !!!","")),"")</f>
        <v/>
      </c>
      <c r="AI88" s="69" t="str">
        <f>IF(AND(D88&gt;5,Tables!A91=2),IF(AND(G88&lt;&gt;0,H88=0),"Sortant poule de 3 incorrect !!!",""),"")</f>
        <v/>
      </c>
      <c r="AJ88" s="69" t="str">
        <f>IF(AND(D88&gt;5,Tables!A91=2),IF(AND(I88&lt;&gt;0,J88=0),"Sortant poule de 4 incorrect !!!",""),"")</f>
        <v/>
      </c>
      <c r="AK88" s="69" t="str">
        <f>IF(AND(D88&gt;5,Tables!A91=2),IF(AND(K88&lt;&gt;0,L88=0),"Sortant poule de 5 incorrect !!!",""),"")</f>
        <v/>
      </c>
      <c r="AL88" s="70" t="str">
        <f>IF(AG88&lt;&gt;"",AG88,IF(AH88&lt;&gt;"",AH88,IF(AI88&lt;&gt;"",AI88,IF(AJ88&lt;&gt;"",AJ88,IF(AK88&lt;&gt;"",AK88,"")))))</f>
        <v/>
      </c>
      <c r="AM88" s="3" t="str">
        <f t="shared" si="219"/>
        <v/>
      </c>
      <c r="AN88" s="126" t="str">
        <f t="shared" si="199"/>
        <v>0</v>
      </c>
      <c r="AO88" s="126" t="str">
        <f t="shared" si="200"/>
        <v>0</v>
      </c>
      <c r="AP88" s="124" t="str">
        <f t="shared" si="201"/>
        <v>Pas de matchs</v>
      </c>
      <c r="AQ88" s="127" t="str">
        <f t="shared" si="202"/>
        <v>0</v>
      </c>
      <c r="AR88" s="123" t="str">
        <f t="shared" si="181"/>
        <v/>
      </c>
      <c r="AS88" s="123" t="str">
        <f t="shared" si="182"/>
        <v/>
      </c>
      <c r="AT88" s="123" t="str">
        <f t="shared" si="183"/>
        <v/>
      </c>
      <c r="AU88" s="123" t="str">
        <f t="shared" si="184"/>
        <v/>
      </c>
      <c r="AV88" s="123" t="str">
        <f t="shared" si="185"/>
        <v/>
      </c>
      <c r="AW88" s="123" t="str">
        <f t="shared" si="208"/>
        <v/>
      </c>
      <c r="AX88" s="123" t="str">
        <f t="shared" si="209"/>
        <v/>
      </c>
      <c r="AY88" s="123" t="str">
        <f t="shared" si="210"/>
        <v/>
      </c>
      <c r="AZ88" s="123" t="str">
        <f t="shared" si="211"/>
        <v/>
      </c>
      <c r="BA88" s="123" t="str">
        <f t="shared" si="212"/>
        <v/>
      </c>
      <c r="BB88" s="123" t="str">
        <f t="shared" si="213"/>
        <v/>
      </c>
      <c r="BC88" s="123" t="str">
        <f t="shared" si="214"/>
        <v/>
      </c>
      <c r="BD88" s="123" t="str">
        <f t="shared" si="215"/>
        <v/>
      </c>
      <c r="BE88" s="123" t="str">
        <f t="shared" si="216"/>
        <v/>
      </c>
      <c r="BF88" s="123" t="str">
        <f t="shared" si="217"/>
        <v/>
      </c>
      <c r="BG88" s="123" t="str">
        <f t="shared" si="218"/>
        <v/>
      </c>
    </row>
    <row r="89" spans="1:59" ht="26.25" customHeight="1" thickBot="1" x14ac:dyDescent="0.25">
      <c r="A89" s="129" t="str">
        <f>IF(AL89="","","?? ---&gt;")</f>
        <v/>
      </c>
      <c r="B89" s="170"/>
      <c r="C89" s="77" t="s">
        <v>12</v>
      </c>
      <c r="D89" s="6"/>
      <c r="E89" s="78"/>
      <c r="F89" s="79" t="str">
        <f>IF(D89="","",IF(D89&gt;=64,16,IF(D89&gt;=32,8,IF(D89&gt;=16,4,IF(D89&lt;6,0,2)))))</f>
        <v/>
      </c>
      <c r="G89" s="11" t="str">
        <f>IF(OR(D89="",Tables!A92=1),"",VLOOKUP(D89,Tables!$C$1:$F$47,2))</f>
        <v/>
      </c>
      <c r="H89" s="12" t="str">
        <f>IF(OR(D89="",Tables!A92=1),"",IF(G89=0,0,VLOOKUP(D89,Tables!$C$1:$I$47,5)))</f>
        <v/>
      </c>
      <c r="I89" s="11" t="str">
        <f>IF(OR(D89="",Tables!A92=1),"",VLOOKUP(D89,Tables!$C$1:$F$47,3))</f>
        <v/>
      </c>
      <c r="J89" s="12" t="str">
        <f>IF(OR(D89="",Tables!A92=1),"",IF(I89=0,0,VLOOKUP(D89,Tables!$C$1:$I$47,6)))</f>
        <v/>
      </c>
      <c r="K89" s="11" t="str">
        <f>IF(OR(D89="",Tables!A92=1),"",VLOOKUP(D89,Tables!$C$1:$F$47,4))</f>
        <v/>
      </c>
      <c r="L89" s="12" t="str">
        <f>IF(OR(D89="",Tables!A92=1),"",IF(K89=0,0,VLOOKUP(D89,Tables!$C$1:$I$47,7)))</f>
        <v/>
      </c>
      <c r="M89" s="80" t="str">
        <f>IF(Tables!A92=1,IF(N89="","",IF(T89&gt;=127,64,IF(T89-SUM(N89:S89)=0,"",T89-SUM(N89:S89)))),IF(Y89=0,"",Y89))</f>
        <v/>
      </c>
      <c r="N89" s="80" t="str">
        <f>IF(Tables!A92=1,IF(O89="","",IF(T89&gt;=63,32,IF(T89-SUM(O89:S89)=0,"",T89-SUM(O89:S89)))),IF(Z89=0,"",Z89))</f>
        <v/>
      </c>
      <c r="O89" s="80" t="str">
        <f>IF(Tables!A92=1,IF(P89="","",IF(T89&gt;=31,16,IF(T89-SUM(P89:S89)=0,"",T89-SUM(P89:S89)))),IF(AA89=0,"",AA89))</f>
        <v/>
      </c>
      <c r="P89" s="80" t="str">
        <f>IF(Tables!A92=1,IF(Q89="","",IF(T89&gt;=15,8,IF(T89-SUM(Q89:S89)=0,"",T89-SUM(Q89:S89)))),IF(AB89=0,"",AB89))</f>
        <v/>
      </c>
      <c r="Q89" s="80" t="str">
        <f>IF(Tables!A92=1,IF(R89="","",IF(T89&gt;=7,4,IF(T89-SUM(R89:S89)=0,"",T89-SUM(R89:S89)))),IF(AC89=0,"",AC89))</f>
        <v/>
      </c>
      <c r="R89" s="80" t="str">
        <f>IF(Tables!A92=1,IF(S89="","",IF(T89&gt;=3,2,IF((T89-S89)=0,"",(T89-S89)))),IF(AD89=0,"",AD89))</f>
        <v/>
      </c>
      <c r="S89" s="81" t="str">
        <f>IF(Tables!A92=1,IF(D89&lt;6,"",IF(OR(T89="",T89="??"),"",IF(T89&gt;=1,1,""))),IF(AE89=0,"",AE89))</f>
        <v/>
      </c>
      <c r="T89" s="82" t="str">
        <f>IF(D89="","",IF(Tables!A92=1,IF(D89&lt;8,"??",D89-1),IF(Tables!A92=2,IF(D89=3,3,IF(D89=4,6,IF(D89=5,10,(G89*3)+(I89*6)+(K89*10)+((G89*H89)+(I89*J89)+(K89*L89))-1))))))</f>
        <v/>
      </c>
      <c r="U89" s="59">
        <f>IF(Tables!A92=2,IF(K89&gt;=1,5,IF(I89&gt;=1,3,IF(G89&gt;=1,3,0))),0)</f>
        <v>0</v>
      </c>
      <c r="V89" s="59">
        <f>IF(D89="",0,IF(U89=0,0,(G89*1)+(I89*2)+(K89*2)))</f>
        <v>0</v>
      </c>
      <c r="W89" s="59">
        <f>IF(U89=0,0,(G89*3)+(I89*6)+(K89*10))</f>
        <v>0</v>
      </c>
      <c r="X89" s="59">
        <f>IF(D89&lt;6,0,IF(Tables!A92=2,(G89*H89)+(I89*J89)+(K89*L89)-1,0))</f>
        <v>0</v>
      </c>
      <c r="Y89" s="59">
        <f>IF(AE89=0,0,IF(X89&gt;=127,64,IF((X89-SUM(Z89:AE89))&lt;=0,IF(V89&lt;=(SUM(W89:X89)-SUM(Z89:AE89)),V89,0),(X89-SUM(Z89:AE89)))))</f>
        <v>0</v>
      </c>
      <c r="Z89" s="59">
        <f>IF(AE89=0,0,IF(X89&gt;=63,32,IF((X89-SUM(AA89:AE89))&lt;=0,IF(V89&lt;=(SUM(W89:X89)-SUM(AA89:AE89)),V89,0),(X89-SUM(AA89:AE89)))))</f>
        <v>0</v>
      </c>
      <c r="AA89" s="59">
        <f>IF(AE89=0,0,IF(X89&gt;=31,16,IF((X89-SUM(AB89:AE89))&lt;=0,IF(V89&lt;=(SUM(W89:X89)-SUM(AB89:AE89)),V89,0),(X89-SUM(AB89:AE89)))))</f>
        <v>0</v>
      </c>
      <c r="AB89" s="59">
        <f>IF(AE89=0,0,IF(X89&gt;=15,8,IF((X89-SUM(AC89:AE89))&lt;=0,IF(V89&lt;=(SUM(W89:X89)-SUM(AC89:AE89)),V89,0),(X89-SUM(AC89:AE89)))))</f>
        <v>0</v>
      </c>
      <c r="AC89" s="59">
        <f>IF(AE89=0,0,IF(X89&gt;=7,4,IF((X89-SUM(AD89:AE89))&lt;=0,IF(V89&lt;=(SUM(W89:X89)-SUM(AD89:AE89)),V89,0),(X89-SUM(AD89:AE89)))))</f>
        <v>0</v>
      </c>
      <c r="AD89" s="59">
        <f>IF(AE89=0,0,IF(X89&gt;=3,2,IF((X89-AE89)&lt;=0,IF(V89&lt;(SUM(W89:X89)-AE89),V89,0),(X89-AE89))))</f>
        <v>0</v>
      </c>
      <c r="AE89" s="59">
        <f>IF(X89=0,IF(V89&lt;&gt;0,V89,0),IF(X89&gt;=1,1,0))</f>
        <v>0</v>
      </c>
      <c r="AF89" s="59" t="str">
        <f>IF(COUNT(M89:S89)=0,"",COUNT(M89:S89))</f>
        <v/>
      </c>
      <c r="AG89" s="68" t="str">
        <f>IF(D89="","",IF(AND(Tables!A92=2,D89&lt;4),"Normalement, 4 joueurs minimum !!!",IF(AND(Tables!A92=1,D89&lt;8),"8 joueurs minimum !!!","")))</f>
        <v/>
      </c>
      <c r="AH89" s="69" t="str">
        <f>IF(Tables!A92=2,IF(D89="","",IF(((G89*3)+(I89*4)+(K89*5))&lt;&gt;D89,"Incohérence dans les poules !!!","")),"")</f>
        <v/>
      </c>
      <c r="AI89" s="69" t="str">
        <f>IF(AND(D89&gt;5,Tables!A92=2),IF(AND(G89&lt;&gt;0,H89=0),"Sortant poule de 3 incorrect !!!",""),"")</f>
        <v/>
      </c>
      <c r="AJ89" s="69" t="str">
        <f>IF(AND(D89&gt;5,Tables!A92=2),IF(AND(I89&lt;&gt;0,J89=0),"Sortant poule de 4 incorrect !!!",""),"")</f>
        <v/>
      </c>
      <c r="AK89" s="69" t="str">
        <f>IF(AND(D89&gt;5,Tables!A92=2),IF(AND(K89&lt;&gt;0,L89=0),"Sortant poule de 5 incorrect !!!",""),"")</f>
        <v/>
      </c>
      <c r="AL89" s="70" t="str">
        <f>IF(AG89&lt;&gt;"",AG89,IF(AH89&lt;&gt;"",AH89,IF(AI89&lt;&gt;"",AI89,IF(AJ89&lt;&gt;"",AJ89,IF(AK89&lt;&gt;"",AK89,"")))))</f>
        <v/>
      </c>
      <c r="AM89" s="3" t="str">
        <f t="shared" si="219"/>
        <v/>
      </c>
      <c r="AN89" s="126" t="str">
        <f t="shared" si="199"/>
        <v>0</v>
      </c>
      <c r="AO89" s="126" t="str">
        <f t="shared" si="200"/>
        <v>0</v>
      </c>
      <c r="AP89" s="124" t="str">
        <f t="shared" si="201"/>
        <v>Pas de matchs</v>
      </c>
      <c r="AQ89" s="127" t="str">
        <f t="shared" si="202"/>
        <v>0</v>
      </c>
      <c r="AR89" s="123" t="str">
        <f t="shared" si="181"/>
        <v/>
      </c>
      <c r="AS89" s="123" t="str">
        <f t="shared" si="182"/>
        <v/>
      </c>
      <c r="AT89" s="123" t="str">
        <f t="shared" si="183"/>
        <v/>
      </c>
      <c r="AU89" s="123" t="str">
        <f t="shared" si="184"/>
        <v/>
      </c>
      <c r="AV89" s="123" t="str">
        <f t="shared" si="185"/>
        <v/>
      </c>
      <c r="AW89" s="123" t="str">
        <f t="shared" si="208"/>
        <v/>
      </c>
      <c r="AX89" s="123" t="str">
        <f t="shared" si="209"/>
        <v/>
      </c>
      <c r="AY89" s="123" t="str">
        <f t="shared" si="210"/>
        <v/>
      </c>
      <c r="AZ89" s="123" t="str">
        <f t="shared" si="211"/>
        <v/>
      </c>
      <c r="BA89" s="123" t="str">
        <f t="shared" si="212"/>
        <v/>
      </c>
      <c r="BB89" s="123" t="str">
        <f t="shared" si="213"/>
        <v/>
      </c>
      <c r="BC89" s="123" t="str">
        <f t="shared" si="214"/>
        <v/>
      </c>
      <c r="BD89" s="123" t="str">
        <f t="shared" si="215"/>
        <v/>
      </c>
      <c r="BE89" s="123" t="str">
        <f t="shared" si="216"/>
        <v/>
      </c>
      <c r="BF89" s="123" t="str">
        <f t="shared" si="217"/>
        <v/>
      </c>
      <c r="BG89" s="123" t="str">
        <f t="shared" si="218"/>
        <v/>
      </c>
    </row>
    <row r="90" spans="1:59" ht="18.75" customHeight="1" thickTop="1" thickBot="1" x14ac:dyDescent="0.25">
      <c r="A90" s="128"/>
      <c r="B90" s="83"/>
      <c r="C90" s="84"/>
      <c r="D90" s="84"/>
      <c r="E90" s="85"/>
      <c r="F90" s="84"/>
      <c r="G90" s="84"/>
      <c r="H90" s="84"/>
      <c r="I90" s="84"/>
      <c r="J90" s="84"/>
      <c r="K90" s="84"/>
      <c r="L90" s="84"/>
      <c r="M90" s="86">
        <f t="shared" ref="M90:T90" si="220">SUM(M85:M89)</f>
        <v>0</v>
      </c>
      <c r="N90" s="86">
        <f t="shared" si="220"/>
        <v>0</v>
      </c>
      <c r="O90" s="86">
        <f t="shared" si="220"/>
        <v>0</v>
      </c>
      <c r="P90" s="86">
        <f t="shared" si="220"/>
        <v>0</v>
      </c>
      <c r="Q90" s="86">
        <f t="shared" si="220"/>
        <v>0</v>
      </c>
      <c r="R90" s="86">
        <f t="shared" si="220"/>
        <v>0</v>
      </c>
      <c r="S90" s="86">
        <f t="shared" si="220"/>
        <v>0</v>
      </c>
      <c r="T90" s="87">
        <f t="shared" si="220"/>
        <v>0</v>
      </c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5"/>
      <c r="AH90" s="56"/>
      <c r="AI90" s="56"/>
      <c r="AJ90" s="56"/>
      <c r="AK90" s="56"/>
      <c r="AL90" s="57"/>
      <c r="AN90" s="124"/>
      <c r="AO90" s="124"/>
      <c r="AP90" s="124"/>
      <c r="AQ90" s="124"/>
      <c r="AR90" s="124"/>
      <c r="AS90" s="124"/>
      <c r="AT90" s="124"/>
      <c r="AU90" s="124"/>
      <c r="AV90" s="124"/>
      <c r="AW90" s="124"/>
      <c r="AX90" s="124"/>
      <c r="AY90" s="124"/>
      <c r="AZ90" s="124"/>
      <c r="BA90" s="124"/>
      <c r="BB90" s="124"/>
      <c r="BC90" s="124"/>
      <c r="BD90" s="124"/>
      <c r="BE90" s="124"/>
      <c r="BF90" s="124"/>
      <c r="BG90" s="124"/>
    </row>
    <row r="91" spans="1:59" ht="14.25" thickTop="1" thickBot="1" x14ac:dyDescent="0.25">
      <c r="A91" s="128"/>
      <c r="B91" s="52"/>
      <c r="C91" s="53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4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5"/>
      <c r="AH91" s="56"/>
      <c r="AI91" s="56"/>
      <c r="AJ91" s="56"/>
      <c r="AK91" s="56"/>
      <c r="AL91" s="57"/>
    </row>
    <row r="92" spans="1:59" s="3" customFormat="1" ht="14.25" customHeight="1" thickTop="1" thickBot="1" x14ac:dyDescent="0.25">
      <c r="A92" s="129"/>
      <c r="B92" s="58"/>
      <c r="C92" s="155"/>
      <c r="D92" s="157" t="s">
        <v>0</v>
      </c>
      <c r="E92" s="157" t="s">
        <v>1</v>
      </c>
      <c r="F92" s="159" t="s">
        <v>43</v>
      </c>
      <c r="G92" s="149" t="s">
        <v>44</v>
      </c>
      <c r="H92" s="151" t="s">
        <v>47</v>
      </c>
      <c r="I92" s="149" t="s">
        <v>45</v>
      </c>
      <c r="J92" s="151" t="s">
        <v>47</v>
      </c>
      <c r="K92" s="149" t="s">
        <v>46</v>
      </c>
      <c r="L92" s="151" t="s">
        <v>47</v>
      </c>
      <c r="M92" s="153" t="s">
        <v>18</v>
      </c>
      <c r="N92" s="153" t="s">
        <v>4</v>
      </c>
      <c r="O92" s="153" t="s">
        <v>5</v>
      </c>
      <c r="P92" s="153" t="s">
        <v>6</v>
      </c>
      <c r="Q92" s="153" t="s">
        <v>2</v>
      </c>
      <c r="R92" s="153" t="s">
        <v>3</v>
      </c>
      <c r="S92" s="171" t="s">
        <v>48</v>
      </c>
      <c r="T92" s="173" t="s">
        <v>49</v>
      </c>
      <c r="U92" s="167" t="s">
        <v>29</v>
      </c>
      <c r="V92" s="166" t="s">
        <v>30</v>
      </c>
      <c r="W92" s="166" t="s">
        <v>31</v>
      </c>
      <c r="X92" s="166" t="s">
        <v>28</v>
      </c>
      <c r="Y92" s="165" t="s">
        <v>18</v>
      </c>
      <c r="Z92" s="165" t="s">
        <v>4</v>
      </c>
      <c r="AA92" s="165" t="s">
        <v>5</v>
      </c>
      <c r="AB92" s="165" t="s">
        <v>6</v>
      </c>
      <c r="AC92" s="165" t="s">
        <v>2</v>
      </c>
      <c r="AD92" s="165" t="s">
        <v>3</v>
      </c>
      <c r="AE92" s="165" t="s">
        <v>7</v>
      </c>
      <c r="AF92" s="166" t="s">
        <v>40</v>
      </c>
      <c r="AG92" s="161" t="s">
        <v>50</v>
      </c>
      <c r="AH92" s="161" t="s">
        <v>51</v>
      </c>
      <c r="AI92" s="161" t="s">
        <v>52</v>
      </c>
      <c r="AJ92" s="161" t="s">
        <v>53</v>
      </c>
      <c r="AK92" s="161" t="s">
        <v>54</v>
      </c>
      <c r="AL92" s="60"/>
      <c r="AN92" s="145" t="s">
        <v>77</v>
      </c>
      <c r="AO92" s="146" t="s">
        <v>76</v>
      </c>
      <c r="AP92" s="147" t="s">
        <v>1</v>
      </c>
      <c r="AQ92" s="148" t="s">
        <v>28</v>
      </c>
      <c r="AR92" s="121" t="s">
        <v>71</v>
      </c>
      <c r="AS92" s="121" t="s">
        <v>72</v>
      </c>
      <c r="AT92" s="121" t="s">
        <v>73</v>
      </c>
      <c r="AU92" s="121" t="s">
        <v>74</v>
      </c>
      <c r="AV92" s="121" t="s">
        <v>75</v>
      </c>
      <c r="AW92" s="121" t="s">
        <v>6</v>
      </c>
      <c r="AX92" s="121" t="s">
        <v>2</v>
      </c>
      <c r="AY92" s="121" t="s">
        <v>3</v>
      </c>
      <c r="AZ92" s="121" t="s">
        <v>7</v>
      </c>
      <c r="BA92" s="121" t="s">
        <v>18</v>
      </c>
      <c r="BB92" s="121" t="s">
        <v>4</v>
      </c>
      <c r="BC92" s="121" t="s">
        <v>5</v>
      </c>
      <c r="BD92" s="121" t="s">
        <v>6</v>
      </c>
      <c r="BE92" s="121" t="s">
        <v>2</v>
      </c>
      <c r="BF92" s="121" t="s">
        <v>3</v>
      </c>
      <c r="BG92" s="121" t="s">
        <v>7</v>
      </c>
    </row>
    <row r="93" spans="1:59" s="3" customFormat="1" ht="13.5" thickBot="1" x14ac:dyDescent="0.25">
      <c r="A93" s="129"/>
      <c r="B93" s="61" t="s">
        <v>13</v>
      </c>
      <c r="C93" s="156"/>
      <c r="D93" s="158"/>
      <c r="E93" s="158"/>
      <c r="F93" s="160"/>
      <c r="G93" s="150"/>
      <c r="H93" s="152"/>
      <c r="I93" s="150"/>
      <c r="J93" s="152"/>
      <c r="K93" s="150"/>
      <c r="L93" s="152"/>
      <c r="M93" s="154"/>
      <c r="N93" s="154"/>
      <c r="O93" s="154"/>
      <c r="P93" s="154"/>
      <c r="Q93" s="154"/>
      <c r="R93" s="154"/>
      <c r="S93" s="172"/>
      <c r="T93" s="174"/>
      <c r="U93" s="167"/>
      <c r="V93" s="166"/>
      <c r="W93" s="166"/>
      <c r="X93" s="166"/>
      <c r="Y93" s="165"/>
      <c r="Z93" s="165"/>
      <c r="AA93" s="165"/>
      <c r="AB93" s="165"/>
      <c r="AC93" s="165"/>
      <c r="AD93" s="165"/>
      <c r="AE93" s="165"/>
      <c r="AF93" s="166"/>
      <c r="AG93" s="161"/>
      <c r="AH93" s="161"/>
      <c r="AI93" s="161"/>
      <c r="AJ93" s="161"/>
      <c r="AK93" s="161"/>
      <c r="AL93" s="60"/>
      <c r="AN93" s="145"/>
      <c r="AO93" s="146"/>
      <c r="AP93" s="147"/>
      <c r="AQ93" s="148"/>
      <c r="AR93" s="142" t="s">
        <v>68</v>
      </c>
      <c r="AS93" s="143"/>
      <c r="AT93" s="143"/>
      <c r="AU93" s="143"/>
      <c r="AV93" s="144"/>
      <c r="AW93" s="142" t="s">
        <v>70</v>
      </c>
      <c r="AX93" s="143"/>
      <c r="AY93" s="143"/>
      <c r="AZ93" s="144"/>
      <c r="BA93" s="142" t="s">
        <v>69</v>
      </c>
      <c r="BB93" s="143"/>
      <c r="BC93" s="143"/>
      <c r="BD93" s="143"/>
      <c r="BE93" s="143"/>
      <c r="BF93" s="143"/>
      <c r="BG93" s="144"/>
    </row>
    <row r="94" spans="1:59" s="3" customFormat="1" ht="26.25" customHeight="1" thickTop="1" x14ac:dyDescent="0.2">
      <c r="A94" s="129" t="str">
        <f>IF(AL94="","","?? ---&gt;")</f>
        <v/>
      </c>
      <c r="B94" s="162"/>
      <c r="C94" s="62" t="s">
        <v>8</v>
      </c>
      <c r="D94" s="4"/>
      <c r="E94" s="63"/>
      <c r="F94" s="64" t="str">
        <f>IF(D94="","",IF(D94&gt;=64,16,IF(D94&gt;=32,8,IF(D94&gt;=16,4,IF(D94&lt;6,0,2)))))</f>
        <v/>
      </c>
      <c r="G94" s="7" t="str">
        <f>IF(OR(D94="",Tables!A97=1),"",VLOOKUP(D94,Tables!$C$1:$F$47,2))</f>
        <v/>
      </c>
      <c r="H94" s="8" t="str">
        <f>IF(OR(D94="",Tables!A97=1),"",IF(G94=0,0,VLOOKUP(D94,Tables!$C$1:$I$47,5)))</f>
        <v/>
      </c>
      <c r="I94" s="7" t="str">
        <f>IF(OR(D94="",Tables!A97=1),"",VLOOKUP(D94,Tables!$C$1:$F$47,3))</f>
        <v/>
      </c>
      <c r="J94" s="8" t="str">
        <f>IF(OR(D94="",Tables!A97=1),"",IF(I94=0,0,VLOOKUP(D94,Tables!$C$1:$I$47,6)))</f>
        <v/>
      </c>
      <c r="K94" s="7" t="str">
        <f>IF(OR(D94="",Tables!A97=1),"",VLOOKUP(D94,Tables!$C$1:$F$47,4))</f>
        <v/>
      </c>
      <c r="L94" s="8" t="str">
        <f>IF(OR(D94="",Tables!A97=1),"",IF(K94=0,0,VLOOKUP(D94,Tables!$C$1:$I$47,7)))</f>
        <v/>
      </c>
      <c r="M94" s="65" t="str">
        <f>IF(Tables!A97=1,IF(N94="","",IF(T94&gt;=127,64,IF(T94-SUM(N94:S94)=0,"",T94-SUM(N94:S94)))),IF(Y94=0,"",Y94))</f>
        <v/>
      </c>
      <c r="N94" s="65" t="str">
        <f>IF(Tables!A97=1,IF(O94="","",IF(T94&gt;=63,32,IF(T94-SUM(O94:S94)=0,"",T94-SUM(O94:S94)))),IF(Z94=0,"",Z94))</f>
        <v/>
      </c>
      <c r="O94" s="65" t="str">
        <f>IF(Tables!A97=1,IF(P94="","",IF(T94&gt;=31,16,IF(T94-SUM(P94:S94)=0,"",T94-SUM(P94:S94)))),IF(AA94=0,"",AA94))</f>
        <v/>
      </c>
      <c r="P94" s="65" t="str">
        <f>IF(Tables!A97=1,IF(Q94="","",IF(T94&gt;=15,8,IF(T94-SUM(Q94:S94)=0,"",T94-SUM(Q94:S94)))),IF(AB94=0,"",AB94))</f>
        <v/>
      </c>
      <c r="Q94" s="65" t="str">
        <f>IF(Tables!A97=1,IF(R94="","",IF(T94&gt;=7,4,IF(T94-SUM(R94:S94)=0,"",T94-SUM(R94:S94)))),IF(AC94=0,"",AC94))</f>
        <v/>
      </c>
      <c r="R94" s="65" t="str">
        <f>IF(Tables!A97=1,IF(S94="","",IF(T94&gt;=3,2,IF((T94-S94)=0,"",(T94-S94)))),IF(AD94=0,"",AD94))</f>
        <v/>
      </c>
      <c r="S94" s="66" t="str">
        <f>IF(Tables!A97=1,IF(D94&lt;6,"",IF(OR(T94="",T94="??"),"",IF(T94&gt;=1,1,""))),IF(AE94=0,"",AE94))</f>
        <v/>
      </c>
      <c r="T94" s="67" t="str">
        <f>IF(D94="","",IF(Tables!A97=1,IF(D94&lt;8,"??",D94-1),IF(Tables!A97=2,IF(D94=3,3,IF(D94=4,6,IF(D94=5,10,(G94*3)+(I94*6)+(K94*10)+((G94*H94)+(I94*J94)+(K94*L94))-1))))))</f>
        <v/>
      </c>
      <c r="U94" s="59">
        <f>IF(Tables!A97=2,IF(K94&gt;=1,5,IF(I94&gt;=1,3,IF(G94&gt;=1,3,0))),0)</f>
        <v>0</v>
      </c>
      <c r="V94" s="59">
        <f>IF(D94="",0,IF(U94=0,0,(G94*1)+(I94*2)+(K94*2)))</f>
        <v>0</v>
      </c>
      <c r="W94" s="59">
        <f>IF(U94=0,0,(G94*3)+(I94*6)+(K94*10))</f>
        <v>0</v>
      </c>
      <c r="X94" s="59">
        <f>IF(D94&lt;6,0,IF(Tables!A97=2,(G94*H94)+(I94*J94)+(K94*L94)-1,0))</f>
        <v>0</v>
      </c>
      <c r="Y94" s="59">
        <f>IF(AE94=0,0,IF(X94&gt;=127,64,IF((X94-SUM(Z94:AE94))&lt;=0,IF(V94&lt;=(SUM(W94:X94)-SUM(Z94:AE94)),V94,0),(X94-SUM(Z94:AE94)))))</f>
        <v>0</v>
      </c>
      <c r="Z94" s="59">
        <f>IF(AE94=0,0,IF(X94&gt;=63,32,IF((X94-SUM(AA94:AE94))&lt;=0,IF(V94&lt;=(SUM(W94:X94)-SUM(AA94:AE94)),V94,0),(X94-SUM(AA94:AE94)))))</f>
        <v>0</v>
      </c>
      <c r="AA94" s="59">
        <f>IF(AE94=0,0,IF(X94&gt;=31,16,IF((X94-SUM(AB94:AE94))&lt;=0,IF(V94&lt;=(SUM(W94:X94)-SUM(AB94:AE94)),V94,0),(X94-SUM(AB94:AE94)))))</f>
        <v>0</v>
      </c>
      <c r="AB94" s="59">
        <f>IF(AE94=0,0,IF(X94&gt;=15,8,IF((X94-SUM(AC94:AE94))&lt;=0,IF(V94&lt;=(SUM(W94:X94)-SUM(AC94:AE94)),V94,0),(X94-SUM(AC94:AE94)))))</f>
        <v>0</v>
      </c>
      <c r="AC94" s="59">
        <f>IF(AE94=0,0,IF(X94&gt;=7,4,IF((X94-SUM(AD94:AE94))&lt;=0,IF(V94&lt;=(SUM(W94:X94)-SUM(AD94:AE94)),V94,0),(X94-SUM(AD94:AE94)))))</f>
        <v>0</v>
      </c>
      <c r="AD94" s="59">
        <f>IF(AE94=0,0,IF(X94&gt;=3,2,IF((X94-AE94)&lt;=0,IF(V94&lt;(SUM(W94:X94)-AE94),V94,0),(X94-AE94))))</f>
        <v>0</v>
      </c>
      <c r="AE94" s="59">
        <f>IF(X94=0,IF(V94&lt;&gt;0,V94,0),IF(X94&gt;=1,1,0))</f>
        <v>0</v>
      </c>
      <c r="AF94" s="59" t="str">
        <f>IF(COUNT(M94:S94)=0,"",COUNT(M94:S94))</f>
        <v/>
      </c>
      <c r="AG94" s="68" t="str">
        <f>IF(D94="","",IF(AND(Tables!A97=2,D94&lt;4),"Normalement, 4 joueurs minimum !!!",IF(AND(Tables!A97=1,D94&lt;8),"8 joueurs minimum !!!","")))</f>
        <v/>
      </c>
      <c r="AH94" s="69" t="str">
        <f>IF(Tables!A97=2,IF(D94="","",IF(((G94*3)+(I94*4)+(K94*5))&lt;&gt;D94,"Incohérence dans les poules !!!","")),"")</f>
        <v/>
      </c>
      <c r="AI94" s="69" t="str">
        <f>IF(AND(D94&gt;5,Tables!A97=2),IF(AND(G94&lt;&gt;0,H94=0),"Sortant poule de 3 incorrect !!!",""),"")</f>
        <v/>
      </c>
      <c r="AJ94" s="69" t="str">
        <f>IF(AND(D94&gt;5,Tables!A97=2),IF(AND(I94&lt;&gt;0,J94=0),"Sortant poule de 4 incorrect !!!",""),"")</f>
        <v/>
      </c>
      <c r="AK94" s="69" t="str">
        <f>IF(AND(D94&gt;5,Tables!A97=2),IF(AND(K94&lt;&gt;0,L94=0),"Sortant poule de 5 incorrect !!!",""),"")</f>
        <v/>
      </c>
      <c r="AL94" s="70" t="str">
        <f>IF(AG94&lt;&gt;"",AG94,IF(AH94&lt;&gt;"",AH94,IF(AI94&lt;&gt;"",AI94,IF(AJ94&lt;&gt;"",AJ94,IF(AK94&lt;&gt;"",AK94,"")))))</f>
        <v/>
      </c>
      <c r="AM94" s="3" t="str">
        <f>IF($B$94=0,"",$B$94)</f>
        <v/>
      </c>
      <c r="AN94" s="126" t="str">
        <f t="shared" ref="AN94:AN98" si="221">IF(U94=0,"0",COUNTIF(M94:S94,MAX(M94:S94)))</f>
        <v>0</v>
      </c>
      <c r="AO94" s="126" t="str">
        <f t="shared" ref="AO94:AO98" si="222">IF(U94=0,"0",MAX(M94:S94))</f>
        <v>0</v>
      </c>
      <c r="AP94" s="124" t="str">
        <f t="shared" ref="AP94:AP98" si="223">IF(D94="","Pas de matchs",IF(U94=0,"KO","Poules"))</f>
        <v>Pas de matchs</v>
      </c>
      <c r="AQ94" s="127" t="str">
        <f t="shared" ref="AQ94:AQ98" si="224">IF(OR($AP94="Pas de matchs",$AP94="KO"),"0",T94-AN94*AO94)</f>
        <v>0</v>
      </c>
      <c r="AR94" s="123" t="str">
        <f t="shared" ref="AR94" si="225">IF(AND($AP94="Poules",$AN94&gt;1),$C94&amp;" "&amp;$AM94&amp;"
"&amp;"T1","")</f>
        <v/>
      </c>
      <c r="AS94" s="123" t="str">
        <f t="shared" ref="AS94" si="226">IF(AND($AP94="Poules",$AN94&gt;=2),$C94&amp;" "&amp;$AM94&amp;"
"&amp;"T2","")</f>
        <v/>
      </c>
      <c r="AT94" s="123" t="str">
        <f t="shared" ref="AT94" si="227">IF(AND($AP94="Poules",$AN94&gt;=3),$C94&amp;" "&amp;$AM94&amp;"
"&amp;"T3","")</f>
        <v/>
      </c>
      <c r="AU94" s="123" t="str">
        <f t="shared" ref="AU94" si="228">IF(AND($AP94="Poules",$AN94&gt;=4),$C94&amp;" "&amp;$AM94&amp;"
"&amp;"T4","")</f>
        <v/>
      </c>
      <c r="AV94" s="123" t="str">
        <f t="shared" ref="AV94" si="229">IF(AND($AP94="Poules",$AN94&gt;=5),$C94&amp;" "&amp;$AM94&amp;"
"&amp;"T5","")</f>
        <v/>
      </c>
      <c r="AW94" s="123" t="str">
        <f t="shared" ref="AW94:AW98" si="230">IF(OR(D94="",$AP94&lt;&gt;"Poules",$AQ94=0),"",IF($AQ94-$S94-$R94-$Q94-$P94&gt;=0,$C94&amp;" "&amp;$AM94&amp;"
"&amp;"1/8f",""))</f>
        <v/>
      </c>
      <c r="AX94" s="123" t="str">
        <f t="shared" ref="AX94:AX98" si="231">IF(OR(D94="",$AP94&lt;&gt;"Poules",$AQ94=0),"",IF(D94="","",IF($AQ94-$S94-$R94-$Q94&gt;=0,$C94&amp;" "&amp;$AM94&amp;"
"&amp;"1/4f","")))</f>
        <v/>
      </c>
      <c r="AY94" s="123" t="str">
        <f t="shared" ref="AY94:AY98" si="232">IF(OR(D94="",$AP94&lt;&gt;"Poules",$AQ94=0),"",IF(OR(D94="",AQ94&lt;2),"",IF($AQ94-($S94)&gt;=0,$C94&amp;" "&amp;$AM94&amp;"
"&amp;"1/2f","")))</f>
        <v/>
      </c>
      <c r="AZ94" s="123" t="str">
        <f t="shared" ref="AZ94:AZ98" si="233">IF(OR(D94="",$AP94&lt;&gt;"Poules",$AQ94=0),"",IF(AND($AQ94&lt;&gt;0,AQ94-0&gt;=1),$C94&amp;" "&amp;$AM94&amp;"
"&amp;"finale",""))</f>
        <v/>
      </c>
      <c r="BA94" s="123" t="str">
        <f t="shared" ref="BA94:BA98" si="234">IF(AND($AP94="KO",M94&lt;&gt;""),$C94&amp;" "&amp;$AM94&amp;"
"&amp;"1/64f","")</f>
        <v/>
      </c>
      <c r="BB94" s="123" t="str">
        <f t="shared" ref="BB94:BB98" si="235">IF(AND($AP94="KO",N94&lt;&gt;""),$C94&amp;" "&amp;$AM94&amp;"
"&amp;"1/32f","")</f>
        <v/>
      </c>
      <c r="BC94" s="123" t="str">
        <f t="shared" ref="BC94:BC98" si="236">IF(AND($AP94="KO",O94&lt;&gt;""),$C94&amp;" "&amp;$AM94&amp;"
"&amp;"1/16f","")</f>
        <v/>
      </c>
      <c r="BD94" s="123" t="str">
        <f t="shared" ref="BD94:BD98" si="237">IF(AND($AP94="KO",P94&lt;&gt;""),$C94&amp;" "&amp;$AM94&amp;"
"&amp;"1/8f","")</f>
        <v/>
      </c>
      <c r="BE94" s="123" t="str">
        <f t="shared" ref="BE94:BE98" si="238">IF(AND($AP94="KO",Q94&lt;&gt;""),$C94&amp;" "&amp;$AM94&amp;"
"&amp;"1/4f","")</f>
        <v/>
      </c>
      <c r="BF94" s="123" t="str">
        <f t="shared" ref="BF94:BF98" si="239">IF(AND($AP94="KO",R94&lt;&gt;""),$C94&amp;" "&amp;$AM94&amp;"
"&amp;"1/2f","")</f>
        <v/>
      </c>
      <c r="BG94" s="123" t="str">
        <f t="shared" ref="BG94:BG98" si="240">IF(AND($AP94="KO",S94&lt;&gt;""),$C94&amp;" "&amp;$AM94&amp;"
"&amp;"finale","")</f>
        <v/>
      </c>
    </row>
    <row r="95" spans="1:59" ht="26.25" customHeight="1" x14ac:dyDescent="0.2">
      <c r="A95" s="129" t="str">
        <f>IF(AL95="","","?? ---&gt;")</f>
        <v/>
      </c>
      <c r="B95" s="163"/>
      <c r="C95" s="71" t="s">
        <v>9</v>
      </c>
      <c r="D95" s="5"/>
      <c r="E95" s="72"/>
      <c r="F95" s="73" t="str">
        <f>IF(D95="","",IF(D95&gt;=64,16,IF(D95&gt;=32,8,IF(D95&gt;=16,4,IF(D95&lt;6,0,2)))))</f>
        <v/>
      </c>
      <c r="G95" s="9" t="str">
        <f>IF(OR(D95="",Tables!A98=1),"",VLOOKUP(D95,Tables!$C$1:$F$47,2))</f>
        <v/>
      </c>
      <c r="H95" s="10" t="str">
        <f>IF(OR(D95="",Tables!A98=1),"",IF(G95=0,0,VLOOKUP(D95,Tables!$C$1:$I$47,5)))</f>
        <v/>
      </c>
      <c r="I95" s="9" t="str">
        <f>IF(OR(D95="",Tables!A98=1),"",VLOOKUP(D95,Tables!$C$1:$F$47,3))</f>
        <v/>
      </c>
      <c r="J95" s="10" t="str">
        <f>IF(OR(D95="",Tables!A98=1),"",IF(I95=0,0,VLOOKUP(D95,Tables!$C$1:$I$47,6)))</f>
        <v/>
      </c>
      <c r="K95" s="9" t="str">
        <f>IF(OR(D95="",Tables!A98=1),"",VLOOKUP(D95,Tables!$C$1:$F$47,4))</f>
        <v/>
      </c>
      <c r="L95" s="10" t="str">
        <f>IF(OR(D95="",Tables!A98=1),"",IF(K95=0,0,VLOOKUP(D95,Tables!$C$1:$I$47,7)))</f>
        <v/>
      </c>
      <c r="M95" s="74" t="str">
        <f>IF(Tables!A98=1,IF(N95="","",IF(T95&gt;=127,64,IF(T95-SUM(N95:S95)=0,"",T95-SUM(N95:S95)))),IF(Y95=0,"",Y95))</f>
        <v/>
      </c>
      <c r="N95" s="74" t="str">
        <f>IF(Tables!A98=1,IF(O95="","",IF(T95&gt;=63,32,IF(T95-SUM(O95:S95)=0,"",T95-SUM(O95:S95)))),IF(Z95=0,"",Z95))</f>
        <v/>
      </c>
      <c r="O95" s="74" t="str">
        <f>IF(Tables!A98=1,IF(P95="","",IF(T95&gt;=31,16,IF(T95-SUM(P95:S95)=0,"",T95-SUM(P95:S95)))),IF(AA95=0,"",AA95))</f>
        <v/>
      </c>
      <c r="P95" s="74" t="str">
        <f>IF(Tables!A98=1,IF(Q95="","",IF(T95&gt;=15,8,IF(T95-SUM(Q95:S95)=0,"",T95-SUM(Q95:S95)))),IF(AB95=0,"",AB95))</f>
        <v/>
      </c>
      <c r="Q95" s="74" t="str">
        <f>IF(Tables!A98=1,IF(R95="","",IF(T95&gt;=7,4,IF(T95-SUM(R95:S95)=0,"",T95-SUM(R95:S95)))),IF(AC95=0,"",AC95))</f>
        <v/>
      </c>
      <c r="R95" s="74" t="str">
        <f>IF(Tables!A98=1,IF(S95="","",IF(T95&gt;=3,2,IF((T95-S95)=0,"",(T95-S95)))),IF(AD95=0,"",AD95))</f>
        <v/>
      </c>
      <c r="S95" s="75" t="str">
        <f>IF(Tables!A98=1,IF(D95&lt;6,"",IF(OR(T95="",T95="??"),"",IF(T95&gt;=1,1,""))),IF(AE95=0,"",AE95))</f>
        <v/>
      </c>
      <c r="T95" s="76" t="str">
        <f>IF(D95="","",IF(Tables!A98=1,IF(D95&lt;8,"??",D95-1),IF(Tables!A98=2,IF(D95=3,3,IF(D95=4,6,IF(D95=5,10,(G95*3)+(I95*6)+(K95*10)+((G95*H95)+(I95*J95)+(K95*L95))-1))))))</f>
        <v/>
      </c>
      <c r="U95" s="59">
        <f>IF(Tables!A98=2,IF(K95&gt;=1,5,IF(I95&gt;=1,3,IF(G95&gt;=1,3,0))),0)</f>
        <v>0</v>
      </c>
      <c r="V95" s="59">
        <f>IF(D95="",0,IF(U95=0,0,(G95*1)+(I95*2)+(K95*2)))</f>
        <v>0</v>
      </c>
      <c r="W95" s="59">
        <f>IF(U95=0,0,(G95*3)+(I95*6)+(K95*10))</f>
        <v>0</v>
      </c>
      <c r="X95" s="59">
        <f>IF(D95&lt;6,0,IF(Tables!A98=2,(G95*H95)+(I95*J95)+(K95*L95)-1,0))</f>
        <v>0</v>
      </c>
      <c r="Y95" s="59">
        <f>IF(AE95=0,0,IF(X95&gt;=127,64,IF((X95-SUM(Z95:AE95))&lt;=0,IF(V95&lt;=(SUM(W95:X95)-SUM(Z95:AE95)),V95,0),(X95-SUM(Z95:AE95)))))</f>
        <v>0</v>
      </c>
      <c r="Z95" s="59">
        <f>IF(AE95=0,0,IF(X95&gt;=63,32,IF((X95-SUM(AA95:AE95))&lt;=0,IF(V95&lt;=(SUM(W95:X95)-SUM(AA95:AE95)),V95,0),(X95-SUM(AA95:AE95)))))</f>
        <v>0</v>
      </c>
      <c r="AA95" s="59">
        <f>IF(AE95=0,0,IF(X95&gt;=31,16,IF((X95-SUM(AB95:AE95))&lt;=0,IF(V95&lt;=(SUM(W95:X95)-SUM(AB95:AE95)),V95,0),(X95-SUM(AB95:AE95)))))</f>
        <v>0</v>
      </c>
      <c r="AB95" s="59">
        <f>IF(AE95=0,0,IF(X95&gt;=15,8,IF((X95-SUM(AC95:AE95))&lt;=0,IF(V95&lt;=(SUM(W95:X95)-SUM(AC95:AE95)),V95,0),(X95-SUM(AC95:AE95)))))</f>
        <v>0</v>
      </c>
      <c r="AC95" s="59">
        <f>IF(AE95=0,0,IF(X95&gt;=7,4,IF((X95-SUM(AD95:AE95))&lt;=0,IF(V95&lt;=(SUM(W95:X95)-SUM(AD95:AE95)),V95,0),(X95-SUM(AD95:AE95)))))</f>
        <v>0</v>
      </c>
      <c r="AD95" s="59">
        <f>IF(AE95=0,0,IF(X95&gt;=3,2,IF((X95-AE95)&lt;=0,IF(V95&lt;(SUM(W95:X95)-AE95),V95,0),(X95-AE95))))</f>
        <v>0</v>
      </c>
      <c r="AE95" s="59">
        <f>IF(X95=0,IF(V95&lt;&gt;0,V95,0),IF(X95&gt;=1,1,0))</f>
        <v>0</v>
      </c>
      <c r="AF95" s="59" t="str">
        <f>IF(COUNT(M95:S95)=0,"",COUNT(M95:S95))</f>
        <v/>
      </c>
      <c r="AG95" s="68" t="str">
        <f>IF(D95="","",IF(AND(Tables!A98=2,D95&lt;4),"Normalement, 4 joueurs minimum !!!",IF(AND(Tables!A98=1,D95&lt;8),"8 joueurs minimum !!!","")))</f>
        <v/>
      </c>
      <c r="AH95" s="69" t="str">
        <f>IF(Tables!A98=2,IF(D95="","",IF(((G95*3)+(I95*4)+(K95*5))&lt;&gt;D95,"Incohérence dans les poules !!!","")),"")</f>
        <v/>
      </c>
      <c r="AI95" s="69" t="str">
        <f>IF(AND(D95&gt;5,Tables!A98=2),IF(AND(G95&lt;&gt;0,H95=0),"Sortant poule de 3 incorrect !!!",""),"")</f>
        <v/>
      </c>
      <c r="AJ95" s="69" t="str">
        <f>IF(AND(D95&gt;5,Tables!A98=2),IF(AND(I95&lt;&gt;0,J95=0),"Sortant poule de 4 incorrect !!!",""),"")</f>
        <v/>
      </c>
      <c r="AK95" s="69" t="str">
        <f>IF(AND(D95&gt;5,Tables!A98=2),IF(AND(K95&lt;&gt;0,L95=0),"Sortant poule de 5 incorrect !!!",""),"")</f>
        <v/>
      </c>
      <c r="AL95" s="70" t="str">
        <f>IF(AG95&lt;&gt;"",AG95,IF(AH95&lt;&gt;"",AH95,IF(AI95&lt;&gt;"",AI95,IF(AJ95&lt;&gt;"",AJ95,IF(AK95&lt;&gt;"",AK95,"")))))</f>
        <v/>
      </c>
      <c r="AM95" s="3" t="str">
        <f t="shared" ref="AM95:AM98" si="241">IF($B$94=0,"",$B$94)</f>
        <v/>
      </c>
      <c r="AN95" s="126" t="str">
        <f t="shared" si="221"/>
        <v>0</v>
      </c>
      <c r="AO95" s="126" t="str">
        <f t="shared" si="222"/>
        <v>0</v>
      </c>
      <c r="AP95" s="124" t="str">
        <f t="shared" si="223"/>
        <v>Pas de matchs</v>
      </c>
      <c r="AQ95" s="127" t="str">
        <f t="shared" si="224"/>
        <v>0</v>
      </c>
      <c r="AR95" s="123" t="str">
        <f t="shared" si="181"/>
        <v/>
      </c>
      <c r="AS95" s="123" t="str">
        <f t="shared" si="182"/>
        <v/>
      </c>
      <c r="AT95" s="123" t="str">
        <f t="shared" si="183"/>
        <v/>
      </c>
      <c r="AU95" s="123" t="str">
        <f t="shared" si="184"/>
        <v/>
      </c>
      <c r="AV95" s="123" t="str">
        <f t="shared" si="185"/>
        <v/>
      </c>
      <c r="AW95" s="123" t="str">
        <f t="shared" si="230"/>
        <v/>
      </c>
      <c r="AX95" s="123" t="str">
        <f t="shared" si="231"/>
        <v/>
      </c>
      <c r="AY95" s="123" t="str">
        <f t="shared" si="232"/>
        <v/>
      </c>
      <c r="AZ95" s="123" t="str">
        <f t="shared" si="233"/>
        <v/>
      </c>
      <c r="BA95" s="123" t="str">
        <f t="shared" si="234"/>
        <v/>
      </c>
      <c r="BB95" s="123" t="str">
        <f t="shared" si="235"/>
        <v/>
      </c>
      <c r="BC95" s="123" t="str">
        <f t="shared" si="236"/>
        <v/>
      </c>
      <c r="BD95" s="123" t="str">
        <f t="shared" si="237"/>
        <v/>
      </c>
      <c r="BE95" s="123" t="str">
        <f t="shared" si="238"/>
        <v/>
      </c>
      <c r="BF95" s="123" t="str">
        <f t="shared" si="239"/>
        <v/>
      </c>
      <c r="BG95" s="123" t="str">
        <f t="shared" si="240"/>
        <v/>
      </c>
    </row>
    <row r="96" spans="1:59" ht="26.25" customHeight="1" x14ac:dyDescent="0.2">
      <c r="A96" s="129" t="str">
        <f>IF(AL96="","","?? ---&gt;")</f>
        <v/>
      </c>
      <c r="B96" s="163"/>
      <c r="C96" s="71" t="s">
        <v>10</v>
      </c>
      <c r="D96" s="5"/>
      <c r="E96" s="72"/>
      <c r="F96" s="73" t="str">
        <f>IF(D96="","",IF(D96&gt;=64,16,IF(D96&gt;=32,8,IF(D96&gt;=16,4,IF(D96&lt;6,0,2)))))</f>
        <v/>
      </c>
      <c r="G96" s="9" t="str">
        <f>IF(OR(D96="",Tables!A99=1),"",VLOOKUP(D96,Tables!$C$1:$F$47,2))</f>
        <v/>
      </c>
      <c r="H96" s="10" t="str">
        <f>IF(OR(D96="",Tables!A99=1),"",IF(G96=0,0,VLOOKUP(D96,Tables!$C$1:$I$47,5)))</f>
        <v/>
      </c>
      <c r="I96" s="9" t="str">
        <f>IF(OR(D96="",Tables!A99=1),"",VLOOKUP(D96,Tables!$C$1:$F$47,3))</f>
        <v/>
      </c>
      <c r="J96" s="10" t="str">
        <f>IF(OR(D96="",Tables!A99=1),"",IF(I96=0,0,VLOOKUP(D96,Tables!$C$1:$I$47,6)))</f>
        <v/>
      </c>
      <c r="K96" s="9" t="str">
        <f>IF(OR(D96="",Tables!A99=1),"",VLOOKUP(D96,Tables!$C$1:$F$47,4))</f>
        <v/>
      </c>
      <c r="L96" s="10" t="str">
        <f>IF(OR(D96="",Tables!A99=1),"",IF(K96=0,0,VLOOKUP(D96,Tables!$C$1:$I$47,7)))</f>
        <v/>
      </c>
      <c r="M96" s="74" t="str">
        <f>IF(Tables!A99=1,IF(N96="","",IF(T96&gt;=127,64,IF(T96-SUM(N96:S96)=0,"",T96-SUM(N96:S96)))),IF(Y96=0,"",Y96))</f>
        <v/>
      </c>
      <c r="N96" s="74" t="str">
        <f>IF(Tables!A99=1,IF(O96="","",IF(T96&gt;=63,32,IF(T96-SUM(O96:S96)=0,"",T96-SUM(O96:S96)))),IF(Z96=0,"",Z96))</f>
        <v/>
      </c>
      <c r="O96" s="74" t="str">
        <f>IF(Tables!A99=1,IF(P96="","",IF(T96&gt;=31,16,IF(T96-SUM(P96:S96)=0,"",T96-SUM(P96:S96)))),IF(AA96=0,"",AA96))</f>
        <v/>
      </c>
      <c r="P96" s="74" t="str">
        <f>IF(Tables!A99=1,IF(Q96="","",IF(T96&gt;=15,8,IF(T96-SUM(Q96:S96)=0,"",T96-SUM(Q96:S96)))),IF(AB96=0,"",AB96))</f>
        <v/>
      </c>
      <c r="Q96" s="74" t="str">
        <f>IF(Tables!A99=1,IF(R96="","",IF(T96&gt;=7,4,IF(T96-SUM(R96:S96)=0,"",T96-SUM(R96:S96)))),IF(AC96=0,"",AC96))</f>
        <v/>
      </c>
      <c r="R96" s="74" t="str">
        <f>IF(Tables!A99=1,IF(S96="","",IF(T96&gt;=3,2,IF((T96-S96)=0,"",(T96-S96)))),IF(AD96=0,"",AD96))</f>
        <v/>
      </c>
      <c r="S96" s="75" t="str">
        <f>IF(Tables!A99=1,IF(D96&lt;6,"",IF(OR(T96="",T96="??"),"",IF(T96&gt;=1,1,""))),IF(AE96=0,"",AE96))</f>
        <v/>
      </c>
      <c r="T96" s="76" t="str">
        <f>IF(D96="","",IF(Tables!A99=1,IF(D96&lt;8,"??",D96-1),IF(Tables!A99=2,IF(D96=3,3,IF(D96=4,6,IF(D96=5,10,(G96*3)+(I96*6)+(K96*10)+((G96*H96)+(I96*J96)+(K96*L96))-1))))))</f>
        <v/>
      </c>
      <c r="U96" s="59">
        <f>IF(Tables!A99=2,IF(K96&gt;=1,5,IF(I96&gt;=1,3,IF(G96&gt;=1,3,0))),0)</f>
        <v>0</v>
      </c>
      <c r="V96" s="59">
        <f>IF(D96="",0,IF(U96=0,0,(G96*1)+(I96*2)+(K96*2)))</f>
        <v>0</v>
      </c>
      <c r="W96" s="59">
        <f>IF(U96=0,0,(G96*3)+(I96*6)+(K96*10))</f>
        <v>0</v>
      </c>
      <c r="X96" s="59">
        <f>IF(D96&lt;6,0,IF(Tables!A99=2,(G96*H96)+(I96*J96)+(K96*L96)-1,0))</f>
        <v>0</v>
      </c>
      <c r="Y96" s="59">
        <f>IF(AE96=0,0,IF(X96&gt;=127,64,IF((X96-SUM(Z96:AE96))&lt;=0,IF(V96&lt;=(SUM(W96:X96)-SUM(Z96:AE96)),V96,0),(X96-SUM(Z96:AE96)))))</f>
        <v>0</v>
      </c>
      <c r="Z96" s="59">
        <f>IF(AE96=0,0,IF(X96&gt;=63,32,IF((X96-SUM(AA96:AE96))&lt;=0,IF(V96&lt;=(SUM(W96:X96)-SUM(AA96:AE96)),V96,0),(X96-SUM(AA96:AE96)))))</f>
        <v>0</v>
      </c>
      <c r="AA96" s="59">
        <f>IF(AE96=0,0,IF(X96&gt;=31,16,IF((X96-SUM(AB96:AE96))&lt;=0,IF(V96&lt;=(SUM(W96:X96)-SUM(AB96:AE96)),V96,0),(X96-SUM(AB96:AE96)))))</f>
        <v>0</v>
      </c>
      <c r="AB96" s="59">
        <f>IF(AE96=0,0,IF(X96&gt;=15,8,IF((X96-SUM(AC96:AE96))&lt;=0,IF(V96&lt;=(SUM(W96:X96)-SUM(AC96:AE96)),V96,0),(X96-SUM(AC96:AE96)))))</f>
        <v>0</v>
      </c>
      <c r="AC96" s="59">
        <f>IF(AE96=0,0,IF(X96&gt;=7,4,IF((X96-SUM(AD96:AE96))&lt;=0,IF(V96&lt;=(SUM(W96:X96)-SUM(AD96:AE96)),V96,0),(X96-SUM(AD96:AE96)))))</f>
        <v>0</v>
      </c>
      <c r="AD96" s="59">
        <f>IF(AE96=0,0,IF(X96&gt;=3,2,IF((X96-AE96)&lt;=0,IF(V96&lt;(SUM(W96:X96)-AE96),V96,0),(X96-AE96))))</f>
        <v>0</v>
      </c>
      <c r="AE96" s="59">
        <f>IF(X96=0,IF(V96&lt;&gt;0,V96,0),IF(X96&gt;=1,1,0))</f>
        <v>0</v>
      </c>
      <c r="AF96" s="59" t="str">
        <f>IF(COUNT(M96:S96)=0,"",COUNT(M96:S96))</f>
        <v/>
      </c>
      <c r="AG96" s="68" t="str">
        <f>IF(D96="","",IF(AND(Tables!A99=2,D96&lt;4),"Normalement, 4 joueurs minimum !!!",IF(AND(Tables!A99=1,D96&lt;8),"8 joueurs minimum !!!","")))</f>
        <v/>
      </c>
      <c r="AH96" s="69" t="str">
        <f>IF(Tables!A99=2,IF(D96="","",IF(((G96*3)+(I96*4)+(K96*5))&lt;&gt;D96,"Incohérence dans les poules !!!","")),"")</f>
        <v/>
      </c>
      <c r="AI96" s="69" t="str">
        <f>IF(AND(D96&gt;5,Tables!A99=2),IF(AND(G96&lt;&gt;0,H96=0),"Sortant poule de 3 incorrect !!!",""),"")</f>
        <v/>
      </c>
      <c r="AJ96" s="69" t="str">
        <f>IF(AND(D96&gt;5,Tables!A99=2),IF(AND(I96&lt;&gt;0,J96=0),"Sortant poule de 4 incorrect !!!",""),"")</f>
        <v/>
      </c>
      <c r="AK96" s="69" t="str">
        <f>IF(AND(D96&gt;5,Tables!A99=2),IF(AND(K96&lt;&gt;0,L96=0),"Sortant poule de 5 incorrect !!!",""),"")</f>
        <v/>
      </c>
      <c r="AL96" s="70" t="str">
        <f>IF(AG96&lt;&gt;"",AG96,IF(AH96&lt;&gt;"",AH96,IF(AI96&lt;&gt;"",AI96,IF(AJ96&lt;&gt;"",AJ96,IF(AK96&lt;&gt;"",AK96,"")))))</f>
        <v/>
      </c>
      <c r="AM96" s="3" t="str">
        <f t="shared" si="241"/>
        <v/>
      </c>
      <c r="AN96" s="126" t="str">
        <f t="shared" si="221"/>
        <v>0</v>
      </c>
      <c r="AO96" s="126" t="str">
        <f t="shared" si="222"/>
        <v>0</v>
      </c>
      <c r="AP96" s="124" t="str">
        <f t="shared" si="223"/>
        <v>Pas de matchs</v>
      </c>
      <c r="AQ96" s="127" t="str">
        <f t="shared" si="224"/>
        <v>0</v>
      </c>
      <c r="AR96" s="123" t="str">
        <f t="shared" si="181"/>
        <v/>
      </c>
      <c r="AS96" s="123" t="str">
        <f t="shared" si="182"/>
        <v/>
      </c>
      <c r="AT96" s="123" t="str">
        <f t="shared" si="183"/>
        <v/>
      </c>
      <c r="AU96" s="123" t="str">
        <f t="shared" si="184"/>
        <v/>
      </c>
      <c r="AV96" s="123" t="str">
        <f t="shared" si="185"/>
        <v/>
      </c>
      <c r="AW96" s="123" t="str">
        <f t="shared" si="230"/>
        <v/>
      </c>
      <c r="AX96" s="123" t="str">
        <f t="shared" si="231"/>
        <v/>
      </c>
      <c r="AY96" s="123" t="str">
        <f t="shared" si="232"/>
        <v/>
      </c>
      <c r="AZ96" s="123" t="str">
        <f t="shared" si="233"/>
        <v/>
      </c>
      <c r="BA96" s="123" t="str">
        <f t="shared" si="234"/>
        <v/>
      </c>
      <c r="BB96" s="123" t="str">
        <f t="shared" si="235"/>
        <v/>
      </c>
      <c r="BC96" s="123" t="str">
        <f t="shared" si="236"/>
        <v/>
      </c>
      <c r="BD96" s="123" t="str">
        <f t="shared" si="237"/>
        <v/>
      </c>
      <c r="BE96" s="123" t="str">
        <f t="shared" si="238"/>
        <v/>
      </c>
      <c r="BF96" s="123" t="str">
        <f t="shared" si="239"/>
        <v/>
      </c>
      <c r="BG96" s="123" t="str">
        <f t="shared" si="240"/>
        <v/>
      </c>
    </row>
    <row r="97" spans="1:59" ht="26.25" customHeight="1" x14ac:dyDescent="0.2">
      <c r="A97" s="129" t="str">
        <f>IF(AL97="","","?? ---&gt;")</f>
        <v/>
      </c>
      <c r="B97" s="163"/>
      <c r="C97" s="71" t="s">
        <v>11</v>
      </c>
      <c r="D97" s="5"/>
      <c r="E97" s="72"/>
      <c r="F97" s="73" t="str">
        <f>IF(D97="","",IF(D97&gt;=64,16,IF(D97&gt;=32,8,IF(D97&gt;=16,4,IF(D97&lt;6,0,2)))))</f>
        <v/>
      </c>
      <c r="G97" s="9" t="str">
        <f>IF(OR(D97="",Tables!A100=1),"",VLOOKUP(D97,Tables!$C$1:$F$47,2))</f>
        <v/>
      </c>
      <c r="H97" s="10" t="str">
        <f>IF(OR(D97="",Tables!A100=1),"",IF(G97=0,0,VLOOKUP(D97,Tables!$C$1:$I$47,5)))</f>
        <v/>
      </c>
      <c r="I97" s="9" t="str">
        <f>IF(OR(D97="",Tables!A100=1),"",VLOOKUP(D97,Tables!$C$1:$F$47,3))</f>
        <v/>
      </c>
      <c r="J97" s="10" t="str">
        <f>IF(OR(D97="",Tables!A100=1),"",IF(I97=0,0,VLOOKUP(D97,Tables!$C$1:$I$47,6)))</f>
        <v/>
      </c>
      <c r="K97" s="9" t="str">
        <f>IF(OR(D97="",Tables!A100=1),"",VLOOKUP(D97,Tables!$C$1:$F$47,4))</f>
        <v/>
      </c>
      <c r="L97" s="10" t="str">
        <f>IF(OR(D97="",Tables!A100=1),"",IF(K97=0,0,VLOOKUP(D97,Tables!$C$1:$I$47,7)))</f>
        <v/>
      </c>
      <c r="M97" s="74" t="str">
        <f>IF(Tables!A100=1,IF(N97="","",IF(T97&gt;=127,64,IF(T97-SUM(N97:S97)=0,"",T97-SUM(N97:S97)))),IF(Y97=0,"",Y97))</f>
        <v/>
      </c>
      <c r="N97" s="74" t="str">
        <f>IF(Tables!A100=1,IF(O97="","",IF(T97&gt;=63,32,IF(T97-SUM(O97:S97)=0,"",T97-SUM(O97:S97)))),IF(Z97=0,"",Z97))</f>
        <v/>
      </c>
      <c r="O97" s="74" t="str">
        <f>IF(Tables!A100=1,IF(P97="","",IF(T97&gt;=31,16,IF(T97-SUM(P97:S97)=0,"",T97-SUM(P97:S97)))),IF(AA97=0,"",AA97))</f>
        <v/>
      </c>
      <c r="P97" s="74" t="str">
        <f>IF(Tables!A100=1,IF(Q97="","",IF(T97&gt;=15,8,IF(T97-SUM(Q97:S97)=0,"",T97-SUM(Q97:S97)))),IF(AB97=0,"",AB97))</f>
        <v/>
      </c>
      <c r="Q97" s="74" t="str">
        <f>IF(Tables!A100=1,IF(R97="","",IF(T97&gt;=7,4,IF(T97-SUM(R97:S97)=0,"",T97-SUM(R97:S97)))),IF(AC97=0,"",AC97))</f>
        <v/>
      </c>
      <c r="R97" s="74" t="str">
        <f>IF(Tables!A100=1,IF(S97="","",IF(T97&gt;=3,2,IF((T97-S97)=0,"",(T97-S97)))),IF(AD97=0,"",AD97))</f>
        <v/>
      </c>
      <c r="S97" s="75" t="str">
        <f>IF(Tables!A100=1,IF(D97&lt;6,"",IF(OR(T97="",T97="??"),"",IF(T97&gt;=1,1,""))),IF(AE97=0,"",AE97))</f>
        <v/>
      </c>
      <c r="T97" s="76" t="str">
        <f>IF(D97="","",IF(Tables!A100=1,IF(D97&lt;8,"??",D97-1),IF(Tables!A100=2,IF(D97=3,3,IF(D97=4,6,IF(D97=5,10,(G97*3)+(I97*6)+(K97*10)+((G97*H97)+(I97*J97)+(K97*L97))-1))))))</f>
        <v/>
      </c>
      <c r="U97" s="59">
        <f>IF(Tables!A100=2,IF(K97&gt;=1,5,IF(I97&gt;=1,3,IF(G97&gt;=1,3,0))),0)</f>
        <v>0</v>
      </c>
      <c r="V97" s="59">
        <f>IF(D97="",0,IF(U97=0,0,(G97*1)+(I97*2)+(K97*2)))</f>
        <v>0</v>
      </c>
      <c r="W97" s="59">
        <f>IF(U97=0,0,(G97*3)+(I97*6)+(K97*10))</f>
        <v>0</v>
      </c>
      <c r="X97" s="59">
        <f>IF(D97&lt;6,0,IF(Tables!A100=2,(G97*H97)+(I97*J97)+(K97*L97)-1,0))</f>
        <v>0</v>
      </c>
      <c r="Y97" s="59">
        <f>IF(AE97=0,0,IF(X97&gt;=127,64,IF((X97-SUM(Z97:AE97))&lt;=0,IF(V97&lt;=(SUM(W97:X97)-SUM(Z97:AE97)),V97,0),(X97-SUM(Z97:AE97)))))</f>
        <v>0</v>
      </c>
      <c r="Z97" s="59">
        <f>IF(AE97=0,0,IF(X97&gt;=63,32,IF((X97-SUM(AA97:AE97))&lt;=0,IF(V97&lt;=(SUM(W97:X97)-SUM(AA97:AE97)),V97,0),(X97-SUM(AA97:AE97)))))</f>
        <v>0</v>
      </c>
      <c r="AA97" s="59">
        <f>IF(AE97=0,0,IF(X97&gt;=31,16,IF((X97-SUM(AB97:AE97))&lt;=0,IF(V97&lt;=(SUM(W97:X97)-SUM(AB97:AE97)),V97,0),(X97-SUM(AB97:AE97)))))</f>
        <v>0</v>
      </c>
      <c r="AB97" s="59">
        <f>IF(AE97=0,0,IF(X97&gt;=15,8,IF((X97-SUM(AC97:AE97))&lt;=0,IF(V97&lt;=(SUM(W97:X97)-SUM(AC97:AE97)),V97,0),(X97-SUM(AC97:AE97)))))</f>
        <v>0</v>
      </c>
      <c r="AC97" s="59">
        <f>IF(AE97=0,0,IF(X97&gt;=7,4,IF((X97-SUM(AD97:AE97))&lt;=0,IF(V97&lt;=(SUM(W97:X97)-SUM(AD97:AE97)),V97,0),(X97-SUM(AD97:AE97)))))</f>
        <v>0</v>
      </c>
      <c r="AD97" s="59">
        <f>IF(AE97=0,0,IF(X97&gt;=3,2,IF((X97-AE97)&lt;=0,IF(V97&lt;(SUM(W97:X97)-AE97),V97,0),(X97-AE97))))</f>
        <v>0</v>
      </c>
      <c r="AE97" s="59">
        <f>IF(X97=0,IF(V97&lt;&gt;0,V97,0),IF(X97&gt;=1,1,0))</f>
        <v>0</v>
      </c>
      <c r="AF97" s="59" t="str">
        <f>IF(COUNT(M97:S97)=0,"",COUNT(M97:S97))</f>
        <v/>
      </c>
      <c r="AG97" s="68" t="str">
        <f>IF(D97="","",IF(AND(Tables!A100=2,D97&lt;4),"Normalement, 4 joueurs minimum !!!",IF(AND(Tables!A100=1,D97&lt;8),"8 joueurs minimum !!!","")))</f>
        <v/>
      </c>
      <c r="AH97" s="69" t="str">
        <f>IF(Tables!A100=2,IF(D97="","",IF(((G97*3)+(I97*4)+(K97*5))&lt;&gt;D97,"Incohérence dans les poules !!!","")),"")</f>
        <v/>
      </c>
      <c r="AI97" s="69" t="str">
        <f>IF(AND(D97&gt;5,Tables!A100=2),IF(AND(G97&lt;&gt;0,H97=0),"Sortant poule de 3 incorrect !!!",""),"")</f>
        <v/>
      </c>
      <c r="AJ97" s="69" t="str">
        <f>IF(AND(D97&gt;5,Tables!A100=2),IF(AND(I97&lt;&gt;0,J97=0),"Sortant poule de 4 incorrect !!!",""),"")</f>
        <v/>
      </c>
      <c r="AK97" s="69" t="str">
        <f>IF(AND(D97&gt;5,Tables!A100=2),IF(AND(K97&lt;&gt;0,L97=0),"Sortant poule de 5 incorrect !!!",""),"")</f>
        <v/>
      </c>
      <c r="AL97" s="70" t="str">
        <f>IF(AG97&lt;&gt;"",AG97,IF(AH97&lt;&gt;"",AH97,IF(AI97&lt;&gt;"",AI97,IF(AJ97&lt;&gt;"",AJ97,IF(AK97&lt;&gt;"",AK97,"")))))</f>
        <v/>
      </c>
      <c r="AM97" s="3" t="str">
        <f t="shared" si="241"/>
        <v/>
      </c>
      <c r="AN97" s="126" t="str">
        <f t="shared" si="221"/>
        <v>0</v>
      </c>
      <c r="AO97" s="126" t="str">
        <f t="shared" si="222"/>
        <v>0</v>
      </c>
      <c r="AP97" s="124" t="str">
        <f t="shared" si="223"/>
        <v>Pas de matchs</v>
      </c>
      <c r="AQ97" s="127" t="str">
        <f t="shared" si="224"/>
        <v>0</v>
      </c>
      <c r="AR97" s="123" t="str">
        <f t="shared" si="181"/>
        <v/>
      </c>
      <c r="AS97" s="123" t="str">
        <f t="shared" si="182"/>
        <v/>
      </c>
      <c r="AT97" s="123" t="str">
        <f t="shared" si="183"/>
        <v/>
      </c>
      <c r="AU97" s="123" t="str">
        <f t="shared" si="184"/>
        <v/>
      </c>
      <c r="AV97" s="123" t="str">
        <f t="shared" si="185"/>
        <v/>
      </c>
      <c r="AW97" s="123" t="str">
        <f t="shared" si="230"/>
        <v/>
      </c>
      <c r="AX97" s="123" t="str">
        <f t="shared" si="231"/>
        <v/>
      </c>
      <c r="AY97" s="123" t="str">
        <f t="shared" si="232"/>
        <v/>
      </c>
      <c r="AZ97" s="123" t="str">
        <f t="shared" si="233"/>
        <v/>
      </c>
      <c r="BA97" s="123" t="str">
        <f t="shared" si="234"/>
        <v/>
      </c>
      <c r="BB97" s="123" t="str">
        <f t="shared" si="235"/>
        <v/>
      </c>
      <c r="BC97" s="123" t="str">
        <f t="shared" si="236"/>
        <v/>
      </c>
      <c r="BD97" s="123" t="str">
        <f t="shared" si="237"/>
        <v/>
      </c>
      <c r="BE97" s="123" t="str">
        <f t="shared" si="238"/>
        <v/>
      </c>
      <c r="BF97" s="123" t="str">
        <f t="shared" si="239"/>
        <v/>
      </c>
      <c r="BG97" s="123" t="str">
        <f t="shared" si="240"/>
        <v/>
      </c>
    </row>
    <row r="98" spans="1:59" ht="26.25" customHeight="1" thickBot="1" x14ac:dyDescent="0.25">
      <c r="A98" s="129" t="str">
        <f>IF(AL98="","","?? ---&gt;")</f>
        <v/>
      </c>
      <c r="B98" s="164"/>
      <c r="C98" s="77" t="s">
        <v>12</v>
      </c>
      <c r="D98" s="6"/>
      <c r="E98" s="78"/>
      <c r="F98" s="79" t="str">
        <f>IF(D98="","",IF(D98&gt;=64,16,IF(D98&gt;=32,8,IF(D98&gt;=16,4,IF(D98&lt;6,0,2)))))</f>
        <v/>
      </c>
      <c r="G98" s="11" t="str">
        <f>IF(OR(D98="",Tables!A101=1),"",VLOOKUP(D98,Tables!$C$1:$F$47,2))</f>
        <v/>
      </c>
      <c r="H98" s="12" t="str">
        <f>IF(OR(D98="",Tables!A101=1),"",IF(G98=0,0,VLOOKUP(D98,Tables!$C$1:$I$47,5)))</f>
        <v/>
      </c>
      <c r="I98" s="11" t="str">
        <f>IF(OR(D98="",Tables!A101=1),"",VLOOKUP(D98,Tables!$C$1:$F$47,3))</f>
        <v/>
      </c>
      <c r="J98" s="12" t="str">
        <f>IF(OR(D98="",Tables!A101=1),"",IF(I98=0,0,VLOOKUP(D98,Tables!$C$1:$I$47,6)))</f>
        <v/>
      </c>
      <c r="K98" s="11" t="str">
        <f>IF(OR(D98="",Tables!A101=1),"",VLOOKUP(D98,Tables!$C$1:$F$47,4))</f>
        <v/>
      </c>
      <c r="L98" s="12" t="str">
        <f>IF(OR(D98="",Tables!A101=1),"",IF(K98=0,0,VLOOKUP(D98,Tables!$C$1:$I$47,7)))</f>
        <v/>
      </c>
      <c r="M98" s="80" t="str">
        <f>IF(Tables!A101=1,IF(N98="","",IF(T98&gt;=127,64,IF(T98-SUM(N98:S98)=0,"",T98-SUM(N98:S98)))),IF(Y98=0,"",Y98))</f>
        <v/>
      </c>
      <c r="N98" s="80" t="str">
        <f>IF(Tables!A101=1,IF(O98="","",IF(T98&gt;=63,32,IF(T98-SUM(O98:S98)=0,"",T98-SUM(O98:S98)))),IF(Z98=0,"",Z98))</f>
        <v/>
      </c>
      <c r="O98" s="80" t="str">
        <f>IF(Tables!A101=1,IF(P98="","",IF(T98&gt;=31,16,IF(T98-SUM(P98:S98)=0,"",T98-SUM(P98:S98)))),IF(AA98=0,"",AA98))</f>
        <v/>
      </c>
      <c r="P98" s="80" t="str">
        <f>IF(Tables!A101=1,IF(Q98="","",IF(T98&gt;=15,8,IF(T98-SUM(Q98:S98)=0,"",T98-SUM(Q98:S98)))),IF(AB98=0,"",AB98))</f>
        <v/>
      </c>
      <c r="Q98" s="80" t="str">
        <f>IF(Tables!A101=1,IF(R98="","",IF(T98&gt;=7,4,IF(T98-SUM(R98:S98)=0,"",T98-SUM(R98:S98)))),IF(AC98=0,"",AC98))</f>
        <v/>
      </c>
      <c r="R98" s="80" t="str">
        <f>IF(Tables!A101=1,IF(S98="","",IF(T98&gt;=3,2,IF((T98-S98)=0,"",(T98-S98)))),IF(AD98=0,"",AD98))</f>
        <v/>
      </c>
      <c r="S98" s="81" t="str">
        <f>IF(Tables!A101=1,IF(D98&lt;6,"",IF(OR(T98="",T98="??"),"",IF(T98&gt;=1,1,""))),IF(AE98=0,"",AE98))</f>
        <v/>
      </c>
      <c r="T98" s="82" t="str">
        <f>IF(D98="","",IF(Tables!A101=1,IF(D98&lt;8,"??",D98-1),IF(Tables!A101=2,IF(D98=3,3,IF(D98=4,6,IF(D98=5,10,(G98*3)+(I98*6)+(K98*10)+((G98*H98)+(I98*J98)+(K98*L98))-1))))))</f>
        <v/>
      </c>
      <c r="U98" s="59">
        <f>IF(Tables!A101=2,IF(K98&gt;=1,5,IF(I98&gt;=1,3,IF(G98&gt;=1,3,0))),0)</f>
        <v>0</v>
      </c>
      <c r="V98" s="59">
        <f>IF(D98="",0,IF(U98=0,0,(G98*1)+(I98*2)+(K98*2)))</f>
        <v>0</v>
      </c>
      <c r="W98" s="59">
        <f>IF(U98=0,0,(G98*3)+(I98*6)+(K98*10))</f>
        <v>0</v>
      </c>
      <c r="X98" s="59">
        <f>IF(D98&lt;6,0,IF(Tables!A101=2,(G98*H98)+(I98*J98)+(K98*L98)-1,0))</f>
        <v>0</v>
      </c>
      <c r="Y98" s="59">
        <f>IF(AE98=0,0,IF(X98&gt;=127,64,IF((X98-SUM(Z98:AE98))&lt;=0,IF(V98&lt;=(SUM(W98:X98)-SUM(Z98:AE98)),V98,0),(X98-SUM(Z98:AE98)))))</f>
        <v>0</v>
      </c>
      <c r="Z98" s="59">
        <f>IF(AE98=0,0,IF(X98&gt;=63,32,IF((X98-SUM(AA98:AE98))&lt;=0,IF(V98&lt;=(SUM(W98:X98)-SUM(AA98:AE98)),V98,0),(X98-SUM(AA98:AE98)))))</f>
        <v>0</v>
      </c>
      <c r="AA98" s="59">
        <f>IF(AE98=0,0,IF(X98&gt;=31,16,IF((X98-SUM(AB98:AE98))&lt;=0,IF(V98&lt;=(SUM(W98:X98)-SUM(AB98:AE98)),V98,0),(X98-SUM(AB98:AE98)))))</f>
        <v>0</v>
      </c>
      <c r="AB98" s="59">
        <f>IF(AE98=0,0,IF(X98&gt;=15,8,IF((X98-SUM(AC98:AE98))&lt;=0,IF(V98&lt;=(SUM(W98:X98)-SUM(AC98:AE98)),V98,0),(X98-SUM(AC98:AE98)))))</f>
        <v>0</v>
      </c>
      <c r="AC98" s="59">
        <f>IF(AE98=0,0,IF(X98&gt;=7,4,IF((X98-SUM(AD98:AE98))&lt;=0,IF(V98&lt;=(SUM(W98:X98)-SUM(AD98:AE98)),V98,0),(X98-SUM(AD98:AE98)))))</f>
        <v>0</v>
      </c>
      <c r="AD98" s="59">
        <f>IF(AE98=0,0,IF(X98&gt;=3,2,IF((X98-AE98)&lt;=0,IF(V98&lt;(SUM(W98:X98)-AE98),V98,0),(X98-AE98))))</f>
        <v>0</v>
      </c>
      <c r="AE98" s="59">
        <f>IF(X98=0,IF(V98&lt;&gt;0,V98,0),IF(X98&gt;=1,1,0))</f>
        <v>0</v>
      </c>
      <c r="AF98" s="59" t="str">
        <f>IF(COUNT(M98:S98)=0,"",COUNT(M98:S98))</f>
        <v/>
      </c>
      <c r="AG98" s="68" t="str">
        <f>IF(D98="","",IF(AND(Tables!A101=2,D98&lt;4),"Normalement, 4 joueurs minimum !!!",IF(AND(Tables!A101=1,D98&lt;8),"8 joueurs minimum !!!","")))</f>
        <v/>
      </c>
      <c r="AH98" s="69" t="str">
        <f>IF(Tables!A101=2,IF(D98="","",IF(((G98*3)+(I98*4)+(K98*5))&lt;&gt;D98,"Incohérence dans les poules !!!","")),"")</f>
        <v/>
      </c>
      <c r="AI98" s="69" t="str">
        <f>IF(AND(D98&gt;5,Tables!A101=2),IF(AND(G98&lt;&gt;0,H98=0),"Sortant poule de 3 incorrect !!!",""),"")</f>
        <v/>
      </c>
      <c r="AJ98" s="69" t="str">
        <f>IF(AND(D98&gt;5,Tables!A101=2),IF(AND(I98&lt;&gt;0,J98=0),"Sortant poule de 4 incorrect !!!",""),"")</f>
        <v/>
      </c>
      <c r="AK98" s="69" t="str">
        <f>IF(AND(D98&gt;5,Tables!A101=2),IF(AND(K98&lt;&gt;0,L98=0),"Sortant poule de 5 incorrect !!!",""),"")</f>
        <v/>
      </c>
      <c r="AL98" s="70" t="str">
        <f>IF(AG98&lt;&gt;"",AG98,IF(AH98&lt;&gt;"",AH98,IF(AI98&lt;&gt;"",AI98,IF(AJ98&lt;&gt;"",AJ98,IF(AK98&lt;&gt;"",AK98,"")))))</f>
        <v/>
      </c>
      <c r="AM98" s="3" t="str">
        <f t="shared" si="241"/>
        <v/>
      </c>
      <c r="AN98" s="126" t="str">
        <f t="shared" si="221"/>
        <v>0</v>
      </c>
      <c r="AO98" s="126" t="str">
        <f t="shared" si="222"/>
        <v>0</v>
      </c>
      <c r="AP98" s="124" t="str">
        <f t="shared" si="223"/>
        <v>Pas de matchs</v>
      </c>
      <c r="AQ98" s="127" t="str">
        <f t="shared" si="224"/>
        <v>0</v>
      </c>
      <c r="AR98" s="123" t="str">
        <f t="shared" si="181"/>
        <v/>
      </c>
      <c r="AS98" s="123" t="str">
        <f t="shared" si="182"/>
        <v/>
      </c>
      <c r="AT98" s="123" t="str">
        <f t="shared" si="183"/>
        <v/>
      </c>
      <c r="AU98" s="123" t="str">
        <f t="shared" si="184"/>
        <v/>
      </c>
      <c r="AV98" s="123" t="str">
        <f t="shared" si="185"/>
        <v/>
      </c>
      <c r="AW98" s="123" t="str">
        <f t="shared" si="230"/>
        <v/>
      </c>
      <c r="AX98" s="123" t="str">
        <f t="shared" si="231"/>
        <v/>
      </c>
      <c r="AY98" s="123" t="str">
        <f t="shared" si="232"/>
        <v/>
      </c>
      <c r="AZ98" s="123" t="str">
        <f t="shared" si="233"/>
        <v/>
      </c>
      <c r="BA98" s="123" t="str">
        <f t="shared" si="234"/>
        <v/>
      </c>
      <c r="BB98" s="123" t="str">
        <f t="shared" si="235"/>
        <v/>
      </c>
      <c r="BC98" s="123" t="str">
        <f t="shared" si="236"/>
        <v/>
      </c>
      <c r="BD98" s="123" t="str">
        <f t="shared" si="237"/>
        <v/>
      </c>
      <c r="BE98" s="123" t="str">
        <f t="shared" si="238"/>
        <v/>
      </c>
      <c r="BF98" s="123" t="str">
        <f t="shared" si="239"/>
        <v/>
      </c>
      <c r="BG98" s="123" t="str">
        <f t="shared" si="240"/>
        <v/>
      </c>
    </row>
    <row r="99" spans="1:59" ht="18.75" customHeight="1" thickTop="1" thickBot="1" x14ac:dyDescent="0.25">
      <c r="A99" s="128"/>
      <c r="B99" s="83"/>
      <c r="C99" s="84"/>
      <c r="D99" s="84"/>
      <c r="E99" s="85"/>
      <c r="F99" s="84"/>
      <c r="G99" s="84"/>
      <c r="H99" s="84"/>
      <c r="I99" s="84"/>
      <c r="J99" s="84"/>
      <c r="K99" s="84"/>
      <c r="L99" s="84"/>
      <c r="M99" s="86">
        <f t="shared" ref="M99:T99" si="242">SUM(M94:M98)</f>
        <v>0</v>
      </c>
      <c r="N99" s="86">
        <f t="shared" si="242"/>
        <v>0</v>
      </c>
      <c r="O99" s="86">
        <f t="shared" si="242"/>
        <v>0</v>
      </c>
      <c r="P99" s="86">
        <f t="shared" si="242"/>
        <v>0</v>
      </c>
      <c r="Q99" s="86">
        <f t="shared" si="242"/>
        <v>0</v>
      </c>
      <c r="R99" s="86">
        <f t="shared" si="242"/>
        <v>0</v>
      </c>
      <c r="S99" s="86">
        <f t="shared" si="242"/>
        <v>0</v>
      </c>
      <c r="T99" s="87">
        <f t="shared" si="242"/>
        <v>0</v>
      </c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5"/>
      <c r="AH99" s="56"/>
      <c r="AI99" s="56"/>
      <c r="AJ99" s="56"/>
      <c r="AK99" s="56"/>
      <c r="AL99" s="57"/>
      <c r="AN99" s="124"/>
      <c r="AO99" s="124"/>
      <c r="AP99" s="124"/>
      <c r="AQ99" s="124"/>
      <c r="AR99" s="124"/>
      <c r="AS99" s="124"/>
      <c r="AT99" s="124"/>
      <c r="AU99" s="124"/>
      <c r="AV99" s="124"/>
      <c r="AW99" s="124"/>
      <c r="AX99" s="124"/>
      <c r="AY99" s="124"/>
      <c r="AZ99" s="124"/>
      <c r="BA99" s="124"/>
      <c r="BB99" s="124"/>
      <c r="BC99" s="124"/>
      <c r="BD99" s="124"/>
      <c r="BE99" s="124"/>
      <c r="BF99" s="124"/>
      <c r="BG99" s="124"/>
    </row>
    <row r="100" spans="1:59" ht="14.25" thickTop="1" thickBot="1" x14ac:dyDescent="0.25">
      <c r="A100" s="128"/>
      <c r="B100" s="52"/>
      <c r="C100" s="53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4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5"/>
      <c r="AH100" s="56"/>
      <c r="AI100" s="56"/>
      <c r="AJ100" s="56"/>
      <c r="AK100" s="56"/>
      <c r="AL100" s="57"/>
    </row>
    <row r="101" spans="1:59" s="3" customFormat="1" ht="14.25" customHeight="1" thickTop="1" thickBot="1" x14ac:dyDescent="0.25">
      <c r="A101" s="129"/>
      <c r="B101" s="58"/>
      <c r="C101" s="155"/>
      <c r="D101" s="157" t="s">
        <v>0</v>
      </c>
      <c r="E101" s="157" t="s">
        <v>1</v>
      </c>
      <c r="F101" s="159" t="s">
        <v>43</v>
      </c>
      <c r="G101" s="149" t="s">
        <v>44</v>
      </c>
      <c r="H101" s="151" t="s">
        <v>47</v>
      </c>
      <c r="I101" s="149" t="s">
        <v>45</v>
      </c>
      <c r="J101" s="151" t="s">
        <v>47</v>
      </c>
      <c r="K101" s="149" t="s">
        <v>46</v>
      </c>
      <c r="L101" s="151" t="s">
        <v>47</v>
      </c>
      <c r="M101" s="153" t="s">
        <v>18</v>
      </c>
      <c r="N101" s="153" t="s">
        <v>4</v>
      </c>
      <c r="O101" s="153" t="s">
        <v>5</v>
      </c>
      <c r="P101" s="153" t="s">
        <v>6</v>
      </c>
      <c r="Q101" s="153" t="s">
        <v>2</v>
      </c>
      <c r="R101" s="153" t="s">
        <v>3</v>
      </c>
      <c r="S101" s="171" t="s">
        <v>48</v>
      </c>
      <c r="T101" s="173" t="s">
        <v>49</v>
      </c>
      <c r="U101" s="167" t="s">
        <v>29</v>
      </c>
      <c r="V101" s="166" t="s">
        <v>30</v>
      </c>
      <c r="W101" s="166" t="s">
        <v>31</v>
      </c>
      <c r="X101" s="166" t="s">
        <v>28</v>
      </c>
      <c r="Y101" s="165" t="s">
        <v>18</v>
      </c>
      <c r="Z101" s="165" t="s">
        <v>4</v>
      </c>
      <c r="AA101" s="165" t="s">
        <v>5</v>
      </c>
      <c r="AB101" s="165" t="s">
        <v>6</v>
      </c>
      <c r="AC101" s="165" t="s">
        <v>2</v>
      </c>
      <c r="AD101" s="165" t="s">
        <v>3</v>
      </c>
      <c r="AE101" s="165" t="s">
        <v>7</v>
      </c>
      <c r="AF101" s="166" t="s">
        <v>40</v>
      </c>
      <c r="AG101" s="161" t="s">
        <v>50</v>
      </c>
      <c r="AH101" s="161" t="s">
        <v>51</v>
      </c>
      <c r="AI101" s="161" t="s">
        <v>52</v>
      </c>
      <c r="AJ101" s="161" t="s">
        <v>53</v>
      </c>
      <c r="AK101" s="161" t="s">
        <v>54</v>
      </c>
      <c r="AL101" s="60"/>
      <c r="AN101" s="145" t="s">
        <v>77</v>
      </c>
      <c r="AO101" s="146" t="s">
        <v>76</v>
      </c>
      <c r="AP101" s="147" t="s">
        <v>1</v>
      </c>
      <c r="AQ101" s="148" t="s">
        <v>28</v>
      </c>
      <c r="AR101" s="121" t="s">
        <v>71</v>
      </c>
      <c r="AS101" s="121" t="s">
        <v>72</v>
      </c>
      <c r="AT101" s="121" t="s">
        <v>73</v>
      </c>
      <c r="AU101" s="121" t="s">
        <v>74</v>
      </c>
      <c r="AV101" s="121" t="s">
        <v>75</v>
      </c>
      <c r="AW101" s="121" t="s">
        <v>6</v>
      </c>
      <c r="AX101" s="121" t="s">
        <v>2</v>
      </c>
      <c r="AY101" s="121" t="s">
        <v>3</v>
      </c>
      <c r="AZ101" s="121" t="s">
        <v>7</v>
      </c>
      <c r="BA101" s="121" t="s">
        <v>18</v>
      </c>
      <c r="BB101" s="121" t="s">
        <v>4</v>
      </c>
      <c r="BC101" s="121" t="s">
        <v>5</v>
      </c>
      <c r="BD101" s="121" t="s">
        <v>6</v>
      </c>
      <c r="BE101" s="121" t="s">
        <v>2</v>
      </c>
      <c r="BF101" s="121" t="s">
        <v>3</v>
      </c>
      <c r="BG101" s="121" t="s">
        <v>7</v>
      </c>
    </row>
    <row r="102" spans="1:59" s="3" customFormat="1" ht="13.5" thickBot="1" x14ac:dyDescent="0.25">
      <c r="A102" s="129"/>
      <c r="B102" s="61" t="s">
        <v>13</v>
      </c>
      <c r="C102" s="156"/>
      <c r="D102" s="158"/>
      <c r="E102" s="158"/>
      <c r="F102" s="160"/>
      <c r="G102" s="150"/>
      <c r="H102" s="152"/>
      <c r="I102" s="150"/>
      <c r="J102" s="152"/>
      <c r="K102" s="150"/>
      <c r="L102" s="152"/>
      <c r="M102" s="154"/>
      <c r="N102" s="154"/>
      <c r="O102" s="154"/>
      <c r="P102" s="154"/>
      <c r="Q102" s="154"/>
      <c r="R102" s="154"/>
      <c r="S102" s="172"/>
      <c r="T102" s="174"/>
      <c r="U102" s="167"/>
      <c r="V102" s="166"/>
      <c r="W102" s="166"/>
      <c r="X102" s="166"/>
      <c r="Y102" s="165"/>
      <c r="Z102" s="165"/>
      <c r="AA102" s="165"/>
      <c r="AB102" s="165"/>
      <c r="AC102" s="165"/>
      <c r="AD102" s="165"/>
      <c r="AE102" s="165"/>
      <c r="AF102" s="166"/>
      <c r="AG102" s="161"/>
      <c r="AH102" s="161"/>
      <c r="AI102" s="161"/>
      <c r="AJ102" s="161"/>
      <c r="AK102" s="161"/>
      <c r="AL102" s="60"/>
      <c r="AN102" s="145"/>
      <c r="AO102" s="146"/>
      <c r="AP102" s="147"/>
      <c r="AQ102" s="148"/>
      <c r="AR102" s="142" t="s">
        <v>68</v>
      </c>
      <c r="AS102" s="143"/>
      <c r="AT102" s="143"/>
      <c r="AU102" s="143"/>
      <c r="AV102" s="144"/>
      <c r="AW102" s="142" t="s">
        <v>70</v>
      </c>
      <c r="AX102" s="143"/>
      <c r="AY102" s="143"/>
      <c r="AZ102" s="144"/>
      <c r="BA102" s="142" t="s">
        <v>69</v>
      </c>
      <c r="BB102" s="143"/>
      <c r="BC102" s="143"/>
      <c r="BD102" s="143"/>
      <c r="BE102" s="143"/>
      <c r="BF102" s="143"/>
      <c r="BG102" s="144"/>
    </row>
    <row r="103" spans="1:59" s="3" customFormat="1" ht="26.25" customHeight="1" thickTop="1" x14ac:dyDescent="0.2">
      <c r="A103" s="129" t="str">
        <f>IF(AL103="","","?? ---&gt;")</f>
        <v/>
      </c>
      <c r="B103" s="162"/>
      <c r="C103" s="62" t="s">
        <v>8</v>
      </c>
      <c r="D103" s="4"/>
      <c r="E103" s="63"/>
      <c r="F103" s="64" t="str">
        <f>IF(D103="","",IF(D103&gt;=64,16,IF(D103&gt;=32,8,IF(D103&gt;=16,4,IF(D103&lt;6,0,2)))))</f>
        <v/>
      </c>
      <c r="G103" s="7" t="str">
        <f>IF(OR(D103="",Tables!A106=1),"",VLOOKUP(D103,Tables!$C$1:$F$47,2))</f>
        <v/>
      </c>
      <c r="H103" s="8" t="str">
        <f>IF(OR(D103="",Tables!A106=1),"",IF(G103=0,0,VLOOKUP(D103,Tables!$C$1:$I$47,5)))</f>
        <v/>
      </c>
      <c r="I103" s="7" t="str">
        <f>IF(OR(D103="",Tables!A106=1),"",VLOOKUP(D103,Tables!$C$1:$F$47,3))</f>
        <v/>
      </c>
      <c r="J103" s="8" t="str">
        <f>IF(OR(D103="",Tables!A106=1),"",IF(I103=0,0,VLOOKUP(D103,Tables!$C$1:$I$47,6)))</f>
        <v/>
      </c>
      <c r="K103" s="7" t="str">
        <f>IF(OR(D103="",Tables!A106=1),"",VLOOKUP(D103,Tables!$C$1:$F$47,4))</f>
        <v/>
      </c>
      <c r="L103" s="8" t="str">
        <f>IF(OR(D103="",Tables!A106=1),"",IF(K103=0,0,VLOOKUP(D103,Tables!$C$1:$I$47,7)))</f>
        <v/>
      </c>
      <c r="M103" s="65" t="str">
        <f>IF(Tables!A106=1,IF(N103="","",IF(T103&gt;=127,64,IF(T103-SUM(N103:S103)=0,"",T103-SUM(N103:S103)))),IF(Y103=0,"",Y103))</f>
        <v/>
      </c>
      <c r="N103" s="65" t="str">
        <f>IF(Tables!A106=1,IF(O103="","",IF(T103&gt;=63,32,IF(T103-SUM(O103:S103)=0,"",T103-SUM(O103:S103)))),IF(Z103=0,"",Z103))</f>
        <v/>
      </c>
      <c r="O103" s="65" t="str">
        <f>IF(Tables!A106=1,IF(P103="","",IF(T103&gt;=31,16,IF(T103-SUM(P103:S103)=0,"",T103-SUM(P103:S103)))),IF(AA103=0,"",AA103))</f>
        <v/>
      </c>
      <c r="P103" s="65" t="str">
        <f>IF(Tables!A106=1,IF(Q103="","",IF(T103&gt;=15,8,IF(T103-SUM(Q103:S103)=0,"",T103-SUM(Q103:S103)))),IF(AB103=0,"",AB103))</f>
        <v/>
      </c>
      <c r="Q103" s="65" t="str">
        <f>IF(Tables!A106=1,IF(R103="","",IF(T103&gt;=7,4,IF(T103-SUM(R103:S103)=0,"",T103-SUM(R103:S103)))),IF(AC103=0,"",AC103))</f>
        <v/>
      </c>
      <c r="R103" s="65" t="str">
        <f>IF(Tables!A106=1,IF(S103="","",IF(T103&gt;=3,2,IF((T103-S103)=0,"",(T103-S103)))),IF(AD103=0,"",AD103))</f>
        <v/>
      </c>
      <c r="S103" s="66" t="str">
        <f>IF(Tables!A106=1,IF(D103&lt;6,"",IF(OR(T103="",T103="??"),"",IF(T103&gt;=1,1,""))),IF(AE103=0,"",AE103))</f>
        <v/>
      </c>
      <c r="T103" s="67" t="str">
        <f>IF(D103="","",IF(Tables!A106=1,IF(D103&lt;8,"??",D103-1),IF(Tables!A106=2,IF(D103=3,3,IF(D103=4,6,IF(D103=5,10,(G103*3)+(I103*6)+(K103*10)+((G103*H103)+(I103*J103)+(K103*L103))-1))))))</f>
        <v/>
      </c>
      <c r="U103" s="59">
        <f>IF(Tables!A106=2,IF(K103&gt;=1,5,IF(I103&gt;=1,3,IF(G103&gt;=1,3,0))),0)</f>
        <v>0</v>
      </c>
      <c r="V103" s="59">
        <f>IF(D103="",0,IF(U103=0,0,(G103*1)+(I103*2)+(K103*2)))</f>
        <v>0</v>
      </c>
      <c r="W103" s="59">
        <f>IF(U103=0,0,(G103*3)+(I103*6)+(K103*10))</f>
        <v>0</v>
      </c>
      <c r="X103" s="59">
        <f>IF(D103&lt;6,0,IF(Tables!A106=2,(G103*H103)+(I103*J103)+(K103*L103)-1,0))</f>
        <v>0</v>
      </c>
      <c r="Y103" s="59">
        <f>IF(AE103=0,0,IF(X103&gt;=127,64,IF((X103-SUM(Z103:AE103))&lt;=0,IF(V103&lt;=(SUM(W103:X103)-SUM(Z103:AE103)),V103,0),(X103-SUM(Z103:AE103)))))</f>
        <v>0</v>
      </c>
      <c r="Z103" s="59">
        <f>IF(AE103=0,0,IF(X103&gt;=63,32,IF((X103-SUM(AA103:AE103))&lt;=0,IF(V103&lt;=(SUM(W103:X103)-SUM(AA103:AE103)),V103,0),(X103-SUM(AA103:AE103)))))</f>
        <v>0</v>
      </c>
      <c r="AA103" s="59">
        <f>IF(AE103=0,0,IF(X103&gt;=31,16,IF((X103-SUM(AB103:AE103))&lt;=0,IF(V103&lt;=(SUM(W103:X103)-SUM(AB103:AE103)),V103,0),(X103-SUM(AB103:AE103)))))</f>
        <v>0</v>
      </c>
      <c r="AB103" s="59">
        <f>IF(AE103=0,0,IF(X103&gt;=15,8,IF((X103-SUM(AC103:AE103))&lt;=0,IF(V103&lt;=(SUM(W103:X103)-SUM(AC103:AE103)),V103,0),(X103-SUM(AC103:AE103)))))</f>
        <v>0</v>
      </c>
      <c r="AC103" s="59">
        <f>IF(AE103=0,0,IF(X103&gt;=7,4,IF((X103-SUM(AD103:AE103))&lt;=0,IF(V103&lt;=(SUM(W103:X103)-SUM(AD103:AE103)),V103,0),(X103-SUM(AD103:AE103)))))</f>
        <v>0</v>
      </c>
      <c r="AD103" s="59">
        <f>IF(AE103=0,0,IF(X103&gt;=3,2,IF((X103-AE103)&lt;=0,IF(V103&lt;(SUM(W103:X103)-AE103),V103,0),(X103-AE103))))</f>
        <v>0</v>
      </c>
      <c r="AE103" s="59">
        <f>IF(X103=0,IF(V103&lt;&gt;0,V103,0),IF(X103&gt;=1,1,0))</f>
        <v>0</v>
      </c>
      <c r="AF103" s="59" t="str">
        <f>IF(COUNT(M103:S103)=0,"",COUNT(M103:S103))</f>
        <v/>
      </c>
      <c r="AG103" s="68" t="str">
        <f>IF(D103="","",IF(AND(Tables!A106=2,D103&lt;4),"Normalement, 4 joueurs minimum !!!",IF(AND(Tables!A106=1,D103&lt;8),"8 joueurs minimum !!!","")))</f>
        <v/>
      </c>
      <c r="AH103" s="69" t="str">
        <f>IF(Tables!A106=2,IF(D103="","",IF(((G103*3)+(I103*4)+(K103*5))&lt;&gt;D103,"Incohérence dans les poules !!!","")),"")</f>
        <v/>
      </c>
      <c r="AI103" s="69" t="str">
        <f>IF(AND(D103&gt;5,Tables!A106=2),IF(AND(G103&lt;&gt;0,H103=0),"Sortant poule de 3 incorrect !!!",""),"")</f>
        <v/>
      </c>
      <c r="AJ103" s="69" t="str">
        <f>IF(AND(D103&gt;5,Tables!A106=2),IF(AND(I103&lt;&gt;0,J103=0),"Sortant poule de 4 incorrect !!!",""),"")</f>
        <v/>
      </c>
      <c r="AK103" s="69" t="str">
        <f>IF(AND(D103&gt;5,Tables!A106=2),IF(AND(K103&lt;&gt;0,L103=0),"Sortant poule de 5 incorrect !!!",""),"")</f>
        <v/>
      </c>
      <c r="AL103" s="70" t="str">
        <f>IF(AG103&lt;&gt;"",AG103,IF(AH103&lt;&gt;"",AH103,IF(AI103&lt;&gt;"",AI103,IF(AJ103&lt;&gt;"",AJ103,IF(AK103&lt;&gt;"",AK103,"")))))</f>
        <v/>
      </c>
      <c r="AM103" s="3" t="str">
        <f>IF($B$103=0,"",$B$103)</f>
        <v/>
      </c>
      <c r="AN103" s="126" t="str">
        <f t="shared" ref="AN103:AN107" si="243">IF(U103=0,"0",COUNTIF(M103:S103,MAX(M103:S103)))</f>
        <v>0</v>
      </c>
      <c r="AO103" s="126" t="str">
        <f t="shared" ref="AO103:AO107" si="244">IF(U103=0,"0",MAX(M103:S103))</f>
        <v>0</v>
      </c>
      <c r="AP103" s="124" t="str">
        <f t="shared" ref="AP103:AP107" si="245">IF(D103="","Pas de matchs",IF(U103=0,"KO","Poules"))</f>
        <v>Pas de matchs</v>
      </c>
      <c r="AQ103" s="127" t="str">
        <f t="shared" ref="AQ103:AQ107" si="246">IF(OR($AP103="Pas de matchs",$AP103="KO"),"0",T103-AN103*AO103)</f>
        <v>0</v>
      </c>
      <c r="AR103" s="123" t="str">
        <f t="shared" ref="AR103" si="247">IF(AND($AP103="Poules",$AN103&gt;1),$C103&amp;" "&amp;$AM103&amp;"
"&amp;"T1","")</f>
        <v/>
      </c>
      <c r="AS103" s="123" t="str">
        <f t="shared" ref="AS103" si="248">IF(AND($AP103="Poules",$AN103&gt;=2),$C103&amp;" "&amp;$AM103&amp;"
"&amp;"T2","")</f>
        <v/>
      </c>
      <c r="AT103" s="123" t="str">
        <f t="shared" ref="AT103" si="249">IF(AND($AP103="Poules",$AN103&gt;=3),$C103&amp;" "&amp;$AM103&amp;"
"&amp;"T3","")</f>
        <v/>
      </c>
      <c r="AU103" s="123" t="str">
        <f t="shared" ref="AU103" si="250">IF(AND($AP103="Poules",$AN103&gt;=4),$C103&amp;" "&amp;$AM103&amp;"
"&amp;"T4","")</f>
        <v/>
      </c>
      <c r="AV103" s="123" t="str">
        <f t="shared" ref="AV103" si="251">IF(AND($AP103="Poules",$AN103&gt;=5),$C103&amp;" "&amp;$AM103&amp;"
"&amp;"T5","")</f>
        <v/>
      </c>
      <c r="AW103" s="123" t="str">
        <f t="shared" ref="AW103:AW107" si="252">IF(OR(D103="",$AP103&lt;&gt;"Poules",$AQ103=0),"",IF($AQ103-$S103-$R103-$Q103-$P103&gt;=0,$C103&amp;" "&amp;$AM103&amp;"
"&amp;"1/8f",""))</f>
        <v/>
      </c>
      <c r="AX103" s="123" t="str">
        <f t="shared" ref="AX103:AX107" si="253">IF(OR(D103="",$AP103&lt;&gt;"Poules",$AQ103=0),"",IF(D103="","",IF($AQ103-$S103-$R103-$Q103&gt;=0,$C103&amp;" "&amp;$AM103&amp;"
"&amp;"1/4f","")))</f>
        <v/>
      </c>
      <c r="AY103" s="123" t="str">
        <f t="shared" ref="AY103:AY107" si="254">IF(OR(D103="",$AP103&lt;&gt;"Poules",$AQ103=0),"",IF(OR(D103="",AQ103&lt;2),"",IF($AQ103-($S103)&gt;=0,$C103&amp;" "&amp;$AM103&amp;"
"&amp;"1/2f","")))</f>
        <v/>
      </c>
      <c r="AZ103" s="123" t="str">
        <f t="shared" ref="AZ103:AZ107" si="255">IF(OR(D103="",$AP103&lt;&gt;"Poules",$AQ103=0),"",IF(AND($AQ103&lt;&gt;0,AQ103-0&gt;=1),$C103&amp;" "&amp;$AM103&amp;"
"&amp;"finale",""))</f>
        <v/>
      </c>
      <c r="BA103" s="123" t="str">
        <f t="shared" ref="BA103:BA107" si="256">IF(AND($AP103="KO",M103&lt;&gt;""),$C103&amp;" "&amp;$AM103&amp;"
"&amp;"1/64f","")</f>
        <v/>
      </c>
      <c r="BB103" s="123" t="str">
        <f t="shared" ref="BB103:BB107" si="257">IF(AND($AP103="KO",N103&lt;&gt;""),$C103&amp;" "&amp;$AM103&amp;"
"&amp;"1/32f","")</f>
        <v/>
      </c>
      <c r="BC103" s="123" t="str">
        <f t="shared" ref="BC103:BC107" si="258">IF(AND($AP103="KO",O103&lt;&gt;""),$C103&amp;" "&amp;$AM103&amp;"
"&amp;"1/16f","")</f>
        <v/>
      </c>
      <c r="BD103" s="123" t="str">
        <f t="shared" ref="BD103:BD107" si="259">IF(AND($AP103="KO",P103&lt;&gt;""),$C103&amp;" "&amp;$AM103&amp;"
"&amp;"1/8f","")</f>
        <v/>
      </c>
      <c r="BE103" s="123" t="str">
        <f t="shared" ref="BE103:BE107" si="260">IF(AND($AP103="KO",Q103&lt;&gt;""),$C103&amp;" "&amp;$AM103&amp;"
"&amp;"1/4f","")</f>
        <v/>
      </c>
      <c r="BF103" s="123" t="str">
        <f t="shared" ref="BF103:BF107" si="261">IF(AND($AP103="KO",R103&lt;&gt;""),$C103&amp;" "&amp;$AM103&amp;"
"&amp;"1/2f","")</f>
        <v/>
      </c>
      <c r="BG103" s="123" t="str">
        <f t="shared" ref="BG103:BG107" si="262">IF(AND($AP103="KO",S103&lt;&gt;""),$C103&amp;" "&amp;$AM103&amp;"
"&amp;"finale","")</f>
        <v/>
      </c>
    </row>
    <row r="104" spans="1:59" ht="26.25" customHeight="1" x14ac:dyDescent="0.2">
      <c r="A104" s="129" t="str">
        <f>IF(AL104="","","?? ---&gt;")</f>
        <v/>
      </c>
      <c r="B104" s="163"/>
      <c r="C104" s="71" t="s">
        <v>9</v>
      </c>
      <c r="D104" s="5"/>
      <c r="E104" s="72"/>
      <c r="F104" s="73" t="str">
        <f>IF(D104="","",IF(D104&gt;=64,16,IF(D104&gt;=32,8,IF(D104&gt;=16,4,IF(D104&lt;6,0,2)))))</f>
        <v/>
      </c>
      <c r="G104" s="9" t="str">
        <f>IF(OR(D104="",Tables!A107=1),"",VLOOKUP(D104,Tables!$C$1:$F$47,2))</f>
        <v/>
      </c>
      <c r="H104" s="10" t="str">
        <f>IF(OR(D104="",Tables!A107=1),"",IF(G104=0,0,VLOOKUP(D104,Tables!$C$1:$I$47,5)))</f>
        <v/>
      </c>
      <c r="I104" s="9" t="str">
        <f>IF(OR(D104="",Tables!A107=1),"",VLOOKUP(D104,Tables!$C$1:$F$47,3))</f>
        <v/>
      </c>
      <c r="J104" s="10" t="str">
        <f>IF(OR(D104="",Tables!A107=1),"",IF(I104=0,0,VLOOKUP(D104,Tables!$C$1:$I$47,6)))</f>
        <v/>
      </c>
      <c r="K104" s="9" t="str">
        <f>IF(OR(D104="",Tables!A107=1),"",VLOOKUP(D104,Tables!$C$1:$F$47,4))</f>
        <v/>
      </c>
      <c r="L104" s="10" t="str">
        <f>IF(OR(D104="",Tables!A107=1),"",IF(K104=0,0,VLOOKUP(D104,Tables!$C$1:$I$47,7)))</f>
        <v/>
      </c>
      <c r="M104" s="74" t="str">
        <f>IF(Tables!A107=1,IF(N104="","",IF(T104&gt;=127,64,IF(T104-SUM(N104:S104)=0,"",T104-SUM(N104:S104)))),IF(Y104=0,"",Y104))</f>
        <v/>
      </c>
      <c r="N104" s="74" t="str">
        <f>IF(Tables!A107=1,IF(O104="","",IF(T104&gt;=63,32,IF(T104-SUM(O104:S104)=0,"",T104-SUM(O104:S104)))),IF(Z104=0,"",Z104))</f>
        <v/>
      </c>
      <c r="O104" s="74" t="str">
        <f>IF(Tables!A107=1,IF(P104="","",IF(T104&gt;=31,16,IF(T104-SUM(P104:S104)=0,"",T104-SUM(P104:S104)))),IF(AA104=0,"",AA104))</f>
        <v/>
      </c>
      <c r="P104" s="74" t="str">
        <f>IF(Tables!A107=1,IF(Q104="","",IF(T104&gt;=15,8,IF(T104-SUM(Q104:S104)=0,"",T104-SUM(Q104:S104)))),IF(AB104=0,"",AB104))</f>
        <v/>
      </c>
      <c r="Q104" s="74" t="str">
        <f>IF(Tables!A107=1,IF(R104="","",IF(T104&gt;=7,4,IF(T104-SUM(R104:S104)=0,"",T104-SUM(R104:S104)))),IF(AC104=0,"",AC104))</f>
        <v/>
      </c>
      <c r="R104" s="74" t="str">
        <f>IF(Tables!A107=1,IF(S104="","",IF(T104&gt;=3,2,IF((T104-S104)=0,"",(T104-S104)))),IF(AD104=0,"",AD104))</f>
        <v/>
      </c>
      <c r="S104" s="75" t="str">
        <f>IF(Tables!A107=1,IF(D104&lt;6,"",IF(OR(T104="",T104="??"),"",IF(T104&gt;=1,1,""))),IF(AE104=0,"",AE104))</f>
        <v/>
      </c>
      <c r="T104" s="76" t="str">
        <f>IF(D104="","",IF(Tables!A107=1,IF(D104&lt;8,"??",D104-1),IF(Tables!A107=2,IF(D104=3,3,IF(D104=4,6,IF(D104=5,10,(G104*3)+(I104*6)+(K104*10)+((G104*H104)+(I104*J104)+(K104*L104))-1))))))</f>
        <v/>
      </c>
      <c r="U104" s="59">
        <f>IF(Tables!A107=2,IF(K104&gt;=1,5,IF(I104&gt;=1,3,IF(G104&gt;=1,3,0))),0)</f>
        <v>0</v>
      </c>
      <c r="V104" s="59">
        <f>IF(D104="",0,IF(U104=0,0,(G104*1)+(I104*2)+(K104*2)))</f>
        <v>0</v>
      </c>
      <c r="W104" s="59">
        <f>IF(U104=0,0,(G104*3)+(I104*6)+(K104*10))</f>
        <v>0</v>
      </c>
      <c r="X104" s="59">
        <f>IF(D104&lt;6,0,IF(Tables!A107=2,(G104*H104)+(I104*J104)+(K104*L104)-1,0))</f>
        <v>0</v>
      </c>
      <c r="Y104" s="59">
        <f>IF(AE104=0,0,IF(X104&gt;=127,64,IF((X104-SUM(Z104:AE104))&lt;=0,IF(V104&lt;=(SUM(W104:X104)-SUM(Z104:AE104)),V104,0),(X104-SUM(Z104:AE104)))))</f>
        <v>0</v>
      </c>
      <c r="Z104" s="59">
        <f>IF(AE104=0,0,IF(X104&gt;=63,32,IF((X104-SUM(AA104:AE104))&lt;=0,IF(V104&lt;=(SUM(W104:X104)-SUM(AA104:AE104)),V104,0),(X104-SUM(AA104:AE104)))))</f>
        <v>0</v>
      </c>
      <c r="AA104" s="59">
        <f>IF(AE104=0,0,IF(X104&gt;=31,16,IF((X104-SUM(AB104:AE104))&lt;=0,IF(V104&lt;=(SUM(W104:X104)-SUM(AB104:AE104)),V104,0),(X104-SUM(AB104:AE104)))))</f>
        <v>0</v>
      </c>
      <c r="AB104" s="59">
        <f>IF(AE104=0,0,IF(X104&gt;=15,8,IF((X104-SUM(AC104:AE104))&lt;=0,IF(V104&lt;=(SUM(W104:X104)-SUM(AC104:AE104)),V104,0),(X104-SUM(AC104:AE104)))))</f>
        <v>0</v>
      </c>
      <c r="AC104" s="59">
        <f>IF(AE104=0,0,IF(X104&gt;=7,4,IF((X104-SUM(AD104:AE104))&lt;=0,IF(V104&lt;=(SUM(W104:X104)-SUM(AD104:AE104)),V104,0),(X104-SUM(AD104:AE104)))))</f>
        <v>0</v>
      </c>
      <c r="AD104" s="59">
        <f>IF(AE104=0,0,IF(X104&gt;=3,2,IF((X104-AE104)&lt;=0,IF(V104&lt;(SUM(W104:X104)-AE104),V104,0),(X104-AE104))))</f>
        <v>0</v>
      </c>
      <c r="AE104" s="59">
        <f>IF(X104=0,IF(V104&lt;&gt;0,V104,0),IF(X104&gt;=1,1,0))</f>
        <v>0</v>
      </c>
      <c r="AF104" s="59" t="str">
        <f>IF(COUNT(M104:S104)=0,"",COUNT(M104:S104))</f>
        <v/>
      </c>
      <c r="AG104" s="68" t="str">
        <f>IF(D104="","",IF(AND(Tables!A107=2,D104&lt;4),"Normalement, 4 joueurs minimum !!!",IF(AND(Tables!A107=1,D104&lt;8),"8 joueurs minimum !!!","")))</f>
        <v/>
      </c>
      <c r="AH104" s="69" t="str">
        <f>IF(Tables!A107=2,IF(D104="","",IF(((G104*3)+(I104*4)+(K104*5))&lt;&gt;D104,"Incohérence dans les poules !!!","")),"")</f>
        <v/>
      </c>
      <c r="AI104" s="69" t="str">
        <f>IF(AND(D104&gt;5,Tables!A107=2),IF(AND(G104&lt;&gt;0,H104=0),"Sortant poule de 3 incorrect !!!",""),"")</f>
        <v/>
      </c>
      <c r="AJ104" s="69" t="str">
        <f>IF(AND(D104&gt;5,Tables!A107=2),IF(AND(I104&lt;&gt;0,J104=0),"Sortant poule de 4 incorrect !!!",""),"")</f>
        <v/>
      </c>
      <c r="AK104" s="69" t="str">
        <f>IF(AND(D104&gt;5,Tables!A107=2),IF(AND(K104&lt;&gt;0,L104=0),"Sortant poule de 5 incorrect !!!",""),"")</f>
        <v/>
      </c>
      <c r="AL104" s="70" t="str">
        <f>IF(AG104&lt;&gt;"",AG104,IF(AH104&lt;&gt;"",AH104,IF(AI104&lt;&gt;"",AI104,IF(AJ104&lt;&gt;"",AJ104,IF(AK104&lt;&gt;"",AK104,"")))))</f>
        <v/>
      </c>
      <c r="AM104" s="3" t="str">
        <f t="shared" ref="AM104:AM107" si="263">IF($B$103=0,"",$B$103)</f>
        <v/>
      </c>
      <c r="AN104" s="126" t="str">
        <f t="shared" si="243"/>
        <v>0</v>
      </c>
      <c r="AO104" s="126" t="str">
        <f t="shared" si="244"/>
        <v>0</v>
      </c>
      <c r="AP104" s="124" t="str">
        <f t="shared" si="245"/>
        <v>Pas de matchs</v>
      </c>
      <c r="AQ104" s="127" t="str">
        <f t="shared" si="246"/>
        <v>0</v>
      </c>
      <c r="AR104" s="123" t="str">
        <f t="shared" si="181"/>
        <v/>
      </c>
      <c r="AS104" s="123" t="str">
        <f t="shared" si="182"/>
        <v/>
      </c>
      <c r="AT104" s="123" t="str">
        <f t="shared" si="183"/>
        <v/>
      </c>
      <c r="AU104" s="123" t="str">
        <f t="shared" si="184"/>
        <v/>
      </c>
      <c r="AV104" s="123" t="str">
        <f t="shared" si="185"/>
        <v/>
      </c>
      <c r="AW104" s="123" t="str">
        <f t="shared" si="252"/>
        <v/>
      </c>
      <c r="AX104" s="123" t="str">
        <f t="shared" si="253"/>
        <v/>
      </c>
      <c r="AY104" s="123" t="str">
        <f t="shared" si="254"/>
        <v/>
      </c>
      <c r="AZ104" s="123" t="str">
        <f t="shared" si="255"/>
        <v/>
      </c>
      <c r="BA104" s="123" t="str">
        <f t="shared" si="256"/>
        <v/>
      </c>
      <c r="BB104" s="123" t="str">
        <f t="shared" si="257"/>
        <v/>
      </c>
      <c r="BC104" s="123" t="str">
        <f t="shared" si="258"/>
        <v/>
      </c>
      <c r="BD104" s="123" t="str">
        <f t="shared" si="259"/>
        <v/>
      </c>
      <c r="BE104" s="123" t="str">
        <f t="shared" si="260"/>
        <v/>
      </c>
      <c r="BF104" s="123" t="str">
        <f t="shared" si="261"/>
        <v/>
      </c>
      <c r="BG104" s="123" t="str">
        <f t="shared" si="262"/>
        <v/>
      </c>
    </row>
    <row r="105" spans="1:59" ht="26.25" customHeight="1" x14ac:dyDescent="0.2">
      <c r="A105" s="129" t="str">
        <f>IF(AL105="","","?? ---&gt;")</f>
        <v/>
      </c>
      <c r="B105" s="163"/>
      <c r="C105" s="71" t="s">
        <v>10</v>
      </c>
      <c r="D105" s="5"/>
      <c r="E105" s="72"/>
      <c r="F105" s="73" t="str">
        <f>IF(D105="","",IF(D105&gt;=64,16,IF(D105&gt;=32,8,IF(D105&gt;=16,4,IF(D105&lt;6,0,2)))))</f>
        <v/>
      </c>
      <c r="G105" s="9" t="str">
        <f>IF(OR(D105="",Tables!A108=1),"",VLOOKUP(D105,Tables!$C$1:$F$47,2))</f>
        <v/>
      </c>
      <c r="H105" s="10" t="str">
        <f>IF(OR(D105="",Tables!A108=1),"",IF(G105=0,0,VLOOKUP(D105,Tables!$C$1:$I$47,5)))</f>
        <v/>
      </c>
      <c r="I105" s="9" t="str">
        <f>IF(OR(D105="",Tables!A108=1),"",VLOOKUP(D105,Tables!$C$1:$F$47,3))</f>
        <v/>
      </c>
      <c r="J105" s="10" t="str">
        <f>IF(OR(D105="",Tables!A108=1),"",IF(I105=0,0,VLOOKUP(D105,Tables!$C$1:$I$47,6)))</f>
        <v/>
      </c>
      <c r="K105" s="9" t="str">
        <f>IF(OR(D105="",Tables!A108=1),"",VLOOKUP(D105,Tables!$C$1:$F$47,4))</f>
        <v/>
      </c>
      <c r="L105" s="10" t="str">
        <f>IF(OR(D105="",Tables!A108=1),"",IF(K105=0,0,VLOOKUP(D105,Tables!$C$1:$I$47,7)))</f>
        <v/>
      </c>
      <c r="M105" s="74" t="str">
        <f>IF(Tables!A108=1,IF(N105="","",IF(T105&gt;=127,64,IF(T105-SUM(N105:S105)=0,"",T105-SUM(N105:S105)))),IF(Y105=0,"",Y105))</f>
        <v/>
      </c>
      <c r="N105" s="74" t="str">
        <f>IF(Tables!A108=1,IF(O105="","",IF(T105&gt;=63,32,IF(T105-SUM(O105:S105)=0,"",T105-SUM(O105:S105)))),IF(Z105=0,"",Z105))</f>
        <v/>
      </c>
      <c r="O105" s="74" t="str">
        <f>IF(Tables!A108=1,IF(P105="","",IF(T105&gt;=31,16,IF(T105-SUM(P105:S105)=0,"",T105-SUM(P105:S105)))),IF(AA105=0,"",AA105))</f>
        <v/>
      </c>
      <c r="P105" s="74" t="str">
        <f>IF(Tables!A108=1,IF(Q105="","",IF(T105&gt;=15,8,IF(T105-SUM(Q105:S105)=0,"",T105-SUM(Q105:S105)))),IF(AB105=0,"",AB105))</f>
        <v/>
      </c>
      <c r="Q105" s="74" t="str">
        <f>IF(Tables!A108=1,IF(R105="","",IF(T105&gt;=7,4,IF(T105-SUM(R105:S105)=0,"",T105-SUM(R105:S105)))),IF(AC105=0,"",AC105))</f>
        <v/>
      </c>
      <c r="R105" s="74" t="str">
        <f>IF(Tables!A108=1,IF(S105="","",IF(T105&gt;=3,2,IF((T105-S105)=0,"",(T105-S105)))),IF(AD105=0,"",AD105))</f>
        <v/>
      </c>
      <c r="S105" s="75" t="str">
        <f>IF(Tables!A108=1,IF(D105&lt;6,"",IF(OR(T105="",T105="??"),"",IF(T105&gt;=1,1,""))),IF(AE105=0,"",AE105))</f>
        <v/>
      </c>
      <c r="T105" s="76" t="str">
        <f>IF(D105="","",IF(Tables!A108=1,IF(D105&lt;8,"??",D105-1),IF(Tables!A108=2,IF(D105=3,3,IF(D105=4,6,IF(D105=5,10,(G105*3)+(I105*6)+(K105*10)+((G105*H105)+(I105*J105)+(K105*L105))-1))))))</f>
        <v/>
      </c>
      <c r="U105" s="59">
        <f>IF(Tables!A108=2,IF(K105&gt;=1,5,IF(I105&gt;=1,3,IF(G105&gt;=1,3,0))),0)</f>
        <v>0</v>
      </c>
      <c r="V105" s="59">
        <f>IF(D105="",0,IF(U105=0,0,(G105*1)+(I105*2)+(K105*2)))</f>
        <v>0</v>
      </c>
      <c r="W105" s="59">
        <f>IF(U105=0,0,(G105*3)+(I105*6)+(K105*10))</f>
        <v>0</v>
      </c>
      <c r="X105" s="59">
        <f>IF(D105&lt;6,0,IF(Tables!A108=2,(G105*H105)+(I105*J105)+(K105*L105)-1,0))</f>
        <v>0</v>
      </c>
      <c r="Y105" s="59">
        <f>IF(AE105=0,0,IF(X105&gt;=127,64,IF((X105-SUM(Z105:AE105))&lt;=0,IF(V105&lt;=(SUM(W105:X105)-SUM(Z105:AE105)),V105,0),(X105-SUM(Z105:AE105)))))</f>
        <v>0</v>
      </c>
      <c r="Z105" s="59">
        <f>IF(AE105=0,0,IF(X105&gt;=63,32,IF((X105-SUM(AA105:AE105))&lt;=0,IF(V105&lt;=(SUM(W105:X105)-SUM(AA105:AE105)),V105,0),(X105-SUM(AA105:AE105)))))</f>
        <v>0</v>
      </c>
      <c r="AA105" s="59">
        <f>IF(AE105=0,0,IF(X105&gt;=31,16,IF((X105-SUM(AB105:AE105))&lt;=0,IF(V105&lt;=(SUM(W105:X105)-SUM(AB105:AE105)),V105,0),(X105-SUM(AB105:AE105)))))</f>
        <v>0</v>
      </c>
      <c r="AB105" s="59">
        <f>IF(AE105=0,0,IF(X105&gt;=15,8,IF((X105-SUM(AC105:AE105))&lt;=0,IF(V105&lt;=(SUM(W105:X105)-SUM(AC105:AE105)),V105,0),(X105-SUM(AC105:AE105)))))</f>
        <v>0</v>
      </c>
      <c r="AC105" s="59">
        <f>IF(AE105=0,0,IF(X105&gt;=7,4,IF((X105-SUM(AD105:AE105))&lt;=0,IF(V105&lt;=(SUM(W105:X105)-SUM(AD105:AE105)),V105,0),(X105-SUM(AD105:AE105)))))</f>
        <v>0</v>
      </c>
      <c r="AD105" s="59">
        <f>IF(AE105=0,0,IF(X105&gt;=3,2,IF((X105-AE105)&lt;=0,IF(V105&lt;(SUM(W105:X105)-AE105),V105,0),(X105-AE105))))</f>
        <v>0</v>
      </c>
      <c r="AE105" s="59">
        <f>IF(X105=0,IF(V105&lt;&gt;0,V105,0),IF(X105&gt;=1,1,0))</f>
        <v>0</v>
      </c>
      <c r="AF105" s="59" t="str">
        <f>IF(COUNT(M105:S105)=0,"",COUNT(M105:S105))</f>
        <v/>
      </c>
      <c r="AG105" s="68" t="str">
        <f>IF(D105="","",IF(AND(Tables!A108=2,D105&lt;4),"Normalement, 4 joueurs minimum !!!",IF(AND(Tables!A108=1,D105&lt;8),"8 joueurs minimum !!!","")))</f>
        <v/>
      </c>
      <c r="AH105" s="69" t="str">
        <f>IF(Tables!A108=2,IF(D105="","",IF(((G105*3)+(I105*4)+(K105*5))&lt;&gt;D105,"Incohérence dans les poules !!!","")),"")</f>
        <v/>
      </c>
      <c r="AI105" s="69" t="str">
        <f>IF(AND(D105&gt;5,Tables!A108=2),IF(AND(G105&lt;&gt;0,H105=0),"Sortant poule de 3 incorrect !!!",""),"")</f>
        <v/>
      </c>
      <c r="AJ105" s="69" t="str">
        <f>IF(AND(D105&gt;5,Tables!A108=2),IF(AND(I105&lt;&gt;0,J105=0),"Sortant poule de 4 incorrect !!!",""),"")</f>
        <v/>
      </c>
      <c r="AK105" s="69" t="str">
        <f>IF(AND(D105&gt;5,Tables!A108=2),IF(AND(K105&lt;&gt;0,L105=0),"Sortant poule de 5 incorrect !!!",""),"")</f>
        <v/>
      </c>
      <c r="AL105" s="70" t="str">
        <f>IF(AG105&lt;&gt;"",AG105,IF(AH105&lt;&gt;"",AH105,IF(AI105&lt;&gt;"",AI105,IF(AJ105&lt;&gt;"",AJ105,IF(AK105&lt;&gt;"",AK105,"")))))</f>
        <v/>
      </c>
      <c r="AM105" s="3" t="str">
        <f t="shared" si="263"/>
        <v/>
      </c>
      <c r="AN105" s="126" t="str">
        <f t="shared" si="243"/>
        <v>0</v>
      </c>
      <c r="AO105" s="126" t="str">
        <f t="shared" si="244"/>
        <v>0</v>
      </c>
      <c r="AP105" s="124" t="str">
        <f t="shared" si="245"/>
        <v>Pas de matchs</v>
      </c>
      <c r="AQ105" s="127" t="str">
        <f t="shared" si="246"/>
        <v>0</v>
      </c>
      <c r="AR105" s="123" t="str">
        <f t="shared" si="181"/>
        <v/>
      </c>
      <c r="AS105" s="123" t="str">
        <f t="shared" si="182"/>
        <v/>
      </c>
      <c r="AT105" s="123" t="str">
        <f t="shared" si="183"/>
        <v/>
      </c>
      <c r="AU105" s="123" t="str">
        <f t="shared" si="184"/>
        <v/>
      </c>
      <c r="AV105" s="123" t="str">
        <f t="shared" si="185"/>
        <v/>
      </c>
      <c r="AW105" s="123" t="str">
        <f t="shared" si="252"/>
        <v/>
      </c>
      <c r="AX105" s="123" t="str">
        <f t="shared" si="253"/>
        <v/>
      </c>
      <c r="AY105" s="123" t="str">
        <f t="shared" si="254"/>
        <v/>
      </c>
      <c r="AZ105" s="123" t="str">
        <f t="shared" si="255"/>
        <v/>
      </c>
      <c r="BA105" s="123" t="str">
        <f t="shared" si="256"/>
        <v/>
      </c>
      <c r="BB105" s="123" t="str">
        <f t="shared" si="257"/>
        <v/>
      </c>
      <c r="BC105" s="123" t="str">
        <f t="shared" si="258"/>
        <v/>
      </c>
      <c r="BD105" s="123" t="str">
        <f t="shared" si="259"/>
        <v/>
      </c>
      <c r="BE105" s="123" t="str">
        <f t="shared" si="260"/>
        <v/>
      </c>
      <c r="BF105" s="123" t="str">
        <f t="shared" si="261"/>
        <v/>
      </c>
      <c r="BG105" s="123" t="str">
        <f t="shared" si="262"/>
        <v/>
      </c>
    </row>
    <row r="106" spans="1:59" ht="26.25" customHeight="1" x14ac:dyDescent="0.2">
      <c r="A106" s="129" t="str">
        <f>IF(AL106="","","?? ---&gt;")</f>
        <v/>
      </c>
      <c r="B106" s="163"/>
      <c r="C106" s="71" t="s">
        <v>11</v>
      </c>
      <c r="D106" s="5"/>
      <c r="E106" s="72"/>
      <c r="F106" s="73" t="str">
        <f>IF(D106="","",IF(D106&gt;=64,16,IF(D106&gt;=32,8,IF(D106&gt;=16,4,IF(D106&lt;6,0,2)))))</f>
        <v/>
      </c>
      <c r="G106" s="9" t="str">
        <f>IF(OR(D106="",Tables!A109=1),"",VLOOKUP(D106,Tables!$C$1:$F$47,2))</f>
        <v/>
      </c>
      <c r="H106" s="10" t="str">
        <f>IF(OR(D106="",Tables!A109=1),"",IF(G106=0,0,VLOOKUP(D106,Tables!$C$1:$I$47,5)))</f>
        <v/>
      </c>
      <c r="I106" s="9" t="str">
        <f>IF(OR(D106="",Tables!A109=1),"",VLOOKUP(D106,Tables!$C$1:$F$47,3))</f>
        <v/>
      </c>
      <c r="J106" s="10" t="str">
        <f>IF(OR(D106="",Tables!A109=1),"",IF(I106=0,0,VLOOKUP(D106,Tables!$C$1:$I$47,6)))</f>
        <v/>
      </c>
      <c r="K106" s="9" t="str">
        <f>IF(OR(D106="",Tables!A109=1),"",VLOOKUP(D106,Tables!$C$1:$F$47,4))</f>
        <v/>
      </c>
      <c r="L106" s="10" t="str">
        <f>IF(OR(D106="",Tables!A109=1),"",IF(K106=0,0,VLOOKUP(D106,Tables!$C$1:$I$47,7)))</f>
        <v/>
      </c>
      <c r="M106" s="74" t="str">
        <f>IF(Tables!A109=1,IF(N106="","",IF(T106&gt;=127,64,IF(T106-SUM(N106:S106)=0,"",T106-SUM(N106:S106)))),IF(Y106=0,"",Y106))</f>
        <v/>
      </c>
      <c r="N106" s="74" t="str">
        <f>IF(Tables!A109=1,IF(O106="","",IF(T106&gt;=63,32,IF(T106-SUM(O106:S106)=0,"",T106-SUM(O106:S106)))),IF(Z106=0,"",Z106))</f>
        <v/>
      </c>
      <c r="O106" s="74" t="str">
        <f>IF(Tables!A109=1,IF(P106="","",IF(T106&gt;=31,16,IF(T106-SUM(P106:S106)=0,"",T106-SUM(P106:S106)))),IF(AA106=0,"",AA106))</f>
        <v/>
      </c>
      <c r="P106" s="74" t="str">
        <f>IF(Tables!A109=1,IF(Q106="","",IF(T106&gt;=15,8,IF(T106-SUM(Q106:S106)=0,"",T106-SUM(Q106:S106)))),IF(AB106=0,"",AB106))</f>
        <v/>
      </c>
      <c r="Q106" s="74" t="str">
        <f>IF(Tables!A109=1,IF(R106="","",IF(T106&gt;=7,4,IF(T106-SUM(R106:S106)=0,"",T106-SUM(R106:S106)))),IF(AC106=0,"",AC106))</f>
        <v/>
      </c>
      <c r="R106" s="74" t="str">
        <f>IF(Tables!A109=1,IF(S106="","",IF(T106&gt;=3,2,IF((T106-S106)=0,"",(T106-S106)))),IF(AD106=0,"",AD106))</f>
        <v/>
      </c>
      <c r="S106" s="75" t="str">
        <f>IF(Tables!A109=1,IF(D106&lt;6,"",IF(OR(T106="",T106="??"),"",IF(T106&gt;=1,1,""))),IF(AE106=0,"",AE106))</f>
        <v/>
      </c>
      <c r="T106" s="76" t="str">
        <f>IF(D106="","",IF(Tables!A109=1,IF(D106&lt;8,"??",D106-1),IF(Tables!A109=2,IF(D106=3,3,IF(D106=4,6,IF(D106=5,10,(G106*3)+(I106*6)+(K106*10)+((G106*H106)+(I106*J106)+(K106*L106))-1))))))</f>
        <v/>
      </c>
      <c r="U106" s="59">
        <f>IF(Tables!A109=2,IF(K106&gt;=1,5,IF(I106&gt;=1,3,IF(G106&gt;=1,3,0))),0)</f>
        <v>0</v>
      </c>
      <c r="V106" s="59">
        <f>IF(D106="",0,IF(U106=0,0,(G106*1)+(I106*2)+(K106*2)))</f>
        <v>0</v>
      </c>
      <c r="W106" s="59">
        <f>IF(U106=0,0,(G106*3)+(I106*6)+(K106*10))</f>
        <v>0</v>
      </c>
      <c r="X106" s="59">
        <f>IF(D106&lt;6,0,IF(Tables!A109=2,(G106*H106)+(I106*J106)+(K106*L106)-1,0))</f>
        <v>0</v>
      </c>
      <c r="Y106" s="59">
        <f>IF(AE106=0,0,IF(X106&gt;=127,64,IF((X106-SUM(Z106:AE106))&lt;=0,IF(V106&lt;=(SUM(W106:X106)-SUM(Z106:AE106)),V106,0),(X106-SUM(Z106:AE106)))))</f>
        <v>0</v>
      </c>
      <c r="Z106" s="59">
        <f>IF(AE106=0,0,IF(X106&gt;=63,32,IF((X106-SUM(AA106:AE106))&lt;=0,IF(V106&lt;=(SUM(W106:X106)-SUM(AA106:AE106)),V106,0),(X106-SUM(AA106:AE106)))))</f>
        <v>0</v>
      </c>
      <c r="AA106" s="59">
        <f>IF(AE106=0,0,IF(X106&gt;=31,16,IF((X106-SUM(AB106:AE106))&lt;=0,IF(V106&lt;=(SUM(W106:X106)-SUM(AB106:AE106)),V106,0),(X106-SUM(AB106:AE106)))))</f>
        <v>0</v>
      </c>
      <c r="AB106" s="59">
        <f>IF(AE106=0,0,IF(X106&gt;=15,8,IF((X106-SUM(AC106:AE106))&lt;=0,IF(V106&lt;=(SUM(W106:X106)-SUM(AC106:AE106)),V106,0),(X106-SUM(AC106:AE106)))))</f>
        <v>0</v>
      </c>
      <c r="AC106" s="59">
        <f>IF(AE106=0,0,IF(X106&gt;=7,4,IF((X106-SUM(AD106:AE106))&lt;=0,IF(V106&lt;=(SUM(W106:X106)-SUM(AD106:AE106)),V106,0),(X106-SUM(AD106:AE106)))))</f>
        <v>0</v>
      </c>
      <c r="AD106" s="59">
        <f>IF(AE106=0,0,IF(X106&gt;=3,2,IF((X106-AE106)&lt;=0,IF(V106&lt;(SUM(W106:X106)-AE106),V106,0),(X106-AE106))))</f>
        <v>0</v>
      </c>
      <c r="AE106" s="59">
        <f>IF(X106=0,IF(V106&lt;&gt;0,V106,0),IF(X106&gt;=1,1,0))</f>
        <v>0</v>
      </c>
      <c r="AF106" s="59" t="str">
        <f>IF(COUNT(M106:S106)=0,"",COUNT(M106:S106))</f>
        <v/>
      </c>
      <c r="AG106" s="68" t="str">
        <f>IF(D106="","",IF(AND(Tables!A109=2,D106&lt;4),"Normalement, 4 joueurs minimum !!!",IF(AND(Tables!A109=1,D106&lt;8),"8 joueurs minimum !!!","")))</f>
        <v/>
      </c>
      <c r="AH106" s="69" t="str">
        <f>IF(Tables!A109=2,IF(D106="","",IF(((G106*3)+(I106*4)+(K106*5))&lt;&gt;D106,"Incohérence dans les poules !!!","")),"")</f>
        <v/>
      </c>
      <c r="AI106" s="69" t="str">
        <f>IF(AND(D106&gt;5,Tables!A109=2),IF(AND(G106&lt;&gt;0,H106=0),"Sortant poule de 3 incorrect !!!",""),"")</f>
        <v/>
      </c>
      <c r="AJ106" s="69" t="str">
        <f>IF(AND(D106&gt;5,Tables!A109=2),IF(AND(I106&lt;&gt;0,J106=0),"Sortant poule de 4 incorrect !!!",""),"")</f>
        <v/>
      </c>
      <c r="AK106" s="69" t="str">
        <f>IF(AND(D106&gt;5,Tables!A109=2),IF(AND(K106&lt;&gt;0,L106=0),"Sortant poule de 5 incorrect !!!",""),"")</f>
        <v/>
      </c>
      <c r="AL106" s="70" t="str">
        <f>IF(AG106&lt;&gt;"",AG106,IF(AH106&lt;&gt;"",AH106,IF(AI106&lt;&gt;"",AI106,IF(AJ106&lt;&gt;"",AJ106,IF(AK106&lt;&gt;"",AK106,"")))))</f>
        <v/>
      </c>
      <c r="AM106" s="3" t="str">
        <f t="shared" si="263"/>
        <v/>
      </c>
      <c r="AN106" s="126" t="str">
        <f t="shared" si="243"/>
        <v>0</v>
      </c>
      <c r="AO106" s="126" t="str">
        <f t="shared" si="244"/>
        <v>0</v>
      </c>
      <c r="AP106" s="124" t="str">
        <f t="shared" si="245"/>
        <v>Pas de matchs</v>
      </c>
      <c r="AQ106" s="127" t="str">
        <f t="shared" si="246"/>
        <v>0</v>
      </c>
      <c r="AR106" s="123" t="str">
        <f t="shared" si="181"/>
        <v/>
      </c>
      <c r="AS106" s="123" t="str">
        <f t="shared" si="182"/>
        <v/>
      </c>
      <c r="AT106" s="123" t="str">
        <f t="shared" si="183"/>
        <v/>
      </c>
      <c r="AU106" s="123" t="str">
        <f t="shared" si="184"/>
        <v/>
      </c>
      <c r="AV106" s="123" t="str">
        <f t="shared" si="185"/>
        <v/>
      </c>
      <c r="AW106" s="123" t="str">
        <f t="shared" si="252"/>
        <v/>
      </c>
      <c r="AX106" s="123" t="str">
        <f t="shared" si="253"/>
        <v/>
      </c>
      <c r="AY106" s="123" t="str">
        <f t="shared" si="254"/>
        <v/>
      </c>
      <c r="AZ106" s="123" t="str">
        <f t="shared" si="255"/>
        <v/>
      </c>
      <c r="BA106" s="123" t="str">
        <f t="shared" si="256"/>
        <v/>
      </c>
      <c r="BB106" s="123" t="str">
        <f t="shared" si="257"/>
        <v/>
      </c>
      <c r="BC106" s="123" t="str">
        <f t="shared" si="258"/>
        <v/>
      </c>
      <c r="BD106" s="123" t="str">
        <f t="shared" si="259"/>
        <v/>
      </c>
      <c r="BE106" s="123" t="str">
        <f t="shared" si="260"/>
        <v/>
      </c>
      <c r="BF106" s="123" t="str">
        <f t="shared" si="261"/>
        <v/>
      </c>
      <c r="BG106" s="123" t="str">
        <f t="shared" si="262"/>
        <v/>
      </c>
    </row>
    <row r="107" spans="1:59" ht="26.25" customHeight="1" thickBot="1" x14ac:dyDescent="0.25">
      <c r="A107" s="129" t="str">
        <f>IF(AL107="","","?? ---&gt;")</f>
        <v/>
      </c>
      <c r="B107" s="164"/>
      <c r="C107" s="77" t="s">
        <v>12</v>
      </c>
      <c r="D107" s="6"/>
      <c r="E107" s="78"/>
      <c r="F107" s="79" t="str">
        <f>IF(D107="","",IF(D107&gt;=64,16,IF(D107&gt;=32,8,IF(D107&gt;=16,4,IF(D107&lt;6,0,2)))))</f>
        <v/>
      </c>
      <c r="G107" s="11" t="str">
        <f>IF(OR(D107="",Tables!A110=1),"",VLOOKUP(D107,Tables!$C$1:$F$47,2))</f>
        <v/>
      </c>
      <c r="H107" s="12" t="str">
        <f>IF(OR(D107="",Tables!A110=1),"",IF(G107=0,0,VLOOKUP(D107,Tables!$C$1:$I$47,5)))</f>
        <v/>
      </c>
      <c r="I107" s="11" t="str">
        <f>IF(OR(D107="",Tables!A110=1),"",VLOOKUP(D107,Tables!$C$1:$F$47,3))</f>
        <v/>
      </c>
      <c r="J107" s="12" t="str">
        <f>IF(OR(D107="",Tables!A110=1),"",IF(I107=0,0,VLOOKUP(D107,Tables!$C$1:$I$47,6)))</f>
        <v/>
      </c>
      <c r="K107" s="11" t="str">
        <f>IF(OR(D107="",Tables!A110=1),"",VLOOKUP(D107,Tables!$C$1:$F$47,4))</f>
        <v/>
      </c>
      <c r="L107" s="12" t="str">
        <f>IF(OR(D107="",Tables!A110=1),"",IF(K107=0,0,VLOOKUP(D107,Tables!$C$1:$I$47,7)))</f>
        <v/>
      </c>
      <c r="M107" s="80" t="str">
        <f>IF(Tables!A110=1,IF(N107="","",IF(T107&gt;=127,64,IF(T107-SUM(N107:S107)=0,"",T107-SUM(N107:S107)))),IF(Y107=0,"",Y107))</f>
        <v/>
      </c>
      <c r="N107" s="80" t="str">
        <f>IF(Tables!A110=1,IF(O107="","",IF(T107&gt;=63,32,IF(T107-SUM(O107:S107)=0,"",T107-SUM(O107:S107)))),IF(Z107=0,"",Z107))</f>
        <v/>
      </c>
      <c r="O107" s="80" t="str">
        <f>IF(Tables!A110=1,IF(P107="","",IF(T107&gt;=31,16,IF(T107-SUM(P107:S107)=0,"",T107-SUM(P107:S107)))),IF(AA107=0,"",AA107))</f>
        <v/>
      </c>
      <c r="P107" s="80" t="str">
        <f>IF(Tables!A110=1,IF(Q107="","",IF(T107&gt;=15,8,IF(T107-SUM(Q107:S107)=0,"",T107-SUM(Q107:S107)))),IF(AB107=0,"",AB107))</f>
        <v/>
      </c>
      <c r="Q107" s="80" t="str">
        <f>IF(Tables!A110=1,IF(R107="","",IF(T107&gt;=7,4,IF(T107-SUM(R107:S107)=0,"",T107-SUM(R107:S107)))),IF(AC107=0,"",AC107))</f>
        <v/>
      </c>
      <c r="R107" s="80" t="str">
        <f>IF(Tables!A110=1,IF(S107="","",IF(T107&gt;=3,2,IF((T107-S107)=0,"",(T107-S107)))),IF(AD107=0,"",AD107))</f>
        <v/>
      </c>
      <c r="S107" s="81" t="str">
        <f>IF(Tables!A110=1,IF(D107&lt;6,"",IF(OR(T107="",T107="??"),"",IF(T107&gt;=1,1,""))),IF(AE107=0,"",AE107))</f>
        <v/>
      </c>
      <c r="T107" s="82" t="str">
        <f>IF(D107="","",IF(Tables!A110=1,IF(D107&lt;8,"??",D107-1),IF(Tables!A110=2,IF(D107=3,3,IF(D107=4,6,IF(D107=5,10,(G107*3)+(I107*6)+(K107*10)+((G107*H107)+(I107*J107)+(K107*L107))-1))))))</f>
        <v/>
      </c>
      <c r="U107" s="59">
        <f>IF(Tables!A110=2,IF(K107&gt;=1,5,IF(I107&gt;=1,3,IF(G107&gt;=1,3,0))),0)</f>
        <v>0</v>
      </c>
      <c r="V107" s="59">
        <f>IF(D107="",0,IF(U107=0,0,(G107*1)+(I107*2)+(K107*2)))</f>
        <v>0</v>
      </c>
      <c r="W107" s="59">
        <f>IF(U107=0,0,(G107*3)+(I107*6)+(K107*10))</f>
        <v>0</v>
      </c>
      <c r="X107" s="59">
        <f>IF(D107&lt;6,0,IF(Tables!A110=2,(G107*H107)+(I107*J107)+(K107*L107)-1,0))</f>
        <v>0</v>
      </c>
      <c r="Y107" s="59">
        <f>IF(AE107=0,0,IF(X107&gt;=127,64,IF((X107-SUM(Z107:AE107))&lt;=0,IF(V107&lt;=(SUM(W107:X107)-SUM(Z107:AE107)),V107,0),(X107-SUM(Z107:AE107)))))</f>
        <v>0</v>
      </c>
      <c r="Z107" s="59">
        <f>IF(AE107=0,0,IF(X107&gt;=63,32,IF((X107-SUM(AA107:AE107))&lt;=0,IF(V107&lt;=(SUM(W107:X107)-SUM(AA107:AE107)),V107,0),(X107-SUM(AA107:AE107)))))</f>
        <v>0</v>
      </c>
      <c r="AA107" s="59">
        <f>IF(AE107=0,0,IF(X107&gt;=31,16,IF((X107-SUM(AB107:AE107))&lt;=0,IF(V107&lt;=(SUM(W107:X107)-SUM(AB107:AE107)),V107,0),(X107-SUM(AB107:AE107)))))</f>
        <v>0</v>
      </c>
      <c r="AB107" s="59">
        <f>IF(AE107=0,0,IF(X107&gt;=15,8,IF((X107-SUM(AC107:AE107))&lt;=0,IF(V107&lt;=(SUM(W107:X107)-SUM(AC107:AE107)),V107,0),(X107-SUM(AC107:AE107)))))</f>
        <v>0</v>
      </c>
      <c r="AC107" s="59">
        <f>IF(AE107=0,0,IF(X107&gt;=7,4,IF((X107-SUM(AD107:AE107))&lt;=0,IF(V107&lt;=(SUM(W107:X107)-SUM(AD107:AE107)),V107,0),(X107-SUM(AD107:AE107)))))</f>
        <v>0</v>
      </c>
      <c r="AD107" s="59">
        <f>IF(AE107=0,0,IF(X107&gt;=3,2,IF((X107-AE107)&lt;=0,IF(V107&lt;(SUM(W107:X107)-AE107),V107,0),(X107-AE107))))</f>
        <v>0</v>
      </c>
      <c r="AE107" s="59">
        <f>IF(X107=0,IF(V107&lt;&gt;0,V107,0),IF(X107&gt;=1,1,0))</f>
        <v>0</v>
      </c>
      <c r="AF107" s="59" t="str">
        <f>IF(COUNT(M107:S107)=0,"",COUNT(M107:S107))</f>
        <v/>
      </c>
      <c r="AG107" s="68" t="str">
        <f>IF(D107="","",IF(AND(Tables!A110=2,D107&lt;4),"Normalement, 4 joueurs minimum !!!",IF(AND(Tables!A110=1,D107&lt;8),"8 joueurs minimum !!!","")))</f>
        <v/>
      </c>
      <c r="AH107" s="69" t="str">
        <f>IF(Tables!A110=2,IF(D107="","",IF(((G107*3)+(I107*4)+(K107*5))&lt;&gt;D107,"Incohérence dans les poules !!!","")),"")</f>
        <v/>
      </c>
      <c r="AI107" s="69" t="str">
        <f>IF(AND(D107&gt;5,Tables!A110=2),IF(AND(G107&lt;&gt;0,H107=0),"Sortant poule de 3 incorrect !!!",""),"")</f>
        <v/>
      </c>
      <c r="AJ107" s="69" t="str">
        <f>IF(AND(D107&gt;5,Tables!A110=2),IF(AND(I107&lt;&gt;0,J107=0),"Sortant poule de 4 incorrect !!!",""),"")</f>
        <v/>
      </c>
      <c r="AK107" s="69" t="str">
        <f>IF(AND(D107&gt;5,Tables!A110=2),IF(AND(K107&lt;&gt;0,L107=0),"Sortant poule de 5 incorrect !!!",""),"")</f>
        <v/>
      </c>
      <c r="AL107" s="70" t="str">
        <f>IF(AG107&lt;&gt;"",AG107,IF(AH107&lt;&gt;"",AH107,IF(AI107&lt;&gt;"",AI107,IF(AJ107&lt;&gt;"",AJ107,IF(AK107&lt;&gt;"",AK107,"")))))</f>
        <v/>
      </c>
      <c r="AM107" s="3" t="str">
        <f t="shared" si="263"/>
        <v/>
      </c>
      <c r="AN107" s="126" t="str">
        <f t="shared" si="243"/>
        <v>0</v>
      </c>
      <c r="AO107" s="126" t="str">
        <f t="shared" si="244"/>
        <v>0</v>
      </c>
      <c r="AP107" s="124" t="str">
        <f t="shared" si="245"/>
        <v>Pas de matchs</v>
      </c>
      <c r="AQ107" s="127" t="str">
        <f t="shared" si="246"/>
        <v>0</v>
      </c>
      <c r="AR107" s="123" t="str">
        <f t="shared" si="181"/>
        <v/>
      </c>
      <c r="AS107" s="123" t="str">
        <f t="shared" si="182"/>
        <v/>
      </c>
      <c r="AT107" s="123" t="str">
        <f t="shared" si="183"/>
        <v/>
      </c>
      <c r="AU107" s="123" t="str">
        <f t="shared" si="184"/>
        <v/>
      </c>
      <c r="AV107" s="123" t="str">
        <f t="shared" si="185"/>
        <v/>
      </c>
      <c r="AW107" s="123" t="str">
        <f t="shared" si="252"/>
        <v/>
      </c>
      <c r="AX107" s="123" t="str">
        <f t="shared" si="253"/>
        <v/>
      </c>
      <c r="AY107" s="123" t="str">
        <f t="shared" si="254"/>
        <v/>
      </c>
      <c r="AZ107" s="123" t="str">
        <f t="shared" si="255"/>
        <v/>
      </c>
      <c r="BA107" s="123" t="str">
        <f t="shared" si="256"/>
        <v/>
      </c>
      <c r="BB107" s="123" t="str">
        <f t="shared" si="257"/>
        <v/>
      </c>
      <c r="BC107" s="123" t="str">
        <f t="shared" si="258"/>
        <v/>
      </c>
      <c r="BD107" s="123" t="str">
        <f t="shared" si="259"/>
        <v/>
      </c>
      <c r="BE107" s="123" t="str">
        <f t="shared" si="260"/>
        <v/>
      </c>
      <c r="BF107" s="123" t="str">
        <f t="shared" si="261"/>
        <v/>
      </c>
      <c r="BG107" s="123" t="str">
        <f t="shared" si="262"/>
        <v/>
      </c>
    </row>
    <row r="108" spans="1:59" ht="18.75" customHeight="1" thickTop="1" thickBot="1" x14ac:dyDescent="0.25">
      <c r="A108" s="128"/>
      <c r="B108" s="83"/>
      <c r="C108" s="84"/>
      <c r="D108" s="84"/>
      <c r="E108" s="85"/>
      <c r="F108" s="84"/>
      <c r="G108" s="84"/>
      <c r="H108" s="84"/>
      <c r="I108" s="84"/>
      <c r="J108" s="84"/>
      <c r="K108" s="84"/>
      <c r="L108" s="84"/>
      <c r="M108" s="86">
        <f t="shared" ref="M108:T108" si="264">SUM(M103:M107)</f>
        <v>0</v>
      </c>
      <c r="N108" s="86">
        <f t="shared" si="264"/>
        <v>0</v>
      </c>
      <c r="O108" s="86">
        <f t="shared" si="264"/>
        <v>0</v>
      </c>
      <c r="P108" s="86">
        <f t="shared" si="264"/>
        <v>0</v>
      </c>
      <c r="Q108" s="86">
        <f t="shared" si="264"/>
        <v>0</v>
      </c>
      <c r="R108" s="86">
        <f t="shared" si="264"/>
        <v>0</v>
      </c>
      <c r="S108" s="86">
        <f t="shared" si="264"/>
        <v>0</v>
      </c>
      <c r="T108" s="87">
        <f t="shared" si="264"/>
        <v>0</v>
      </c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5"/>
      <c r="AH108" s="56"/>
      <c r="AI108" s="56"/>
      <c r="AJ108" s="56"/>
      <c r="AK108" s="56"/>
      <c r="AL108" s="57"/>
      <c r="AN108" s="124"/>
      <c r="AO108" s="124"/>
      <c r="AP108" s="124"/>
      <c r="AQ108" s="124"/>
      <c r="AR108" s="124"/>
      <c r="AS108" s="124"/>
      <c r="AT108" s="124"/>
      <c r="AU108" s="124"/>
      <c r="AV108" s="124"/>
      <c r="AW108" s="124"/>
      <c r="AX108" s="124"/>
      <c r="AY108" s="124"/>
      <c r="AZ108" s="124"/>
      <c r="BA108" s="124"/>
      <c r="BB108" s="124"/>
      <c r="BC108" s="124"/>
      <c r="BD108" s="124"/>
      <c r="BE108" s="124"/>
      <c r="BF108" s="124"/>
      <c r="BG108" s="124"/>
    </row>
    <row r="109" spans="1:59" ht="14.25" thickTop="1" thickBot="1" x14ac:dyDescent="0.25">
      <c r="A109" s="128"/>
      <c r="B109" s="52"/>
      <c r="C109" s="53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4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5"/>
      <c r="AH109" s="56"/>
      <c r="AI109" s="56"/>
      <c r="AJ109" s="56"/>
      <c r="AK109" s="56"/>
      <c r="AL109" s="57"/>
    </row>
    <row r="110" spans="1:59" s="3" customFormat="1" ht="14.25" customHeight="1" thickTop="1" thickBot="1" x14ac:dyDescent="0.25">
      <c r="A110" s="129"/>
      <c r="B110" s="58"/>
      <c r="C110" s="155"/>
      <c r="D110" s="157" t="s">
        <v>0</v>
      </c>
      <c r="E110" s="157" t="s">
        <v>1</v>
      </c>
      <c r="F110" s="159" t="s">
        <v>43</v>
      </c>
      <c r="G110" s="149" t="s">
        <v>44</v>
      </c>
      <c r="H110" s="151" t="s">
        <v>47</v>
      </c>
      <c r="I110" s="149" t="s">
        <v>45</v>
      </c>
      <c r="J110" s="151" t="s">
        <v>47</v>
      </c>
      <c r="K110" s="149" t="s">
        <v>46</v>
      </c>
      <c r="L110" s="151" t="s">
        <v>47</v>
      </c>
      <c r="M110" s="153" t="s">
        <v>18</v>
      </c>
      <c r="N110" s="153" t="s">
        <v>4</v>
      </c>
      <c r="O110" s="153" t="s">
        <v>5</v>
      </c>
      <c r="P110" s="153" t="s">
        <v>6</v>
      </c>
      <c r="Q110" s="153" t="s">
        <v>2</v>
      </c>
      <c r="R110" s="153" t="s">
        <v>3</v>
      </c>
      <c r="S110" s="171" t="s">
        <v>48</v>
      </c>
      <c r="T110" s="173" t="s">
        <v>49</v>
      </c>
      <c r="U110" s="167" t="s">
        <v>29</v>
      </c>
      <c r="V110" s="166" t="s">
        <v>30</v>
      </c>
      <c r="W110" s="166" t="s">
        <v>31</v>
      </c>
      <c r="X110" s="166" t="s">
        <v>28</v>
      </c>
      <c r="Y110" s="165" t="s">
        <v>18</v>
      </c>
      <c r="Z110" s="165" t="s">
        <v>4</v>
      </c>
      <c r="AA110" s="165" t="s">
        <v>5</v>
      </c>
      <c r="AB110" s="165" t="s">
        <v>6</v>
      </c>
      <c r="AC110" s="165" t="s">
        <v>2</v>
      </c>
      <c r="AD110" s="165" t="s">
        <v>3</v>
      </c>
      <c r="AE110" s="165" t="s">
        <v>7</v>
      </c>
      <c r="AF110" s="166" t="s">
        <v>40</v>
      </c>
      <c r="AG110" s="161" t="s">
        <v>50</v>
      </c>
      <c r="AH110" s="161" t="s">
        <v>51</v>
      </c>
      <c r="AI110" s="161" t="s">
        <v>52</v>
      </c>
      <c r="AJ110" s="161" t="s">
        <v>53</v>
      </c>
      <c r="AK110" s="161" t="s">
        <v>54</v>
      </c>
      <c r="AL110" s="60"/>
      <c r="AN110" s="145" t="s">
        <v>77</v>
      </c>
      <c r="AO110" s="146" t="s">
        <v>76</v>
      </c>
      <c r="AP110" s="147" t="s">
        <v>1</v>
      </c>
      <c r="AQ110" s="148" t="s">
        <v>28</v>
      </c>
      <c r="AR110" s="121" t="s">
        <v>71</v>
      </c>
      <c r="AS110" s="121" t="s">
        <v>72</v>
      </c>
      <c r="AT110" s="121" t="s">
        <v>73</v>
      </c>
      <c r="AU110" s="121" t="s">
        <v>74</v>
      </c>
      <c r="AV110" s="121" t="s">
        <v>75</v>
      </c>
      <c r="AW110" s="121" t="s">
        <v>6</v>
      </c>
      <c r="AX110" s="121" t="s">
        <v>2</v>
      </c>
      <c r="AY110" s="121" t="s">
        <v>3</v>
      </c>
      <c r="AZ110" s="121" t="s">
        <v>7</v>
      </c>
      <c r="BA110" s="121" t="s">
        <v>18</v>
      </c>
      <c r="BB110" s="121" t="s">
        <v>4</v>
      </c>
      <c r="BC110" s="121" t="s">
        <v>5</v>
      </c>
      <c r="BD110" s="121" t="s">
        <v>6</v>
      </c>
      <c r="BE110" s="121" t="s">
        <v>2</v>
      </c>
      <c r="BF110" s="121" t="s">
        <v>3</v>
      </c>
      <c r="BG110" s="121" t="s">
        <v>7</v>
      </c>
    </row>
    <row r="111" spans="1:59" s="3" customFormat="1" ht="13.5" thickBot="1" x14ac:dyDescent="0.25">
      <c r="A111" s="129"/>
      <c r="B111" s="61" t="s">
        <v>13</v>
      </c>
      <c r="C111" s="156"/>
      <c r="D111" s="158"/>
      <c r="E111" s="158"/>
      <c r="F111" s="160"/>
      <c r="G111" s="150"/>
      <c r="H111" s="152"/>
      <c r="I111" s="150"/>
      <c r="J111" s="152"/>
      <c r="K111" s="150"/>
      <c r="L111" s="152"/>
      <c r="M111" s="154"/>
      <c r="N111" s="154"/>
      <c r="O111" s="154"/>
      <c r="P111" s="154"/>
      <c r="Q111" s="154"/>
      <c r="R111" s="154"/>
      <c r="S111" s="172"/>
      <c r="T111" s="174"/>
      <c r="U111" s="167"/>
      <c r="V111" s="166"/>
      <c r="W111" s="166"/>
      <c r="X111" s="166"/>
      <c r="Y111" s="165"/>
      <c r="Z111" s="165"/>
      <c r="AA111" s="165"/>
      <c r="AB111" s="165"/>
      <c r="AC111" s="165"/>
      <c r="AD111" s="165"/>
      <c r="AE111" s="165"/>
      <c r="AF111" s="166"/>
      <c r="AG111" s="161"/>
      <c r="AH111" s="161"/>
      <c r="AI111" s="161"/>
      <c r="AJ111" s="161"/>
      <c r="AK111" s="161"/>
      <c r="AL111" s="60"/>
      <c r="AN111" s="145"/>
      <c r="AO111" s="146"/>
      <c r="AP111" s="147"/>
      <c r="AQ111" s="148"/>
      <c r="AR111" s="142" t="s">
        <v>68</v>
      </c>
      <c r="AS111" s="143"/>
      <c r="AT111" s="143"/>
      <c r="AU111" s="143"/>
      <c r="AV111" s="144"/>
      <c r="AW111" s="142" t="s">
        <v>70</v>
      </c>
      <c r="AX111" s="143"/>
      <c r="AY111" s="143"/>
      <c r="AZ111" s="144"/>
      <c r="BA111" s="142" t="s">
        <v>69</v>
      </c>
      <c r="BB111" s="143"/>
      <c r="BC111" s="143"/>
      <c r="BD111" s="143"/>
      <c r="BE111" s="143"/>
      <c r="BF111" s="143"/>
      <c r="BG111" s="144"/>
    </row>
    <row r="112" spans="1:59" s="3" customFormat="1" ht="26.25" customHeight="1" thickTop="1" x14ac:dyDescent="0.2">
      <c r="A112" s="129" t="str">
        <f>IF(AL112="","","?? ---&gt;")</f>
        <v/>
      </c>
      <c r="B112" s="162"/>
      <c r="C112" s="62" t="s">
        <v>8</v>
      </c>
      <c r="D112" s="4"/>
      <c r="E112" s="63"/>
      <c r="F112" s="64" t="str">
        <f>IF(D112="","",IF(D112&gt;=64,16,IF(D112&gt;=32,8,IF(D112&gt;=16,4,IF(D112&lt;6,0,2)))))</f>
        <v/>
      </c>
      <c r="G112" s="7" t="str">
        <f>IF(OR(D112="",Tables!A115=1),"",VLOOKUP(D112,Tables!$C$1:$F$47,2))</f>
        <v/>
      </c>
      <c r="H112" s="8" t="str">
        <f>IF(OR(D112="",Tables!A115=1),"",IF(G112=0,0,VLOOKUP(D112,Tables!$C$1:$I$47,5)))</f>
        <v/>
      </c>
      <c r="I112" s="7" t="str">
        <f>IF(OR(D112="",Tables!A115=1),"",VLOOKUP(D112,Tables!$C$1:$F$47,3))</f>
        <v/>
      </c>
      <c r="J112" s="8" t="str">
        <f>IF(OR(D112="",Tables!A115=1),"",IF(I112=0,0,VLOOKUP(D112,Tables!$C$1:$I$47,6)))</f>
        <v/>
      </c>
      <c r="K112" s="7" t="str">
        <f>IF(OR(D112="",Tables!A115=1),"",VLOOKUP(D112,Tables!$C$1:$F$47,4))</f>
        <v/>
      </c>
      <c r="L112" s="8" t="str">
        <f>IF(OR(D112="",Tables!A115=1),"",IF(K112=0,0,VLOOKUP(D112,Tables!$C$1:$I$47,7)))</f>
        <v/>
      </c>
      <c r="M112" s="65" t="str">
        <f>IF(Tables!A115=1,IF(N112="","",IF(T112&gt;=127,64,IF(T112-SUM(N112:S112)=0,"",T112-SUM(N112:S112)))),IF(Y112=0,"",Y112))</f>
        <v/>
      </c>
      <c r="N112" s="65" t="str">
        <f>IF(Tables!A115=1,IF(O112="","",IF(T112&gt;=63,32,IF(T112-SUM(O112:S112)=0,"",T112-SUM(O112:S112)))),IF(Z112=0,"",Z112))</f>
        <v/>
      </c>
      <c r="O112" s="65" t="str">
        <f>IF(Tables!A115=1,IF(P112="","",IF(T112&gt;=31,16,IF(T112-SUM(P112:S112)=0,"",T112-SUM(P112:S112)))),IF(AA112=0,"",AA112))</f>
        <v/>
      </c>
      <c r="P112" s="65" t="str">
        <f>IF(Tables!A115=1,IF(Q112="","",IF(T112&gt;=15,8,IF(T112-SUM(Q112:S112)=0,"",T112-SUM(Q112:S112)))),IF(AB112=0,"",AB112))</f>
        <v/>
      </c>
      <c r="Q112" s="65" t="str">
        <f>IF(Tables!A115=1,IF(R112="","",IF(T112&gt;=7,4,IF(T112-SUM(R112:S112)=0,"",T112-SUM(R112:S112)))),IF(AC112=0,"",AC112))</f>
        <v/>
      </c>
      <c r="R112" s="65" t="str">
        <f>IF(Tables!A115=1,IF(S112="","",IF(T112&gt;=3,2,IF((T112-S112)=0,"",(T112-S112)))),IF(AD112=0,"",AD112))</f>
        <v/>
      </c>
      <c r="S112" s="66" t="str">
        <f>IF(Tables!A115=1,IF(D112&lt;6,"",IF(OR(T112="",T112="??"),"",IF(T112&gt;=1,1,""))),IF(AE112=0,"",AE112))</f>
        <v/>
      </c>
      <c r="T112" s="67" t="str">
        <f>IF(D112="","",IF(Tables!A115=1,IF(D112&lt;8,"??",D112-1),IF(Tables!A115=2,IF(D112=3,3,IF(D112=4,6,IF(D112=5,10,(G112*3)+(I112*6)+(K112*10)+((G112*H112)+(I112*J112)+(K112*L112))-1))))))</f>
        <v/>
      </c>
      <c r="U112" s="59">
        <f>IF(Tables!A115=2,IF(K112&gt;=1,5,IF(I112&gt;=1,3,IF(G112&gt;=1,3,0))),0)</f>
        <v>5</v>
      </c>
      <c r="V112" s="59">
        <f>IF(D112="",0,IF(U112=0,0,(G112*1)+(I112*2)+(K112*2)))</f>
        <v>0</v>
      </c>
      <c r="W112" s="59" t="e">
        <f>IF(U112=0,0,(G112*3)+(I112*6)+(K112*10))</f>
        <v>#VALUE!</v>
      </c>
      <c r="X112" s="59">
        <f>IF(D112&lt;6,0,IF(Tables!A115=2,(G112*H112)+(I112*J112)+(K112*L112)-1,0))</f>
        <v>0</v>
      </c>
      <c r="Y112" s="59">
        <f>IF(AE112=0,0,IF(X112&gt;=127,64,IF((X112-SUM(Z112:AE112))&lt;=0,IF(V112&lt;=(SUM(W112:X112)-SUM(Z112:AE112)),V112,0),(X112-SUM(Z112:AE112)))))</f>
        <v>0</v>
      </c>
      <c r="Z112" s="59">
        <f>IF(AE112=0,0,IF(X112&gt;=63,32,IF((X112-SUM(AA112:AE112))&lt;=0,IF(V112&lt;=(SUM(W112:X112)-SUM(AA112:AE112)),V112,0),(X112-SUM(AA112:AE112)))))</f>
        <v>0</v>
      </c>
      <c r="AA112" s="59">
        <f>IF(AE112=0,0,IF(X112&gt;=31,16,IF((X112-SUM(AB112:AE112))&lt;=0,IF(V112&lt;=(SUM(W112:X112)-SUM(AB112:AE112)),V112,0),(X112-SUM(AB112:AE112)))))</f>
        <v>0</v>
      </c>
      <c r="AB112" s="59">
        <f>IF(AE112=0,0,IF(X112&gt;=15,8,IF((X112-SUM(AC112:AE112))&lt;=0,IF(V112&lt;=(SUM(W112:X112)-SUM(AC112:AE112)),V112,0),(X112-SUM(AC112:AE112)))))</f>
        <v>0</v>
      </c>
      <c r="AC112" s="59">
        <f>IF(AE112=0,0,IF(X112&gt;=7,4,IF((X112-SUM(AD112:AE112))&lt;=0,IF(V112&lt;=(SUM(W112:X112)-SUM(AD112:AE112)),V112,0),(X112-SUM(AD112:AE112)))))</f>
        <v>0</v>
      </c>
      <c r="AD112" s="59">
        <f>IF(AE112=0,0,IF(X112&gt;=3,2,IF((X112-AE112)&lt;=0,IF(V112&lt;(SUM(W112:X112)-AE112),V112,0),(X112-AE112))))</f>
        <v>0</v>
      </c>
      <c r="AE112" s="59">
        <f>IF(X112=0,IF(V112&lt;&gt;0,V112,0),IF(X112&gt;=1,1,0))</f>
        <v>0</v>
      </c>
      <c r="AF112" s="59" t="str">
        <f>IF(COUNT(M112:S112)=0,"",COUNT(M112:S112))</f>
        <v/>
      </c>
      <c r="AG112" s="68" t="str">
        <f>IF(D112="","",IF(AND(Tables!A115=2,D112&lt;4),"Normalement, 4 joueurs minimum !!!",IF(AND(Tables!A115=1,D112&lt;8),"8 joueurs minimum !!!","")))</f>
        <v/>
      </c>
      <c r="AH112" s="69" t="str">
        <f>IF(Tables!A115=2,IF(D112="","",IF(((G112*3)+(I112*4)+(K112*5))&lt;&gt;D112,"Incohérence dans les poules !!!","")),"")</f>
        <v/>
      </c>
      <c r="AI112" s="69" t="str">
        <f>IF(AND(D112&gt;5,Tables!A115=2),IF(AND(G112&lt;&gt;0,H112=0),"Sortant poule de 3 incorrect !!!",""),"")</f>
        <v/>
      </c>
      <c r="AJ112" s="69" t="str">
        <f>IF(AND(D112&gt;5,Tables!A115=2),IF(AND(I112&lt;&gt;0,J112=0),"Sortant poule de 4 incorrect !!!",""),"")</f>
        <v/>
      </c>
      <c r="AK112" s="69" t="str">
        <f>IF(AND(D112&gt;5,Tables!A115=2),IF(AND(K112&lt;&gt;0,L112=0),"Sortant poule de 5 incorrect !!!",""),"")</f>
        <v/>
      </c>
      <c r="AL112" s="70" t="str">
        <f>IF(AG112&lt;&gt;"",AG112,IF(AH112&lt;&gt;"",AH112,IF(AI112&lt;&gt;"",AI112,IF(AJ112&lt;&gt;"",AJ112,IF(AK112&lt;&gt;"",AK112,"")))))</f>
        <v/>
      </c>
      <c r="AM112" s="3" t="str">
        <f>IF($B$112=0,"",$B$112)</f>
        <v/>
      </c>
      <c r="AN112" s="126">
        <f t="shared" ref="AN112:AN116" si="265">IF(U112=0,"0",COUNTIF(M112:S112,MAX(M112:S112)))</f>
        <v>0</v>
      </c>
      <c r="AO112" s="126">
        <f t="shared" ref="AO112:AO116" si="266">IF(U112=0,"0",MAX(M112:S112))</f>
        <v>0</v>
      </c>
      <c r="AP112" s="124" t="str">
        <f t="shared" ref="AP112:AP116" si="267">IF(D112="","Pas de matchs",IF(U112=0,"KO","Poules"))</f>
        <v>Pas de matchs</v>
      </c>
      <c r="AQ112" s="127" t="str">
        <f t="shared" ref="AQ112:AQ116" si="268">IF(OR($AP112="Pas de matchs",$AP112="KO"),"0",T112-AN112*AO112)</f>
        <v>0</v>
      </c>
      <c r="AR112" s="123" t="str">
        <f t="shared" ref="AR112" si="269">IF(AND($AP112="Poules",$AN112&gt;1),$C112&amp;" "&amp;$AM112&amp;"
"&amp;"T1","")</f>
        <v/>
      </c>
      <c r="AS112" s="123" t="str">
        <f t="shared" ref="AS112" si="270">IF(AND($AP112="Poules",$AN112&gt;=2),$C112&amp;" "&amp;$AM112&amp;"
"&amp;"T2","")</f>
        <v/>
      </c>
      <c r="AT112" s="123" t="str">
        <f t="shared" ref="AT112" si="271">IF(AND($AP112="Poules",$AN112&gt;=3),$C112&amp;" "&amp;$AM112&amp;"
"&amp;"T3","")</f>
        <v/>
      </c>
      <c r="AU112" s="123" t="str">
        <f t="shared" ref="AU112" si="272">IF(AND($AP112="Poules",$AN112&gt;=4),$C112&amp;" "&amp;$AM112&amp;"
"&amp;"T4","")</f>
        <v/>
      </c>
      <c r="AV112" s="123" t="str">
        <f t="shared" ref="AV112" si="273">IF(AND($AP112="Poules",$AN112&gt;=5),$C112&amp;" "&amp;$AM112&amp;"
"&amp;"T5","")</f>
        <v/>
      </c>
      <c r="AW112" s="123" t="str">
        <f t="shared" ref="AW112:AW116" si="274">IF(OR(D112="",$AP112&lt;&gt;"Poules",$AQ112=0),"",IF($AQ112-$S112-$R112-$Q112-$P112&gt;=0,$C112&amp;" "&amp;$AM112&amp;"
"&amp;"1/8f",""))</f>
        <v/>
      </c>
      <c r="AX112" s="123" t="str">
        <f t="shared" ref="AX112:AX116" si="275">IF(OR(D112="",$AP112&lt;&gt;"Poules",$AQ112=0),"",IF(D112="","",IF($AQ112-$S112-$R112-$Q112&gt;=0,$C112&amp;" "&amp;$AM112&amp;"
"&amp;"1/4f","")))</f>
        <v/>
      </c>
      <c r="AY112" s="123" t="str">
        <f t="shared" ref="AY112:AY116" si="276">IF(OR(D112="",$AP112&lt;&gt;"Poules",$AQ112=0),"",IF(OR(D112="",AQ112&lt;2),"",IF($AQ112-($S112)&gt;=0,$C112&amp;" "&amp;$AM112&amp;"
"&amp;"1/2f","")))</f>
        <v/>
      </c>
      <c r="AZ112" s="123" t="str">
        <f t="shared" ref="AZ112:AZ116" si="277">IF(OR(D112="",$AP112&lt;&gt;"Poules",$AQ112=0),"",IF(AND($AQ112&lt;&gt;0,AQ112-0&gt;=1),$C112&amp;" "&amp;$AM112&amp;"
"&amp;"finale",""))</f>
        <v/>
      </c>
      <c r="BA112" s="123" t="str">
        <f t="shared" ref="BA112:BA116" si="278">IF(AND($AP112="KO",M112&lt;&gt;""),$C112&amp;" "&amp;$AM112&amp;"
"&amp;"1/64f","")</f>
        <v/>
      </c>
      <c r="BB112" s="123" t="str">
        <f t="shared" ref="BB112:BB116" si="279">IF(AND($AP112="KO",N112&lt;&gt;""),$C112&amp;" "&amp;$AM112&amp;"
"&amp;"1/32f","")</f>
        <v/>
      </c>
      <c r="BC112" s="123" t="str">
        <f t="shared" ref="BC112:BC116" si="280">IF(AND($AP112="KO",O112&lt;&gt;""),$C112&amp;" "&amp;$AM112&amp;"
"&amp;"1/16f","")</f>
        <v/>
      </c>
      <c r="BD112" s="123" t="str">
        <f t="shared" ref="BD112:BD116" si="281">IF(AND($AP112="KO",P112&lt;&gt;""),$C112&amp;" "&amp;$AM112&amp;"
"&amp;"1/8f","")</f>
        <v/>
      </c>
      <c r="BE112" s="123" t="str">
        <f t="shared" ref="BE112:BE116" si="282">IF(AND($AP112="KO",Q112&lt;&gt;""),$C112&amp;" "&amp;$AM112&amp;"
"&amp;"1/4f","")</f>
        <v/>
      </c>
      <c r="BF112" s="123" t="str">
        <f t="shared" ref="BF112:BF116" si="283">IF(AND($AP112="KO",R112&lt;&gt;""),$C112&amp;" "&amp;$AM112&amp;"
"&amp;"1/2f","")</f>
        <v/>
      </c>
      <c r="BG112" s="123" t="str">
        <f t="shared" ref="BG112:BG116" si="284">IF(AND($AP112="KO",S112&lt;&gt;""),$C112&amp;" "&amp;$AM112&amp;"
"&amp;"finale","")</f>
        <v/>
      </c>
    </row>
    <row r="113" spans="1:59" ht="26.25" customHeight="1" x14ac:dyDescent="0.2">
      <c r="A113" s="129" t="str">
        <f>IF(AL113="","","?? ---&gt;")</f>
        <v/>
      </c>
      <c r="B113" s="163"/>
      <c r="C113" s="71" t="s">
        <v>9</v>
      </c>
      <c r="D113" s="5"/>
      <c r="E113" s="72"/>
      <c r="F113" s="73" t="str">
        <f>IF(D113="","",IF(D113&gt;=64,16,IF(D113&gt;=32,8,IF(D113&gt;=16,4,IF(D113&lt;6,0,2)))))</f>
        <v/>
      </c>
      <c r="G113" s="9" t="str">
        <f>IF(OR(D113="",Tables!A116=1),"",VLOOKUP(D113,Tables!$C$1:$F$47,2))</f>
        <v/>
      </c>
      <c r="H113" s="10" t="str">
        <f>IF(OR(D113="",Tables!A116=1),"",IF(G113=0,0,VLOOKUP(D113,Tables!$C$1:$I$47,5)))</f>
        <v/>
      </c>
      <c r="I113" s="9" t="str">
        <f>IF(OR(D113="",Tables!A116=1),"",VLOOKUP(D113,Tables!$C$1:$F$47,3))</f>
        <v/>
      </c>
      <c r="J113" s="10" t="str">
        <f>IF(OR(D113="",Tables!A116=1),"",IF(I113=0,0,VLOOKUP(D113,Tables!$C$1:$I$47,6)))</f>
        <v/>
      </c>
      <c r="K113" s="9" t="str">
        <f>IF(OR(D113="",Tables!A116=1),"",VLOOKUP(D113,Tables!$C$1:$F$47,4))</f>
        <v/>
      </c>
      <c r="L113" s="10" t="str">
        <f>IF(OR(D113="",Tables!A116=1),"",IF(K113=0,0,VLOOKUP(D113,Tables!$C$1:$I$47,7)))</f>
        <v/>
      </c>
      <c r="M113" s="74" t="str">
        <f>IF(Tables!A116=1,IF(N113="","",IF(T113&gt;=127,64,IF(T113-SUM(N113:S113)=0,"",T113-SUM(N113:S113)))),IF(Y113=0,"",Y113))</f>
        <v/>
      </c>
      <c r="N113" s="74" t="str">
        <f>IF(Tables!A116=1,IF(O113="","",IF(T113&gt;=63,32,IF(T113-SUM(O113:S113)=0,"",T113-SUM(O113:S113)))),IF(Z113=0,"",Z113))</f>
        <v/>
      </c>
      <c r="O113" s="74" t="str">
        <f>IF(Tables!A116=1,IF(P113="","",IF(T113&gt;=31,16,IF(T113-SUM(P113:S113)=0,"",T113-SUM(P113:S113)))),IF(AA113=0,"",AA113))</f>
        <v/>
      </c>
      <c r="P113" s="74" t="str">
        <f>IF(Tables!A116=1,IF(Q113="","",IF(T113&gt;=15,8,IF(T113-SUM(Q113:S113)=0,"",T113-SUM(Q113:S113)))),IF(AB113=0,"",AB113))</f>
        <v/>
      </c>
      <c r="Q113" s="74" t="str">
        <f>IF(Tables!A116=1,IF(R113="","",IF(T113&gt;=7,4,IF(T113-SUM(R113:S113)=0,"",T113-SUM(R113:S113)))),IF(AC113=0,"",AC113))</f>
        <v/>
      </c>
      <c r="R113" s="74" t="str">
        <f>IF(Tables!A116=1,IF(S113="","",IF(T113&gt;=3,2,IF((T113-S113)=0,"",(T113-S113)))),IF(AD113=0,"",AD113))</f>
        <v/>
      </c>
      <c r="S113" s="75" t="str">
        <f>IF(Tables!A116=1,IF(D113&lt;6,"",IF(OR(T113="",T113="??"),"",IF(T113&gt;=1,1,""))),IF(AE113=0,"",AE113))</f>
        <v/>
      </c>
      <c r="T113" s="76" t="str">
        <f>IF(D113="","",IF(Tables!A116=1,IF(D113&lt;8,"??",D113-1),IF(Tables!A116=2,IF(D113=3,3,IF(D113=4,6,IF(D113=5,10,(G113*3)+(I113*6)+(K113*10)+((G113*H113)+(I113*J113)+(K113*L113))-1))))))</f>
        <v/>
      </c>
      <c r="U113" s="59">
        <f>IF(Tables!A116=2,IF(K113&gt;=1,5,IF(I113&gt;=1,3,IF(G113&gt;=1,3,0))),0)</f>
        <v>5</v>
      </c>
      <c r="V113" s="59">
        <f>IF(D113="",0,IF(U113=0,0,(G113*1)+(I113*2)+(K113*2)))</f>
        <v>0</v>
      </c>
      <c r="W113" s="59" t="e">
        <f>IF(U113=0,0,(G113*3)+(I113*6)+(K113*10))</f>
        <v>#VALUE!</v>
      </c>
      <c r="X113" s="59">
        <f>IF(D113&lt;6,0,IF(Tables!A116=2,(G113*H113)+(I113*J113)+(K113*L113)-1,0))</f>
        <v>0</v>
      </c>
      <c r="Y113" s="59">
        <f>IF(AE113=0,0,IF(X113&gt;=127,64,IF((X113-SUM(Z113:AE113))&lt;=0,IF(V113&lt;=(SUM(W113:X113)-SUM(Z113:AE113)),V113,0),(X113-SUM(Z113:AE113)))))</f>
        <v>0</v>
      </c>
      <c r="Z113" s="59">
        <f>IF(AE113=0,0,IF(X113&gt;=63,32,IF((X113-SUM(AA113:AE113))&lt;=0,IF(V113&lt;=(SUM(W113:X113)-SUM(AA113:AE113)),V113,0),(X113-SUM(AA113:AE113)))))</f>
        <v>0</v>
      </c>
      <c r="AA113" s="59">
        <f>IF(AE113=0,0,IF(X113&gt;=31,16,IF((X113-SUM(AB113:AE113))&lt;=0,IF(V113&lt;=(SUM(W113:X113)-SUM(AB113:AE113)),V113,0),(X113-SUM(AB113:AE113)))))</f>
        <v>0</v>
      </c>
      <c r="AB113" s="59">
        <f>IF(AE113=0,0,IF(X113&gt;=15,8,IF((X113-SUM(AC113:AE113))&lt;=0,IF(V113&lt;=(SUM(W113:X113)-SUM(AC113:AE113)),V113,0),(X113-SUM(AC113:AE113)))))</f>
        <v>0</v>
      </c>
      <c r="AC113" s="59">
        <f>IF(AE113=0,0,IF(X113&gt;=7,4,IF((X113-SUM(AD113:AE113))&lt;=0,IF(V113&lt;=(SUM(W113:X113)-SUM(AD113:AE113)),V113,0),(X113-SUM(AD113:AE113)))))</f>
        <v>0</v>
      </c>
      <c r="AD113" s="59">
        <f>IF(AE113=0,0,IF(X113&gt;=3,2,IF((X113-AE113)&lt;=0,IF(V113&lt;(SUM(W113:X113)-AE113),V113,0),(X113-AE113))))</f>
        <v>0</v>
      </c>
      <c r="AE113" s="59">
        <f>IF(X113=0,IF(V113&lt;&gt;0,V113,0),IF(X113&gt;=1,1,0))</f>
        <v>0</v>
      </c>
      <c r="AF113" s="59" t="str">
        <f>IF(COUNT(M113:S113)=0,"",COUNT(M113:S113))</f>
        <v/>
      </c>
      <c r="AG113" s="68" t="str">
        <f>IF(D113="","",IF(AND(Tables!A116=2,D113&lt;4),"Normalement, 4 joueurs minimum !!!",IF(AND(Tables!A116=1,D113&lt;8),"8 joueurs minimum !!!","")))</f>
        <v/>
      </c>
      <c r="AH113" s="69" t="str">
        <f>IF(Tables!A116=2,IF(D113="","",IF(((G113*3)+(I113*4)+(K113*5))&lt;&gt;D113,"Incohérence dans les poules !!!","")),"")</f>
        <v/>
      </c>
      <c r="AI113" s="69" t="str">
        <f>IF(AND(D113&gt;5,Tables!A116=2),IF(AND(G113&lt;&gt;0,H113=0),"Sortant poule de 3 incorrect !!!",""),"")</f>
        <v/>
      </c>
      <c r="AJ113" s="69" t="str">
        <f>IF(AND(D113&gt;5,Tables!A116=2),IF(AND(I113&lt;&gt;0,J113=0),"Sortant poule de 4 incorrect !!!",""),"")</f>
        <v/>
      </c>
      <c r="AK113" s="69" t="str">
        <f>IF(AND(D113&gt;5,Tables!A116=2),IF(AND(K113&lt;&gt;0,L113=0),"Sortant poule de 5 incorrect !!!",""),"")</f>
        <v/>
      </c>
      <c r="AL113" s="70" t="str">
        <f>IF(AG113&lt;&gt;"",AG113,IF(AH113&lt;&gt;"",AH113,IF(AI113&lt;&gt;"",AI113,IF(AJ113&lt;&gt;"",AJ113,IF(AK113&lt;&gt;"",AK113,"")))))</f>
        <v/>
      </c>
      <c r="AM113" s="3" t="str">
        <f t="shared" ref="AM113:AM116" si="285">IF($B$112=0,"",$B$112)</f>
        <v/>
      </c>
      <c r="AN113" s="126">
        <f t="shared" si="265"/>
        <v>0</v>
      </c>
      <c r="AO113" s="126">
        <f t="shared" si="266"/>
        <v>0</v>
      </c>
      <c r="AP113" s="124" t="str">
        <f t="shared" si="267"/>
        <v>Pas de matchs</v>
      </c>
      <c r="AQ113" s="127" t="str">
        <f t="shared" si="268"/>
        <v>0</v>
      </c>
      <c r="AR113" s="123" t="str">
        <f t="shared" si="181"/>
        <v/>
      </c>
      <c r="AS113" s="123" t="str">
        <f t="shared" si="182"/>
        <v/>
      </c>
      <c r="AT113" s="123" t="str">
        <f t="shared" si="183"/>
        <v/>
      </c>
      <c r="AU113" s="123" t="str">
        <f t="shared" si="184"/>
        <v/>
      </c>
      <c r="AV113" s="123" t="str">
        <f t="shared" si="185"/>
        <v/>
      </c>
      <c r="AW113" s="123" t="str">
        <f t="shared" si="274"/>
        <v/>
      </c>
      <c r="AX113" s="123" t="str">
        <f t="shared" si="275"/>
        <v/>
      </c>
      <c r="AY113" s="123" t="str">
        <f t="shared" si="276"/>
        <v/>
      </c>
      <c r="AZ113" s="123" t="str">
        <f t="shared" si="277"/>
        <v/>
      </c>
      <c r="BA113" s="123" t="str">
        <f t="shared" si="278"/>
        <v/>
      </c>
      <c r="BB113" s="123" t="str">
        <f t="shared" si="279"/>
        <v/>
      </c>
      <c r="BC113" s="123" t="str">
        <f t="shared" si="280"/>
        <v/>
      </c>
      <c r="BD113" s="123" t="str">
        <f t="shared" si="281"/>
        <v/>
      </c>
      <c r="BE113" s="123" t="str">
        <f t="shared" si="282"/>
        <v/>
      </c>
      <c r="BF113" s="123" t="str">
        <f t="shared" si="283"/>
        <v/>
      </c>
      <c r="BG113" s="123" t="str">
        <f t="shared" si="284"/>
        <v/>
      </c>
    </row>
    <row r="114" spans="1:59" ht="26.25" customHeight="1" x14ac:dyDescent="0.2">
      <c r="A114" s="129" t="str">
        <f>IF(AL114="","","?? ---&gt;")</f>
        <v/>
      </c>
      <c r="B114" s="163"/>
      <c r="C114" s="71" t="s">
        <v>10</v>
      </c>
      <c r="D114" s="5"/>
      <c r="E114" s="72"/>
      <c r="F114" s="73" t="str">
        <f>IF(D114="","",IF(D114&gt;=64,16,IF(D114&gt;=32,8,IF(D114&gt;=16,4,IF(D114&lt;6,0,2)))))</f>
        <v/>
      </c>
      <c r="G114" s="9" t="str">
        <f>IF(OR(D114="",Tables!A117=1),"",VLOOKUP(D114,Tables!$C$1:$F$47,2))</f>
        <v/>
      </c>
      <c r="H114" s="10" t="str">
        <f>IF(OR(D114="",Tables!A117=1),"",IF(G114=0,0,VLOOKUP(D114,Tables!$C$1:$I$47,5)))</f>
        <v/>
      </c>
      <c r="I114" s="9" t="str">
        <f>IF(OR(D114="",Tables!A117=1),"",VLOOKUP(D114,Tables!$C$1:$F$47,3))</f>
        <v/>
      </c>
      <c r="J114" s="10" t="str">
        <f>IF(OR(D114="",Tables!A117=1),"",IF(I114=0,0,VLOOKUP(D114,Tables!$C$1:$I$47,6)))</f>
        <v/>
      </c>
      <c r="K114" s="9" t="str">
        <f>IF(OR(D114="",Tables!A117=1),"",VLOOKUP(D114,Tables!$C$1:$F$47,4))</f>
        <v/>
      </c>
      <c r="L114" s="10" t="str">
        <f>IF(OR(D114="",Tables!A117=1),"",IF(K114=0,0,VLOOKUP(D114,Tables!$C$1:$I$47,7)))</f>
        <v/>
      </c>
      <c r="M114" s="74" t="str">
        <f>IF(Tables!A117=1,IF(N114="","",IF(T114&gt;=127,64,IF(T114-SUM(N114:S114)=0,"",T114-SUM(N114:S114)))),IF(Y114=0,"",Y114))</f>
        <v/>
      </c>
      <c r="N114" s="74" t="str">
        <f>IF(Tables!A117=1,IF(O114="","",IF(T114&gt;=63,32,IF(T114-SUM(O114:S114)=0,"",T114-SUM(O114:S114)))),IF(Z114=0,"",Z114))</f>
        <v/>
      </c>
      <c r="O114" s="74" t="str">
        <f>IF(Tables!A117=1,IF(P114="","",IF(T114&gt;=31,16,IF(T114-SUM(P114:S114)=0,"",T114-SUM(P114:S114)))),IF(AA114=0,"",AA114))</f>
        <v/>
      </c>
      <c r="P114" s="74" t="str">
        <f>IF(Tables!A117=1,IF(Q114="","",IF(T114&gt;=15,8,IF(T114-SUM(Q114:S114)=0,"",T114-SUM(Q114:S114)))),IF(AB114=0,"",AB114))</f>
        <v/>
      </c>
      <c r="Q114" s="74" t="str">
        <f>IF(Tables!A117=1,IF(R114="","",IF(T114&gt;=7,4,IF(T114-SUM(R114:S114)=0,"",T114-SUM(R114:S114)))),IF(AC114=0,"",AC114))</f>
        <v/>
      </c>
      <c r="R114" s="74" t="str">
        <f>IF(Tables!A117=1,IF(S114="","",IF(T114&gt;=3,2,IF((T114-S114)=0,"",(T114-S114)))),IF(AD114=0,"",AD114))</f>
        <v/>
      </c>
      <c r="S114" s="75" t="str">
        <f>IF(Tables!A117=1,IF(D114&lt;6,"",IF(OR(T114="",T114="??"),"",IF(T114&gt;=1,1,""))),IF(AE114=0,"",AE114))</f>
        <v/>
      </c>
      <c r="T114" s="76" t="str">
        <f>IF(D114="","",IF(Tables!A117=1,IF(D114&lt;8,"??",D114-1),IF(Tables!A117=2,IF(D114=3,3,IF(D114=4,6,IF(D114=5,10,(G114*3)+(I114*6)+(K114*10)+((G114*H114)+(I114*J114)+(K114*L114))-1))))))</f>
        <v/>
      </c>
      <c r="U114" s="59">
        <f>IF(Tables!A117=2,IF(K114&gt;=1,5,IF(I114&gt;=1,3,IF(G114&gt;=1,3,0))),0)</f>
        <v>0</v>
      </c>
      <c r="V114" s="59">
        <f>IF(D114="",0,IF(U114=0,0,(G114*1)+(I114*2)+(K114*2)))</f>
        <v>0</v>
      </c>
      <c r="W114" s="59">
        <f>IF(U114=0,0,(G114*3)+(I114*6)+(K114*10))</f>
        <v>0</v>
      </c>
      <c r="X114" s="59">
        <f>IF(D114&lt;6,0,IF(Tables!A117=2,(G114*H114)+(I114*J114)+(K114*L114)-1,0))</f>
        <v>0</v>
      </c>
      <c r="Y114" s="59">
        <f>IF(AE114=0,0,IF(X114&gt;=127,64,IF((X114-SUM(Z114:AE114))&lt;=0,IF(V114&lt;=(SUM(W114:X114)-SUM(Z114:AE114)),V114,0),(X114-SUM(Z114:AE114)))))</f>
        <v>0</v>
      </c>
      <c r="Z114" s="59">
        <f>IF(AE114=0,0,IF(X114&gt;=63,32,IF((X114-SUM(AA114:AE114))&lt;=0,IF(V114&lt;=(SUM(W114:X114)-SUM(AA114:AE114)),V114,0),(X114-SUM(AA114:AE114)))))</f>
        <v>0</v>
      </c>
      <c r="AA114" s="59">
        <f>IF(AE114=0,0,IF(X114&gt;=31,16,IF((X114-SUM(AB114:AE114))&lt;=0,IF(V114&lt;=(SUM(W114:X114)-SUM(AB114:AE114)),V114,0),(X114-SUM(AB114:AE114)))))</f>
        <v>0</v>
      </c>
      <c r="AB114" s="59">
        <f>IF(AE114=0,0,IF(X114&gt;=15,8,IF((X114-SUM(AC114:AE114))&lt;=0,IF(V114&lt;=(SUM(W114:X114)-SUM(AC114:AE114)),V114,0),(X114-SUM(AC114:AE114)))))</f>
        <v>0</v>
      </c>
      <c r="AC114" s="59">
        <f>IF(AE114=0,0,IF(X114&gt;=7,4,IF((X114-SUM(AD114:AE114))&lt;=0,IF(V114&lt;=(SUM(W114:X114)-SUM(AD114:AE114)),V114,0),(X114-SUM(AD114:AE114)))))</f>
        <v>0</v>
      </c>
      <c r="AD114" s="59">
        <f>IF(AE114=0,0,IF(X114&gt;=3,2,IF((X114-AE114)&lt;=0,IF(V114&lt;(SUM(W114:X114)-AE114),V114,0),(X114-AE114))))</f>
        <v>0</v>
      </c>
      <c r="AE114" s="59">
        <f>IF(X114=0,IF(V114&lt;&gt;0,V114,0),IF(X114&gt;=1,1,0))</f>
        <v>0</v>
      </c>
      <c r="AF114" s="59" t="str">
        <f>IF(COUNT(M114:S114)=0,"",COUNT(M114:S114))</f>
        <v/>
      </c>
      <c r="AG114" s="68" t="str">
        <f>IF(D114="","",IF(AND(Tables!A117=2,D114&lt;4),"Normalement, 4 joueurs minimum !!!",IF(AND(Tables!A117=1,D114&lt;8),"8 joueurs minimum !!!","")))</f>
        <v/>
      </c>
      <c r="AH114" s="69" t="str">
        <f>IF(Tables!A117=2,IF(D114="","",IF(((G114*3)+(I114*4)+(K114*5))&lt;&gt;D114,"Incohérence dans les poules !!!","")),"")</f>
        <v/>
      </c>
      <c r="AI114" s="69" t="str">
        <f>IF(AND(D114&gt;5,Tables!A117=2),IF(AND(G114&lt;&gt;0,H114=0),"Sortant poule de 3 incorrect !!!",""),"")</f>
        <v/>
      </c>
      <c r="AJ114" s="69" t="str">
        <f>IF(AND(D114&gt;5,Tables!A117=2),IF(AND(I114&lt;&gt;0,J114=0),"Sortant poule de 4 incorrect !!!",""),"")</f>
        <v/>
      </c>
      <c r="AK114" s="69" t="str">
        <f>IF(AND(D114&gt;5,Tables!A117=2),IF(AND(K114&lt;&gt;0,L114=0),"Sortant poule de 5 incorrect !!!",""),"")</f>
        <v/>
      </c>
      <c r="AL114" s="70" t="str">
        <f>IF(AG114&lt;&gt;"",AG114,IF(AH114&lt;&gt;"",AH114,IF(AI114&lt;&gt;"",AI114,IF(AJ114&lt;&gt;"",AJ114,IF(AK114&lt;&gt;"",AK114,"")))))</f>
        <v/>
      </c>
      <c r="AM114" s="3" t="str">
        <f t="shared" si="285"/>
        <v/>
      </c>
      <c r="AN114" s="126" t="str">
        <f t="shared" si="265"/>
        <v>0</v>
      </c>
      <c r="AO114" s="126" t="str">
        <f t="shared" si="266"/>
        <v>0</v>
      </c>
      <c r="AP114" s="124" t="str">
        <f t="shared" si="267"/>
        <v>Pas de matchs</v>
      </c>
      <c r="AQ114" s="127" t="str">
        <f t="shared" si="268"/>
        <v>0</v>
      </c>
      <c r="AR114" s="123" t="str">
        <f t="shared" si="181"/>
        <v/>
      </c>
      <c r="AS114" s="123" t="str">
        <f t="shared" si="182"/>
        <v/>
      </c>
      <c r="AT114" s="123" t="str">
        <f t="shared" si="183"/>
        <v/>
      </c>
      <c r="AU114" s="123" t="str">
        <f t="shared" si="184"/>
        <v/>
      </c>
      <c r="AV114" s="123" t="str">
        <f t="shared" si="185"/>
        <v/>
      </c>
      <c r="AW114" s="123" t="str">
        <f t="shared" si="274"/>
        <v/>
      </c>
      <c r="AX114" s="123" t="str">
        <f t="shared" si="275"/>
        <v/>
      </c>
      <c r="AY114" s="123" t="str">
        <f t="shared" si="276"/>
        <v/>
      </c>
      <c r="AZ114" s="123" t="str">
        <f t="shared" si="277"/>
        <v/>
      </c>
      <c r="BA114" s="123" t="str">
        <f t="shared" si="278"/>
        <v/>
      </c>
      <c r="BB114" s="123" t="str">
        <f t="shared" si="279"/>
        <v/>
      </c>
      <c r="BC114" s="123" t="str">
        <f t="shared" si="280"/>
        <v/>
      </c>
      <c r="BD114" s="123" t="str">
        <f t="shared" si="281"/>
        <v/>
      </c>
      <c r="BE114" s="123" t="str">
        <f t="shared" si="282"/>
        <v/>
      </c>
      <c r="BF114" s="123" t="str">
        <f t="shared" si="283"/>
        <v/>
      </c>
      <c r="BG114" s="123" t="str">
        <f t="shared" si="284"/>
        <v/>
      </c>
    </row>
    <row r="115" spans="1:59" ht="26.25" customHeight="1" x14ac:dyDescent="0.2">
      <c r="A115" s="129" t="str">
        <f>IF(AL115="","","?? ---&gt;")</f>
        <v/>
      </c>
      <c r="B115" s="163"/>
      <c r="C115" s="71" t="s">
        <v>11</v>
      </c>
      <c r="D115" s="5"/>
      <c r="E115" s="72"/>
      <c r="F115" s="73" t="str">
        <f>IF(D115="","",IF(D115&gt;=64,16,IF(D115&gt;=32,8,IF(D115&gt;=16,4,IF(D115&lt;6,0,2)))))</f>
        <v/>
      </c>
      <c r="G115" s="9" t="str">
        <f>IF(OR(D115="",Tables!A118=1),"",VLOOKUP(D115,Tables!$C$1:$F$47,2))</f>
        <v/>
      </c>
      <c r="H115" s="10" t="str">
        <f>IF(OR(D115="",Tables!A118=1),"",IF(G115=0,0,VLOOKUP(D115,Tables!$C$1:$I$47,5)))</f>
        <v/>
      </c>
      <c r="I115" s="9" t="str">
        <f>IF(OR(D115="",Tables!A118=1),"",VLOOKUP(D115,Tables!$C$1:$F$47,3))</f>
        <v/>
      </c>
      <c r="J115" s="10" t="str">
        <f>IF(OR(D115="",Tables!A118=1),"",IF(I115=0,0,VLOOKUP(D115,Tables!$C$1:$I$47,6)))</f>
        <v/>
      </c>
      <c r="K115" s="9" t="str">
        <f>IF(OR(D115="",Tables!A118=1),"",VLOOKUP(D115,Tables!$C$1:$F$47,4))</f>
        <v/>
      </c>
      <c r="L115" s="10" t="str">
        <f>IF(OR(D115="",Tables!A118=1),"",IF(K115=0,0,VLOOKUP(D115,Tables!$C$1:$I$47,7)))</f>
        <v/>
      </c>
      <c r="M115" s="74" t="str">
        <f>IF(Tables!A118=1,IF(N115="","",IF(T115&gt;=127,64,IF(T115-SUM(N115:S115)=0,"",T115-SUM(N115:S115)))),IF(Y115=0,"",Y115))</f>
        <v/>
      </c>
      <c r="N115" s="74" t="str">
        <f>IF(Tables!A118=1,IF(O115="","",IF(T115&gt;=63,32,IF(T115-SUM(O115:S115)=0,"",T115-SUM(O115:S115)))),IF(Z115=0,"",Z115))</f>
        <v/>
      </c>
      <c r="O115" s="74" t="str">
        <f>IF(Tables!A118=1,IF(P115="","",IF(T115&gt;=31,16,IF(T115-SUM(P115:S115)=0,"",T115-SUM(P115:S115)))),IF(AA115=0,"",AA115))</f>
        <v/>
      </c>
      <c r="P115" s="74" t="str">
        <f>IF(Tables!A118=1,IF(Q115="","",IF(T115&gt;=15,8,IF(T115-SUM(Q115:S115)=0,"",T115-SUM(Q115:S115)))),IF(AB115=0,"",AB115))</f>
        <v/>
      </c>
      <c r="Q115" s="74" t="str">
        <f>IF(Tables!A118=1,IF(R115="","",IF(T115&gt;=7,4,IF(T115-SUM(R115:S115)=0,"",T115-SUM(R115:S115)))),IF(AC115=0,"",AC115))</f>
        <v/>
      </c>
      <c r="R115" s="74" t="str">
        <f>IF(Tables!A118=1,IF(S115="","",IF(T115&gt;=3,2,IF((T115-S115)=0,"",(T115-S115)))),IF(AD115=0,"",AD115))</f>
        <v/>
      </c>
      <c r="S115" s="75" t="str">
        <f>IF(Tables!A118=1,IF(D115&lt;6,"",IF(OR(T115="",T115="??"),"",IF(T115&gt;=1,1,""))),IF(AE115=0,"",AE115))</f>
        <v/>
      </c>
      <c r="T115" s="76" t="str">
        <f>IF(D115="","",IF(Tables!A118=1,IF(D115&lt;8,"??",D115-1),IF(Tables!A118=2,IF(D115=3,3,IF(D115=4,6,IF(D115=5,10,(G115*3)+(I115*6)+(K115*10)+((G115*H115)+(I115*J115)+(K115*L115))-1))))))</f>
        <v/>
      </c>
      <c r="U115" s="59">
        <f>IF(Tables!A118=2,IF(K115&gt;=1,5,IF(I115&gt;=1,3,IF(G115&gt;=1,3,0))),0)</f>
        <v>5</v>
      </c>
      <c r="V115" s="59">
        <f>IF(D115="",0,IF(U115=0,0,(G115*1)+(I115*2)+(K115*2)))</f>
        <v>0</v>
      </c>
      <c r="W115" s="59" t="e">
        <f>IF(U115=0,0,(G115*3)+(I115*6)+(K115*10))</f>
        <v>#VALUE!</v>
      </c>
      <c r="X115" s="59">
        <f>IF(D115&lt;6,0,IF(Tables!A118=2,(G115*H115)+(I115*J115)+(K115*L115)-1,0))</f>
        <v>0</v>
      </c>
      <c r="Y115" s="59">
        <f>IF(AE115=0,0,IF(X115&gt;=127,64,IF((X115-SUM(Z115:AE115))&lt;=0,IF(V115&lt;=(SUM(W115:X115)-SUM(Z115:AE115)),V115,0),(X115-SUM(Z115:AE115)))))</f>
        <v>0</v>
      </c>
      <c r="Z115" s="59">
        <f>IF(AE115=0,0,IF(X115&gt;=63,32,IF((X115-SUM(AA115:AE115))&lt;=0,IF(V115&lt;=(SUM(W115:X115)-SUM(AA115:AE115)),V115,0),(X115-SUM(AA115:AE115)))))</f>
        <v>0</v>
      </c>
      <c r="AA115" s="59">
        <f>IF(AE115=0,0,IF(X115&gt;=31,16,IF((X115-SUM(AB115:AE115))&lt;=0,IF(V115&lt;=(SUM(W115:X115)-SUM(AB115:AE115)),V115,0),(X115-SUM(AB115:AE115)))))</f>
        <v>0</v>
      </c>
      <c r="AB115" s="59">
        <f>IF(AE115=0,0,IF(X115&gt;=15,8,IF((X115-SUM(AC115:AE115))&lt;=0,IF(V115&lt;=(SUM(W115:X115)-SUM(AC115:AE115)),V115,0),(X115-SUM(AC115:AE115)))))</f>
        <v>0</v>
      </c>
      <c r="AC115" s="59">
        <f>IF(AE115=0,0,IF(X115&gt;=7,4,IF((X115-SUM(AD115:AE115))&lt;=0,IF(V115&lt;=(SUM(W115:X115)-SUM(AD115:AE115)),V115,0),(X115-SUM(AD115:AE115)))))</f>
        <v>0</v>
      </c>
      <c r="AD115" s="59">
        <f>IF(AE115=0,0,IF(X115&gt;=3,2,IF((X115-AE115)&lt;=0,IF(V115&lt;(SUM(W115:X115)-AE115),V115,0),(X115-AE115))))</f>
        <v>0</v>
      </c>
      <c r="AE115" s="59">
        <f>IF(X115=0,IF(V115&lt;&gt;0,V115,0),IF(X115&gt;=1,1,0))</f>
        <v>0</v>
      </c>
      <c r="AF115" s="59" t="str">
        <f>IF(COUNT(M115:S115)=0,"",COUNT(M115:S115))</f>
        <v/>
      </c>
      <c r="AG115" s="68" t="str">
        <f>IF(D115="","",IF(AND(Tables!A118=2,D115&lt;4),"Normalement, 4 joueurs minimum !!!",IF(AND(Tables!A118=1,D115&lt;8),"8 joueurs minimum !!!","")))</f>
        <v/>
      </c>
      <c r="AH115" s="69" t="str">
        <f>IF(Tables!A118=2,IF(D115="","",IF(((G115*3)+(I115*4)+(K115*5))&lt;&gt;D115,"Incohérence dans les poules !!!","")),"")</f>
        <v/>
      </c>
      <c r="AI115" s="69" t="str">
        <f>IF(AND(D115&gt;5,Tables!A118=2),IF(AND(G115&lt;&gt;0,H115=0),"Sortant poule de 3 incorrect !!!",""),"")</f>
        <v/>
      </c>
      <c r="AJ115" s="69" t="str">
        <f>IF(AND(D115&gt;5,Tables!A118=2),IF(AND(I115&lt;&gt;0,J115=0),"Sortant poule de 4 incorrect !!!",""),"")</f>
        <v/>
      </c>
      <c r="AK115" s="69" t="str">
        <f>IF(AND(D115&gt;5,Tables!A118=2),IF(AND(K115&lt;&gt;0,L115=0),"Sortant poule de 5 incorrect !!!",""),"")</f>
        <v/>
      </c>
      <c r="AL115" s="70" t="str">
        <f>IF(AG115&lt;&gt;"",AG115,IF(AH115&lt;&gt;"",AH115,IF(AI115&lt;&gt;"",AI115,IF(AJ115&lt;&gt;"",AJ115,IF(AK115&lt;&gt;"",AK115,"")))))</f>
        <v/>
      </c>
      <c r="AM115" s="3" t="str">
        <f t="shared" si="285"/>
        <v/>
      </c>
      <c r="AN115" s="126">
        <f t="shared" si="265"/>
        <v>0</v>
      </c>
      <c r="AO115" s="126">
        <f t="shared" si="266"/>
        <v>0</v>
      </c>
      <c r="AP115" s="124" t="str">
        <f t="shared" si="267"/>
        <v>Pas de matchs</v>
      </c>
      <c r="AQ115" s="127" t="str">
        <f t="shared" si="268"/>
        <v>0</v>
      </c>
      <c r="AR115" s="123" t="str">
        <f t="shared" si="181"/>
        <v/>
      </c>
      <c r="AS115" s="123" t="str">
        <f t="shared" si="182"/>
        <v/>
      </c>
      <c r="AT115" s="123" t="str">
        <f t="shared" si="183"/>
        <v/>
      </c>
      <c r="AU115" s="123" t="str">
        <f t="shared" si="184"/>
        <v/>
      </c>
      <c r="AV115" s="123" t="str">
        <f t="shared" si="185"/>
        <v/>
      </c>
      <c r="AW115" s="123" t="str">
        <f t="shared" si="274"/>
        <v/>
      </c>
      <c r="AX115" s="123" t="str">
        <f t="shared" si="275"/>
        <v/>
      </c>
      <c r="AY115" s="123" t="str">
        <f t="shared" si="276"/>
        <v/>
      </c>
      <c r="AZ115" s="123" t="str">
        <f t="shared" si="277"/>
        <v/>
      </c>
      <c r="BA115" s="123" t="str">
        <f t="shared" si="278"/>
        <v/>
      </c>
      <c r="BB115" s="123" t="str">
        <f t="shared" si="279"/>
        <v/>
      </c>
      <c r="BC115" s="123" t="str">
        <f t="shared" si="280"/>
        <v/>
      </c>
      <c r="BD115" s="123" t="str">
        <f t="shared" si="281"/>
        <v/>
      </c>
      <c r="BE115" s="123" t="str">
        <f t="shared" si="282"/>
        <v/>
      </c>
      <c r="BF115" s="123" t="str">
        <f t="shared" si="283"/>
        <v/>
      </c>
      <c r="BG115" s="123" t="str">
        <f t="shared" si="284"/>
        <v/>
      </c>
    </row>
    <row r="116" spans="1:59" ht="26.25" customHeight="1" thickBot="1" x14ac:dyDescent="0.25">
      <c r="A116" s="129" t="str">
        <f>IF(AL116="","","?? ---&gt;")</f>
        <v/>
      </c>
      <c r="B116" s="164"/>
      <c r="C116" s="77" t="s">
        <v>12</v>
      </c>
      <c r="D116" s="6"/>
      <c r="E116" s="78"/>
      <c r="F116" s="79" t="str">
        <f>IF(D116="","",IF(D116&gt;=64,16,IF(D116&gt;=32,8,IF(D116&gt;=16,4,IF(D116&lt;6,0,2)))))</f>
        <v/>
      </c>
      <c r="G116" s="11" t="str">
        <f>IF(OR(D116="",Tables!A119=1),"",VLOOKUP(D116,Tables!$C$1:$F$47,2))</f>
        <v/>
      </c>
      <c r="H116" s="12" t="str">
        <f>IF(OR(D116="",Tables!A119=1),"",IF(G116=0,0,VLOOKUP(D116,Tables!$C$1:$I$47,5)))</f>
        <v/>
      </c>
      <c r="I116" s="11" t="str">
        <f>IF(OR(D116="",Tables!A119=1),"",VLOOKUP(D116,Tables!$C$1:$F$47,3))</f>
        <v/>
      </c>
      <c r="J116" s="12" t="str">
        <f>IF(OR(D116="",Tables!A119=1),"",IF(I116=0,0,VLOOKUP(D116,Tables!$C$1:$I$47,6)))</f>
        <v/>
      </c>
      <c r="K116" s="11" t="str">
        <f>IF(OR(D116="",Tables!A119=1),"",VLOOKUP(D116,Tables!$C$1:$F$47,4))</f>
        <v/>
      </c>
      <c r="L116" s="12" t="str">
        <f>IF(OR(D116="",Tables!A119=1),"",IF(K116=0,0,VLOOKUP(D116,Tables!$C$1:$I$47,7)))</f>
        <v/>
      </c>
      <c r="M116" s="80" t="str">
        <f>IF(Tables!A119=1,IF(N116="","",IF(T116&gt;=127,64,IF(T116-SUM(N116:S116)=0,"",T116-SUM(N116:S116)))),IF(Y116=0,"",Y116))</f>
        <v/>
      </c>
      <c r="N116" s="80" t="str">
        <f>IF(Tables!A119=1,IF(O116="","",IF(T116&gt;=63,32,IF(T116-SUM(O116:S116)=0,"",T116-SUM(O116:S116)))),IF(Z116=0,"",Z116))</f>
        <v/>
      </c>
      <c r="O116" s="80" t="str">
        <f>IF(Tables!A119=1,IF(P116="","",IF(T116&gt;=31,16,IF(T116-SUM(P116:S116)=0,"",T116-SUM(P116:S116)))),IF(AA116=0,"",AA116))</f>
        <v/>
      </c>
      <c r="P116" s="80" t="str">
        <f>IF(Tables!A119=1,IF(Q116="","",IF(T116&gt;=15,8,IF(T116-SUM(Q116:S116)=0,"",T116-SUM(Q116:S116)))),IF(AB116=0,"",AB116))</f>
        <v/>
      </c>
      <c r="Q116" s="80" t="str">
        <f>IF(Tables!A119=1,IF(R116="","",IF(T116&gt;=7,4,IF(T116-SUM(R116:S116)=0,"",T116-SUM(R116:S116)))),IF(AC116=0,"",AC116))</f>
        <v/>
      </c>
      <c r="R116" s="80" t="str">
        <f>IF(Tables!A119=1,IF(S116="","",IF(T116&gt;=3,2,IF((T116-S116)=0,"",(T116-S116)))),IF(AD116=0,"",AD116))</f>
        <v/>
      </c>
      <c r="S116" s="81" t="str">
        <f>IF(Tables!A119=1,IF(D116&lt;6,"",IF(OR(T116="",T116="??"),"",IF(T116&gt;=1,1,""))),IF(AE116=0,"",AE116))</f>
        <v/>
      </c>
      <c r="T116" s="82" t="str">
        <f>IF(D116="","",IF(Tables!A119=1,IF(D116&lt;8,"??",D116-1),IF(Tables!A119=2,IF(D116=3,3,IF(D116=4,6,IF(D116=5,10,(G116*3)+(I116*6)+(K116*10)+((G116*H116)+(I116*J116)+(K116*L116))-1))))))</f>
        <v/>
      </c>
      <c r="U116" s="59">
        <f>IF(Tables!A119=2,IF(K116&gt;=1,5,IF(I116&gt;=1,3,IF(G116&gt;=1,3,0))),0)</f>
        <v>0</v>
      </c>
      <c r="V116" s="59">
        <f>IF(D116="",0,IF(U116=0,0,(G116*1)+(I116*2)+(K116*2)))</f>
        <v>0</v>
      </c>
      <c r="W116" s="59">
        <f>IF(U116=0,0,(G116*3)+(I116*6)+(K116*10))</f>
        <v>0</v>
      </c>
      <c r="X116" s="59">
        <f>IF(D116&lt;6,0,IF(Tables!A119=2,(G116*H116)+(I116*J116)+(K116*L116)-1,0))</f>
        <v>0</v>
      </c>
      <c r="Y116" s="59">
        <f>IF(AE116=0,0,IF(X116&gt;=127,64,IF((X116-SUM(Z116:AE116))&lt;=0,IF(V116&lt;=(SUM(W116:X116)-SUM(Z116:AE116)),V116,0),(X116-SUM(Z116:AE116)))))</f>
        <v>0</v>
      </c>
      <c r="Z116" s="59">
        <f>IF(AE116=0,0,IF(X116&gt;=63,32,IF((X116-SUM(AA116:AE116))&lt;=0,IF(V116&lt;=(SUM(W116:X116)-SUM(AA116:AE116)),V116,0),(X116-SUM(AA116:AE116)))))</f>
        <v>0</v>
      </c>
      <c r="AA116" s="59">
        <f>IF(AE116=0,0,IF(X116&gt;=31,16,IF((X116-SUM(AB116:AE116))&lt;=0,IF(V116&lt;=(SUM(W116:X116)-SUM(AB116:AE116)),V116,0),(X116-SUM(AB116:AE116)))))</f>
        <v>0</v>
      </c>
      <c r="AB116" s="59">
        <f>IF(AE116=0,0,IF(X116&gt;=15,8,IF((X116-SUM(AC116:AE116))&lt;=0,IF(V116&lt;=(SUM(W116:X116)-SUM(AC116:AE116)),V116,0),(X116-SUM(AC116:AE116)))))</f>
        <v>0</v>
      </c>
      <c r="AC116" s="59">
        <f>IF(AE116=0,0,IF(X116&gt;=7,4,IF((X116-SUM(AD116:AE116))&lt;=0,IF(V116&lt;=(SUM(W116:X116)-SUM(AD116:AE116)),V116,0),(X116-SUM(AD116:AE116)))))</f>
        <v>0</v>
      </c>
      <c r="AD116" s="59">
        <f>IF(AE116=0,0,IF(X116&gt;=3,2,IF((X116-AE116)&lt;=0,IF(V116&lt;(SUM(W116:X116)-AE116),V116,0),(X116-AE116))))</f>
        <v>0</v>
      </c>
      <c r="AE116" s="59">
        <f>IF(X116=0,IF(V116&lt;&gt;0,V116,0),IF(X116&gt;=1,1,0))</f>
        <v>0</v>
      </c>
      <c r="AF116" s="59" t="str">
        <f>IF(COUNT(M116:S116)=0,"",COUNT(M116:S116))</f>
        <v/>
      </c>
      <c r="AG116" s="68" t="str">
        <f>IF(D116="","",IF(AND(Tables!A119=2,D116&lt;4),"Normalement, 4 joueurs minimum !!!",IF(AND(Tables!A119=1,D116&lt;8),"8 joueurs minimum !!!","")))</f>
        <v/>
      </c>
      <c r="AH116" s="69" t="str">
        <f>IF(Tables!A119=2,IF(D116="","",IF(((G116*3)+(I116*4)+(K116*5))&lt;&gt;D116,"Incohérence dans les poules !!!","")),"")</f>
        <v/>
      </c>
      <c r="AI116" s="69" t="str">
        <f>IF(AND(D116&gt;5,Tables!A119=2),IF(AND(G116&lt;&gt;0,H116=0),"Sortant poule de 3 incorrect !!!",""),"")</f>
        <v/>
      </c>
      <c r="AJ116" s="69" t="str">
        <f>IF(AND(D116&gt;5,Tables!A119=2),IF(AND(I116&lt;&gt;0,J116=0),"Sortant poule de 4 incorrect !!!",""),"")</f>
        <v/>
      </c>
      <c r="AK116" s="69" t="str">
        <f>IF(AND(D116&gt;5,Tables!A119=2),IF(AND(K116&lt;&gt;0,L116=0),"Sortant poule de 5 incorrect !!!",""),"")</f>
        <v/>
      </c>
      <c r="AL116" s="70" t="str">
        <f>IF(AG116&lt;&gt;"",AG116,IF(AH116&lt;&gt;"",AH116,IF(AI116&lt;&gt;"",AI116,IF(AJ116&lt;&gt;"",AJ116,IF(AK116&lt;&gt;"",AK116,"")))))</f>
        <v/>
      </c>
      <c r="AM116" s="3" t="str">
        <f t="shared" si="285"/>
        <v/>
      </c>
      <c r="AN116" s="126" t="str">
        <f t="shared" si="265"/>
        <v>0</v>
      </c>
      <c r="AO116" s="126" t="str">
        <f t="shared" si="266"/>
        <v>0</v>
      </c>
      <c r="AP116" s="124" t="str">
        <f t="shared" si="267"/>
        <v>Pas de matchs</v>
      </c>
      <c r="AQ116" s="127" t="str">
        <f t="shared" si="268"/>
        <v>0</v>
      </c>
      <c r="AR116" s="123" t="str">
        <f t="shared" si="181"/>
        <v/>
      </c>
      <c r="AS116" s="123" t="str">
        <f t="shared" si="182"/>
        <v/>
      </c>
      <c r="AT116" s="123" t="str">
        <f t="shared" si="183"/>
        <v/>
      </c>
      <c r="AU116" s="123" t="str">
        <f t="shared" si="184"/>
        <v/>
      </c>
      <c r="AV116" s="123" t="str">
        <f t="shared" si="185"/>
        <v/>
      </c>
      <c r="AW116" s="123" t="str">
        <f t="shared" si="274"/>
        <v/>
      </c>
      <c r="AX116" s="123" t="str">
        <f t="shared" si="275"/>
        <v/>
      </c>
      <c r="AY116" s="123" t="str">
        <f t="shared" si="276"/>
        <v/>
      </c>
      <c r="AZ116" s="123" t="str">
        <f t="shared" si="277"/>
        <v/>
      </c>
      <c r="BA116" s="123" t="str">
        <f t="shared" si="278"/>
        <v/>
      </c>
      <c r="BB116" s="123" t="str">
        <f t="shared" si="279"/>
        <v/>
      </c>
      <c r="BC116" s="123" t="str">
        <f t="shared" si="280"/>
        <v/>
      </c>
      <c r="BD116" s="123" t="str">
        <f t="shared" si="281"/>
        <v/>
      </c>
      <c r="BE116" s="123" t="str">
        <f t="shared" si="282"/>
        <v/>
      </c>
      <c r="BF116" s="123" t="str">
        <f t="shared" si="283"/>
        <v/>
      </c>
      <c r="BG116" s="123" t="str">
        <f t="shared" si="284"/>
        <v/>
      </c>
    </row>
    <row r="117" spans="1:59" ht="18.75" customHeight="1" thickTop="1" thickBot="1" x14ac:dyDescent="0.25">
      <c r="A117" s="128"/>
      <c r="B117" s="83"/>
      <c r="C117" s="84"/>
      <c r="D117" s="84"/>
      <c r="E117" s="85"/>
      <c r="F117" s="84"/>
      <c r="G117" s="84"/>
      <c r="H117" s="84"/>
      <c r="I117" s="84"/>
      <c r="J117" s="84"/>
      <c r="K117" s="84"/>
      <c r="L117" s="84"/>
      <c r="M117" s="86">
        <f t="shared" ref="M117:T117" si="286">SUM(M112:M116)</f>
        <v>0</v>
      </c>
      <c r="N117" s="86">
        <f t="shared" si="286"/>
        <v>0</v>
      </c>
      <c r="O117" s="86">
        <f t="shared" si="286"/>
        <v>0</v>
      </c>
      <c r="P117" s="86">
        <f t="shared" si="286"/>
        <v>0</v>
      </c>
      <c r="Q117" s="86">
        <f t="shared" si="286"/>
        <v>0</v>
      </c>
      <c r="R117" s="86">
        <f t="shared" si="286"/>
        <v>0</v>
      </c>
      <c r="S117" s="86">
        <f t="shared" si="286"/>
        <v>0</v>
      </c>
      <c r="T117" s="87">
        <f t="shared" si="286"/>
        <v>0</v>
      </c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5"/>
      <c r="AH117" s="56"/>
      <c r="AI117" s="56"/>
      <c r="AJ117" s="56"/>
      <c r="AK117" s="56"/>
      <c r="AL117" s="57"/>
      <c r="AN117" s="124"/>
      <c r="AO117" s="124"/>
      <c r="AP117" s="124"/>
      <c r="AQ117" s="124"/>
      <c r="AR117" s="124"/>
      <c r="AS117" s="124"/>
      <c r="AT117" s="124"/>
      <c r="AU117" s="124"/>
      <c r="AV117" s="124"/>
      <c r="AW117" s="124"/>
      <c r="AX117" s="124"/>
      <c r="AY117" s="124"/>
      <c r="AZ117" s="124"/>
      <c r="BA117" s="124"/>
      <c r="BB117" s="124"/>
      <c r="BC117" s="124"/>
      <c r="BD117" s="124"/>
      <c r="BE117" s="124"/>
      <c r="BF117" s="124"/>
      <c r="BG117" s="124"/>
    </row>
    <row r="118" spans="1:59" ht="14.25" thickTop="1" thickBot="1" x14ac:dyDescent="0.25">
      <c r="A118" s="128"/>
      <c r="B118" s="52"/>
      <c r="C118" s="53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4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5"/>
      <c r="AH118" s="56"/>
      <c r="AI118" s="56"/>
      <c r="AJ118" s="56"/>
      <c r="AK118" s="56"/>
      <c r="AL118" s="57"/>
    </row>
    <row r="119" spans="1:59" s="3" customFormat="1" ht="14.25" customHeight="1" thickTop="1" thickBot="1" x14ac:dyDescent="0.25">
      <c r="A119" s="129"/>
      <c r="B119" s="58"/>
      <c r="C119" s="155"/>
      <c r="D119" s="157" t="s">
        <v>0</v>
      </c>
      <c r="E119" s="157" t="s">
        <v>1</v>
      </c>
      <c r="F119" s="159" t="s">
        <v>43</v>
      </c>
      <c r="G119" s="149" t="s">
        <v>44</v>
      </c>
      <c r="H119" s="151" t="s">
        <v>47</v>
      </c>
      <c r="I119" s="149" t="s">
        <v>45</v>
      </c>
      <c r="J119" s="151" t="s">
        <v>47</v>
      </c>
      <c r="K119" s="149" t="s">
        <v>46</v>
      </c>
      <c r="L119" s="151" t="s">
        <v>47</v>
      </c>
      <c r="M119" s="153" t="s">
        <v>18</v>
      </c>
      <c r="N119" s="153" t="s">
        <v>4</v>
      </c>
      <c r="O119" s="153" t="s">
        <v>5</v>
      </c>
      <c r="P119" s="153" t="s">
        <v>6</v>
      </c>
      <c r="Q119" s="153" t="s">
        <v>2</v>
      </c>
      <c r="R119" s="153" t="s">
        <v>3</v>
      </c>
      <c r="S119" s="171" t="s">
        <v>48</v>
      </c>
      <c r="T119" s="173" t="s">
        <v>49</v>
      </c>
      <c r="U119" s="167" t="s">
        <v>29</v>
      </c>
      <c r="V119" s="166" t="s">
        <v>30</v>
      </c>
      <c r="W119" s="166" t="s">
        <v>31</v>
      </c>
      <c r="X119" s="166" t="s">
        <v>28</v>
      </c>
      <c r="Y119" s="165" t="s">
        <v>18</v>
      </c>
      <c r="Z119" s="165" t="s">
        <v>4</v>
      </c>
      <c r="AA119" s="165" t="s">
        <v>5</v>
      </c>
      <c r="AB119" s="165" t="s">
        <v>6</v>
      </c>
      <c r="AC119" s="165" t="s">
        <v>2</v>
      </c>
      <c r="AD119" s="165" t="s">
        <v>3</v>
      </c>
      <c r="AE119" s="165" t="s">
        <v>7</v>
      </c>
      <c r="AF119" s="166" t="s">
        <v>40</v>
      </c>
      <c r="AG119" s="161" t="s">
        <v>50</v>
      </c>
      <c r="AH119" s="161" t="s">
        <v>51</v>
      </c>
      <c r="AI119" s="161" t="s">
        <v>52</v>
      </c>
      <c r="AJ119" s="161" t="s">
        <v>53</v>
      </c>
      <c r="AK119" s="161" t="s">
        <v>54</v>
      </c>
      <c r="AL119" s="60"/>
      <c r="AN119" s="145" t="s">
        <v>77</v>
      </c>
      <c r="AO119" s="146" t="s">
        <v>76</v>
      </c>
      <c r="AP119" s="147" t="s">
        <v>1</v>
      </c>
      <c r="AQ119" s="148" t="s">
        <v>28</v>
      </c>
      <c r="AR119" s="121" t="s">
        <v>71</v>
      </c>
      <c r="AS119" s="121" t="s">
        <v>72</v>
      </c>
      <c r="AT119" s="121" t="s">
        <v>73</v>
      </c>
      <c r="AU119" s="121" t="s">
        <v>74</v>
      </c>
      <c r="AV119" s="121" t="s">
        <v>75</v>
      </c>
      <c r="AW119" s="121" t="s">
        <v>6</v>
      </c>
      <c r="AX119" s="121" t="s">
        <v>2</v>
      </c>
      <c r="AY119" s="121" t="s">
        <v>3</v>
      </c>
      <c r="AZ119" s="121" t="s">
        <v>7</v>
      </c>
      <c r="BA119" s="121" t="s">
        <v>18</v>
      </c>
      <c r="BB119" s="121" t="s">
        <v>4</v>
      </c>
      <c r="BC119" s="121" t="s">
        <v>5</v>
      </c>
      <c r="BD119" s="121" t="s">
        <v>6</v>
      </c>
      <c r="BE119" s="121" t="s">
        <v>2</v>
      </c>
      <c r="BF119" s="121" t="s">
        <v>3</v>
      </c>
      <c r="BG119" s="121" t="s">
        <v>7</v>
      </c>
    </row>
    <row r="120" spans="1:59" s="3" customFormat="1" ht="13.5" thickBot="1" x14ac:dyDescent="0.25">
      <c r="A120" s="129"/>
      <c r="B120" s="61" t="s">
        <v>13</v>
      </c>
      <c r="C120" s="156"/>
      <c r="D120" s="158"/>
      <c r="E120" s="158"/>
      <c r="F120" s="160"/>
      <c r="G120" s="150"/>
      <c r="H120" s="152"/>
      <c r="I120" s="150"/>
      <c r="J120" s="152"/>
      <c r="K120" s="150"/>
      <c r="L120" s="152"/>
      <c r="M120" s="154"/>
      <c r="N120" s="154"/>
      <c r="O120" s="154"/>
      <c r="P120" s="154"/>
      <c r="Q120" s="154"/>
      <c r="R120" s="154"/>
      <c r="S120" s="172"/>
      <c r="T120" s="174"/>
      <c r="U120" s="167"/>
      <c r="V120" s="166"/>
      <c r="W120" s="166"/>
      <c r="X120" s="166"/>
      <c r="Y120" s="165"/>
      <c r="Z120" s="165"/>
      <c r="AA120" s="165"/>
      <c r="AB120" s="165"/>
      <c r="AC120" s="165"/>
      <c r="AD120" s="165"/>
      <c r="AE120" s="165"/>
      <c r="AF120" s="166"/>
      <c r="AG120" s="161"/>
      <c r="AH120" s="161"/>
      <c r="AI120" s="161"/>
      <c r="AJ120" s="161"/>
      <c r="AK120" s="161"/>
      <c r="AL120" s="60"/>
      <c r="AN120" s="145"/>
      <c r="AO120" s="146"/>
      <c r="AP120" s="147"/>
      <c r="AQ120" s="148"/>
      <c r="AR120" s="142" t="s">
        <v>68</v>
      </c>
      <c r="AS120" s="143"/>
      <c r="AT120" s="143"/>
      <c r="AU120" s="143"/>
      <c r="AV120" s="144"/>
      <c r="AW120" s="142" t="s">
        <v>70</v>
      </c>
      <c r="AX120" s="143"/>
      <c r="AY120" s="143"/>
      <c r="AZ120" s="144"/>
      <c r="BA120" s="142" t="s">
        <v>69</v>
      </c>
      <c r="BB120" s="143"/>
      <c r="BC120" s="143"/>
      <c r="BD120" s="143"/>
      <c r="BE120" s="143"/>
      <c r="BF120" s="143"/>
      <c r="BG120" s="144"/>
    </row>
    <row r="121" spans="1:59" s="3" customFormat="1" ht="26.25" customHeight="1" thickTop="1" x14ac:dyDescent="0.2">
      <c r="A121" s="129" t="str">
        <f>IF(AL121="","","?? ---&gt;")</f>
        <v/>
      </c>
      <c r="B121" s="162"/>
      <c r="C121" s="62" t="s">
        <v>8</v>
      </c>
      <c r="D121" s="4"/>
      <c r="E121" s="63"/>
      <c r="F121" s="64" t="str">
        <f>IF(D121="","",IF(D121&gt;=64,16,IF(D121&gt;=32,8,IF(D121&gt;=16,4,IF(D121&lt;6,0,2)))))</f>
        <v/>
      </c>
      <c r="G121" s="7" t="str">
        <f>IF(OR(D121="",Tables!A124=1),"",VLOOKUP(D121,Tables!$C$1:$F$47,2))</f>
        <v/>
      </c>
      <c r="H121" s="8" t="str">
        <f>IF(OR(D121="",Tables!A124=1),"",IF(G121=0,0,VLOOKUP(D121,Tables!$C$1:$I$47,5)))</f>
        <v/>
      </c>
      <c r="I121" s="7" t="str">
        <f>IF(OR(D121="",Tables!A124=1),"",VLOOKUP(D121,Tables!$C$1:$F$47,3))</f>
        <v/>
      </c>
      <c r="J121" s="8" t="str">
        <f>IF(OR(D121="",Tables!A124=1),"",IF(I121=0,0,VLOOKUP(D121,Tables!$C$1:$I$47,6)))</f>
        <v/>
      </c>
      <c r="K121" s="7" t="str">
        <f>IF(OR(D121="",Tables!A124=1),"",VLOOKUP(D121,Tables!$C$1:$F$47,4))</f>
        <v/>
      </c>
      <c r="L121" s="8" t="str">
        <f>IF(OR(D121="",Tables!A124=1),"",IF(K121=0,0,VLOOKUP(D121,Tables!$C$1:$I$47,7)))</f>
        <v/>
      </c>
      <c r="M121" s="65" t="str">
        <f>IF(Tables!A124=1,IF(N121="","",IF(T121&gt;=127,64,IF(T121-SUM(N121:S121)=0,"",T121-SUM(N121:S121)))),IF(Y121=0,"",Y121))</f>
        <v/>
      </c>
      <c r="N121" s="65" t="str">
        <f>IF(Tables!A124=1,IF(O121="","",IF(T121&gt;=63,32,IF(T121-SUM(O121:S121)=0,"",T121-SUM(O121:S121)))),IF(Z121=0,"",Z121))</f>
        <v/>
      </c>
      <c r="O121" s="65" t="str">
        <f>IF(Tables!A124=1,IF(P121="","",IF(T121&gt;=31,16,IF(T121-SUM(P121:S121)=0,"",T121-SUM(P121:S121)))),IF(AA121=0,"",AA121))</f>
        <v/>
      </c>
      <c r="P121" s="65" t="str">
        <f>IF(Tables!A124=1,IF(Q121="","",IF(T121&gt;=15,8,IF(T121-SUM(Q121:S121)=0,"",T121-SUM(Q121:S121)))),IF(AB121=0,"",AB121))</f>
        <v/>
      </c>
      <c r="Q121" s="65" t="str">
        <f>IF(Tables!A124=1,IF(R121="","",IF(T121&gt;=7,4,IF(T121-SUM(R121:S121)=0,"",T121-SUM(R121:S121)))),IF(AC121=0,"",AC121))</f>
        <v/>
      </c>
      <c r="R121" s="65" t="str">
        <f>IF(Tables!A124=1,IF(S121="","",IF(T121&gt;=3,2,IF((T121-S121)=0,"",(T121-S121)))),IF(AD121=0,"",AD121))</f>
        <v/>
      </c>
      <c r="S121" s="66" t="str">
        <f>IF(Tables!A124=1,IF(D121&lt;6,"",IF(OR(T121="",T121="??"),"",IF(T121&gt;=1,1,""))),IF(AE121=0,"",AE121))</f>
        <v/>
      </c>
      <c r="T121" s="67" t="str">
        <f>IF(D121="","",IF(Tables!A124=1,IF(D121&lt;8,"??",D121-1),IF(Tables!A124=2,IF(D121=3,3,IF(D121=4,6,IF(D121=5,10,(G121*3)+(I121*6)+(K121*10)+((G121*H121)+(I121*J121)+(K121*L121))-1))))))</f>
        <v/>
      </c>
      <c r="U121" s="59">
        <f>IF(Tables!A124=2,IF(K121&gt;=1,5,IF(I121&gt;=1,3,IF(G121&gt;=1,3,0))),0)</f>
        <v>0</v>
      </c>
      <c r="V121" s="59">
        <f>IF(D121="",0,IF(U121=0,0,(G121*1)+(I121*2)+(K121*2)))</f>
        <v>0</v>
      </c>
      <c r="W121" s="59">
        <f>IF(U121=0,0,(G121*3)+(I121*6)+(K121*10))</f>
        <v>0</v>
      </c>
      <c r="X121" s="59">
        <f>IF(D121&lt;6,0,IF(Tables!A124=2,(G121*H121)+(I121*J121)+(K121*L121)-1,0))</f>
        <v>0</v>
      </c>
      <c r="Y121" s="59">
        <f>IF(AE121=0,0,IF(X121&gt;=127,64,IF((X121-SUM(Z121:AE121))&lt;=0,IF(V121&lt;=(SUM(W121:X121)-SUM(Z121:AE121)),V121,0),(X121-SUM(Z121:AE121)))))</f>
        <v>0</v>
      </c>
      <c r="Z121" s="59">
        <f>IF(AE121=0,0,IF(X121&gt;=63,32,IF((X121-SUM(AA121:AE121))&lt;=0,IF(V121&lt;=(SUM(W121:X121)-SUM(AA121:AE121)),V121,0),(X121-SUM(AA121:AE121)))))</f>
        <v>0</v>
      </c>
      <c r="AA121" s="59">
        <f>IF(AE121=0,0,IF(X121&gt;=31,16,IF((X121-SUM(AB121:AE121))&lt;=0,IF(V121&lt;=(SUM(W121:X121)-SUM(AB121:AE121)),V121,0),(X121-SUM(AB121:AE121)))))</f>
        <v>0</v>
      </c>
      <c r="AB121" s="59">
        <f>IF(AE121=0,0,IF(X121&gt;=15,8,IF((X121-SUM(AC121:AE121))&lt;=0,IF(V121&lt;=(SUM(W121:X121)-SUM(AC121:AE121)),V121,0),(X121-SUM(AC121:AE121)))))</f>
        <v>0</v>
      </c>
      <c r="AC121" s="59">
        <f>IF(AE121=0,0,IF(X121&gt;=7,4,IF((X121-SUM(AD121:AE121))&lt;=0,IF(V121&lt;=(SUM(W121:X121)-SUM(AD121:AE121)),V121,0),(X121-SUM(AD121:AE121)))))</f>
        <v>0</v>
      </c>
      <c r="AD121" s="59">
        <f>IF(AE121=0,0,IF(X121&gt;=3,2,IF((X121-AE121)&lt;=0,IF(V121&lt;(SUM(W121:X121)-AE121),V121,0),(X121-AE121))))</f>
        <v>0</v>
      </c>
      <c r="AE121" s="59">
        <f>IF(X121=0,IF(V121&lt;&gt;0,V121,0),IF(X121&gt;=1,1,0))</f>
        <v>0</v>
      </c>
      <c r="AF121" s="59" t="str">
        <f>IF(COUNT(M121:S121)=0,"",COUNT(M121:S121))</f>
        <v/>
      </c>
      <c r="AG121" s="68" t="str">
        <f>IF(D121="","",IF(AND(Tables!A124=2,D121&lt;4),"Normalement, 4 joueurs minimum !!!",IF(AND(Tables!A124=1,D121&lt;8),"8 joueurs minimum !!!","")))</f>
        <v/>
      </c>
      <c r="AH121" s="69" t="str">
        <f>IF(Tables!A124=2,IF(D121="","",IF(((G121*3)+(I121*4)+(K121*5))&lt;&gt;D121,"Incohérence dans les poules !!!","")),"")</f>
        <v/>
      </c>
      <c r="AI121" s="69" t="str">
        <f>IF(AND(D121&gt;5,Tables!A124=2),IF(AND(G121&lt;&gt;0,H121=0),"Sortant poule de 3 incorrect !!!",""),"")</f>
        <v/>
      </c>
      <c r="AJ121" s="69" t="str">
        <f>IF(AND(D121&gt;5,Tables!A124=2),IF(AND(I121&lt;&gt;0,J121=0),"Sortant poule de 4 incorrect !!!",""),"")</f>
        <v/>
      </c>
      <c r="AK121" s="69" t="str">
        <f>IF(AND(D121&gt;5,Tables!A124=2),IF(AND(K121&lt;&gt;0,L121=0),"Sortant poule de 5 incorrect !!!",""),"")</f>
        <v/>
      </c>
      <c r="AL121" s="70" t="str">
        <f>IF(AG121&lt;&gt;"",AG121,IF(AH121&lt;&gt;"",AH121,IF(AI121&lt;&gt;"",AI121,IF(AJ121&lt;&gt;"",AJ121,IF(AK121&lt;&gt;"",AK121,"")))))</f>
        <v/>
      </c>
      <c r="AM121" s="3" t="str">
        <f>IF($B$121=0,"",$B$121)</f>
        <v/>
      </c>
      <c r="AN121" s="126" t="str">
        <f t="shared" ref="AN121:AN125" si="287">IF(U121=0,"0",COUNTIF(M121:S121,MAX(M121:S121)))</f>
        <v>0</v>
      </c>
      <c r="AO121" s="126" t="str">
        <f t="shared" ref="AO121:AO125" si="288">IF(U121=0,"0",MAX(M121:S121))</f>
        <v>0</v>
      </c>
      <c r="AP121" s="124" t="str">
        <f t="shared" ref="AP121:AP125" si="289">IF(D121="","Pas de matchs",IF(U121=0,"KO","Poules"))</f>
        <v>Pas de matchs</v>
      </c>
      <c r="AQ121" s="127" t="str">
        <f t="shared" ref="AQ121:AQ125" si="290">IF(OR($AP121="Pas de matchs",$AP121="KO"),"0",T121-AN121*AO121)</f>
        <v>0</v>
      </c>
      <c r="AR121" s="123" t="str">
        <f t="shared" ref="AR121" si="291">IF(AND($AP121="Poules",$AN121&gt;1),$C121&amp;" "&amp;$AM121&amp;"
"&amp;"T1","")</f>
        <v/>
      </c>
      <c r="AS121" s="123" t="str">
        <f t="shared" ref="AS121" si="292">IF(AND($AP121="Poules",$AN121&gt;=2),$C121&amp;" "&amp;$AM121&amp;"
"&amp;"T2","")</f>
        <v/>
      </c>
      <c r="AT121" s="123" t="str">
        <f t="shared" ref="AT121" si="293">IF(AND($AP121="Poules",$AN121&gt;=3),$C121&amp;" "&amp;$AM121&amp;"
"&amp;"T3","")</f>
        <v/>
      </c>
      <c r="AU121" s="123" t="str">
        <f t="shared" ref="AU121" si="294">IF(AND($AP121="Poules",$AN121&gt;=4),$C121&amp;" "&amp;$AM121&amp;"
"&amp;"T4","")</f>
        <v/>
      </c>
      <c r="AV121" s="123" t="str">
        <f t="shared" ref="AV121" si="295">IF(AND($AP121="Poules",$AN121&gt;=5),$C121&amp;" "&amp;$AM121&amp;"
"&amp;"T5","")</f>
        <v/>
      </c>
      <c r="AW121" s="123" t="str">
        <f t="shared" ref="AW121:AW125" si="296">IF(OR(D121="",$AP121&lt;&gt;"Poules",$AQ121=0),"",IF($AQ121-$S121-$R121-$Q121-$P121&gt;=0,$C121&amp;" "&amp;$AM121&amp;"
"&amp;"1/8f",""))</f>
        <v/>
      </c>
      <c r="AX121" s="123" t="str">
        <f t="shared" ref="AX121:AX125" si="297">IF(OR(D121="",$AP121&lt;&gt;"Poules",$AQ121=0),"",IF(D121="","",IF($AQ121-$S121-$R121-$Q121&gt;=0,$C121&amp;" "&amp;$AM121&amp;"
"&amp;"1/4f","")))</f>
        <v/>
      </c>
      <c r="AY121" s="123" t="str">
        <f t="shared" ref="AY121:AY125" si="298">IF(OR(D121="",$AP121&lt;&gt;"Poules",$AQ121=0),"",IF(OR(D121="",AQ121&lt;2),"",IF($AQ121-($S121)&gt;=0,$C121&amp;" "&amp;$AM121&amp;"
"&amp;"1/2f","")))</f>
        <v/>
      </c>
      <c r="AZ121" s="123" t="str">
        <f t="shared" ref="AZ121:AZ125" si="299">IF(OR(D121="",$AP121&lt;&gt;"Poules",$AQ121=0),"",IF(AND($AQ121&lt;&gt;0,AQ121-0&gt;=1),$C121&amp;" "&amp;$AM121&amp;"
"&amp;"finale",""))</f>
        <v/>
      </c>
      <c r="BA121" s="123" t="str">
        <f t="shared" ref="BA121:BA125" si="300">IF(AND($AP121="KO",M121&lt;&gt;""),$C121&amp;" "&amp;$AM121&amp;"
"&amp;"1/64f","")</f>
        <v/>
      </c>
      <c r="BB121" s="123" t="str">
        <f t="shared" ref="BB121:BB125" si="301">IF(AND($AP121="KO",N121&lt;&gt;""),$C121&amp;" "&amp;$AM121&amp;"
"&amp;"1/32f","")</f>
        <v/>
      </c>
      <c r="BC121" s="123" t="str">
        <f t="shared" ref="BC121:BC125" si="302">IF(AND($AP121="KO",O121&lt;&gt;""),$C121&amp;" "&amp;$AM121&amp;"
"&amp;"1/16f","")</f>
        <v/>
      </c>
      <c r="BD121" s="123" t="str">
        <f t="shared" ref="BD121:BD125" si="303">IF(AND($AP121="KO",P121&lt;&gt;""),$C121&amp;" "&amp;$AM121&amp;"
"&amp;"1/8f","")</f>
        <v/>
      </c>
      <c r="BE121" s="123" t="str">
        <f t="shared" ref="BE121:BE125" si="304">IF(AND($AP121="KO",Q121&lt;&gt;""),$C121&amp;" "&amp;$AM121&amp;"
"&amp;"1/4f","")</f>
        <v/>
      </c>
      <c r="BF121" s="123" t="str">
        <f t="shared" ref="BF121:BF125" si="305">IF(AND($AP121="KO",R121&lt;&gt;""),$C121&amp;" "&amp;$AM121&amp;"
"&amp;"1/2f","")</f>
        <v/>
      </c>
      <c r="BG121" s="123" t="str">
        <f t="shared" ref="BG121:BG125" si="306">IF(AND($AP121="KO",S121&lt;&gt;""),$C121&amp;" "&amp;$AM121&amp;"
"&amp;"finale","")</f>
        <v/>
      </c>
    </row>
    <row r="122" spans="1:59" ht="26.25" customHeight="1" x14ac:dyDescent="0.2">
      <c r="A122" s="129" t="str">
        <f>IF(AL122="","","?? ---&gt;")</f>
        <v/>
      </c>
      <c r="B122" s="163"/>
      <c r="C122" s="71" t="s">
        <v>9</v>
      </c>
      <c r="D122" s="5"/>
      <c r="E122" s="72"/>
      <c r="F122" s="73" t="str">
        <f>IF(D122="","",IF(D122&gt;=64,16,IF(D122&gt;=32,8,IF(D122&gt;=16,4,IF(D122&lt;6,0,2)))))</f>
        <v/>
      </c>
      <c r="G122" s="9" t="str">
        <f>IF(OR(D122="",Tables!A125=1),"",VLOOKUP(D122,Tables!$C$1:$F$47,2))</f>
        <v/>
      </c>
      <c r="H122" s="10" t="str">
        <f>IF(OR(D122="",Tables!A125=1),"",IF(G122=0,0,VLOOKUP(D122,Tables!$C$1:$I$47,5)))</f>
        <v/>
      </c>
      <c r="I122" s="9" t="str">
        <f>IF(OR(D122="",Tables!A125=1),"",VLOOKUP(D122,Tables!$C$1:$F$47,3))</f>
        <v/>
      </c>
      <c r="J122" s="10" t="str">
        <f>IF(OR(D122="",Tables!A125=1),"",IF(I122=0,0,VLOOKUP(D122,Tables!$C$1:$I$47,6)))</f>
        <v/>
      </c>
      <c r="K122" s="9" t="str">
        <f>IF(OR(D122="",Tables!A125=1),"",VLOOKUP(D122,Tables!$C$1:$F$47,4))</f>
        <v/>
      </c>
      <c r="L122" s="10" t="str">
        <f>IF(OR(D122="",Tables!A125=1),"",IF(K122=0,0,VLOOKUP(D122,Tables!$C$1:$I$47,7)))</f>
        <v/>
      </c>
      <c r="M122" s="74" t="str">
        <f>IF(Tables!A125=1,IF(N122="","",IF(T122&gt;=127,64,IF(T122-SUM(N122:S122)=0,"",T122-SUM(N122:S122)))),IF(Y122=0,"",Y122))</f>
        <v/>
      </c>
      <c r="N122" s="74" t="str">
        <f>IF(Tables!A125=1,IF(O122="","",IF(T122&gt;=63,32,IF(T122-SUM(O122:S122)=0,"",T122-SUM(O122:S122)))),IF(Z122=0,"",Z122))</f>
        <v/>
      </c>
      <c r="O122" s="74" t="str">
        <f>IF(Tables!A125=1,IF(P122="","",IF(T122&gt;=31,16,IF(T122-SUM(P122:S122)=0,"",T122-SUM(P122:S122)))),IF(AA122=0,"",AA122))</f>
        <v/>
      </c>
      <c r="P122" s="74" t="str">
        <f>IF(Tables!A125=1,IF(Q122="","",IF(T122&gt;=15,8,IF(T122-SUM(Q122:S122)=0,"",T122-SUM(Q122:S122)))),IF(AB122=0,"",AB122))</f>
        <v/>
      </c>
      <c r="Q122" s="74" t="str">
        <f>IF(Tables!A125=1,IF(R122="","",IF(T122&gt;=7,4,IF(T122-SUM(R122:S122)=0,"",T122-SUM(R122:S122)))),IF(AC122=0,"",AC122))</f>
        <v/>
      </c>
      <c r="R122" s="74" t="str">
        <f>IF(Tables!A125=1,IF(S122="","",IF(T122&gt;=3,2,IF((T122-S122)=0,"",(T122-S122)))),IF(AD122=0,"",AD122))</f>
        <v/>
      </c>
      <c r="S122" s="75" t="str">
        <f>IF(Tables!A125=1,IF(D122&lt;6,"",IF(OR(T122="",T122="??"),"",IF(T122&gt;=1,1,""))),IF(AE122=0,"",AE122))</f>
        <v/>
      </c>
      <c r="T122" s="76" t="str">
        <f>IF(D122="","",IF(Tables!A125=1,IF(D122&lt;8,"??",D122-1),IF(Tables!A125=2,IF(D122=3,3,IF(D122=4,6,IF(D122=5,10,(G122*3)+(I122*6)+(K122*10)+((G122*H122)+(I122*J122)+(K122*L122))-1))))))</f>
        <v/>
      </c>
      <c r="U122" s="59">
        <f>IF(Tables!A125=2,IF(K122&gt;=1,5,IF(I122&gt;=1,3,IF(G122&gt;=1,3,0))),0)</f>
        <v>0</v>
      </c>
      <c r="V122" s="59">
        <f>IF(D122="",0,IF(U122=0,0,(G122*1)+(I122*2)+(K122*2)))</f>
        <v>0</v>
      </c>
      <c r="W122" s="59">
        <f>IF(U122=0,0,(G122*3)+(I122*6)+(K122*10))</f>
        <v>0</v>
      </c>
      <c r="X122" s="59">
        <f>IF(D122&lt;6,0,IF(Tables!A125=2,(G122*H122)+(I122*J122)+(K122*L122)-1,0))</f>
        <v>0</v>
      </c>
      <c r="Y122" s="59">
        <f>IF(AE122=0,0,IF(X122&gt;=127,64,IF((X122-SUM(Z122:AE122))&lt;=0,IF(V122&lt;=(SUM(W122:X122)-SUM(Z122:AE122)),V122,0),(X122-SUM(Z122:AE122)))))</f>
        <v>0</v>
      </c>
      <c r="Z122" s="59">
        <f>IF(AE122=0,0,IF(X122&gt;=63,32,IF((X122-SUM(AA122:AE122))&lt;=0,IF(V122&lt;=(SUM(W122:X122)-SUM(AA122:AE122)),V122,0),(X122-SUM(AA122:AE122)))))</f>
        <v>0</v>
      </c>
      <c r="AA122" s="59">
        <f>IF(AE122=0,0,IF(X122&gt;=31,16,IF((X122-SUM(AB122:AE122))&lt;=0,IF(V122&lt;=(SUM(W122:X122)-SUM(AB122:AE122)),V122,0),(X122-SUM(AB122:AE122)))))</f>
        <v>0</v>
      </c>
      <c r="AB122" s="59">
        <f>IF(AE122=0,0,IF(X122&gt;=15,8,IF((X122-SUM(AC122:AE122))&lt;=0,IF(V122&lt;=(SUM(W122:X122)-SUM(AC122:AE122)),V122,0),(X122-SUM(AC122:AE122)))))</f>
        <v>0</v>
      </c>
      <c r="AC122" s="59">
        <f>IF(AE122=0,0,IF(X122&gt;=7,4,IF((X122-SUM(AD122:AE122))&lt;=0,IF(V122&lt;=(SUM(W122:X122)-SUM(AD122:AE122)),V122,0),(X122-SUM(AD122:AE122)))))</f>
        <v>0</v>
      </c>
      <c r="AD122" s="59">
        <f>IF(AE122=0,0,IF(X122&gt;=3,2,IF((X122-AE122)&lt;=0,IF(V122&lt;(SUM(W122:X122)-AE122),V122,0),(X122-AE122))))</f>
        <v>0</v>
      </c>
      <c r="AE122" s="59">
        <f>IF(X122=0,IF(V122&lt;&gt;0,V122,0),IF(X122&gt;=1,1,0))</f>
        <v>0</v>
      </c>
      <c r="AF122" s="59" t="str">
        <f>IF(COUNT(M122:S122)=0,"",COUNT(M122:S122))</f>
        <v/>
      </c>
      <c r="AG122" s="68" t="str">
        <f>IF(D122="","",IF(AND(Tables!A125=2,D122&lt;4),"Normalement, 4 joueurs minimum !!!",IF(AND(Tables!A125=1,D122&lt;8),"8 joueurs minimum !!!","")))</f>
        <v/>
      </c>
      <c r="AH122" s="69" t="str">
        <f>IF(Tables!A125=2,IF(D122="","",IF(((G122*3)+(I122*4)+(K122*5))&lt;&gt;D122,"Incohérence dans les poules !!!","")),"")</f>
        <v/>
      </c>
      <c r="AI122" s="69" t="str">
        <f>IF(AND(D122&gt;5,Tables!A125=2),IF(AND(G122&lt;&gt;0,H122=0),"Sortant poule de 3 incorrect !!!",""),"")</f>
        <v/>
      </c>
      <c r="AJ122" s="69" t="str">
        <f>IF(AND(D122&gt;5,Tables!A125=2),IF(AND(I122&lt;&gt;0,J122=0),"Sortant poule de 4 incorrect !!!",""),"")</f>
        <v/>
      </c>
      <c r="AK122" s="69" t="str">
        <f>IF(AND(D122&gt;5,Tables!A125=2),IF(AND(K122&lt;&gt;0,L122=0),"Sortant poule de 5 incorrect !!!",""),"")</f>
        <v/>
      </c>
      <c r="AL122" s="70" t="str">
        <f>IF(AG122&lt;&gt;"",AG122,IF(AH122&lt;&gt;"",AH122,IF(AI122&lt;&gt;"",AI122,IF(AJ122&lt;&gt;"",AJ122,IF(AK122&lt;&gt;"",AK122,"")))))</f>
        <v/>
      </c>
      <c r="AM122" s="3" t="str">
        <f t="shared" ref="AM122:AM125" si="307">IF($B$121=0,"",$B$121)</f>
        <v/>
      </c>
      <c r="AN122" s="126" t="str">
        <f t="shared" si="287"/>
        <v>0</v>
      </c>
      <c r="AO122" s="126" t="str">
        <f t="shared" si="288"/>
        <v>0</v>
      </c>
      <c r="AP122" s="124" t="str">
        <f t="shared" si="289"/>
        <v>Pas de matchs</v>
      </c>
      <c r="AQ122" s="127" t="str">
        <f t="shared" si="290"/>
        <v>0</v>
      </c>
      <c r="AR122" s="123" t="str">
        <f t="shared" si="181"/>
        <v/>
      </c>
      <c r="AS122" s="123" t="str">
        <f t="shared" si="182"/>
        <v/>
      </c>
      <c r="AT122" s="123" t="str">
        <f t="shared" si="183"/>
        <v/>
      </c>
      <c r="AU122" s="123" t="str">
        <f t="shared" si="184"/>
        <v/>
      </c>
      <c r="AV122" s="123" t="str">
        <f t="shared" si="185"/>
        <v/>
      </c>
      <c r="AW122" s="123" t="str">
        <f t="shared" si="296"/>
        <v/>
      </c>
      <c r="AX122" s="123" t="str">
        <f t="shared" si="297"/>
        <v/>
      </c>
      <c r="AY122" s="123" t="str">
        <f t="shared" si="298"/>
        <v/>
      </c>
      <c r="AZ122" s="123" t="str">
        <f t="shared" si="299"/>
        <v/>
      </c>
      <c r="BA122" s="123" t="str">
        <f t="shared" si="300"/>
        <v/>
      </c>
      <c r="BB122" s="123" t="str">
        <f t="shared" si="301"/>
        <v/>
      </c>
      <c r="BC122" s="123" t="str">
        <f t="shared" si="302"/>
        <v/>
      </c>
      <c r="BD122" s="123" t="str">
        <f t="shared" si="303"/>
        <v/>
      </c>
      <c r="BE122" s="123" t="str">
        <f t="shared" si="304"/>
        <v/>
      </c>
      <c r="BF122" s="123" t="str">
        <f t="shared" si="305"/>
        <v/>
      </c>
      <c r="BG122" s="123" t="str">
        <f t="shared" si="306"/>
        <v/>
      </c>
    </row>
    <row r="123" spans="1:59" ht="26.25" customHeight="1" x14ac:dyDescent="0.2">
      <c r="A123" s="129" t="str">
        <f>IF(AL123="","","?? ---&gt;")</f>
        <v/>
      </c>
      <c r="B123" s="163"/>
      <c r="C123" s="71" t="s">
        <v>10</v>
      </c>
      <c r="D123" s="5"/>
      <c r="E123" s="72"/>
      <c r="F123" s="73" t="str">
        <f>IF(D123="","",IF(D123&gt;=64,16,IF(D123&gt;=32,8,IF(D123&gt;=16,4,IF(D123&lt;6,0,2)))))</f>
        <v/>
      </c>
      <c r="G123" s="9" t="str">
        <f>IF(OR(D123="",Tables!A126=1),"",VLOOKUP(D123,Tables!$C$1:$F$47,2))</f>
        <v/>
      </c>
      <c r="H123" s="10" t="str">
        <f>IF(OR(D123="",Tables!A126=1),"",IF(G123=0,0,VLOOKUP(D123,Tables!$C$1:$I$47,5)))</f>
        <v/>
      </c>
      <c r="I123" s="9" t="str">
        <f>IF(OR(D123="",Tables!A126=1),"",VLOOKUP(D123,Tables!$C$1:$F$47,3))</f>
        <v/>
      </c>
      <c r="J123" s="10" t="str">
        <f>IF(OR(D123="",Tables!A126=1),"",IF(I123=0,0,VLOOKUP(D123,Tables!$C$1:$I$47,6)))</f>
        <v/>
      </c>
      <c r="K123" s="9" t="str">
        <f>IF(OR(D123="",Tables!A126=1),"",VLOOKUP(D123,Tables!$C$1:$F$47,4))</f>
        <v/>
      </c>
      <c r="L123" s="10" t="str">
        <f>IF(OR(D123="",Tables!A126=1),"",IF(K123=0,0,VLOOKUP(D123,Tables!$C$1:$I$47,7)))</f>
        <v/>
      </c>
      <c r="M123" s="74" t="str">
        <f>IF(Tables!A126=1,IF(N123="","",IF(T123&gt;=127,64,IF(T123-SUM(N123:S123)=0,"",T123-SUM(N123:S123)))),IF(Y123=0,"",Y123))</f>
        <v/>
      </c>
      <c r="N123" s="74" t="str">
        <f>IF(Tables!A126=1,IF(O123="","",IF(T123&gt;=63,32,IF(T123-SUM(O123:S123)=0,"",T123-SUM(O123:S123)))),IF(Z123=0,"",Z123))</f>
        <v/>
      </c>
      <c r="O123" s="74" t="str">
        <f>IF(Tables!A126=1,IF(P123="","",IF(T123&gt;=31,16,IF(T123-SUM(P123:S123)=0,"",T123-SUM(P123:S123)))),IF(AA123=0,"",AA123))</f>
        <v/>
      </c>
      <c r="P123" s="74" t="str">
        <f>IF(Tables!A126=1,IF(Q123="","",IF(T123&gt;=15,8,IF(T123-SUM(Q123:S123)=0,"",T123-SUM(Q123:S123)))),IF(AB123=0,"",AB123))</f>
        <v/>
      </c>
      <c r="Q123" s="74" t="str">
        <f>IF(Tables!A126=1,IF(R123="","",IF(T123&gt;=7,4,IF(T123-SUM(R123:S123)=0,"",T123-SUM(R123:S123)))),IF(AC123=0,"",AC123))</f>
        <v/>
      </c>
      <c r="R123" s="74" t="str">
        <f>IF(Tables!A126=1,IF(S123="","",IF(T123&gt;=3,2,IF((T123-S123)=0,"",(T123-S123)))),IF(AD123=0,"",AD123))</f>
        <v/>
      </c>
      <c r="S123" s="75" t="str">
        <f>IF(Tables!A126=1,IF(D123&lt;6,"",IF(OR(T123="",T123="??"),"",IF(T123&gt;=1,1,""))),IF(AE123=0,"",AE123))</f>
        <v/>
      </c>
      <c r="T123" s="76" t="str">
        <f>IF(D123="","",IF(Tables!A126=1,IF(D123&lt;8,"??",D123-1),IF(Tables!A126=2,IF(D123=3,3,IF(D123=4,6,IF(D123=5,10,(G123*3)+(I123*6)+(K123*10)+((G123*H123)+(I123*J123)+(K123*L123))-1))))))</f>
        <v/>
      </c>
      <c r="U123" s="59">
        <f>IF(Tables!A126=2,IF(K123&gt;=1,5,IF(I123&gt;=1,3,IF(G123&gt;=1,3,0))),0)</f>
        <v>0</v>
      </c>
      <c r="V123" s="59">
        <f>IF(D123="",0,IF(U123=0,0,(G123*1)+(I123*2)+(K123*2)))</f>
        <v>0</v>
      </c>
      <c r="W123" s="59">
        <f>IF(U123=0,0,(G123*3)+(I123*6)+(K123*10))</f>
        <v>0</v>
      </c>
      <c r="X123" s="59">
        <f>IF(D123&lt;6,0,IF(Tables!A126=2,(G123*H123)+(I123*J123)+(K123*L123)-1,0))</f>
        <v>0</v>
      </c>
      <c r="Y123" s="59">
        <f>IF(AE123=0,0,IF(X123&gt;=127,64,IF((X123-SUM(Z123:AE123))&lt;=0,IF(V123&lt;=(SUM(W123:X123)-SUM(Z123:AE123)),V123,0),(X123-SUM(Z123:AE123)))))</f>
        <v>0</v>
      </c>
      <c r="Z123" s="59">
        <f>IF(AE123=0,0,IF(X123&gt;=63,32,IF((X123-SUM(AA123:AE123))&lt;=0,IF(V123&lt;=(SUM(W123:X123)-SUM(AA123:AE123)),V123,0),(X123-SUM(AA123:AE123)))))</f>
        <v>0</v>
      </c>
      <c r="AA123" s="59">
        <f>IF(AE123=0,0,IF(X123&gt;=31,16,IF((X123-SUM(AB123:AE123))&lt;=0,IF(V123&lt;=(SUM(W123:X123)-SUM(AB123:AE123)),V123,0),(X123-SUM(AB123:AE123)))))</f>
        <v>0</v>
      </c>
      <c r="AB123" s="59">
        <f>IF(AE123=0,0,IF(X123&gt;=15,8,IF((X123-SUM(AC123:AE123))&lt;=0,IF(V123&lt;=(SUM(W123:X123)-SUM(AC123:AE123)),V123,0),(X123-SUM(AC123:AE123)))))</f>
        <v>0</v>
      </c>
      <c r="AC123" s="59">
        <f>IF(AE123=0,0,IF(X123&gt;=7,4,IF((X123-SUM(AD123:AE123))&lt;=0,IF(V123&lt;=(SUM(W123:X123)-SUM(AD123:AE123)),V123,0),(X123-SUM(AD123:AE123)))))</f>
        <v>0</v>
      </c>
      <c r="AD123" s="59">
        <f>IF(AE123=0,0,IF(X123&gt;=3,2,IF((X123-AE123)&lt;=0,IF(V123&lt;(SUM(W123:X123)-AE123),V123,0),(X123-AE123))))</f>
        <v>0</v>
      </c>
      <c r="AE123" s="59">
        <f>IF(X123=0,IF(V123&lt;&gt;0,V123,0),IF(X123&gt;=1,1,0))</f>
        <v>0</v>
      </c>
      <c r="AF123" s="59" t="str">
        <f>IF(COUNT(M123:S123)=0,"",COUNT(M123:S123))</f>
        <v/>
      </c>
      <c r="AG123" s="68" t="str">
        <f>IF(D123="","",IF(AND(Tables!A126=2,D123&lt;4),"Normalement, 4 joueurs minimum !!!",IF(AND(Tables!A126=1,D123&lt;8),"8 joueurs minimum !!!","")))</f>
        <v/>
      </c>
      <c r="AH123" s="69" t="str">
        <f>IF(Tables!A126=2,IF(D123="","",IF(((G123*3)+(I123*4)+(K123*5))&lt;&gt;D123,"Incohérence dans les poules !!!","")),"")</f>
        <v/>
      </c>
      <c r="AI123" s="69" t="str">
        <f>IF(AND(D123&gt;5,Tables!A126=2),IF(AND(G123&lt;&gt;0,H123=0),"Sortant poule de 3 incorrect !!!",""),"")</f>
        <v/>
      </c>
      <c r="AJ123" s="69" t="str">
        <f>IF(AND(D123&gt;5,Tables!A126=2),IF(AND(I123&lt;&gt;0,J123=0),"Sortant poule de 4 incorrect !!!",""),"")</f>
        <v/>
      </c>
      <c r="AK123" s="69" t="str">
        <f>IF(AND(D123&gt;5,Tables!A126=2),IF(AND(K123&lt;&gt;0,L123=0),"Sortant poule de 5 incorrect !!!",""),"")</f>
        <v/>
      </c>
      <c r="AL123" s="70" t="str">
        <f>IF(AG123&lt;&gt;"",AG123,IF(AH123&lt;&gt;"",AH123,IF(AI123&lt;&gt;"",AI123,IF(AJ123&lt;&gt;"",AJ123,IF(AK123&lt;&gt;"",AK123,"")))))</f>
        <v/>
      </c>
      <c r="AM123" s="3" t="str">
        <f t="shared" si="307"/>
        <v/>
      </c>
      <c r="AN123" s="126" t="str">
        <f t="shared" si="287"/>
        <v>0</v>
      </c>
      <c r="AO123" s="126" t="str">
        <f t="shared" si="288"/>
        <v>0</v>
      </c>
      <c r="AP123" s="124" t="str">
        <f t="shared" si="289"/>
        <v>Pas de matchs</v>
      </c>
      <c r="AQ123" s="127" t="str">
        <f t="shared" si="290"/>
        <v>0</v>
      </c>
      <c r="AR123" s="123" t="str">
        <f t="shared" si="181"/>
        <v/>
      </c>
      <c r="AS123" s="123" t="str">
        <f t="shared" si="182"/>
        <v/>
      </c>
      <c r="AT123" s="123" t="str">
        <f t="shared" si="183"/>
        <v/>
      </c>
      <c r="AU123" s="123" t="str">
        <f t="shared" si="184"/>
        <v/>
      </c>
      <c r="AV123" s="123" t="str">
        <f t="shared" si="185"/>
        <v/>
      </c>
      <c r="AW123" s="123" t="str">
        <f t="shared" si="296"/>
        <v/>
      </c>
      <c r="AX123" s="123" t="str">
        <f t="shared" si="297"/>
        <v/>
      </c>
      <c r="AY123" s="123" t="str">
        <f t="shared" si="298"/>
        <v/>
      </c>
      <c r="AZ123" s="123" t="str">
        <f t="shared" si="299"/>
        <v/>
      </c>
      <c r="BA123" s="123" t="str">
        <f t="shared" si="300"/>
        <v/>
      </c>
      <c r="BB123" s="123" t="str">
        <f t="shared" si="301"/>
        <v/>
      </c>
      <c r="BC123" s="123" t="str">
        <f t="shared" si="302"/>
        <v/>
      </c>
      <c r="BD123" s="123" t="str">
        <f t="shared" si="303"/>
        <v/>
      </c>
      <c r="BE123" s="123" t="str">
        <f t="shared" si="304"/>
        <v/>
      </c>
      <c r="BF123" s="123" t="str">
        <f t="shared" si="305"/>
        <v/>
      </c>
      <c r="BG123" s="123" t="str">
        <f t="shared" si="306"/>
        <v/>
      </c>
    </row>
    <row r="124" spans="1:59" ht="26.25" customHeight="1" x14ac:dyDescent="0.2">
      <c r="A124" s="129" t="str">
        <f>IF(AL124="","","?? ---&gt;")</f>
        <v/>
      </c>
      <c r="B124" s="163"/>
      <c r="C124" s="71" t="s">
        <v>11</v>
      </c>
      <c r="D124" s="5"/>
      <c r="E124" s="72"/>
      <c r="F124" s="73" t="str">
        <f>IF(D124="","",IF(D124&gt;=64,16,IF(D124&gt;=32,8,IF(D124&gt;=16,4,IF(D124&lt;6,0,2)))))</f>
        <v/>
      </c>
      <c r="G124" s="9" t="str">
        <f>IF(OR(D124="",Tables!A127=1),"",VLOOKUP(D124,Tables!$C$1:$F$47,2))</f>
        <v/>
      </c>
      <c r="H124" s="10" t="str">
        <f>IF(OR(D124="",Tables!A127=1),"",IF(G124=0,0,VLOOKUP(D124,Tables!$C$1:$I$47,5)))</f>
        <v/>
      </c>
      <c r="I124" s="9" t="str">
        <f>IF(OR(D124="",Tables!A127=1),"",VLOOKUP(D124,Tables!$C$1:$F$47,3))</f>
        <v/>
      </c>
      <c r="J124" s="10" t="str">
        <f>IF(OR(D124="",Tables!A127=1),"",IF(I124=0,0,VLOOKUP(D124,Tables!$C$1:$I$47,6)))</f>
        <v/>
      </c>
      <c r="K124" s="9" t="str">
        <f>IF(OR(D124="",Tables!A127=1),"",VLOOKUP(D124,Tables!$C$1:$F$47,4))</f>
        <v/>
      </c>
      <c r="L124" s="10" t="str">
        <f>IF(OR(D124="",Tables!A127=1),"",IF(K124=0,0,VLOOKUP(D124,Tables!$C$1:$I$47,7)))</f>
        <v/>
      </c>
      <c r="M124" s="74" t="str">
        <f>IF(Tables!A127=1,IF(N124="","",IF(T124&gt;=127,64,IF(T124-SUM(N124:S124)=0,"",T124-SUM(N124:S124)))),IF(Y124=0,"",Y124))</f>
        <v/>
      </c>
      <c r="N124" s="74" t="str">
        <f>IF(Tables!A127=1,IF(O124="","",IF(T124&gt;=63,32,IF(T124-SUM(O124:S124)=0,"",T124-SUM(O124:S124)))),IF(Z124=0,"",Z124))</f>
        <v/>
      </c>
      <c r="O124" s="74" t="str">
        <f>IF(Tables!A127=1,IF(P124="","",IF(T124&gt;=31,16,IF(T124-SUM(P124:S124)=0,"",T124-SUM(P124:S124)))),IF(AA124=0,"",AA124))</f>
        <v/>
      </c>
      <c r="P124" s="74" t="str">
        <f>IF(Tables!A127=1,IF(Q124="","",IF(T124&gt;=15,8,IF(T124-SUM(Q124:S124)=0,"",T124-SUM(Q124:S124)))),IF(AB124=0,"",AB124))</f>
        <v/>
      </c>
      <c r="Q124" s="74" t="str">
        <f>IF(Tables!A127=1,IF(R124="","",IF(T124&gt;=7,4,IF(T124-SUM(R124:S124)=0,"",T124-SUM(R124:S124)))),IF(AC124=0,"",AC124))</f>
        <v/>
      </c>
      <c r="R124" s="74" t="str">
        <f>IF(Tables!A127=1,IF(S124="","",IF(T124&gt;=3,2,IF((T124-S124)=0,"",(T124-S124)))),IF(AD124=0,"",AD124))</f>
        <v/>
      </c>
      <c r="S124" s="75" t="str">
        <f>IF(Tables!A127=1,IF(D124&lt;6,"",IF(OR(T124="",T124="??"),"",IF(T124&gt;=1,1,""))),IF(AE124=0,"",AE124))</f>
        <v/>
      </c>
      <c r="T124" s="76" t="str">
        <f>IF(D124="","",IF(Tables!A127=1,IF(D124&lt;8,"??",D124-1),IF(Tables!A127=2,IF(D124=3,3,IF(D124=4,6,IF(D124=5,10,(G124*3)+(I124*6)+(K124*10)+((G124*H124)+(I124*J124)+(K124*L124))-1))))))</f>
        <v/>
      </c>
      <c r="U124" s="59">
        <f>IF(Tables!A127=2,IF(K124&gt;=1,5,IF(I124&gt;=1,3,IF(G124&gt;=1,3,0))),0)</f>
        <v>0</v>
      </c>
      <c r="V124" s="59">
        <f>IF(D124="",0,IF(U124=0,0,(G124*1)+(I124*2)+(K124*2)))</f>
        <v>0</v>
      </c>
      <c r="W124" s="59">
        <f>IF(U124=0,0,(G124*3)+(I124*6)+(K124*10))</f>
        <v>0</v>
      </c>
      <c r="X124" s="59">
        <f>IF(D124&lt;6,0,IF(Tables!A127=2,(G124*H124)+(I124*J124)+(K124*L124)-1,0))</f>
        <v>0</v>
      </c>
      <c r="Y124" s="59">
        <f>IF(AE124=0,0,IF(X124&gt;=127,64,IF((X124-SUM(Z124:AE124))&lt;=0,IF(V124&lt;=(SUM(W124:X124)-SUM(Z124:AE124)),V124,0),(X124-SUM(Z124:AE124)))))</f>
        <v>0</v>
      </c>
      <c r="Z124" s="59">
        <f>IF(AE124=0,0,IF(X124&gt;=63,32,IF((X124-SUM(AA124:AE124))&lt;=0,IF(V124&lt;=(SUM(W124:X124)-SUM(AA124:AE124)),V124,0),(X124-SUM(AA124:AE124)))))</f>
        <v>0</v>
      </c>
      <c r="AA124" s="59">
        <f>IF(AE124=0,0,IF(X124&gt;=31,16,IF((X124-SUM(AB124:AE124))&lt;=0,IF(V124&lt;=(SUM(W124:X124)-SUM(AB124:AE124)),V124,0),(X124-SUM(AB124:AE124)))))</f>
        <v>0</v>
      </c>
      <c r="AB124" s="59">
        <f>IF(AE124=0,0,IF(X124&gt;=15,8,IF((X124-SUM(AC124:AE124))&lt;=0,IF(V124&lt;=(SUM(W124:X124)-SUM(AC124:AE124)),V124,0),(X124-SUM(AC124:AE124)))))</f>
        <v>0</v>
      </c>
      <c r="AC124" s="59">
        <f>IF(AE124=0,0,IF(X124&gt;=7,4,IF((X124-SUM(AD124:AE124))&lt;=0,IF(V124&lt;=(SUM(W124:X124)-SUM(AD124:AE124)),V124,0),(X124-SUM(AD124:AE124)))))</f>
        <v>0</v>
      </c>
      <c r="AD124" s="59">
        <f>IF(AE124=0,0,IF(X124&gt;=3,2,IF((X124-AE124)&lt;=0,IF(V124&lt;(SUM(W124:X124)-AE124),V124,0),(X124-AE124))))</f>
        <v>0</v>
      </c>
      <c r="AE124" s="59">
        <f>IF(X124=0,IF(V124&lt;&gt;0,V124,0),IF(X124&gt;=1,1,0))</f>
        <v>0</v>
      </c>
      <c r="AF124" s="59" t="str">
        <f>IF(COUNT(M124:S124)=0,"",COUNT(M124:S124))</f>
        <v/>
      </c>
      <c r="AG124" s="68" t="str">
        <f>IF(D124="","",IF(AND(Tables!A127=2,D124&lt;4),"Normalement, 4 joueurs minimum !!!",IF(AND(Tables!A127=1,D124&lt;8),"8 joueurs minimum !!!","")))</f>
        <v/>
      </c>
      <c r="AH124" s="69" t="str">
        <f>IF(Tables!A127=2,IF(D124="","",IF(((G124*3)+(I124*4)+(K124*5))&lt;&gt;D124,"Incohérence dans les poules !!!","")),"")</f>
        <v/>
      </c>
      <c r="AI124" s="69" t="str">
        <f>IF(AND(D124&gt;5,Tables!A127=2),IF(AND(G124&lt;&gt;0,H124=0),"Sortant poule de 3 incorrect !!!",""),"")</f>
        <v/>
      </c>
      <c r="AJ124" s="69" t="str">
        <f>IF(AND(D124&gt;5,Tables!A127=2),IF(AND(I124&lt;&gt;0,J124=0),"Sortant poule de 4 incorrect !!!",""),"")</f>
        <v/>
      </c>
      <c r="AK124" s="69" t="str">
        <f>IF(AND(D124&gt;5,Tables!A127=2),IF(AND(K124&lt;&gt;0,L124=0),"Sortant poule de 5 incorrect !!!",""),"")</f>
        <v/>
      </c>
      <c r="AL124" s="70" t="str">
        <f>IF(AG124&lt;&gt;"",AG124,IF(AH124&lt;&gt;"",AH124,IF(AI124&lt;&gt;"",AI124,IF(AJ124&lt;&gt;"",AJ124,IF(AK124&lt;&gt;"",AK124,"")))))</f>
        <v/>
      </c>
      <c r="AM124" s="3" t="str">
        <f t="shared" si="307"/>
        <v/>
      </c>
      <c r="AN124" s="126" t="str">
        <f t="shared" si="287"/>
        <v>0</v>
      </c>
      <c r="AO124" s="126" t="str">
        <f t="shared" si="288"/>
        <v>0</v>
      </c>
      <c r="AP124" s="124" t="str">
        <f t="shared" si="289"/>
        <v>Pas de matchs</v>
      </c>
      <c r="AQ124" s="127" t="str">
        <f t="shared" si="290"/>
        <v>0</v>
      </c>
      <c r="AR124" s="123" t="str">
        <f t="shared" si="181"/>
        <v/>
      </c>
      <c r="AS124" s="123" t="str">
        <f t="shared" si="182"/>
        <v/>
      </c>
      <c r="AT124" s="123" t="str">
        <f t="shared" si="183"/>
        <v/>
      </c>
      <c r="AU124" s="123" t="str">
        <f t="shared" si="184"/>
        <v/>
      </c>
      <c r="AV124" s="123" t="str">
        <f t="shared" si="185"/>
        <v/>
      </c>
      <c r="AW124" s="123" t="str">
        <f t="shared" si="296"/>
        <v/>
      </c>
      <c r="AX124" s="123" t="str">
        <f t="shared" si="297"/>
        <v/>
      </c>
      <c r="AY124" s="123" t="str">
        <f t="shared" si="298"/>
        <v/>
      </c>
      <c r="AZ124" s="123" t="str">
        <f t="shared" si="299"/>
        <v/>
      </c>
      <c r="BA124" s="123" t="str">
        <f t="shared" si="300"/>
        <v/>
      </c>
      <c r="BB124" s="123" t="str">
        <f t="shared" si="301"/>
        <v/>
      </c>
      <c r="BC124" s="123" t="str">
        <f t="shared" si="302"/>
        <v/>
      </c>
      <c r="BD124" s="123" t="str">
        <f t="shared" si="303"/>
        <v/>
      </c>
      <c r="BE124" s="123" t="str">
        <f t="shared" si="304"/>
        <v/>
      </c>
      <c r="BF124" s="123" t="str">
        <f t="shared" si="305"/>
        <v/>
      </c>
      <c r="BG124" s="123" t="str">
        <f t="shared" si="306"/>
        <v/>
      </c>
    </row>
    <row r="125" spans="1:59" ht="26.25" customHeight="1" thickBot="1" x14ac:dyDescent="0.25">
      <c r="A125" s="129" t="str">
        <f>IF(AL125="","","?? ---&gt;")</f>
        <v/>
      </c>
      <c r="B125" s="164"/>
      <c r="C125" s="77" t="s">
        <v>12</v>
      </c>
      <c r="D125" s="6"/>
      <c r="E125" s="78"/>
      <c r="F125" s="79" t="str">
        <f>IF(D125="","",IF(D125&gt;=64,16,IF(D125&gt;=32,8,IF(D125&gt;=16,4,IF(D125&lt;6,0,2)))))</f>
        <v/>
      </c>
      <c r="G125" s="11" t="str">
        <f>IF(OR(D125="",Tables!A128=1),"",VLOOKUP(D125,Tables!$C$1:$F$47,2))</f>
        <v/>
      </c>
      <c r="H125" s="12" t="str">
        <f>IF(OR(D125="",Tables!A128=1),"",IF(G125=0,0,VLOOKUP(D125,Tables!$C$1:$I$47,5)))</f>
        <v/>
      </c>
      <c r="I125" s="11" t="str">
        <f>IF(OR(D125="",Tables!A128=1),"",VLOOKUP(D125,Tables!$C$1:$F$47,3))</f>
        <v/>
      </c>
      <c r="J125" s="12" t="str">
        <f>IF(OR(D125="",Tables!A128=1),"",IF(I125=0,0,VLOOKUP(D125,Tables!$C$1:$I$47,6)))</f>
        <v/>
      </c>
      <c r="K125" s="11" t="str">
        <f>IF(OR(D125="",Tables!A128=1),"",VLOOKUP(D125,Tables!$C$1:$F$47,4))</f>
        <v/>
      </c>
      <c r="L125" s="12" t="str">
        <f>IF(OR(D125="",Tables!A128=1),"",IF(K125=0,0,VLOOKUP(D125,Tables!$C$1:$I$47,7)))</f>
        <v/>
      </c>
      <c r="M125" s="80" t="str">
        <f>IF(Tables!A128=1,IF(N125="","",IF(T125&gt;=127,64,IF(T125-SUM(N125:S125)=0,"",T125-SUM(N125:S125)))),IF(Y125=0,"",Y125))</f>
        <v/>
      </c>
      <c r="N125" s="80" t="str">
        <f>IF(Tables!A128=1,IF(O125="","",IF(T125&gt;=63,32,IF(T125-SUM(O125:S125)=0,"",T125-SUM(O125:S125)))),IF(Z125=0,"",Z125))</f>
        <v/>
      </c>
      <c r="O125" s="80" t="str">
        <f>IF(Tables!A128=1,IF(P125="","",IF(T125&gt;=31,16,IF(T125-SUM(P125:S125)=0,"",T125-SUM(P125:S125)))),IF(AA125=0,"",AA125))</f>
        <v/>
      </c>
      <c r="P125" s="80" t="str">
        <f>IF(Tables!A128=1,IF(Q125="","",IF(T125&gt;=15,8,IF(T125-SUM(Q125:S125)=0,"",T125-SUM(Q125:S125)))),IF(AB125=0,"",AB125))</f>
        <v/>
      </c>
      <c r="Q125" s="80" t="str">
        <f>IF(Tables!A128=1,IF(R125="","",IF(T125&gt;=7,4,IF(T125-SUM(R125:S125)=0,"",T125-SUM(R125:S125)))),IF(AC125=0,"",AC125))</f>
        <v/>
      </c>
      <c r="R125" s="80" t="str">
        <f>IF(Tables!A128=1,IF(S125="","",IF(T125&gt;=3,2,IF((T125-S125)=0,"",(T125-S125)))),IF(AD125=0,"",AD125))</f>
        <v/>
      </c>
      <c r="S125" s="81" t="str">
        <f>IF(Tables!A128=1,IF(D125&lt;6,"",IF(OR(T125="",T125="??"),"",IF(T125&gt;=1,1,""))),IF(AE125=0,"",AE125))</f>
        <v/>
      </c>
      <c r="T125" s="82" t="str">
        <f>IF(D125="","",IF(Tables!A128=1,IF(D125&lt;8,"??",D125-1),IF(Tables!A128=2,IF(D125=3,3,IF(D125=4,6,IF(D125=5,10,(G125*3)+(I125*6)+(K125*10)+((G125*H125)+(I125*J125)+(K125*L125))-1))))))</f>
        <v/>
      </c>
      <c r="U125" s="59">
        <f>IF(Tables!A128=2,IF(K125&gt;=1,5,IF(I125&gt;=1,3,IF(G125&gt;=1,3,0))),0)</f>
        <v>0</v>
      </c>
      <c r="V125" s="59">
        <f>IF(D125="",0,IF(U125=0,0,(G125*1)+(I125*2)+(K125*2)))</f>
        <v>0</v>
      </c>
      <c r="W125" s="59">
        <f>IF(U125=0,0,(G125*3)+(I125*6)+(K125*10))</f>
        <v>0</v>
      </c>
      <c r="X125" s="59">
        <f>IF(D125&lt;6,0,IF(Tables!A128=2,(G125*H125)+(I125*J125)+(K125*L125)-1,0))</f>
        <v>0</v>
      </c>
      <c r="Y125" s="59">
        <f>IF(AE125=0,0,IF(X125&gt;=127,64,IF((X125-SUM(Z125:AE125))&lt;=0,IF(V125&lt;=(SUM(W125:X125)-SUM(Z125:AE125)),V125,0),(X125-SUM(Z125:AE125)))))</f>
        <v>0</v>
      </c>
      <c r="Z125" s="59">
        <f>IF(AE125=0,0,IF(X125&gt;=63,32,IF((X125-SUM(AA125:AE125))&lt;=0,IF(V125&lt;=(SUM(W125:X125)-SUM(AA125:AE125)),V125,0),(X125-SUM(AA125:AE125)))))</f>
        <v>0</v>
      </c>
      <c r="AA125" s="59">
        <f>IF(AE125=0,0,IF(X125&gt;=31,16,IF((X125-SUM(AB125:AE125))&lt;=0,IF(V125&lt;=(SUM(W125:X125)-SUM(AB125:AE125)),V125,0),(X125-SUM(AB125:AE125)))))</f>
        <v>0</v>
      </c>
      <c r="AB125" s="59">
        <f>IF(AE125=0,0,IF(X125&gt;=15,8,IF((X125-SUM(AC125:AE125))&lt;=0,IF(V125&lt;=(SUM(W125:X125)-SUM(AC125:AE125)),V125,0),(X125-SUM(AC125:AE125)))))</f>
        <v>0</v>
      </c>
      <c r="AC125" s="59">
        <f>IF(AE125=0,0,IF(X125&gt;=7,4,IF((X125-SUM(AD125:AE125))&lt;=0,IF(V125&lt;=(SUM(W125:X125)-SUM(AD125:AE125)),V125,0),(X125-SUM(AD125:AE125)))))</f>
        <v>0</v>
      </c>
      <c r="AD125" s="59">
        <f>IF(AE125=0,0,IF(X125&gt;=3,2,IF((X125-AE125)&lt;=0,IF(V125&lt;(SUM(W125:X125)-AE125),V125,0),(X125-AE125))))</f>
        <v>0</v>
      </c>
      <c r="AE125" s="59">
        <f>IF(X125=0,IF(V125&lt;&gt;0,V125,0),IF(X125&gt;=1,1,0))</f>
        <v>0</v>
      </c>
      <c r="AF125" s="59" t="str">
        <f>IF(COUNT(M125:S125)=0,"",COUNT(M125:S125))</f>
        <v/>
      </c>
      <c r="AG125" s="68" t="str">
        <f>IF(D125="","",IF(AND(Tables!A128=2,D125&lt;4),"Normalement, 4 joueurs minimum !!!",IF(AND(Tables!A128=1,D125&lt;8),"8 joueurs minimum !!!","")))</f>
        <v/>
      </c>
      <c r="AH125" s="69" t="str">
        <f>IF(Tables!A128=2,IF(D125="","",IF(((G125*3)+(I125*4)+(K125*5))&lt;&gt;D125,"Incohérence dans les poules !!!","")),"")</f>
        <v/>
      </c>
      <c r="AI125" s="69" t="str">
        <f>IF(AND(D125&gt;5,Tables!A128=2),IF(AND(G125&lt;&gt;0,H125=0),"Sortant poule de 3 incorrect !!!",""),"")</f>
        <v/>
      </c>
      <c r="AJ125" s="69" t="str">
        <f>IF(AND(D125&gt;5,Tables!A128=2),IF(AND(I125&lt;&gt;0,J125=0),"Sortant poule de 4 incorrect !!!",""),"")</f>
        <v/>
      </c>
      <c r="AK125" s="69" t="str">
        <f>IF(AND(D125&gt;5,Tables!A128=2),IF(AND(K125&lt;&gt;0,L125=0),"Sortant poule de 5 incorrect !!!",""),"")</f>
        <v/>
      </c>
      <c r="AL125" s="70" t="str">
        <f>IF(AG125&lt;&gt;"",AG125,IF(AH125&lt;&gt;"",AH125,IF(AI125&lt;&gt;"",AI125,IF(AJ125&lt;&gt;"",AJ125,IF(AK125&lt;&gt;"",AK125,"")))))</f>
        <v/>
      </c>
      <c r="AM125" s="3" t="str">
        <f t="shared" si="307"/>
        <v/>
      </c>
      <c r="AN125" s="126" t="str">
        <f t="shared" si="287"/>
        <v>0</v>
      </c>
      <c r="AO125" s="126" t="str">
        <f t="shared" si="288"/>
        <v>0</v>
      </c>
      <c r="AP125" s="124" t="str">
        <f t="shared" si="289"/>
        <v>Pas de matchs</v>
      </c>
      <c r="AQ125" s="127" t="str">
        <f t="shared" si="290"/>
        <v>0</v>
      </c>
      <c r="AR125" s="123" t="str">
        <f t="shared" si="181"/>
        <v/>
      </c>
      <c r="AS125" s="123" t="str">
        <f t="shared" si="182"/>
        <v/>
      </c>
      <c r="AT125" s="123" t="str">
        <f t="shared" si="183"/>
        <v/>
      </c>
      <c r="AU125" s="123" t="str">
        <f t="shared" si="184"/>
        <v/>
      </c>
      <c r="AV125" s="123" t="str">
        <f t="shared" si="185"/>
        <v/>
      </c>
      <c r="AW125" s="123" t="str">
        <f t="shared" si="296"/>
        <v/>
      </c>
      <c r="AX125" s="123" t="str">
        <f t="shared" si="297"/>
        <v/>
      </c>
      <c r="AY125" s="123" t="str">
        <f t="shared" si="298"/>
        <v/>
      </c>
      <c r="AZ125" s="123" t="str">
        <f t="shared" si="299"/>
        <v/>
      </c>
      <c r="BA125" s="123" t="str">
        <f t="shared" si="300"/>
        <v/>
      </c>
      <c r="BB125" s="123" t="str">
        <f t="shared" si="301"/>
        <v/>
      </c>
      <c r="BC125" s="123" t="str">
        <f t="shared" si="302"/>
        <v/>
      </c>
      <c r="BD125" s="123" t="str">
        <f t="shared" si="303"/>
        <v/>
      </c>
      <c r="BE125" s="123" t="str">
        <f t="shared" si="304"/>
        <v/>
      </c>
      <c r="BF125" s="123" t="str">
        <f t="shared" si="305"/>
        <v/>
      </c>
      <c r="BG125" s="123" t="str">
        <f t="shared" si="306"/>
        <v/>
      </c>
    </row>
    <row r="126" spans="1:59" ht="18.75" customHeight="1" thickTop="1" thickBot="1" x14ac:dyDescent="0.25">
      <c r="A126" s="128"/>
      <c r="B126" s="83"/>
      <c r="C126" s="84"/>
      <c r="D126" s="84"/>
      <c r="E126" s="85"/>
      <c r="F126" s="84"/>
      <c r="G126" s="84"/>
      <c r="H126" s="84"/>
      <c r="I126" s="84"/>
      <c r="J126" s="84"/>
      <c r="K126" s="84"/>
      <c r="L126" s="84"/>
      <c r="M126" s="86">
        <f t="shared" ref="M126:T126" si="308">SUM(M121:M125)</f>
        <v>0</v>
      </c>
      <c r="N126" s="86">
        <f t="shared" si="308"/>
        <v>0</v>
      </c>
      <c r="O126" s="86">
        <f t="shared" si="308"/>
        <v>0</v>
      </c>
      <c r="P126" s="86">
        <f t="shared" si="308"/>
        <v>0</v>
      </c>
      <c r="Q126" s="86">
        <f t="shared" si="308"/>
        <v>0</v>
      </c>
      <c r="R126" s="86">
        <f t="shared" si="308"/>
        <v>0</v>
      </c>
      <c r="S126" s="86">
        <f t="shared" si="308"/>
        <v>0</v>
      </c>
      <c r="T126" s="87">
        <f t="shared" si="308"/>
        <v>0</v>
      </c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5"/>
      <c r="AH126" s="56"/>
      <c r="AI126" s="56"/>
      <c r="AJ126" s="56"/>
      <c r="AK126" s="56"/>
      <c r="AL126" s="57"/>
      <c r="AN126" s="124"/>
      <c r="AO126" s="124"/>
      <c r="AP126" s="124"/>
      <c r="AQ126" s="124"/>
      <c r="AR126" s="124"/>
      <c r="AS126" s="124"/>
      <c r="AT126" s="124"/>
      <c r="AU126" s="124"/>
      <c r="AV126" s="124"/>
      <c r="AW126" s="124"/>
      <c r="AX126" s="124"/>
      <c r="AY126" s="124"/>
      <c r="AZ126" s="124"/>
      <c r="BA126" s="124"/>
      <c r="BB126" s="124"/>
      <c r="BC126" s="124"/>
      <c r="BD126" s="124"/>
      <c r="BE126" s="124"/>
      <c r="BF126" s="124"/>
      <c r="BG126" s="124"/>
    </row>
    <row r="127" spans="1:59" ht="14.25" thickTop="1" thickBot="1" x14ac:dyDescent="0.25">
      <c r="A127" s="128"/>
      <c r="B127" s="52"/>
      <c r="C127" s="53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4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5"/>
      <c r="AH127" s="56"/>
      <c r="AI127" s="56"/>
      <c r="AJ127" s="56"/>
      <c r="AK127" s="56"/>
      <c r="AL127" s="57"/>
    </row>
    <row r="128" spans="1:59" s="3" customFormat="1" ht="14.25" customHeight="1" thickTop="1" thickBot="1" x14ac:dyDescent="0.25">
      <c r="A128" s="129"/>
      <c r="B128" s="58"/>
      <c r="C128" s="155"/>
      <c r="D128" s="157" t="s">
        <v>0</v>
      </c>
      <c r="E128" s="157" t="s">
        <v>1</v>
      </c>
      <c r="F128" s="159" t="s">
        <v>43</v>
      </c>
      <c r="G128" s="149" t="s">
        <v>44</v>
      </c>
      <c r="H128" s="151" t="s">
        <v>47</v>
      </c>
      <c r="I128" s="149" t="s">
        <v>45</v>
      </c>
      <c r="J128" s="151" t="s">
        <v>47</v>
      </c>
      <c r="K128" s="149" t="s">
        <v>46</v>
      </c>
      <c r="L128" s="151" t="s">
        <v>47</v>
      </c>
      <c r="M128" s="153" t="s">
        <v>18</v>
      </c>
      <c r="N128" s="153" t="s">
        <v>4</v>
      </c>
      <c r="O128" s="153" t="s">
        <v>5</v>
      </c>
      <c r="P128" s="153" t="s">
        <v>6</v>
      </c>
      <c r="Q128" s="153" t="s">
        <v>2</v>
      </c>
      <c r="R128" s="153" t="s">
        <v>3</v>
      </c>
      <c r="S128" s="171" t="s">
        <v>48</v>
      </c>
      <c r="T128" s="173" t="s">
        <v>49</v>
      </c>
      <c r="U128" s="167" t="s">
        <v>29</v>
      </c>
      <c r="V128" s="166" t="s">
        <v>30</v>
      </c>
      <c r="W128" s="166" t="s">
        <v>31</v>
      </c>
      <c r="X128" s="166" t="s">
        <v>28</v>
      </c>
      <c r="Y128" s="165" t="s">
        <v>18</v>
      </c>
      <c r="Z128" s="165" t="s">
        <v>4</v>
      </c>
      <c r="AA128" s="165" t="s">
        <v>5</v>
      </c>
      <c r="AB128" s="165" t="s">
        <v>6</v>
      </c>
      <c r="AC128" s="165" t="s">
        <v>2</v>
      </c>
      <c r="AD128" s="165" t="s">
        <v>3</v>
      </c>
      <c r="AE128" s="165" t="s">
        <v>7</v>
      </c>
      <c r="AF128" s="166" t="s">
        <v>40</v>
      </c>
      <c r="AG128" s="161" t="s">
        <v>50</v>
      </c>
      <c r="AH128" s="161" t="s">
        <v>51</v>
      </c>
      <c r="AI128" s="161" t="s">
        <v>52</v>
      </c>
      <c r="AJ128" s="161" t="s">
        <v>53</v>
      </c>
      <c r="AK128" s="161" t="s">
        <v>54</v>
      </c>
      <c r="AL128" s="60"/>
      <c r="AN128" s="145" t="s">
        <v>77</v>
      </c>
      <c r="AO128" s="146" t="s">
        <v>76</v>
      </c>
      <c r="AP128" s="147" t="s">
        <v>1</v>
      </c>
      <c r="AQ128" s="148" t="s">
        <v>28</v>
      </c>
      <c r="AR128" s="121" t="s">
        <v>71</v>
      </c>
      <c r="AS128" s="121" t="s">
        <v>72</v>
      </c>
      <c r="AT128" s="121" t="s">
        <v>73</v>
      </c>
      <c r="AU128" s="121" t="s">
        <v>74</v>
      </c>
      <c r="AV128" s="121" t="s">
        <v>75</v>
      </c>
      <c r="AW128" s="121" t="s">
        <v>6</v>
      </c>
      <c r="AX128" s="121" t="s">
        <v>2</v>
      </c>
      <c r="AY128" s="121" t="s">
        <v>3</v>
      </c>
      <c r="AZ128" s="121" t="s">
        <v>7</v>
      </c>
      <c r="BA128" s="121" t="s">
        <v>18</v>
      </c>
      <c r="BB128" s="121" t="s">
        <v>4</v>
      </c>
      <c r="BC128" s="121" t="s">
        <v>5</v>
      </c>
      <c r="BD128" s="121" t="s">
        <v>6</v>
      </c>
      <c r="BE128" s="121" t="s">
        <v>2</v>
      </c>
      <c r="BF128" s="121" t="s">
        <v>3</v>
      </c>
      <c r="BG128" s="121" t="s">
        <v>7</v>
      </c>
    </row>
    <row r="129" spans="1:59" s="3" customFormat="1" ht="13.5" thickBot="1" x14ac:dyDescent="0.25">
      <c r="A129" s="129"/>
      <c r="B129" s="61" t="s">
        <v>13</v>
      </c>
      <c r="C129" s="156"/>
      <c r="D129" s="158"/>
      <c r="E129" s="158"/>
      <c r="F129" s="160"/>
      <c r="G129" s="150"/>
      <c r="H129" s="152"/>
      <c r="I129" s="150"/>
      <c r="J129" s="152"/>
      <c r="K129" s="150"/>
      <c r="L129" s="152"/>
      <c r="M129" s="154"/>
      <c r="N129" s="154"/>
      <c r="O129" s="154"/>
      <c r="P129" s="154"/>
      <c r="Q129" s="154"/>
      <c r="R129" s="154"/>
      <c r="S129" s="172"/>
      <c r="T129" s="174"/>
      <c r="U129" s="167"/>
      <c r="V129" s="166"/>
      <c r="W129" s="166"/>
      <c r="X129" s="166"/>
      <c r="Y129" s="165"/>
      <c r="Z129" s="165"/>
      <c r="AA129" s="165"/>
      <c r="AB129" s="165"/>
      <c r="AC129" s="165"/>
      <c r="AD129" s="165"/>
      <c r="AE129" s="165"/>
      <c r="AF129" s="166"/>
      <c r="AG129" s="161"/>
      <c r="AH129" s="161"/>
      <c r="AI129" s="161"/>
      <c r="AJ129" s="161"/>
      <c r="AK129" s="161"/>
      <c r="AL129" s="60"/>
      <c r="AN129" s="145"/>
      <c r="AO129" s="146"/>
      <c r="AP129" s="147"/>
      <c r="AQ129" s="148"/>
      <c r="AR129" s="142" t="s">
        <v>68</v>
      </c>
      <c r="AS129" s="143"/>
      <c r="AT129" s="143"/>
      <c r="AU129" s="143"/>
      <c r="AV129" s="144"/>
      <c r="AW129" s="142" t="s">
        <v>70</v>
      </c>
      <c r="AX129" s="143"/>
      <c r="AY129" s="143"/>
      <c r="AZ129" s="144"/>
      <c r="BA129" s="142" t="s">
        <v>69</v>
      </c>
      <c r="BB129" s="143"/>
      <c r="BC129" s="143"/>
      <c r="BD129" s="143"/>
      <c r="BE129" s="143"/>
      <c r="BF129" s="143"/>
      <c r="BG129" s="144"/>
    </row>
    <row r="130" spans="1:59" s="3" customFormat="1" ht="26.25" customHeight="1" thickTop="1" x14ac:dyDescent="0.2">
      <c r="A130" s="129" t="str">
        <f>IF(AL130="","","?? ---&gt;")</f>
        <v/>
      </c>
      <c r="B130" s="162"/>
      <c r="C130" s="62" t="s">
        <v>8</v>
      </c>
      <c r="D130" s="4"/>
      <c r="E130" s="63"/>
      <c r="F130" s="64" t="str">
        <f>IF(D130="","",IF(D130&gt;=64,16,IF(D130&gt;=32,8,IF(D130&gt;=16,4,IF(D130&lt;6,0,2)))))</f>
        <v/>
      </c>
      <c r="G130" s="7" t="str">
        <f>IF(OR(D130="",Tables!A133=1),"",VLOOKUP(D130,Tables!$C$1:$F$47,2))</f>
        <v/>
      </c>
      <c r="H130" s="8" t="str">
        <f>IF(OR(D130="",Tables!A133=1),"",IF(G130=0,0,VLOOKUP(D130,Tables!$C$1:$I$47,5)))</f>
        <v/>
      </c>
      <c r="I130" s="7" t="str">
        <f>IF(OR(D130="",Tables!A133=1),"",VLOOKUP(D130,Tables!$C$1:$F$47,3))</f>
        <v/>
      </c>
      <c r="J130" s="8" t="str">
        <f>IF(OR(D130="",Tables!A133=1),"",IF(I130=0,0,VLOOKUP(D130,Tables!$C$1:$I$47,6)))</f>
        <v/>
      </c>
      <c r="K130" s="7" t="str">
        <f>IF(OR(D130="",Tables!A133=1),"",VLOOKUP(D130,Tables!$C$1:$F$47,4))</f>
        <v/>
      </c>
      <c r="L130" s="8" t="str">
        <f>IF(OR(D130="",Tables!A133=1),"",IF(K130=0,0,VLOOKUP(D130,Tables!$C$1:$I$47,7)))</f>
        <v/>
      </c>
      <c r="M130" s="65" t="str">
        <f>IF(Tables!A133=1,IF(N130="","",IF(T130&gt;=127,64,IF(T130-SUM(N130:S130)=0,"",T130-SUM(N130:S130)))),IF(Y130=0,"",Y130))</f>
        <v/>
      </c>
      <c r="N130" s="65" t="str">
        <f>IF(Tables!A133=1,IF(O130="","",IF(T130&gt;=63,32,IF(T130-SUM(O130:S130)=0,"",T130-SUM(O130:S130)))),IF(Z130=0,"",Z130))</f>
        <v/>
      </c>
      <c r="O130" s="65" t="str">
        <f>IF(Tables!A133=1,IF(P130="","",IF(T130&gt;=31,16,IF(T130-SUM(P130:S130)=0,"",T130-SUM(P130:S130)))),IF(AA130=0,"",AA130))</f>
        <v/>
      </c>
      <c r="P130" s="65" t="str">
        <f>IF(Tables!A133=1,IF(Q130="","",IF(T130&gt;=15,8,IF(T130-SUM(Q130:S130)=0,"",T130-SUM(Q130:S130)))),IF(AB130=0,"",AB130))</f>
        <v/>
      </c>
      <c r="Q130" s="65" t="str">
        <f>IF(Tables!A133=1,IF(R130="","",IF(T130&gt;=7,4,IF(T130-SUM(R130:S130)=0,"",T130-SUM(R130:S130)))),IF(AC130=0,"",AC130))</f>
        <v/>
      </c>
      <c r="R130" s="65" t="str">
        <f>IF(Tables!A133=1,IF(S130="","",IF(T130&gt;=3,2,IF((T130-S130)=0,"",(T130-S130)))),IF(AD130=0,"",AD130))</f>
        <v/>
      </c>
      <c r="S130" s="66" t="str">
        <f>IF(Tables!A133=1,IF(D130&lt;6,"",IF(OR(T130="",T130="??"),"",IF(T130&gt;=1,1,""))),IF(AE130=0,"",AE130))</f>
        <v/>
      </c>
      <c r="T130" s="67" t="str">
        <f>IF(D130="","",IF(Tables!A133=1,IF(D130&lt;8,"??",D130-1),IF(Tables!A133=2,IF(D130=3,3,IF(D130=4,6,IF(D130=5,10,(G130*3)+(I130*6)+(K130*10)+((G130*H130)+(I130*J130)+(K130*L130))-1))))))</f>
        <v/>
      </c>
      <c r="U130" s="59">
        <f>IF(Tables!A133=2,IF(K130&gt;=1,5,IF(I130&gt;=1,3,IF(G130&gt;=1,3,0))),0)</f>
        <v>5</v>
      </c>
      <c r="V130" s="59">
        <f>IF(D130="",0,IF(U130=0,0,(G130*1)+(I130*2)+(K130*2)))</f>
        <v>0</v>
      </c>
      <c r="W130" s="59" t="e">
        <f>IF(U130=0,0,(G130*3)+(I130*6)+(K130*10))</f>
        <v>#VALUE!</v>
      </c>
      <c r="X130" s="59">
        <f>IF(D130&lt;6,0,IF(Tables!A133=2,(G130*H130)+(I130*J130)+(K130*L130)-1,0))</f>
        <v>0</v>
      </c>
      <c r="Y130" s="59">
        <f>IF(AE130=0,0,IF(X130&gt;=127,64,IF((X130-SUM(Z130:AE130))&lt;=0,IF(V130&lt;=(SUM(W130:X130)-SUM(Z130:AE130)),V130,0),(X130-SUM(Z130:AE130)))))</f>
        <v>0</v>
      </c>
      <c r="Z130" s="59">
        <f>IF(AE130=0,0,IF(X130&gt;=63,32,IF((X130-SUM(AA130:AE130))&lt;=0,IF(V130&lt;=(SUM(W130:X130)-SUM(AA130:AE130)),V130,0),(X130-SUM(AA130:AE130)))))</f>
        <v>0</v>
      </c>
      <c r="AA130" s="59">
        <f>IF(AE130=0,0,IF(X130&gt;=31,16,IF((X130-SUM(AB130:AE130))&lt;=0,IF(V130&lt;=(SUM(W130:X130)-SUM(AB130:AE130)),V130,0),(X130-SUM(AB130:AE130)))))</f>
        <v>0</v>
      </c>
      <c r="AB130" s="59">
        <f>IF(AE130=0,0,IF(X130&gt;=15,8,IF((X130-SUM(AC130:AE130))&lt;=0,IF(V130&lt;=(SUM(W130:X130)-SUM(AC130:AE130)),V130,0),(X130-SUM(AC130:AE130)))))</f>
        <v>0</v>
      </c>
      <c r="AC130" s="59">
        <f>IF(AE130=0,0,IF(X130&gt;=7,4,IF((X130-SUM(AD130:AE130))&lt;=0,IF(V130&lt;=(SUM(W130:X130)-SUM(AD130:AE130)),V130,0),(X130-SUM(AD130:AE130)))))</f>
        <v>0</v>
      </c>
      <c r="AD130" s="59">
        <f>IF(AE130=0,0,IF(X130&gt;=3,2,IF((X130-AE130)&lt;=0,IF(V130&lt;(SUM(W130:X130)-AE130),V130,0),(X130-AE130))))</f>
        <v>0</v>
      </c>
      <c r="AE130" s="59">
        <f>IF(X130=0,IF(V130&lt;&gt;0,V130,0),IF(X130&gt;=1,1,0))</f>
        <v>0</v>
      </c>
      <c r="AF130" s="59" t="str">
        <f>IF(COUNT(M130:S130)=0,"",COUNT(M130:S130))</f>
        <v/>
      </c>
      <c r="AG130" s="68" t="str">
        <f>IF(D130="","",IF(AND(Tables!A133=2,D130&lt;4),"Normalement, 4 joueurs minimum !!!",IF(AND(Tables!A133=1,D130&lt;8),"8 joueurs minimum !!!","")))</f>
        <v/>
      </c>
      <c r="AH130" s="69" t="str">
        <f>IF(Tables!A133=2,IF(D130="","",IF(((G130*3)+(I130*4)+(K130*5))&lt;&gt;D130,"Incohérence dans les poules !!!","")),"")</f>
        <v/>
      </c>
      <c r="AI130" s="69" t="str">
        <f>IF(AND(D130&gt;5,Tables!A133=2),IF(AND(G130&lt;&gt;0,H130=0),"Sortant poule de 3 incorrect !!!",""),"")</f>
        <v/>
      </c>
      <c r="AJ130" s="69" t="str">
        <f>IF(AND(D130&gt;5,Tables!A133=2),IF(AND(I130&lt;&gt;0,J130=0),"Sortant poule de 4 incorrect !!!",""),"")</f>
        <v/>
      </c>
      <c r="AK130" s="69" t="str">
        <f>IF(AND(D130&gt;5,Tables!A133=2),IF(AND(K130&lt;&gt;0,L130=0),"Sortant poule de 5 incorrect !!!",""),"")</f>
        <v/>
      </c>
      <c r="AL130" s="70" t="str">
        <f>IF(AG130&lt;&gt;"",AG130,IF(AH130&lt;&gt;"",AH130,IF(AI130&lt;&gt;"",AI130,IF(AJ130&lt;&gt;"",AJ130,IF(AK130&lt;&gt;"",AK130,"")))))</f>
        <v/>
      </c>
      <c r="AM130" s="3" t="str">
        <f>IF($B$130=0,"",$B$130)</f>
        <v/>
      </c>
      <c r="AN130" s="126">
        <f t="shared" ref="AN130:AN134" si="309">IF(U130=0,"0",COUNTIF(M130:S130,MAX(M130:S130)))</f>
        <v>0</v>
      </c>
      <c r="AO130" s="126">
        <f t="shared" ref="AO130:AO134" si="310">IF(U130=0,"0",MAX(M130:S130))</f>
        <v>0</v>
      </c>
      <c r="AP130" s="124" t="str">
        <f t="shared" ref="AP130:AP134" si="311">IF(D130="","Pas de matchs",IF(U130=0,"KO","Poules"))</f>
        <v>Pas de matchs</v>
      </c>
      <c r="AQ130" s="127" t="str">
        <f t="shared" ref="AQ130:AQ134" si="312">IF(OR($AP130="Pas de matchs",$AP130="KO"),"0",T130-AN130*AO130)</f>
        <v>0</v>
      </c>
      <c r="AR130" s="123" t="str">
        <f t="shared" ref="AR130" si="313">IF(AND($AP130="Poules",$AN130&gt;1),$C130&amp;" "&amp;$AM130&amp;"
"&amp;"T1","")</f>
        <v/>
      </c>
      <c r="AS130" s="123" t="str">
        <f t="shared" ref="AS130" si="314">IF(AND($AP130="Poules",$AN130&gt;=2),$C130&amp;" "&amp;$AM130&amp;"
"&amp;"T2","")</f>
        <v/>
      </c>
      <c r="AT130" s="123" t="str">
        <f t="shared" ref="AT130" si="315">IF(AND($AP130="Poules",$AN130&gt;=3),$C130&amp;" "&amp;$AM130&amp;"
"&amp;"T3","")</f>
        <v/>
      </c>
      <c r="AU130" s="123" t="str">
        <f t="shared" ref="AU130" si="316">IF(AND($AP130="Poules",$AN130&gt;=4),$C130&amp;" "&amp;$AM130&amp;"
"&amp;"T4","")</f>
        <v/>
      </c>
      <c r="AV130" s="123" t="str">
        <f t="shared" ref="AV130" si="317">IF(AND($AP130="Poules",$AN130&gt;=5),$C130&amp;" "&amp;$AM130&amp;"
"&amp;"T5","")</f>
        <v/>
      </c>
      <c r="AW130" s="123" t="str">
        <f t="shared" ref="AW130:AW134" si="318">IF(OR(D130="",$AP130&lt;&gt;"Poules",$AQ130=0),"",IF($AQ130-$S130-$R130-$Q130-$P130&gt;=0,$C130&amp;" "&amp;$AM130&amp;"
"&amp;"1/8f",""))</f>
        <v/>
      </c>
      <c r="AX130" s="123" t="str">
        <f t="shared" ref="AX130:AX134" si="319">IF(OR(D130="",$AP130&lt;&gt;"Poules",$AQ130=0),"",IF(D130="","",IF($AQ130-$S130-$R130-$Q130&gt;=0,$C130&amp;" "&amp;$AM130&amp;"
"&amp;"1/4f","")))</f>
        <v/>
      </c>
      <c r="AY130" s="123" t="str">
        <f t="shared" ref="AY130:AY134" si="320">IF(OR(D130="",$AP130&lt;&gt;"Poules",$AQ130=0),"",IF(OR(D130="",AQ130&lt;2),"",IF($AQ130-($S130)&gt;=0,$C130&amp;" "&amp;$AM130&amp;"
"&amp;"1/2f","")))</f>
        <v/>
      </c>
      <c r="AZ130" s="123" t="str">
        <f t="shared" ref="AZ130:AZ134" si="321">IF(OR(D130="",$AP130&lt;&gt;"Poules",$AQ130=0),"",IF(AND($AQ130&lt;&gt;0,AQ130-0&gt;=1),$C130&amp;" "&amp;$AM130&amp;"
"&amp;"finale",""))</f>
        <v/>
      </c>
      <c r="BA130" s="123" t="str">
        <f t="shared" ref="BA130:BA134" si="322">IF(AND($AP130="KO",M130&lt;&gt;""),$C130&amp;" "&amp;$AM130&amp;"
"&amp;"1/64f","")</f>
        <v/>
      </c>
      <c r="BB130" s="123" t="str">
        <f t="shared" ref="BB130:BB134" si="323">IF(AND($AP130="KO",N130&lt;&gt;""),$C130&amp;" "&amp;$AM130&amp;"
"&amp;"1/32f","")</f>
        <v/>
      </c>
      <c r="BC130" s="123" t="str">
        <f t="shared" ref="BC130:BC134" si="324">IF(AND($AP130="KO",O130&lt;&gt;""),$C130&amp;" "&amp;$AM130&amp;"
"&amp;"1/16f","")</f>
        <v/>
      </c>
      <c r="BD130" s="123" t="str">
        <f t="shared" ref="BD130:BD134" si="325">IF(AND($AP130="KO",P130&lt;&gt;""),$C130&amp;" "&amp;$AM130&amp;"
"&amp;"1/8f","")</f>
        <v/>
      </c>
      <c r="BE130" s="123" t="str">
        <f t="shared" ref="BE130:BE134" si="326">IF(AND($AP130="KO",Q130&lt;&gt;""),$C130&amp;" "&amp;$AM130&amp;"
"&amp;"1/4f","")</f>
        <v/>
      </c>
      <c r="BF130" s="123" t="str">
        <f t="shared" ref="BF130:BF134" si="327">IF(AND($AP130="KO",R130&lt;&gt;""),$C130&amp;" "&amp;$AM130&amp;"
"&amp;"1/2f","")</f>
        <v/>
      </c>
      <c r="BG130" s="123" t="str">
        <f t="shared" ref="BG130:BG134" si="328">IF(AND($AP130="KO",S130&lt;&gt;""),$C130&amp;" "&amp;$AM130&amp;"
"&amp;"finale","")</f>
        <v/>
      </c>
    </row>
    <row r="131" spans="1:59" ht="26.25" customHeight="1" x14ac:dyDescent="0.2">
      <c r="A131" s="129" t="str">
        <f>IF(AL131="","","?? ---&gt;")</f>
        <v/>
      </c>
      <c r="B131" s="163"/>
      <c r="C131" s="71" t="s">
        <v>9</v>
      </c>
      <c r="D131" s="5"/>
      <c r="E131" s="72"/>
      <c r="F131" s="73" t="str">
        <f>IF(D131="","",IF(D131&gt;=64,16,IF(D131&gt;=32,8,IF(D131&gt;=16,4,IF(D131&lt;6,0,2)))))</f>
        <v/>
      </c>
      <c r="G131" s="9" t="str">
        <f>IF(OR(D131="",Tables!A134=1),"",VLOOKUP(D131,Tables!$C$1:$F$47,2))</f>
        <v/>
      </c>
      <c r="H131" s="10" t="str">
        <f>IF(OR(D131="",Tables!A134=1),"",IF(G131=0,0,VLOOKUP(D131,Tables!$C$1:$I$47,5)))</f>
        <v/>
      </c>
      <c r="I131" s="9" t="str">
        <f>IF(OR(D131="",Tables!A134=1),"",VLOOKUP(D131,Tables!$C$1:$F$47,3))</f>
        <v/>
      </c>
      <c r="J131" s="10" t="str">
        <f>IF(OR(D131="",Tables!A134=1),"",IF(I131=0,0,VLOOKUP(D131,Tables!$C$1:$I$47,6)))</f>
        <v/>
      </c>
      <c r="K131" s="9" t="str">
        <f>IF(OR(D131="",Tables!A134=1),"",VLOOKUP(D131,Tables!$C$1:$F$47,4))</f>
        <v/>
      </c>
      <c r="L131" s="10" t="str">
        <f>IF(OR(D131="",Tables!A134=1),"",IF(K131=0,0,VLOOKUP(D131,Tables!$C$1:$I$47,7)))</f>
        <v/>
      </c>
      <c r="M131" s="74" t="str">
        <f>IF(Tables!A134=1,IF(N131="","",IF(T131&gt;=127,64,IF(T131-SUM(N131:S131)=0,"",T131-SUM(N131:S131)))),IF(Y131=0,"",Y131))</f>
        <v/>
      </c>
      <c r="N131" s="74" t="str">
        <f>IF(Tables!A134=1,IF(O131="","",IF(T131&gt;=63,32,IF(T131-SUM(O131:S131)=0,"",T131-SUM(O131:S131)))),IF(Z131=0,"",Z131))</f>
        <v/>
      </c>
      <c r="O131" s="74" t="str">
        <f>IF(Tables!A134=1,IF(P131="","",IF(T131&gt;=31,16,IF(T131-SUM(P131:S131)=0,"",T131-SUM(P131:S131)))),IF(AA131=0,"",AA131))</f>
        <v/>
      </c>
      <c r="P131" s="74" t="str">
        <f>IF(Tables!A134=1,IF(Q131="","",IF(T131&gt;=15,8,IF(T131-SUM(Q131:S131)=0,"",T131-SUM(Q131:S131)))),IF(AB131=0,"",AB131))</f>
        <v/>
      </c>
      <c r="Q131" s="74" t="str">
        <f>IF(Tables!A134=1,IF(R131="","",IF(T131&gt;=7,4,IF(T131-SUM(R131:S131)=0,"",T131-SUM(R131:S131)))),IF(AC131=0,"",AC131))</f>
        <v/>
      </c>
      <c r="R131" s="74" t="str">
        <f>IF(Tables!A134=1,IF(S131="","",IF(T131&gt;=3,2,IF((T131-S131)=0,"",(T131-S131)))),IF(AD131=0,"",AD131))</f>
        <v/>
      </c>
      <c r="S131" s="75" t="str">
        <f>IF(Tables!A134=1,IF(D131&lt;6,"",IF(OR(T131="",T131="??"),"",IF(T131&gt;=1,1,""))),IF(AE131=0,"",AE131))</f>
        <v/>
      </c>
      <c r="T131" s="76" t="str">
        <f>IF(D131="","",IF(Tables!A134=1,IF(D131&lt;8,"??",D131-1),IF(Tables!A134=2,IF(D131=3,3,IF(D131=4,6,IF(D131=5,10,(G131*3)+(I131*6)+(K131*10)+((G131*H131)+(I131*J131)+(K131*L131))-1))))))</f>
        <v/>
      </c>
      <c r="U131" s="59">
        <f>IF(Tables!A134=2,IF(K131&gt;=1,5,IF(I131&gt;=1,3,IF(G131&gt;=1,3,0))),0)</f>
        <v>5</v>
      </c>
      <c r="V131" s="59">
        <f>IF(D131="",0,IF(U131=0,0,(G131*1)+(I131*2)+(K131*2)))</f>
        <v>0</v>
      </c>
      <c r="W131" s="59" t="e">
        <f>IF(U131=0,0,(G131*3)+(I131*6)+(K131*10))</f>
        <v>#VALUE!</v>
      </c>
      <c r="X131" s="59">
        <f>IF(D131&lt;6,0,IF(Tables!A134=2,(G131*H131)+(I131*J131)+(K131*L131)-1,0))</f>
        <v>0</v>
      </c>
      <c r="Y131" s="59">
        <f>IF(AE131=0,0,IF(X131&gt;=127,64,IF((X131-SUM(Z131:AE131))&lt;=0,IF(V131&lt;=(SUM(W131:X131)-SUM(Z131:AE131)),V131,0),(X131-SUM(Z131:AE131)))))</f>
        <v>0</v>
      </c>
      <c r="Z131" s="59">
        <f>IF(AE131=0,0,IF(X131&gt;=63,32,IF((X131-SUM(AA131:AE131))&lt;=0,IF(V131&lt;=(SUM(W131:X131)-SUM(AA131:AE131)),V131,0),(X131-SUM(AA131:AE131)))))</f>
        <v>0</v>
      </c>
      <c r="AA131" s="59">
        <f>IF(AE131=0,0,IF(X131&gt;=31,16,IF((X131-SUM(AB131:AE131))&lt;=0,IF(V131&lt;=(SUM(W131:X131)-SUM(AB131:AE131)),V131,0),(X131-SUM(AB131:AE131)))))</f>
        <v>0</v>
      </c>
      <c r="AB131" s="59">
        <f>IF(AE131=0,0,IF(X131&gt;=15,8,IF((X131-SUM(AC131:AE131))&lt;=0,IF(V131&lt;=(SUM(W131:X131)-SUM(AC131:AE131)),V131,0),(X131-SUM(AC131:AE131)))))</f>
        <v>0</v>
      </c>
      <c r="AC131" s="59">
        <f>IF(AE131=0,0,IF(X131&gt;=7,4,IF((X131-SUM(AD131:AE131))&lt;=0,IF(V131&lt;=(SUM(W131:X131)-SUM(AD131:AE131)),V131,0),(X131-SUM(AD131:AE131)))))</f>
        <v>0</v>
      </c>
      <c r="AD131" s="59">
        <f>IF(AE131=0,0,IF(X131&gt;=3,2,IF((X131-AE131)&lt;=0,IF(V131&lt;(SUM(W131:X131)-AE131),V131,0),(X131-AE131))))</f>
        <v>0</v>
      </c>
      <c r="AE131" s="59">
        <f>IF(X131=0,IF(V131&lt;&gt;0,V131,0),IF(X131&gt;=1,1,0))</f>
        <v>0</v>
      </c>
      <c r="AF131" s="59" t="str">
        <f>IF(COUNT(M131:S131)=0,"",COUNT(M131:S131))</f>
        <v/>
      </c>
      <c r="AG131" s="68" t="str">
        <f>IF(D131="","",IF(AND(Tables!A134=2,D131&lt;4),"Normalement, 4 joueurs minimum !!!",IF(AND(Tables!A134=1,D131&lt;8),"8 joueurs minimum !!!","")))</f>
        <v/>
      </c>
      <c r="AH131" s="69" t="str">
        <f>IF(Tables!A134=2,IF(D131="","",IF(((G131*3)+(I131*4)+(K131*5))&lt;&gt;D131,"Incohérence dans les poules !!!","")),"")</f>
        <v/>
      </c>
      <c r="AI131" s="69" t="str">
        <f>IF(AND(D131&gt;5,Tables!A134=2),IF(AND(G131&lt;&gt;0,H131=0),"Sortant poule de 3 incorrect !!!",""),"")</f>
        <v/>
      </c>
      <c r="AJ131" s="69" t="str">
        <f>IF(AND(D131&gt;5,Tables!A134=2),IF(AND(I131&lt;&gt;0,J131=0),"Sortant poule de 4 incorrect !!!",""),"")</f>
        <v/>
      </c>
      <c r="AK131" s="69" t="str">
        <f>IF(AND(D131&gt;5,Tables!A134=2),IF(AND(K131&lt;&gt;0,L131=0),"Sortant poule de 5 incorrect !!!",""),"")</f>
        <v/>
      </c>
      <c r="AL131" s="70" t="str">
        <f>IF(AG131&lt;&gt;"",AG131,IF(AH131&lt;&gt;"",AH131,IF(AI131&lt;&gt;"",AI131,IF(AJ131&lt;&gt;"",AJ131,IF(AK131&lt;&gt;"",AK131,"")))))</f>
        <v/>
      </c>
      <c r="AM131" s="3" t="str">
        <f t="shared" ref="AM131:AM134" si="329">IF($B$130=0,"",$B$130)</f>
        <v/>
      </c>
      <c r="AN131" s="126">
        <f t="shared" si="309"/>
        <v>0</v>
      </c>
      <c r="AO131" s="126">
        <f t="shared" si="310"/>
        <v>0</v>
      </c>
      <c r="AP131" s="124" t="str">
        <f t="shared" si="311"/>
        <v>Pas de matchs</v>
      </c>
      <c r="AQ131" s="127" t="str">
        <f t="shared" si="312"/>
        <v>0</v>
      </c>
      <c r="AR131" s="123" t="str">
        <f t="shared" si="181"/>
        <v/>
      </c>
      <c r="AS131" s="123" t="str">
        <f t="shared" si="182"/>
        <v/>
      </c>
      <c r="AT131" s="123" t="str">
        <f t="shared" si="183"/>
        <v/>
      </c>
      <c r="AU131" s="123" t="str">
        <f t="shared" si="184"/>
        <v/>
      </c>
      <c r="AV131" s="123" t="str">
        <f t="shared" si="185"/>
        <v/>
      </c>
      <c r="AW131" s="123" t="str">
        <f t="shared" si="318"/>
        <v/>
      </c>
      <c r="AX131" s="123" t="str">
        <f t="shared" si="319"/>
        <v/>
      </c>
      <c r="AY131" s="123" t="str">
        <f t="shared" si="320"/>
        <v/>
      </c>
      <c r="AZ131" s="123" t="str">
        <f t="shared" si="321"/>
        <v/>
      </c>
      <c r="BA131" s="123" t="str">
        <f t="shared" si="322"/>
        <v/>
      </c>
      <c r="BB131" s="123" t="str">
        <f t="shared" si="323"/>
        <v/>
      </c>
      <c r="BC131" s="123" t="str">
        <f t="shared" si="324"/>
        <v/>
      </c>
      <c r="BD131" s="123" t="str">
        <f t="shared" si="325"/>
        <v/>
      </c>
      <c r="BE131" s="123" t="str">
        <f t="shared" si="326"/>
        <v/>
      </c>
      <c r="BF131" s="123" t="str">
        <f t="shared" si="327"/>
        <v/>
      </c>
      <c r="BG131" s="123" t="str">
        <f t="shared" si="328"/>
        <v/>
      </c>
    </row>
    <row r="132" spans="1:59" ht="26.25" customHeight="1" x14ac:dyDescent="0.2">
      <c r="A132" s="129" t="str">
        <f>IF(AL132="","","?? ---&gt;")</f>
        <v/>
      </c>
      <c r="B132" s="163"/>
      <c r="C132" s="71" t="s">
        <v>10</v>
      </c>
      <c r="D132" s="5"/>
      <c r="E132" s="72"/>
      <c r="F132" s="73" t="str">
        <f>IF(D132="","",IF(D132&gt;=64,16,IF(D132&gt;=32,8,IF(D132&gt;=16,4,IF(D132&lt;6,0,2)))))</f>
        <v/>
      </c>
      <c r="G132" s="9" t="str">
        <f>IF(OR(D132="",Tables!A135=1),"",VLOOKUP(D132,Tables!$C$1:$F$47,2))</f>
        <v/>
      </c>
      <c r="H132" s="10" t="str">
        <f>IF(OR(D132="",Tables!A135=1),"",IF(G132=0,0,VLOOKUP(D132,Tables!$C$1:$I$47,5)))</f>
        <v/>
      </c>
      <c r="I132" s="9" t="str">
        <f>IF(OR(D132="",Tables!A135=1),"",VLOOKUP(D132,Tables!$C$1:$F$47,3))</f>
        <v/>
      </c>
      <c r="J132" s="10" t="str">
        <f>IF(OR(D132="",Tables!A135=1),"",IF(I132=0,0,VLOOKUP(D132,Tables!$C$1:$I$47,6)))</f>
        <v/>
      </c>
      <c r="K132" s="9" t="str">
        <f>IF(OR(D132="",Tables!A135=1),"",VLOOKUP(D132,Tables!$C$1:$F$47,4))</f>
        <v/>
      </c>
      <c r="L132" s="10" t="str">
        <f>IF(OR(D132="",Tables!A135=1),"",IF(K132=0,0,VLOOKUP(D132,Tables!$C$1:$I$47,7)))</f>
        <v/>
      </c>
      <c r="M132" s="74" t="str">
        <f>IF(Tables!A135=1,IF(N132="","",IF(T132&gt;=127,64,IF(T132-SUM(N132:S132)=0,"",T132-SUM(N132:S132)))),IF(Y132=0,"",Y132))</f>
        <v/>
      </c>
      <c r="N132" s="74" t="str">
        <f>IF(Tables!A135=1,IF(O132="","",IF(T132&gt;=63,32,IF(T132-SUM(O132:S132)=0,"",T132-SUM(O132:S132)))),IF(Z132=0,"",Z132))</f>
        <v/>
      </c>
      <c r="O132" s="74" t="str">
        <f>IF(Tables!A135=1,IF(P132="","",IF(T132&gt;=31,16,IF(T132-SUM(P132:S132)=0,"",T132-SUM(P132:S132)))),IF(AA132=0,"",AA132))</f>
        <v/>
      </c>
      <c r="P132" s="74" t="str">
        <f>IF(Tables!A135=1,IF(Q132="","",IF(T132&gt;=15,8,IF(T132-SUM(Q132:S132)=0,"",T132-SUM(Q132:S132)))),IF(AB132=0,"",AB132))</f>
        <v/>
      </c>
      <c r="Q132" s="74" t="str">
        <f>IF(Tables!A135=1,IF(R132="","",IF(T132&gt;=7,4,IF(T132-SUM(R132:S132)=0,"",T132-SUM(R132:S132)))),IF(AC132=0,"",AC132))</f>
        <v/>
      </c>
      <c r="R132" s="74" t="str">
        <f>IF(Tables!A135=1,IF(S132="","",IF(T132&gt;=3,2,IF((T132-S132)=0,"",(T132-S132)))),IF(AD132=0,"",AD132))</f>
        <v/>
      </c>
      <c r="S132" s="75" t="str">
        <f>IF(Tables!A135=1,IF(D132&lt;6,"",IF(OR(T132="",T132="??"),"",IF(T132&gt;=1,1,""))),IF(AE132=0,"",AE132))</f>
        <v/>
      </c>
      <c r="T132" s="76" t="str">
        <f>IF(D132="","",IF(Tables!A135=1,IF(D132&lt;8,"??",D132-1),IF(Tables!A135=2,IF(D132=3,3,IF(D132=4,6,IF(D132=5,10,(G132*3)+(I132*6)+(K132*10)+((G132*H132)+(I132*J132)+(K132*L132))-1))))))</f>
        <v/>
      </c>
      <c r="U132" s="59">
        <f>IF(Tables!A135=2,IF(K132&gt;=1,5,IF(I132&gt;=1,3,IF(G132&gt;=1,3,0))),0)</f>
        <v>5</v>
      </c>
      <c r="V132" s="59">
        <f>IF(D132="",0,IF(U132=0,0,(G132*1)+(I132*2)+(K132*2)))</f>
        <v>0</v>
      </c>
      <c r="W132" s="59" t="e">
        <f>IF(U132=0,0,(G132*3)+(I132*6)+(K132*10))</f>
        <v>#VALUE!</v>
      </c>
      <c r="X132" s="59">
        <f>IF(D132&lt;6,0,IF(Tables!A135=2,(G132*H132)+(I132*J132)+(K132*L132)-1,0))</f>
        <v>0</v>
      </c>
      <c r="Y132" s="59">
        <f>IF(AE132=0,0,IF(X132&gt;=127,64,IF((X132-SUM(Z132:AE132))&lt;=0,IF(V132&lt;=(SUM(W132:X132)-SUM(Z132:AE132)),V132,0),(X132-SUM(Z132:AE132)))))</f>
        <v>0</v>
      </c>
      <c r="Z132" s="59">
        <f>IF(AE132=0,0,IF(X132&gt;=63,32,IF((X132-SUM(AA132:AE132))&lt;=0,IF(V132&lt;=(SUM(W132:X132)-SUM(AA132:AE132)),V132,0),(X132-SUM(AA132:AE132)))))</f>
        <v>0</v>
      </c>
      <c r="AA132" s="59">
        <f>IF(AE132=0,0,IF(X132&gt;=31,16,IF((X132-SUM(AB132:AE132))&lt;=0,IF(V132&lt;=(SUM(W132:X132)-SUM(AB132:AE132)),V132,0),(X132-SUM(AB132:AE132)))))</f>
        <v>0</v>
      </c>
      <c r="AB132" s="59">
        <f>IF(AE132=0,0,IF(X132&gt;=15,8,IF((X132-SUM(AC132:AE132))&lt;=0,IF(V132&lt;=(SUM(W132:X132)-SUM(AC132:AE132)),V132,0),(X132-SUM(AC132:AE132)))))</f>
        <v>0</v>
      </c>
      <c r="AC132" s="59">
        <f>IF(AE132=0,0,IF(X132&gt;=7,4,IF((X132-SUM(AD132:AE132))&lt;=0,IF(V132&lt;=(SUM(W132:X132)-SUM(AD132:AE132)),V132,0),(X132-SUM(AD132:AE132)))))</f>
        <v>0</v>
      </c>
      <c r="AD132" s="59">
        <f>IF(AE132=0,0,IF(X132&gt;=3,2,IF((X132-AE132)&lt;=0,IF(V132&lt;(SUM(W132:X132)-AE132),V132,0),(X132-AE132))))</f>
        <v>0</v>
      </c>
      <c r="AE132" s="59">
        <f>IF(X132=0,IF(V132&lt;&gt;0,V132,0),IF(X132&gt;=1,1,0))</f>
        <v>0</v>
      </c>
      <c r="AF132" s="59" t="str">
        <f>IF(COUNT(M132:S132)=0,"",COUNT(M132:S132))</f>
        <v/>
      </c>
      <c r="AG132" s="68" t="str">
        <f>IF(D132="","",IF(AND(Tables!A135=2,D132&lt;4),"Normalement, 4 joueurs minimum !!!",IF(AND(Tables!A135=1,D132&lt;8),"8 joueurs minimum !!!","")))</f>
        <v/>
      </c>
      <c r="AH132" s="69" t="str">
        <f>IF(Tables!A135=2,IF(D132="","",IF(((G132*3)+(I132*4)+(K132*5))&lt;&gt;D132,"Incohérence dans les poules !!!","")),"")</f>
        <v/>
      </c>
      <c r="AI132" s="69" t="str">
        <f>IF(AND(D132&gt;5,Tables!A135=2),IF(AND(G132&lt;&gt;0,H132=0),"Sortant poule de 3 incorrect !!!",""),"")</f>
        <v/>
      </c>
      <c r="AJ132" s="69" t="str">
        <f>IF(AND(D132&gt;5,Tables!A135=2),IF(AND(I132&lt;&gt;0,J132=0),"Sortant poule de 4 incorrect !!!",""),"")</f>
        <v/>
      </c>
      <c r="AK132" s="69" t="str">
        <f>IF(AND(D132&gt;5,Tables!A135=2),IF(AND(K132&lt;&gt;0,L132=0),"Sortant poule de 5 incorrect !!!",""),"")</f>
        <v/>
      </c>
      <c r="AL132" s="70" t="str">
        <f>IF(AG132&lt;&gt;"",AG132,IF(AH132&lt;&gt;"",AH132,IF(AI132&lt;&gt;"",AI132,IF(AJ132&lt;&gt;"",AJ132,IF(AK132&lt;&gt;"",AK132,"")))))</f>
        <v/>
      </c>
      <c r="AM132" s="3" t="str">
        <f t="shared" si="329"/>
        <v/>
      </c>
      <c r="AN132" s="126">
        <f t="shared" si="309"/>
        <v>0</v>
      </c>
      <c r="AO132" s="126">
        <f t="shared" si="310"/>
        <v>0</v>
      </c>
      <c r="AP132" s="124" t="str">
        <f t="shared" si="311"/>
        <v>Pas de matchs</v>
      </c>
      <c r="AQ132" s="127" t="str">
        <f t="shared" si="312"/>
        <v>0</v>
      </c>
      <c r="AR132" s="123" t="str">
        <f t="shared" si="181"/>
        <v/>
      </c>
      <c r="AS132" s="123" t="str">
        <f t="shared" si="182"/>
        <v/>
      </c>
      <c r="AT132" s="123" t="str">
        <f t="shared" si="183"/>
        <v/>
      </c>
      <c r="AU132" s="123" t="str">
        <f t="shared" si="184"/>
        <v/>
      </c>
      <c r="AV132" s="123" t="str">
        <f t="shared" si="185"/>
        <v/>
      </c>
      <c r="AW132" s="123" t="str">
        <f t="shared" si="318"/>
        <v/>
      </c>
      <c r="AX132" s="123" t="str">
        <f t="shared" si="319"/>
        <v/>
      </c>
      <c r="AY132" s="123" t="str">
        <f t="shared" si="320"/>
        <v/>
      </c>
      <c r="AZ132" s="123" t="str">
        <f t="shared" si="321"/>
        <v/>
      </c>
      <c r="BA132" s="123" t="str">
        <f t="shared" si="322"/>
        <v/>
      </c>
      <c r="BB132" s="123" t="str">
        <f t="shared" si="323"/>
        <v/>
      </c>
      <c r="BC132" s="123" t="str">
        <f t="shared" si="324"/>
        <v/>
      </c>
      <c r="BD132" s="123" t="str">
        <f t="shared" si="325"/>
        <v/>
      </c>
      <c r="BE132" s="123" t="str">
        <f t="shared" si="326"/>
        <v/>
      </c>
      <c r="BF132" s="123" t="str">
        <f t="shared" si="327"/>
        <v/>
      </c>
      <c r="BG132" s="123" t="str">
        <f t="shared" si="328"/>
        <v/>
      </c>
    </row>
    <row r="133" spans="1:59" ht="26.25" customHeight="1" x14ac:dyDescent="0.2">
      <c r="A133" s="129" t="str">
        <f>IF(AL133="","","?? ---&gt;")</f>
        <v/>
      </c>
      <c r="B133" s="163"/>
      <c r="C133" s="71" t="s">
        <v>11</v>
      </c>
      <c r="D133" s="5"/>
      <c r="E133" s="72"/>
      <c r="F133" s="73" t="str">
        <f>IF(D133="","",IF(D133&gt;=64,16,IF(D133&gt;=32,8,IF(D133&gt;=16,4,IF(D133&lt;6,0,2)))))</f>
        <v/>
      </c>
      <c r="G133" s="9" t="str">
        <f>IF(OR(D133="",Tables!A136=1),"",VLOOKUP(D133,Tables!$C$1:$F$47,2))</f>
        <v/>
      </c>
      <c r="H133" s="10" t="str">
        <f>IF(OR(D133="",Tables!A136=1),"",IF(G133=0,0,VLOOKUP(D133,Tables!$C$1:$I$47,5)))</f>
        <v/>
      </c>
      <c r="I133" s="9" t="str">
        <f>IF(OR(D133="",Tables!A136=1),"",VLOOKUP(D133,Tables!$C$1:$F$47,3))</f>
        <v/>
      </c>
      <c r="J133" s="10" t="str">
        <f>IF(OR(D133="",Tables!A136=1),"",IF(I133=0,0,VLOOKUP(D133,Tables!$C$1:$I$47,6)))</f>
        <v/>
      </c>
      <c r="K133" s="9" t="str">
        <f>IF(OR(D133="",Tables!A136=1),"",VLOOKUP(D133,Tables!$C$1:$F$47,4))</f>
        <v/>
      </c>
      <c r="L133" s="10" t="str">
        <f>IF(OR(D133="",Tables!A136=1),"",IF(K133=0,0,VLOOKUP(D133,Tables!$C$1:$I$47,7)))</f>
        <v/>
      </c>
      <c r="M133" s="74" t="str">
        <f>IF(Tables!A136=1,IF(N133="","",IF(T133&gt;=127,64,IF(T133-SUM(N133:S133)=0,"",T133-SUM(N133:S133)))),IF(Y133=0,"",Y133))</f>
        <v/>
      </c>
      <c r="N133" s="74" t="str">
        <f>IF(Tables!A136=1,IF(O133="","",IF(T133&gt;=63,32,IF(T133-SUM(O133:S133)=0,"",T133-SUM(O133:S133)))),IF(Z133=0,"",Z133))</f>
        <v/>
      </c>
      <c r="O133" s="74" t="str">
        <f>IF(Tables!A136=1,IF(P133="","",IF(T133&gt;=31,16,IF(T133-SUM(P133:S133)=0,"",T133-SUM(P133:S133)))),IF(AA133=0,"",AA133))</f>
        <v/>
      </c>
      <c r="P133" s="74" t="str">
        <f>IF(Tables!A136=1,IF(Q133="","",IF(T133&gt;=15,8,IF(T133-SUM(Q133:S133)=0,"",T133-SUM(Q133:S133)))),IF(AB133=0,"",AB133))</f>
        <v/>
      </c>
      <c r="Q133" s="74" t="str">
        <f>IF(Tables!A136=1,IF(R133="","",IF(T133&gt;=7,4,IF(T133-SUM(R133:S133)=0,"",T133-SUM(R133:S133)))),IF(AC133=0,"",AC133))</f>
        <v/>
      </c>
      <c r="R133" s="74" t="str">
        <f>IF(Tables!A136=1,IF(S133="","",IF(T133&gt;=3,2,IF((T133-S133)=0,"",(T133-S133)))),IF(AD133=0,"",AD133))</f>
        <v/>
      </c>
      <c r="S133" s="75" t="str">
        <f>IF(Tables!A136=1,IF(D133&lt;6,"",IF(OR(T133="",T133="??"),"",IF(T133&gt;=1,1,""))),IF(AE133=0,"",AE133))</f>
        <v/>
      </c>
      <c r="T133" s="76" t="str">
        <f>IF(D133="","",IF(Tables!A136=1,IF(D133&lt;8,"??",D133-1),IF(Tables!A136=2,IF(D133=3,3,IF(D133=4,6,IF(D133=5,10,(G133*3)+(I133*6)+(K133*10)+((G133*H133)+(I133*J133)+(K133*L133))-1))))))</f>
        <v/>
      </c>
      <c r="U133" s="59">
        <f>IF(Tables!A136=2,IF(K133&gt;=1,5,IF(I133&gt;=1,3,IF(G133&gt;=1,3,0))),0)</f>
        <v>5</v>
      </c>
      <c r="V133" s="59">
        <f>IF(D133="",0,IF(U133=0,0,(G133*1)+(I133*2)+(K133*2)))</f>
        <v>0</v>
      </c>
      <c r="W133" s="59" t="e">
        <f>IF(U133=0,0,(G133*3)+(I133*6)+(K133*10))</f>
        <v>#VALUE!</v>
      </c>
      <c r="X133" s="59">
        <f>IF(D133&lt;6,0,IF(Tables!A136=2,(G133*H133)+(I133*J133)+(K133*L133)-1,0))</f>
        <v>0</v>
      </c>
      <c r="Y133" s="59">
        <f>IF(AE133=0,0,IF(X133&gt;=127,64,IF((X133-SUM(Z133:AE133))&lt;=0,IF(V133&lt;=(SUM(W133:X133)-SUM(Z133:AE133)),V133,0),(X133-SUM(Z133:AE133)))))</f>
        <v>0</v>
      </c>
      <c r="Z133" s="59">
        <f>IF(AE133=0,0,IF(X133&gt;=63,32,IF((X133-SUM(AA133:AE133))&lt;=0,IF(V133&lt;=(SUM(W133:X133)-SUM(AA133:AE133)),V133,0),(X133-SUM(AA133:AE133)))))</f>
        <v>0</v>
      </c>
      <c r="AA133" s="59">
        <f>IF(AE133=0,0,IF(X133&gt;=31,16,IF((X133-SUM(AB133:AE133))&lt;=0,IF(V133&lt;=(SUM(W133:X133)-SUM(AB133:AE133)),V133,0),(X133-SUM(AB133:AE133)))))</f>
        <v>0</v>
      </c>
      <c r="AB133" s="59">
        <f>IF(AE133=0,0,IF(X133&gt;=15,8,IF((X133-SUM(AC133:AE133))&lt;=0,IF(V133&lt;=(SUM(W133:X133)-SUM(AC133:AE133)),V133,0),(X133-SUM(AC133:AE133)))))</f>
        <v>0</v>
      </c>
      <c r="AC133" s="59">
        <f>IF(AE133=0,0,IF(X133&gt;=7,4,IF((X133-SUM(AD133:AE133))&lt;=0,IF(V133&lt;=(SUM(W133:X133)-SUM(AD133:AE133)),V133,0),(X133-SUM(AD133:AE133)))))</f>
        <v>0</v>
      </c>
      <c r="AD133" s="59">
        <f>IF(AE133=0,0,IF(X133&gt;=3,2,IF((X133-AE133)&lt;=0,IF(V133&lt;(SUM(W133:X133)-AE133),V133,0),(X133-AE133))))</f>
        <v>0</v>
      </c>
      <c r="AE133" s="59">
        <f>IF(X133=0,IF(V133&lt;&gt;0,V133,0),IF(X133&gt;=1,1,0))</f>
        <v>0</v>
      </c>
      <c r="AF133" s="59" t="str">
        <f>IF(COUNT(M133:S133)=0,"",COUNT(M133:S133))</f>
        <v/>
      </c>
      <c r="AG133" s="68" t="str">
        <f>IF(D133="","",IF(AND(Tables!A136=2,D133&lt;4),"Normalement, 4 joueurs minimum !!!",IF(AND(Tables!A136=1,D133&lt;8),"8 joueurs minimum !!!","")))</f>
        <v/>
      </c>
      <c r="AH133" s="69" t="str">
        <f>IF(Tables!A136=2,IF(D133="","",IF(((G133*3)+(I133*4)+(K133*5))&lt;&gt;D133,"Incohérence dans les poules !!!","")),"")</f>
        <v/>
      </c>
      <c r="AI133" s="69" t="str">
        <f>IF(AND(D133&gt;5,Tables!A136=2),IF(AND(G133&lt;&gt;0,H133=0),"Sortant poule de 3 incorrect !!!",""),"")</f>
        <v/>
      </c>
      <c r="AJ133" s="69" t="str">
        <f>IF(AND(D133&gt;5,Tables!A136=2),IF(AND(I133&lt;&gt;0,J133=0),"Sortant poule de 4 incorrect !!!",""),"")</f>
        <v/>
      </c>
      <c r="AK133" s="69" t="str">
        <f>IF(AND(D133&gt;5,Tables!A136=2),IF(AND(K133&lt;&gt;0,L133=0),"Sortant poule de 5 incorrect !!!",""),"")</f>
        <v/>
      </c>
      <c r="AL133" s="70" t="str">
        <f>IF(AG133&lt;&gt;"",AG133,IF(AH133&lt;&gt;"",AH133,IF(AI133&lt;&gt;"",AI133,IF(AJ133&lt;&gt;"",AJ133,IF(AK133&lt;&gt;"",AK133,"")))))</f>
        <v/>
      </c>
      <c r="AM133" s="3" t="str">
        <f t="shared" si="329"/>
        <v/>
      </c>
      <c r="AN133" s="126">
        <f t="shared" si="309"/>
        <v>0</v>
      </c>
      <c r="AO133" s="126">
        <f t="shared" si="310"/>
        <v>0</v>
      </c>
      <c r="AP133" s="124" t="str">
        <f t="shared" si="311"/>
        <v>Pas de matchs</v>
      </c>
      <c r="AQ133" s="127" t="str">
        <f t="shared" si="312"/>
        <v>0</v>
      </c>
      <c r="AR133" s="123" t="str">
        <f t="shared" si="181"/>
        <v/>
      </c>
      <c r="AS133" s="123" t="str">
        <f t="shared" si="182"/>
        <v/>
      </c>
      <c r="AT133" s="123" t="str">
        <f t="shared" si="183"/>
        <v/>
      </c>
      <c r="AU133" s="123" t="str">
        <f t="shared" si="184"/>
        <v/>
      </c>
      <c r="AV133" s="123" t="str">
        <f t="shared" si="185"/>
        <v/>
      </c>
      <c r="AW133" s="123" t="str">
        <f t="shared" si="318"/>
        <v/>
      </c>
      <c r="AX133" s="123" t="str">
        <f t="shared" si="319"/>
        <v/>
      </c>
      <c r="AY133" s="123" t="str">
        <f t="shared" si="320"/>
        <v/>
      </c>
      <c r="AZ133" s="123" t="str">
        <f t="shared" si="321"/>
        <v/>
      </c>
      <c r="BA133" s="123" t="str">
        <f t="shared" si="322"/>
        <v/>
      </c>
      <c r="BB133" s="123" t="str">
        <f t="shared" si="323"/>
        <v/>
      </c>
      <c r="BC133" s="123" t="str">
        <f t="shared" si="324"/>
        <v/>
      </c>
      <c r="BD133" s="123" t="str">
        <f t="shared" si="325"/>
        <v/>
      </c>
      <c r="BE133" s="123" t="str">
        <f t="shared" si="326"/>
        <v/>
      </c>
      <c r="BF133" s="123" t="str">
        <f t="shared" si="327"/>
        <v/>
      </c>
      <c r="BG133" s="123" t="str">
        <f t="shared" si="328"/>
        <v/>
      </c>
    </row>
    <row r="134" spans="1:59" ht="26.25" customHeight="1" thickBot="1" x14ac:dyDescent="0.25">
      <c r="A134" s="129" t="str">
        <f>IF(AL134="","","?? ---&gt;")</f>
        <v/>
      </c>
      <c r="B134" s="164"/>
      <c r="C134" s="77" t="s">
        <v>12</v>
      </c>
      <c r="D134" s="6"/>
      <c r="E134" s="78"/>
      <c r="F134" s="79" t="str">
        <f>IF(D134="","",IF(D134&gt;=64,16,IF(D134&gt;=32,8,IF(D134&gt;=16,4,IF(D134&lt;6,0,2)))))</f>
        <v/>
      </c>
      <c r="G134" s="11" t="str">
        <f>IF(OR(D134="",Tables!A137=1),"",VLOOKUP(D134,Tables!$C$1:$F$47,2))</f>
        <v/>
      </c>
      <c r="H134" s="12" t="str">
        <f>IF(OR(D134="",Tables!A137=1),"",IF(G134=0,0,VLOOKUP(D134,Tables!$C$1:$I$47,5)))</f>
        <v/>
      </c>
      <c r="I134" s="11" t="str">
        <f>IF(OR(D134="",Tables!A137=1),"",VLOOKUP(D134,Tables!$C$1:$F$47,3))</f>
        <v/>
      </c>
      <c r="J134" s="12" t="str">
        <f>IF(OR(D134="",Tables!A137=1),"",IF(I134=0,0,VLOOKUP(D134,Tables!$C$1:$I$47,6)))</f>
        <v/>
      </c>
      <c r="K134" s="11" t="str">
        <f>IF(OR(D134="",Tables!A137=1),"",VLOOKUP(D134,Tables!$C$1:$F$47,4))</f>
        <v/>
      </c>
      <c r="L134" s="12" t="str">
        <f>IF(OR(D134="",Tables!A137=1),"",IF(K134=0,0,VLOOKUP(D134,Tables!$C$1:$I$47,7)))</f>
        <v/>
      </c>
      <c r="M134" s="80" t="str">
        <f>IF(Tables!A137=1,IF(N134="","",IF(T134&gt;=127,64,IF(T134-SUM(N134:S134)=0,"",T134-SUM(N134:S134)))),IF(Y134=0,"",Y134))</f>
        <v/>
      </c>
      <c r="N134" s="80" t="str">
        <f>IF(Tables!A137=1,IF(O134="","",IF(T134&gt;=63,32,IF(T134-SUM(O134:S134)=0,"",T134-SUM(O134:S134)))),IF(Z134=0,"",Z134))</f>
        <v/>
      </c>
      <c r="O134" s="80" t="str">
        <f>IF(Tables!A137=1,IF(P134="","",IF(T134&gt;=31,16,IF(T134-SUM(P134:S134)=0,"",T134-SUM(P134:S134)))),IF(AA134=0,"",AA134))</f>
        <v/>
      </c>
      <c r="P134" s="80" t="str">
        <f>IF(Tables!A137=1,IF(Q134="","",IF(T134&gt;=15,8,IF(T134-SUM(Q134:S134)=0,"",T134-SUM(Q134:S134)))),IF(AB134=0,"",AB134))</f>
        <v/>
      </c>
      <c r="Q134" s="80" t="str">
        <f>IF(Tables!A137=1,IF(R134="","",IF(T134&gt;=7,4,IF(T134-SUM(R134:S134)=0,"",T134-SUM(R134:S134)))),IF(AC134=0,"",AC134))</f>
        <v/>
      </c>
      <c r="R134" s="80" t="str">
        <f>IF(Tables!A137=1,IF(S134="","",IF(T134&gt;=3,2,IF((T134-S134)=0,"",(T134-S134)))),IF(AD134=0,"",AD134))</f>
        <v/>
      </c>
      <c r="S134" s="81" t="str">
        <f>IF(Tables!A137=1,IF(D134&lt;6,"",IF(OR(T134="",T134="??"),"",IF(T134&gt;=1,1,""))),IF(AE134=0,"",AE134))</f>
        <v/>
      </c>
      <c r="T134" s="82" t="str">
        <f>IF(D134="","",IF(Tables!A137=1,IF(D134&lt;8,"??",D134-1),IF(Tables!A137=2,IF(D134=3,3,IF(D134=4,6,IF(D134=5,10,(G134*3)+(I134*6)+(K134*10)+((G134*H134)+(I134*J134)+(K134*L134))-1))))))</f>
        <v/>
      </c>
      <c r="U134" s="59">
        <f>IF(Tables!A137=2,IF(K134&gt;=1,5,IF(I134&gt;=1,3,IF(G134&gt;=1,3,0))),0)</f>
        <v>5</v>
      </c>
      <c r="V134" s="59">
        <f>IF(D134="",0,IF(U134=0,0,(G134*1)+(I134*2)+(K134*2)))</f>
        <v>0</v>
      </c>
      <c r="W134" s="59" t="e">
        <f>IF(U134=0,0,(G134*3)+(I134*6)+(K134*10))</f>
        <v>#VALUE!</v>
      </c>
      <c r="X134" s="59">
        <f>IF(D134&lt;6,0,IF(Tables!A137=2,(G134*H134)+(I134*J134)+(K134*L134)-1,0))</f>
        <v>0</v>
      </c>
      <c r="Y134" s="59">
        <f>IF(AE134=0,0,IF(X134&gt;=127,64,IF((X134-SUM(Z134:AE134))&lt;=0,IF(V134&lt;=(SUM(W134:X134)-SUM(Z134:AE134)),V134,0),(X134-SUM(Z134:AE134)))))</f>
        <v>0</v>
      </c>
      <c r="Z134" s="59">
        <f>IF(AE134=0,0,IF(X134&gt;=63,32,IF((X134-SUM(AA134:AE134))&lt;=0,IF(V134&lt;=(SUM(W134:X134)-SUM(AA134:AE134)),V134,0),(X134-SUM(AA134:AE134)))))</f>
        <v>0</v>
      </c>
      <c r="AA134" s="59">
        <f>IF(AE134=0,0,IF(X134&gt;=31,16,IF((X134-SUM(AB134:AE134))&lt;=0,IF(V134&lt;=(SUM(W134:X134)-SUM(AB134:AE134)),V134,0),(X134-SUM(AB134:AE134)))))</f>
        <v>0</v>
      </c>
      <c r="AB134" s="59">
        <f>IF(AE134=0,0,IF(X134&gt;=15,8,IF((X134-SUM(AC134:AE134))&lt;=0,IF(V134&lt;=(SUM(W134:X134)-SUM(AC134:AE134)),V134,0),(X134-SUM(AC134:AE134)))))</f>
        <v>0</v>
      </c>
      <c r="AC134" s="59">
        <f>IF(AE134=0,0,IF(X134&gt;=7,4,IF((X134-SUM(AD134:AE134))&lt;=0,IF(V134&lt;=(SUM(W134:X134)-SUM(AD134:AE134)),V134,0),(X134-SUM(AD134:AE134)))))</f>
        <v>0</v>
      </c>
      <c r="AD134" s="59">
        <f>IF(AE134=0,0,IF(X134&gt;=3,2,IF((X134-AE134)&lt;=0,IF(V134&lt;(SUM(W134:X134)-AE134),V134,0),(X134-AE134))))</f>
        <v>0</v>
      </c>
      <c r="AE134" s="59">
        <f>IF(X134=0,IF(V134&lt;&gt;0,V134,0),IF(X134&gt;=1,1,0))</f>
        <v>0</v>
      </c>
      <c r="AF134" s="59" t="str">
        <f>IF(COUNT(M134:S134)=0,"",COUNT(M134:S134))</f>
        <v/>
      </c>
      <c r="AG134" s="68" t="str">
        <f>IF(D134="","",IF(AND(Tables!A137=2,D134&lt;4),"Normalement, 4 joueurs minimum !!!",IF(AND(Tables!A137=1,D134&lt;8),"8 joueurs minimum !!!","")))</f>
        <v/>
      </c>
      <c r="AH134" s="69" t="str">
        <f>IF(Tables!A137=2,IF(D134="","",IF(((G134*3)+(I134*4)+(K134*5))&lt;&gt;D134,"Incohérence dans les poules !!!","")),"")</f>
        <v/>
      </c>
      <c r="AI134" s="69" t="str">
        <f>IF(AND(D134&gt;5,Tables!A137=2),IF(AND(G134&lt;&gt;0,H134=0),"Sortant poule de 3 incorrect !!!",""),"")</f>
        <v/>
      </c>
      <c r="AJ134" s="69" t="str">
        <f>IF(AND(D134&gt;5,Tables!A137=2),IF(AND(I134&lt;&gt;0,J134=0),"Sortant poule de 4 incorrect !!!",""),"")</f>
        <v/>
      </c>
      <c r="AK134" s="69" t="str">
        <f>IF(AND(D134&gt;5,Tables!A137=2),IF(AND(K134&lt;&gt;0,L134=0),"Sortant poule de 5 incorrect !!!",""),"")</f>
        <v/>
      </c>
      <c r="AL134" s="70" t="str">
        <f>IF(AG134&lt;&gt;"",AG134,IF(AH134&lt;&gt;"",AH134,IF(AI134&lt;&gt;"",AI134,IF(AJ134&lt;&gt;"",AJ134,IF(AK134&lt;&gt;"",AK134,"")))))</f>
        <v/>
      </c>
      <c r="AM134" s="3" t="str">
        <f t="shared" si="329"/>
        <v/>
      </c>
      <c r="AN134" s="126">
        <f t="shared" si="309"/>
        <v>0</v>
      </c>
      <c r="AO134" s="126">
        <f t="shared" si="310"/>
        <v>0</v>
      </c>
      <c r="AP134" s="124" t="str">
        <f t="shared" si="311"/>
        <v>Pas de matchs</v>
      </c>
      <c r="AQ134" s="127" t="str">
        <f t="shared" si="312"/>
        <v>0</v>
      </c>
      <c r="AR134" s="123" t="str">
        <f t="shared" si="181"/>
        <v/>
      </c>
      <c r="AS134" s="123" t="str">
        <f t="shared" si="182"/>
        <v/>
      </c>
      <c r="AT134" s="123" t="str">
        <f t="shared" si="183"/>
        <v/>
      </c>
      <c r="AU134" s="123" t="str">
        <f t="shared" si="184"/>
        <v/>
      </c>
      <c r="AV134" s="123" t="str">
        <f t="shared" si="185"/>
        <v/>
      </c>
      <c r="AW134" s="123" t="str">
        <f t="shared" si="318"/>
        <v/>
      </c>
      <c r="AX134" s="123" t="str">
        <f t="shared" si="319"/>
        <v/>
      </c>
      <c r="AY134" s="123" t="str">
        <f t="shared" si="320"/>
        <v/>
      </c>
      <c r="AZ134" s="123" t="str">
        <f t="shared" si="321"/>
        <v/>
      </c>
      <c r="BA134" s="123" t="str">
        <f t="shared" si="322"/>
        <v/>
      </c>
      <c r="BB134" s="123" t="str">
        <f t="shared" si="323"/>
        <v/>
      </c>
      <c r="BC134" s="123" t="str">
        <f t="shared" si="324"/>
        <v/>
      </c>
      <c r="BD134" s="123" t="str">
        <f t="shared" si="325"/>
        <v/>
      </c>
      <c r="BE134" s="123" t="str">
        <f t="shared" si="326"/>
        <v/>
      </c>
      <c r="BF134" s="123" t="str">
        <f t="shared" si="327"/>
        <v/>
      </c>
      <c r="BG134" s="123" t="str">
        <f t="shared" si="328"/>
        <v/>
      </c>
    </row>
    <row r="135" spans="1:59" ht="18.75" customHeight="1" thickTop="1" thickBot="1" x14ac:dyDescent="0.25">
      <c r="A135" s="128"/>
      <c r="B135" s="83"/>
      <c r="C135" s="84"/>
      <c r="D135" s="84"/>
      <c r="E135" s="85"/>
      <c r="F135" s="84"/>
      <c r="G135" s="84"/>
      <c r="H135" s="84"/>
      <c r="I135" s="84"/>
      <c r="J135" s="84"/>
      <c r="K135" s="84"/>
      <c r="L135" s="84"/>
      <c r="M135" s="86">
        <f t="shared" ref="M135:T135" si="330">SUM(M130:M134)</f>
        <v>0</v>
      </c>
      <c r="N135" s="86">
        <f t="shared" si="330"/>
        <v>0</v>
      </c>
      <c r="O135" s="86">
        <f t="shared" si="330"/>
        <v>0</v>
      </c>
      <c r="P135" s="86">
        <f t="shared" si="330"/>
        <v>0</v>
      </c>
      <c r="Q135" s="86">
        <f t="shared" si="330"/>
        <v>0</v>
      </c>
      <c r="R135" s="86">
        <f t="shared" si="330"/>
        <v>0</v>
      </c>
      <c r="S135" s="86">
        <f t="shared" si="330"/>
        <v>0</v>
      </c>
      <c r="T135" s="87">
        <f t="shared" si="330"/>
        <v>0</v>
      </c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5"/>
      <c r="AH135" s="56"/>
      <c r="AI135" s="56"/>
      <c r="AJ135" s="56"/>
      <c r="AK135" s="56"/>
      <c r="AL135" s="57"/>
      <c r="AN135" s="124"/>
      <c r="AO135" s="124"/>
      <c r="AP135" s="124"/>
      <c r="AQ135" s="124"/>
      <c r="AR135" s="124"/>
      <c r="AS135" s="124"/>
      <c r="AT135" s="124"/>
      <c r="AU135" s="124"/>
      <c r="AV135" s="124"/>
      <c r="AW135" s="124"/>
      <c r="AX135" s="124"/>
      <c r="AY135" s="124"/>
      <c r="AZ135" s="124"/>
      <c r="BA135" s="124"/>
      <c r="BB135" s="124"/>
      <c r="BC135" s="124"/>
      <c r="BD135" s="124"/>
      <c r="BE135" s="124"/>
      <c r="BF135" s="124"/>
      <c r="BG135" s="124"/>
    </row>
    <row r="136" spans="1:59" ht="14.25" thickTop="1" thickBot="1" x14ac:dyDescent="0.25">
      <c r="A136" s="128"/>
      <c r="B136" s="52"/>
      <c r="C136" s="53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4"/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5"/>
      <c r="AH136" s="56"/>
      <c r="AI136" s="56"/>
      <c r="AJ136" s="56"/>
      <c r="AK136" s="56"/>
      <c r="AL136" s="57"/>
    </row>
    <row r="137" spans="1:59" s="3" customFormat="1" ht="14.25" customHeight="1" thickTop="1" thickBot="1" x14ac:dyDescent="0.25">
      <c r="A137" s="129"/>
      <c r="B137" s="58"/>
      <c r="C137" s="155"/>
      <c r="D137" s="157" t="s">
        <v>0</v>
      </c>
      <c r="E137" s="157" t="s">
        <v>1</v>
      </c>
      <c r="F137" s="159" t="s">
        <v>43</v>
      </c>
      <c r="G137" s="149" t="s">
        <v>44</v>
      </c>
      <c r="H137" s="151" t="s">
        <v>47</v>
      </c>
      <c r="I137" s="149" t="s">
        <v>45</v>
      </c>
      <c r="J137" s="151" t="s">
        <v>47</v>
      </c>
      <c r="K137" s="149" t="s">
        <v>46</v>
      </c>
      <c r="L137" s="151" t="s">
        <v>47</v>
      </c>
      <c r="M137" s="153" t="s">
        <v>18</v>
      </c>
      <c r="N137" s="153" t="s">
        <v>4</v>
      </c>
      <c r="O137" s="153" t="s">
        <v>5</v>
      </c>
      <c r="P137" s="153" t="s">
        <v>6</v>
      </c>
      <c r="Q137" s="153" t="s">
        <v>2</v>
      </c>
      <c r="R137" s="153" t="s">
        <v>3</v>
      </c>
      <c r="S137" s="171" t="s">
        <v>48</v>
      </c>
      <c r="T137" s="173" t="s">
        <v>49</v>
      </c>
      <c r="U137" s="167" t="s">
        <v>29</v>
      </c>
      <c r="V137" s="166" t="s">
        <v>30</v>
      </c>
      <c r="W137" s="166" t="s">
        <v>31</v>
      </c>
      <c r="X137" s="166" t="s">
        <v>28</v>
      </c>
      <c r="Y137" s="165" t="s">
        <v>18</v>
      </c>
      <c r="Z137" s="165" t="s">
        <v>4</v>
      </c>
      <c r="AA137" s="165" t="s">
        <v>5</v>
      </c>
      <c r="AB137" s="165" t="s">
        <v>6</v>
      </c>
      <c r="AC137" s="165" t="s">
        <v>2</v>
      </c>
      <c r="AD137" s="165" t="s">
        <v>3</v>
      </c>
      <c r="AE137" s="165" t="s">
        <v>7</v>
      </c>
      <c r="AF137" s="166" t="s">
        <v>40</v>
      </c>
      <c r="AG137" s="161" t="s">
        <v>50</v>
      </c>
      <c r="AH137" s="161" t="s">
        <v>51</v>
      </c>
      <c r="AI137" s="161" t="s">
        <v>52</v>
      </c>
      <c r="AJ137" s="161" t="s">
        <v>53</v>
      </c>
      <c r="AK137" s="161" t="s">
        <v>54</v>
      </c>
      <c r="AL137" s="60"/>
      <c r="AN137" s="145" t="s">
        <v>77</v>
      </c>
      <c r="AO137" s="146" t="s">
        <v>76</v>
      </c>
      <c r="AP137" s="147" t="s">
        <v>1</v>
      </c>
      <c r="AQ137" s="148" t="s">
        <v>28</v>
      </c>
      <c r="AR137" s="121" t="s">
        <v>71</v>
      </c>
      <c r="AS137" s="121" t="s">
        <v>72</v>
      </c>
      <c r="AT137" s="121" t="s">
        <v>73</v>
      </c>
      <c r="AU137" s="121" t="s">
        <v>74</v>
      </c>
      <c r="AV137" s="121" t="s">
        <v>75</v>
      </c>
      <c r="AW137" s="121" t="s">
        <v>6</v>
      </c>
      <c r="AX137" s="121" t="s">
        <v>2</v>
      </c>
      <c r="AY137" s="121" t="s">
        <v>3</v>
      </c>
      <c r="AZ137" s="121" t="s">
        <v>7</v>
      </c>
      <c r="BA137" s="121" t="s">
        <v>18</v>
      </c>
      <c r="BB137" s="121" t="s">
        <v>4</v>
      </c>
      <c r="BC137" s="121" t="s">
        <v>5</v>
      </c>
      <c r="BD137" s="121" t="s">
        <v>6</v>
      </c>
      <c r="BE137" s="121" t="s">
        <v>2</v>
      </c>
      <c r="BF137" s="121" t="s">
        <v>3</v>
      </c>
      <c r="BG137" s="121" t="s">
        <v>7</v>
      </c>
    </row>
    <row r="138" spans="1:59" s="3" customFormat="1" ht="13.5" thickBot="1" x14ac:dyDescent="0.25">
      <c r="A138" s="129"/>
      <c r="B138" s="61" t="s">
        <v>13</v>
      </c>
      <c r="C138" s="156"/>
      <c r="D138" s="158"/>
      <c r="E138" s="158"/>
      <c r="F138" s="160"/>
      <c r="G138" s="150"/>
      <c r="H138" s="152"/>
      <c r="I138" s="150"/>
      <c r="J138" s="152"/>
      <c r="K138" s="150"/>
      <c r="L138" s="152"/>
      <c r="M138" s="154"/>
      <c r="N138" s="154"/>
      <c r="O138" s="154"/>
      <c r="P138" s="154"/>
      <c r="Q138" s="154"/>
      <c r="R138" s="154"/>
      <c r="S138" s="172"/>
      <c r="T138" s="174"/>
      <c r="U138" s="167"/>
      <c r="V138" s="166"/>
      <c r="W138" s="166"/>
      <c r="X138" s="166"/>
      <c r="Y138" s="165"/>
      <c r="Z138" s="165"/>
      <c r="AA138" s="165"/>
      <c r="AB138" s="165"/>
      <c r="AC138" s="165"/>
      <c r="AD138" s="165"/>
      <c r="AE138" s="165"/>
      <c r="AF138" s="166"/>
      <c r="AG138" s="161"/>
      <c r="AH138" s="161"/>
      <c r="AI138" s="161"/>
      <c r="AJ138" s="161"/>
      <c r="AK138" s="161"/>
      <c r="AL138" s="60"/>
      <c r="AN138" s="145"/>
      <c r="AO138" s="146"/>
      <c r="AP138" s="147"/>
      <c r="AQ138" s="148"/>
      <c r="AR138" s="142" t="s">
        <v>68</v>
      </c>
      <c r="AS138" s="143"/>
      <c r="AT138" s="143"/>
      <c r="AU138" s="143"/>
      <c r="AV138" s="144"/>
      <c r="AW138" s="142" t="s">
        <v>70</v>
      </c>
      <c r="AX138" s="143"/>
      <c r="AY138" s="143"/>
      <c r="AZ138" s="144"/>
      <c r="BA138" s="142" t="s">
        <v>69</v>
      </c>
      <c r="BB138" s="143"/>
      <c r="BC138" s="143"/>
      <c r="BD138" s="143"/>
      <c r="BE138" s="143"/>
      <c r="BF138" s="143"/>
      <c r="BG138" s="144"/>
    </row>
    <row r="139" spans="1:59" s="3" customFormat="1" ht="26.25" customHeight="1" thickTop="1" x14ac:dyDescent="0.2">
      <c r="A139" s="129" t="str">
        <f>IF(AL139="","","?? ---&gt;")</f>
        <v/>
      </c>
      <c r="B139" s="162"/>
      <c r="C139" s="62" t="s">
        <v>8</v>
      </c>
      <c r="D139" s="4"/>
      <c r="E139" s="63"/>
      <c r="F139" s="64" t="str">
        <f>IF(D139="","",IF(D139&gt;=64,16,IF(D139&gt;=32,8,IF(D139&gt;=16,4,IF(D139&lt;6,0,2)))))</f>
        <v/>
      </c>
      <c r="G139" s="7" t="str">
        <f>IF(OR(D139="",Tables!A142=1),"",VLOOKUP(D139,Tables!$C$1:$F$47,2))</f>
        <v/>
      </c>
      <c r="H139" s="8" t="str">
        <f>IF(OR(D139="",Tables!A142=1),"",IF(G139=0,0,VLOOKUP(D139,Tables!$C$1:$I$47,5)))</f>
        <v/>
      </c>
      <c r="I139" s="7" t="str">
        <f>IF(OR(D139="",Tables!A142=1),"",VLOOKUP(D139,Tables!$C$1:$F$47,3))</f>
        <v/>
      </c>
      <c r="J139" s="8" t="str">
        <f>IF(OR(D139="",Tables!A142=1),"",IF(I139=0,0,VLOOKUP(D139,Tables!$C$1:$I$47,6)))</f>
        <v/>
      </c>
      <c r="K139" s="7" t="str">
        <f>IF(OR(D139="",Tables!A142=1),"",VLOOKUP(D139,Tables!$C$1:$F$47,4))</f>
        <v/>
      </c>
      <c r="L139" s="8" t="str">
        <f>IF(OR(D139="",Tables!A142=1),"",IF(K139=0,0,VLOOKUP(D139,Tables!$C$1:$I$47,7)))</f>
        <v/>
      </c>
      <c r="M139" s="65" t="str">
        <f>IF(Tables!A142=1,IF(N139="","",IF(T139&gt;=127,64,IF(T139-SUM(N139:S139)=0,"",T139-SUM(N139:S139)))),IF(Y139=0,"",Y139))</f>
        <v/>
      </c>
      <c r="N139" s="65" t="str">
        <f>IF(Tables!A142=1,IF(O139="","",IF(T139&gt;=63,32,IF(T139-SUM(O139:S139)=0,"",T139-SUM(O139:S139)))),IF(Z139=0,"",Z139))</f>
        <v/>
      </c>
      <c r="O139" s="65" t="str">
        <f>IF(Tables!A142=1,IF(P139="","",IF(T139&gt;=31,16,IF(T139-SUM(P139:S139)=0,"",T139-SUM(P139:S139)))),IF(AA139=0,"",AA139))</f>
        <v/>
      </c>
      <c r="P139" s="65" t="str">
        <f>IF(Tables!A142=1,IF(Q139="","",IF(T139&gt;=15,8,IF(T139-SUM(Q139:S139)=0,"",T139-SUM(Q139:S139)))),IF(AB139=0,"",AB139))</f>
        <v/>
      </c>
      <c r="Q139" s="65" t="str">
        <f>IF(Tables!A142=1,IF(R139="","",IF(T139&gt;=7,4,IF(T139-SUM(R139:S139)=0,"",T139-SUM(R139:S139)))),IF(AC139=0,"",AC139))</f>
        <v/>
      </c>
      <c r="R139" s="65" t="str">
        <f>IF(Tables!A142=1,IF(S139="","",IF(T139&gt;=3,2,IF((T139-S139)=0,"",(T139-S139)))),IF(AD139=0,"",AD139))</f>
        <v/>
      </c>
      <c r="S139" s="66" t="str">
        <f>IF(Tables!A142=1,IF(D139&lt;6,"",IF(OR(T139="",T139="??"),"",IF(T139&gt;=1,1,""))),IF(AE139=0,"",AE139))</f>
        <v/>
      </c>
      <c r="T139" s="67" t="str">
        <f>IF(D139="","",IF(Tables!A142=1,IF(D139&lt;8,"??",D139-1),IF(Tables!A142=2,IF(D139=3,3,IF(D139=4,6,IF(D139=5,10,(G139*3)+(I139*6)+(K139*10)+((G139*H139)+(I139*J139)+(K139*L139))-1))))))</f>
        <v/>
      </c>
      <c r="U139" s="59">
        <f>IF(Tables!A142=2,IF(K139&gt;=1,5,IF(I139&gt;=1,3,IF(G139&gt;=1,3,0))),0)</f>
        <v>5</v>
      </c>
      <c r="V139" s="59">
        <f>IF(D139="",0,IF(U139=0,0,(G139*1)+(I139*2)+(K139*2)))</f>
        <v>0</v>
      </c>
      <c r="W139" s="59" t="e">
        <f>IF(U139=0,0,(G139*3)+(I139*6)+(K139*10))</f>
        <v>#VALUE!</v>
      </c>
      <c r="X139" s="59">
        <f>IF(D139&lt;6,0,IF(Tables!A142=2,(G139*H139)+(I139*J139)+(K139*L139)-1,0))</f>
        <v>0</v>
      </c>
      <c r="Y139" s="59">
        <f>IF(AE139=0,0,IF(X139&gt;=127,64,IF((X139-SUM(Z139:AE139))&lt;=0,IF(V139&lt;=(SUM(W139:X139)-SUM(Z139:AE139)),V139,0),(X139-SUM(Z139:AE139)))))</f>
        <v>0</v>
      </c>
      <c r="Z139" s="59">
        <f>IF(AE139=0,0,IF(X139&gt;=63,32,IF((X139-SUM(AA139:AE139))&lt;=0,IF(V139&lt;=(SUM(W139:X139)-SUM(AA139:AE139)),V139,0),(X139-SUM(AA139:AE139)))))</f>
        <v>0</v>
      </c>
      <c r="AA139" s="59">
        <f>IF(AE139=0,0,IF(X139&gt;=31,16,IF((X139-SUM(AB139:AE139))&lt;=0,IF(V139&lt;=(SUM(W139:X139)-SUM(AB139:AE139)),V139,0),(X139-SUM(AB139:AE139)))))</f>
        <v>0</v>
      </c>
      <c r="AB139" s="59">
        <f>IF(AE139=0,0,IF(X139&gt;=15,8,IF((X139-SUM(AC139:AE139))&lt;=0,IF(V139&lt;=(SUM(W139:X139)-SUM(AC139:AE139)),V139,0),(X139-SUM(AC139:AE139)))))</f>
        <v>0</v>
      </c>
      <c r="AC139" s="59">
        <f>IF(AE139=0,0,IF(X139&gt;=7,4,IF((X139-SUM(AD139:AE139))&lt;=0,IF(V139&lt;=(SUM(W139:X139)-SUM(AD139:AE139)),V139,0),(X139-SUM(AD139:AE139)))))</f>
        <v>0</v>
      </c>
      <c r="AD139" s="59">
        <f>IF(AE139=0,0,IF(X139&gt;=3,2,IF((X139-AE139)&lt;=0,IF(V139&lt;(SUM(W139:X139)-AE139),V139,0),(X139-AE139))))</f>
        <v>0</v>
      </c>
      <c r="AE139" s="59">
        <f>IF(X139=0,IF(V139&lt;&gt;0,V139,0),IF(X139&gt;=1,1,0))</f>
        <v>0</v>
      </c>
      <c r="AF139" s="59" t="str">
        <f>IF(COUNT(M139:S139)=0,"",COUNT(M139:S139))</f>
        <v/>
      </c>
      <c r="AG139" s="68" t="str">
        <f>IF(D139="","",IF(AND(Tables!A142=2,D139&lt;4),"Normalement, 4 joueurs minimum !!!",IF(AND(Tables!A142=1,D139&lt;8),"8 joueurs minimum !!!","")))</f>
        <v/>
      </c>
      <c r="AH139" s="69" t="str">
        <f>IF(Tables!A142=2,IF(D139="","",IF(((G139*3)+(I139*4)+(K139*5))&lt;&gt;D139,"Incohérence dans les poules !!!","")),"")</f>
        <v/>
      </c>
      <c r="AI139" s="69" t="str">
        <f>IF(AND(D139&gt;5,Tables!A142=2),IF(AND(G139&lt;&gt;0,H139=0),"Sortant poule de 3 incorrect !!!",""),"")</f>
        <v/>
      </c>
      <c r="AJ139" s="69" t="str">
        <f>IF(AND(D139&gt;5,Tables!A142=2),IF(AND(I139&lt;&gt;0,J139=0),"Sortant poule de 4 incorrect !!!",""),"")</f>
        <v/>
      </c>
      <c r="AK139" s="69" t="str">
        <f>IF(AND(D139&gt;5,Tables!A142=2),IF(AND(K139&lt;&gt;0,L139=0),"Sortant poule de 5 incorrect !!!",""),"")</f>
        <v/>
      </c>
      <c r="AL139" s="70" t="str">
        <f>IF(AG139&lt;&gt;"",AG139,IF(AH139&lt;&gt;"",AH139,IF(AI139&lt;&gt;"",AI139,IF(AJ139&lt;&gt;"",AJ139,IF(AK139&lt;&gt;"",AK139,"")))))</f>
        <v/>
      </c>
      <c r="AM139" s="3" t="str">
        <f>IF($B$139=0,"",$B$139)</f>
        <v/>
      </c>
      <c r="AN139" s="126">
        <f t="shared" ref="AN139:AN143" si="331">IF(U139=0,"0",COUNTIF(M139:S139,MAX(M139:S139)))</f>
        <v>0</v>
      </c>
      <c r="AO139" s="126">
        <f t="shared" ref="AO139:AO143" si="332">IF(U139=0,"0",MAX(M139:S139))</f>
        <v>0</v>
      </c>
      <c r="AP139" s="124" t="str">
        <f t="shared" ref="AP139:AP143" si="333">IF(D139="","Pas de matchs",IF(U139=0,"KO","Poules"))</f>
        <v>Pas de matchs</v>
      </c>
      <c r="AQ139" s="127" t="str">
        <f t="shared" ref="AQ139:AQ143" si="334">IF(OR($AP139="Pas de matchs",$AP139="KO"),"0",T139-AN139*AO139)</f>
        <v>0</v>
      </c>
      <c r="AR139" s="123" t="str">
        <f t="shared" ref="AR139:AR143" si="335">IF(AND($AP139="Poules",$AN139&gt;1),$C139&amp;" "&amp;$AM139&amp;"
"&amp;"T1","")</f>
        <v/>
      </c>
      <c r="AS139" s="123" t="str">
        <f t="shared" ref="AS139:AS143" si="336">IF(AND($AP139="Poules",$AN139&gt;=2),$C139&amp;" "&amp;$AM139&amp;"
"&amp;"T2","")</f>
        <v/>
      </c>
      <c r="AT139" s="123" t="str">
        <f t="shared" ref="AT139:AT143" si="337">IF(AND($AP139="Poules",$AN139&gt;=3),$C139&amp;" "&amp;$AM139&amp;"
"&amp;"T3","")</f>
        <v/>
      </c>
      <c r="AU139" s="123" t="str">
        <f t="shared" ref="AU139:AU143" si="338">IF(AND($AP139="Poules",$AN139&gt;=4),$C139&amp;" "&amp;$AM139&amp;"
"&amp;"T4","")</f>
        <v/>
      </c>
      <c r="AV139" s="123" t="str">
        <f t="shared" ref="AV139:AV143" si="339">IF(AND($AP139="Poules",$AN139&gt;=5),$C139&amp;" "&amp;$AM139&amp;"
"&amp;"T5","")</f>
        <v/>
      </c>
      <c r="AW139" s="123" t="str">
        <f t="shared" ref="AW139:AW143" si="340">IF(OR(D139="",$AP139&lt;&gt;"Poules",$AQ139=0),"",IF($AQ139-$S139-$R139-$Q139-$P139&gt;=0,$C139&amp;" "&amp;$AM139&amp;"
"&amp;"1/8f",""))</f>
        <v/>
      </c>
      <c r="AX139" s="123" t="str">
        <f t="shared" ref="AX139:AX143" si="341">IF(OR(D139="",$AP139&lt;&gt;"Poules",$AQ139=0),"",IF(D139="","",IF($AQ139-$S139-$R139-$Q139&gt;=0,$C139&amp;" "&amp;$AM139&amp;"
"&amp;"1/4f","")))</f>
        <v/>
      </c>
      <c r="AY139" s="123" t="str">
        <f t="shared" ref="AY139:AY143" si="342">IF(OR(D139="",$AP139&lt;&gt;"Poules",$AQ139=0),"",IF(OR(D139="",AQ139&lt;2),"",IF($AQ139-($S139)&gt;=0,$C139&amp;" "&amp;$AM139&amp;"
"&amp;"1/2f","")))</f>
        <v/>
      </c>
      <c r="AZ139" s="123" t="str">
        <f t="shared" ref="AZ139:AZ143" si="343">IF(OR(D139="",$AP139&lt;&gt;"Poules",$AQ139=0),"",IF(AND($AQ139&lt;&gt;0,AQ139-0&gt;=1),$C139&amp;" "&amp;$AM139&amp;"
"&amp;"finale",""))</f>
        <v/>
      </c>
      <c r="BA139" s="123" t="str">
        <f t="shared" ref="BA139:BA143" si="344">IF(AND($AP139="KO",M139&lt;&gt;""),$C139&amp;" "&amp;$AM139&amp;"
"&amp;"1/64f","")</f>
        <v/>
      </c>
      <c r="BB139" s="123" t="str">
        <f t="shared" ref="BB139:BB143" si="345">IF(AND($AP139="KO",N139&lt;&gt;""),$C139&amp;" "&amp;$AM139&amp;"
"&amp;"1/32f","")</f>
        <v/>
      </c>
      <c r="BC139" s="123" t="str">
        <f t="shared" ref="BC139:BC143" si="346">IF(AND($AP139="KO",O139&lt;&gt;""),$C139&amp;" "&amp;$AM139&amp;"
"&amp;"1/16f","")</f>
        <v/>
      </c>
      <c r="BD139" s="123" t="str">
        <f t="shared" ref="BD139:BD143" si="347">IF(AND($AP139="KO",P139&lt;&gt;""),$C139&amp;" "&amp;$AM139&amp;"
"&amp;"1/8f","")</f>
        <v/>
      </c>
      <c r="BE139" s="123" t="str">
        <f t="shared" ref="BE139:BE143" si="348">IF(AND($AP139="KO",Q139&lt;&gt;""),$C139&amp;" "&amp;$AM139&amp;"
"&amp;"1/4f","")</f>
        <v/>
      </c>
      <c r="BF139" s="123" t="str">
        <f t="shared" ref="BF139:BF143" si="349">IF(AND($AP139="KO",R139&lt;&gt;""),$C139&amp;" "&amp;$AM139&amp;"
"&amp;"1/2f","")</f>
        <v/>
      </c>
      <c r="BG139" s="123" t="str">
        <f t="shared" ref="BG139:BG143" si="350">IF(AND($AP139="KO",S139&lt;&gt;""),$C139&amp;" "&amp;$AM139&amp;"
"&amp;"finale","")</f>
        <v/>
      </c>
    </row>
    <row r="140" spans="1:59" ht="26.25" customHeight="1" x14ac:dyDescent="0.2">
      <c r="A140" s="129" t="str">
        <f>IF(AL140="","","?? ---&gt;")</f>
        <v/>
      </c>
      <c r="B140" s="163"/>
      <c r="C140" s="71" t="s">
        <v>9</v>
      </c>
      <c r="D140" s="5"/>
      <c r="E140" s="72"/>
      <c r="F140" s="73" t="str">
        <f>IF(D140="","",IF(D140&gt;=64,16,IF(D140&gt;=32,8,IF(D140&gt;=16,4,IF(D140&lt;6,0,2)))))</f>
        <v/>
      </c>
      <c r="G140" s="9" t="str">
        <f>IF(OR(D140="",Tables!A143=1),"",VLOOKUP(D140,Tables!$C$1:$F$47,2))</f>
        <v/>
      </c>
      <c r="H140" s="10" t="str">
        <f>IF(OR(D140="",Tables!A143=1),"",IF(G140=0,0,VLOOKUP(D140,Tables!$C$1:$I$47,5)))</f>
        <v/>
      </c>
      <c r="I140" s="9" t="str">
        <f>IF(OR(D140="",Tables!A143=1),"",VLOOKUP(D140,Tables!$C$1:$F$47,3))</f>
        <v/>
      </c>
      <c r="J140" s="10" t="str">
        <f>IF(OR(D140="",Tables!A143=1),"",IF(I140=0,0,VLOOKUP(D140,Tables!$C$1:$I$47,6)))</f>
        <v/>
      </c>
      <c r="K140" s="9" t="str">
        <f>IF(OR(D140="",Tables!A143=1),"",VLOOKUP(D140,Tables!$C$1:$F$47,4))</f>
        <v/>
      </c>
      <c r="L140" s="10" t="str">
        <f>IF(OR(D140="",Tables!A143=1),"",IF(K140=0,0,VLOOKUP(D140,Tables!$C$1:$I$47,7)))</f>
        <v/>
      </c>
      <c r="M140" s="74" t="str">
        <f>IF(Tables!A143=1,IF(N140="","",IF(T140&gt;=127,64,IF(T140-SUM(N140:S140)=0,"",T140-SUM(N140:S140)))),IF(Y140=0,"",Y140))</f>
        <v/>
      </c>
      <c r="N140" s="74" t="str">
        <f>IF(Tables!A143=1,IF(O140="","",IF(T140&gt;=63,32,IF(T140-SUM(O140:S140)=0,"",T140-SUM(O140:S140)))),IF(Z140=0,"",Z140))</f>
        <v/>
      </c>
      <c r="O140" s="74" t="str">
        <f>IF(Tables!A143=1,IF(P140="","",IF(T140&gt;=31,16,IF(T140-SUM(P140:S140)=0,"",T140-SUM(P140:S140)))),IF(AA140=0,"",AA140))</f>
        <v/>
      </c>
      <c r="P140" s="74" t="str">
        <f>IF(Tables!A143=1,IF(Q140="","",IF(T140&gt;=15,8,IF(T140-SUM(Q140:S140)=0,"",T140-SUM(Q140:S140)))),IF(AB140=0,"",AB140))</f>
        <v/>
      </c>
      <c r="Q140" s="74" t="str">
        <f>IF(Tables!A143=1,IF(R140="","",IF(T140&gt;=7,4,IF(T140-SUM(R140:S140)=0,"",T140-SUM(R140:S140)))),IF(AC140=0,"",AC140))</f>
        <v/>
      </c>
      <c r="R140" s="74" t="str">
        <f>IF(Tables!A143=1,IF(S140="","",IF(T140&gt;=3,2,IF((T140-S140)=0,"",(T140-S140)))),IF(AD140=0,"",AD140))</f>
        <v/>
      </c>
      <c r="S140" s="75" t="str">
        <f>IF(Tables!A143=1,IF(D140&lt;6,"",IF(OR(T140="",T140="??"),"",IF(T140&gt;=1,1,""))),IF(AE140=0,"",AE140))</f>
        <v/>
      </c>
      <c r="T140" s="76" t="str">
        <f>IF(D140="","",IF(Tables!A143=1,IF(D140&lt;8,"??",D140-1),IF(Tables!A143=2,IF(D140=3,3,IF(D140=4,6,IF(D140=5,10,(G140*3)+(I140*6)+(K140*10)+((G140*H140)+(I140*J140)+(K140*L140))-1))))))</f>
        <v/>
      </c>
      <c r="U140" s="59">
        <f>IF(Tables!A143=2,IF(K140&gt;=1,5,IF(I140&gt;=1,3,IF(G140&gt;=1,3,0))),0)</f>
        <v>0</v>
      </c>
      <c r="V140" s="59">
        <f>IF(D140="",0,IF(U140=0,0,(G140*1)+(I140*2)+(K140*2)))</f>
        <v>0</v>
      </c>
      <c r="W140" s="59">
        <f>IF(U140=0,0,(G140*3)+(I140*6)+(K140*10))</f>
        <v>0</v>
      </c>
      <c r="X140" s="59">
        <f>IF(D140&lt;6,0,IF(Tables!A143=2,(G140*H140)+(I140*J140)+(K140*L140)-1,0))</f>
        <v>0</v>
      </c>
      <c r="Y140" s="59">
        <f>IF(AE140=0,0,IF(X140&gt;=127,64,IF((X140-SUM(Z140:AE140))&lt;=0,IF(V140&lt;=(SUM(W140:X140)-SUM(Z140:AE140)),V140,0),(X140-SUM(Z140:AE140)))))</f>
        <v>0</v>
      </c>
      <c r="Z140" s="59">
        <f>IF(AE140=0,0,IF(X140&gt;=63,32,IF((X140-SUM(AA140:AE140))&lt;=0,IF(V140&lt;=(SUM(W140:X140)-SUM(AA140:AE140)),V140,0),(X140-SUM(AA140:AE140)))))</f>
        <v>0</v>
      </c>
      <c r="AA140" s="59">
        <f>IF(AE140=0,0,IF(X140&gt;=31,16,IF((X140-SUM(AB140:AE140))&lt;=0,IF(V140&lt;=(SUM(W140:X140)-SUM(AB140:AE140)),V140,0),(X140-SUM(AB140:AE140)))))</f>
        <v>0</v>
      </c>
      <c r="AB140" s="59">
        <f>IF(AE140=0,0,IF(X140&gt;=15,8,IF((X140-SUM(AC140:AE140))&lt;=0,IF(V140&lt;=(SUM(W140:X140)-SUM(AC140:AE140)),V140,0),(X140-SUM(AC140:AE140)))))</f>
        <v>0</v>
      </c>
      <c r="AC140" s="59">
        <f>IF(AE140=0,0,IF(X140&gt;=7,4,IF((X140-SUM(AD140:AE140))&lt;=0,IF(V140&lt;=(SUM(W140:X140)-SUM(AD140:AE140)),V140,0),(X140-SUM(AD140:AE140)))))</f>
        <v>0</v>
      </c>
      <c r="AD140" s="59">
        <f>IF(AE140=0,0,IF(X140&gt;=3,2,IF((X140-AE140)&lt;=0,IF(V140&lt;(SUM(W140:X140)-AE140),V140,0),(X140-AE140))))</f>
        <v>0</v>
      </c>
      <c r="AE140" s="59">
        <f>IF(X140=0,IF(V140&lt;&gt;0,V140,0),IF(X140&gt;=1,1,0))</f>
        <v>0</v>
      </c>
      <c r="AF140" s="59" t="str">
        <f>IF(COUNT(M140:S140)=0,"",COUNT(M140:S140))</f>
        <v/>
      </c>
      <c r="AG140" s="68" t="str">
        <f>IF(D140="","",IF(AND(Tables!A143=2,D140&lt;4),"Normalement, 4 joueurs minimum !!!",IF(AND(Tables!A143=1,D140&lt;8),"8 joueurs minimum !!!","")))</f>
        <v/>
      </c>
      <c r="AH140" s="69" t="str">
        <f>IF(Tables!A143=2,IF(D140="","",IF(((G140*3)+(I140*4)+(K140*5))&lt;&gt;D140,"Incohérence dans les poules !!!","")),"")</f>
        <v/>
      </c>
      <c r="AI140" s="69" t="str">
        <f>IF(AND(D140&gt;5,Tables!A143=2),IF(AND(G140&lt;&gt;0,H140=0),"Sortant poule de 3 incorrect !!!",""),"")</f>
        <v/>
      </c>
      <c r="AJ140" s="69" t="str">
        <f>IF(AND(D140&gt;5,Tables!A143=2),IF(AND(I140&lt;&gt;0,J140=0),"Sortant poule de 4 incorrect !!!",""),"")</f>
        <v/>
      </c>
      <c r="AK140" s="69" t="str">
        <f>IF(AND(D140&gt;5,Tables!A143=2),IF(AND(K140&lt;&gt;0,L140=0),"Sortant poule de 5 incorrect !!!",""),"")</f>
        <v/>
      </c>
      <c r="AL140" s="70" t="str">
        <f>IF(AG140&lt;&gt;"",AG140,IF(AH140&lt;&gt;"",AH140,IF(AI140&lt;&gt;"",AI140,IF(AJ140&lt;&gt;"",AJ140,IF(AK140&lt;&gt;"",AK140,"")))))</f>
        <v/>
      </c>
      <c r="AM140" s="3" t="str">
        <f t="shared" ref="AM140:AM143" si="351">IF($B$139=0,"",$B$139)</f>
        <v/>
      </c>
      <c r="AN140" s="126" t="str">
        <f t="shared" si="331"/>
        <v>0</v>
      </c>
      <c r="AO140" s="126" t="str">
        <f t="shared" si="332"/>
        <v>0</v>
      </c>
      <c r="AP140" s="124" t="str">
        <f t="shared" si="333"/>
        <v>Pas de matchs</v>
      </c>
      <c r="AQ140" s="127" t="str">
        <f t="shared" si="334"/>
        <v>0</v>
      </c>
      <c r="AR140" s="123" t="str">
        <f t="shared" si="335"/>
        <v/>
      </c>
      <c r="AS140" s="123" t="str">
        <f t="shared" si="336"/>
        <v/>
      </c>
      <c r="AT140" s="123" t="str">
        <f t="shared" si="337"/>
        <v/>
      </c>
      <c r="AU140" s="123" t="str">
        <f t="shared" si="338"/>
        <v/>
      </c>
      <c r="AV140" s="123" t="str">
        <f t="shared" si="339"/>
        <v/>
      </c>
      <c r="AW140" s="123" t="str">
        <f t="shared" si="340"/>
        <v/>
      </c>
      <c r="AX140" s="123" t="str">
        <f t="shared" si="341"/>
        <v/>
      </c>
      <c r="AY140" s="123" t="str">
        <f t="shared" si="342"/>
        <v/>
      </c>
      <c r="AZ140" s="123" t="str">
        <f t="shared" si="343"/>
        <v/>
      </c>
      <c r="BA140" s="123" t="str">
        <f t="shared" si="344"/>
        <v/>
      </c>
      <c r="BB140" s="123" t="str">
        <f t="shared" si="345"/>
        <v/>
      </c>
      <c r="BC140" s="123" t="str">
        <f t="shared" si="346"/>
        <v/>
      </c>
      <c r="BD140" s="123" t="str">
        <f t="shared" si="347"/>
        <v/>
      </c>
      <c r="BE140" s="123" t="str">
        <f t="shared" si="348"/>
        <v/>
      </c>
      <c r="BF140" s="123" t="str">
        <f t="shared" si="349"/>
        <v/>
      </c>
      <c r="BG140" s="123" t="str">
        <f t="shared" si="350"/>
        <v/>
      </c>
    </row>
    <row r="141" spans="1:59" ht="26.25" customHeight="1" x14ac:dyDescent="0.2">
      <c r="A141" s="129" t="str">
        <f>IF(AL141="","","?? ---&gt;")</f>
        <v/>
      </c>
      <c r="B141" s="163"/>
      <c r="C141" s="71" t="s">
        <v>10</v>
      </c>
      <c r="D141" s="5"/>
      <c r="E141" s="72"/>
      <c r="F141" s="73" t="str">
        <f>IF(D141="","",IF(D141&gt;=64,16,IF(D141&gt;=32,8,IF(D141&gt;=16,4,IF(D141&lt;6,0,2)))))</f>
        <v/>
      </c>
      <c r="G141" s="9" t="str">
        <f>IF(OR(D141="",Tables!A144=1),"",VLOOKUP(D141,Tables!$C$1:$F$47,2))</f>
        <v/>
      </c>
      <c r="H141" s="10" t="str">
        <f>IF(OR(D141="",Tables!A144=1),"",IF(G141=0,0,VLOOKUP(D141,Tables!$C$1:$I$47,5)))</f>
        <v/>
      </c>
      <c r="I141" s="9" t="str">
        <f>IF(OR(D141="",Tables!A144=1),"",VLOOKUP(D141,Tables!$C$1:$F$47,3))</f>
        <v/>
      </c>
      <c r="J141" s="10" t="str">
        <f>IF(OR(D141="",Tables!A144=1),"",IF(I141=0,0,VLOOKUP(D141,Tables!$C$1:$I$47,6)))</f>
        <v/>
      </c>
      <c r="K141" s="9" t="str">
        <f>IF(OR(D141="",Tables!A144=1),"",VLOOKUP(D141,Tables!$C$1:$F$47,4))</f>
        <v/>
      </c>
      <c r="L141" s="10" t="str">
        <f>IF(OR(D141="",Tables!A144=1),"",IF(K141=0,0,VLOOKUP(D141,Tables!$C$1:$I$47,7)))</f>
        <v/>
      </c>
      <c r="M141" s="74" t="str">
        <f>IF(Tables!A144=1,IF(N141="","",IF(T141&gt;=127,64,IF(T141-SUM(N141:S141)=0,"",T141-SUM(N141:S141)))),IF(Y141=0,"",Y141))</f>
        <v/>
      </c>
      <c r="N141" s="74" t="str">
        <f>IF(Tables!A144=1,IF(O141="","",IF(T141&gt;=63,32,IF(T141-SUM(O141:S141)=0,"",T141-SUM(O141:S141)))),IF(Z141=0,"",Z141))</f>
        <v/>
      </c>
      <c r="O141" s="74" t="str">
        <f>IF(Tables!A144=1,IF(P141="","",IF(T141&gt;=31,16,IF(T141-SUM(P141:S141)=0,"",T141-SUM(P141:S141)))),IF(AA141=0,"",AA141))</f>
        <v/>
      </c>
      <c r="P141" s="74" t="str">
        <f>IF(Tables!A144=1,IF(Q141="","",IF(T141&gt;=15,8,IF(T141-SUM(Q141:S141)=0,"",T141-SUM(Q141:S141)))),IF(AB141=0,"",AB141))</f>
        <v/>
      </c>
      <c r="Q141" s="74" t="str">
        <f>IF(Tables!A144=1,IF(R141="","",IF(T141&gt;=7,4,IF(T141-SUM(R141:S141)=0,"",T141-SUM(R141:S141)))),IF(AC141=0,"",AC141))</f>
        <v/>
      </c>
      <c r="R141" s="74" t="str">
        <f>IF(Tables!A144=1,IF(S141="","",IF(T141&gt;=3,2,IF((T141-S141)=0,"",(T141-S141)))),IF(AD141=0,"",AD141))</f>
        <v/>
      </c>
      <c r="S141" s="75" t="str">
        <f>IF(Tables!A144=1,IF(D141&lt;6,"",IF(OR(T141="",T141="??"),"",IF(T141&gt;=1,1,""))),IF(AE141=0,"",AE141))</f>
        <v/>
      </c>
      <c r="T141" s="76" t="str">
        <f>IF(D141="","",IF(Tables!A144=1,IF(D141&lt;8,"??",D141-1),IF(Tables!A144=2,IF(D141=3,3,IF(D141=4,6,IF(D141=5,10,(G141*3)+(I141*6)+(K141*10)+((G141*H141)+(I141*J141)+(K141*L141))-1))))))</f>
        <v/>
      </c>
      <c r="U141" s="59">
        <f>IF(Tables!A144=2,IF(K141&gt;=1,5,IF(I141&gt;=1,3,IF(G141&gt;=1,3,0))),0)</f>
        <v>0</v>
      </c>
      <c r="V141" s="59">
        <f>IF(D141="",0,IF(U141=0,0,(G141*1)+(I141*2)+(K141*2)))</f>
        <v>0</v>
      </c>
      <c r="W141" s="59">
        <f>IF(U141=0,0,(G141*3)+(I141*6)+(K141*10))</f>
        <v>0</v>
      </c>
      <c r="X141" s="59">
        <f>IF(D141&lt;6,0,IF(Tables!A144=2,(G141*H141)+(I141*J141)+(K141*L141)-1,0))</f>
        <v>0</v>
      </c>
      <c r="Y141" s="59">
        <f>IF(AE141=0,0,IF(X141&gt;=127,64,IF((X141-SUM(Z141:AE141))&lt;=0,IF(V141&lt;=(SUM(W141:X141)-SUM(Z141:AE141)),V141,0),(X141-SUM(Z141:AE141)))))</f>
        <v>0</v>
      </c>
      <c r="Z141" s="59">
        <f>IF(AE141=0,0,IF(X141&gt;=63,32,IF((X141-SUM(AA141:AE141))&lt;=0,IF(V141&lt;=(SUM(W141:X141)-SUM(AA141:AE141)),V141,0),(X141-SUM(AA141:AE141)))))</f>
        <v>0</v>
      </c>
      <c r="AA141" s="59">
        <f>IF(AE141=0,0,IF(X141&gt;=31,16,IF((X141-SUM(AB141:AE141))&lt;=0,IF(V141&lt;=(SUM(W141:X141)-SUM(AB141:AE141)),V141,0),(X141-SUM(AB141:AE141)))))</f>
        <v>0</v>
      </c>
      <c r="AB141" s="59">
        <f>IF(AE141=0,0,IF(X141&gt;=15,8,IF((X141-SUM(AC141:AE141))&lt;=0,IF(V141&lt;=(SUM(W141:X141)-SUM(AC141:AE141)),V141,0),(X141-SUM(AC141:AE141)))))</f>
        <v>0</v>
      </c>
      <c r="AC141" s="59">
        <f>IF(AE141=0,0,IF(X141&gt;=7,4,IF((X141-SUM(AD141:AE141))&lt;=0,IF(V141&lt;=(SUM(W141:X141)-SUM(AD141:AE141)),V141,0),(X141-SUM(AD141:AE141)))))</f>
        <v>0</v>
      </c>
      <c r="AD141" s="59">
        <f>IF(AE141=0,0,IF(X141&gt;=3,2,IF((X141-AE141)&lt;=0,IF(V141&lt;(SUM(W141:X141)-AE141),V141,0),(X141-AE141))))</f>
        <v>0</v>
      </c>
      <c r="AE141" s="59">
        <f>IF(X141=0,IF(V141&lt;&gt;0,V141,0),IF(X141&gt;=1,1,0))</f>
        <v>0</v>
      </c>
      <c r="AF141" s="59" t="str">
        <f>IF(COUNT(M141:S141)=0,"",COUNT(M141:S141))</f>
        <v/>
      </c>
      <c r="AG141" s="68" t="str">
        <f>IF(D141="","",IF(AND(Tables!A144=2,D141&lt;4),"Normalement, 4 joueurs minimum !!!",IF(AND(Tables!A144=1,D141&lt;8),"8 joueurs minimum !!!","")))</f>
        <v/>
      </c>
      <c r="AH141" s="69" t="str">
        <f>IF(Tables!A144=2,IF(D141="","",IF(((G141*3)+(I141*4)+(K141*5))&lt;&gt;D141,"Incohérence dans les poules !!!","")),"")</f>
        <v/>
      </c>
      <c r="AI141" s="69" t="str">
        <f>IF(AND(D141&gt;5,Tables!A144=2),IF(AND(G141&lt;&gt;0,H141=0),"Sortant poule de 3 incorrect !!!",""),"")</f>
        <v/>
      </c>
      <c r="AJ141" s="69" t="str">
        <f>IF(AND(D141&gt;5,Tables!A144=2),IF(AND(I141&lt;&gt;0,J141=0),"Sortant poule de 4 incorrect !!!",""),"")</f>
        <v/>
      </c>
      <c r="AK141" s="69" t="str">
        <f>IF(AND(D141&gt;5,Tables!A144=2),IF(AND(K141&lt;&gt;0,L141=0),"Sortant poule de 5 incorrect !!!",""),"")</f>
        <v/>
      </c>
      <c r="AL141" s="70" t="str">
        <f>IF(AG141&lt;&gt;"",AG141,IF(AH141&lt;&gt;"",AH141,IF(AI141&lt;&gt;"",AI141,IF(AJ141&lt;&gt;"",AJ141,IF(AK141&lt;&gt;"",AK141,"")))))</f>
        <v/>
      </c>
      <c r="AM141" s="3" t="str">
        <f t="shared" si="351"/>
        <v/>
      </c>
      <c r="AN141" s="126" t="str">
        <f t="shared" si="331"/>
        <v>0</v>
      </c>
      <c r="AO141" s="126" t="str">
        <f t="shared" si="332"/>
        <v>0</v>
      </c>
      <c r="AP141" s="124" t="str">
        <f t="shared" si="333"/>
        <v>Pas de matchs</v>
      </c>
      <c r="AQ141" s="127" t="str">
        <f t="shared" si="334"/>
        <v>0</v>
      </c>
      <c r="AR141" s="123" t="str">
        <f t="shared" si="335"/>
        <v/>
      </c>
      <c r="AS141" s="123" t="str">
        <f t="shared" si="336"/>
        <v/>
      </c>
      <c r="AT141" s="123" t="str">
        <f t="shared" si="337"/>
        <v/>
      </c>
      <c r="AU141" s="123" t="str">
        <f t="shared" si="338"/>
        <v/>
      </c>
      <c r="AV141" s="123" t="str">
        <f t="shared" si="339"/>
        <v/>
      </c>
      <c r="AW141" s="123" t="str">
        <f t="shared" si="340"/>
        <v/>
      </c>
      <c r="AX141" s="123" t="str">
        <f t="shared" si="341"/>
        <v/>
      </c>
      <c r="AY141" s="123" t="str">
        <f t="shared" si="342"/>
        <v/>
      </c>
      <c r="AZ141" s="123" t="str">
        <f t="shared" si="343"/>
        <v/>
      </c>
      <c r="BA141" s="123" t="str">
        <f t="shared" si="344"/>
        <v/>
      </c>
      <c r="BB141" s="123" t="str">
        <f t="shared" si="345"/>
        <v/>
      </c>
      <c r="BC141" s="123" t="str">
        <f t="shared" si="346"/>
        <v/>
      </c>
      <c r="BD141" s="123" t="str">
        <f t="shared" si="347"/>
        <v/>
      </c>
      <c r="BE141" s="123" t="str">
        <f t="shared" si="348"/>
        <v/>
      </c>
      <c r="BF141" s="123" t="str">
        <f t="shared" si="349"/>
        <v/>
      </c>
      <c r="BG141" s="123" t="str">
        <f t="shared" si="350"/>
        <v/>
      </c>
    </row>
    <row r="142" spans="1:59" ht="26.25" customHeight="1" x14ac:dyDescent="0.2">
      <c r="A142" s="129" t="str">
        <f>IF(AL142="","","?? ---&gt;")</f>
        <v/>
      </c>
      <c r="B142" s="163"/>
      <c r="C142" s="71" t="s">
        <v>11</v>
      </c>
      <c r="D142" s="5"/>
      <c r="E142" s="72"/>
      <c r="F142" s="73" t="str">
        <f>IF(D142="","",IF(D142&gt;=64,16,IF(D142&gt;=32,8,IF(D142&gt;=16,4,IF(D142&lt;6,0,2)))))</f>
        <v/>
      </c>
      <c r="G142" s="9" t="str">
        <f>IF(OR(D142="",Tables!A145=1),"",VLOOKUP(D142,Tables!$C$1:$F$47,2))</f>
        <v/>
      </c>
      <c r="H142" s="10" t="str">
        <f>IF(OR(D142="",Tables!A145=1),"",IF(G142=0,0,VLOOKUP(D142,Tables!$C$1:$I$47,5)))</f>
        <v/>
      </c>
      <c r="I142" s="9" t="str">
        <f>IF(OR(D142="",Tables!A145=1),"",VLOOKUP(D142,Tables!$C$1:$F$47,3))</f>
        <v/>
      </c>
      <c r="J142" s="10" t="str">
        <f>IF(OR(D142="",Tables!A145=1),"",IF(I142=0,0,VLOOKUP(D142,Tables!$C$1:$I$47,6)))</f>
        <v/>
      </c>
      <c r="K142" s="9" t="str">
        <f>IF(OR(D142="",Tables!A145=1),"",VLOOKUP(D142,Tables!$C$1:$F$47,4))</f>
        <v/>
      </c>
      <c r="L142" s="10" t="str">
        <f>IF(OR(D142="",Tables!A145=1),"",IF(K142=0,0,VLOOKUP(D142,Tables!$C$1:$I$47,7)))</f>
        <v/>
      </c>
      <c r="M142" s="74" t="str">
        <f>IF(Tables!A145=1,IF(N142="","",IF(T142&gt;=127,64,IF(T142-SUM(N142:S142)=0,"",T142-SUM(N142:S142)))),IF(Y142=0,"",Y142))</f>
        <v/>
      </c>
      <c r="N142" s="74" t="str">
        <f>IF(Tables!A145=1,IF(O142="","",IF(T142&gt;=63,32,IF(T142-SUM(O142:S142)=0,"",T142-SUM(O142:S142)))),IF(Z142=0,"",Z142))</f>
        <v/>
      </c>
      <c r="O142" s="74" t="str">
        <f>IF(Tables!A145=1,IF(P142="","",IF(T142&gt;=31,16,IF(T142-SUM(P142:S142)=0,"",T142-SUM(P142:S142)))),IF(AA142=0,"",AA142))</f>
        <v/>
      </c>
      <c r="P142" s="74" t="str">
        <f>IF(Tables!A145=1,IF(Q142="","",IF(T142&gt;=15,8,IF(T142-SUM(Q142:S142)=0,"",T142-SUM(Q142:S142)))),IF(AB142=0,"",AB142))</f>
        <v/>
      </c>
      <c r="Q142" s="74" t="str">
        <f>IF(Tables!A145=1,IF(R142="","",IF(T142&gt;=7,4,IF(T142-SUM(R142:S142)=0,"",T142-SUM(R142:S142)))),IF(AC142=0,"",AC142))</f>
        <v/>
      </c>
      <c r="R142" s="74" t="str">
        <f>IF(Tables!A145=1,IF(S142="","",IF(T142&gt;=3,2,IF((T142-S142)=0,"",(T142-S142)))),IF(AD142=0,"",AD142))</f>
        <v/>
      </c>
      <c r="S142" s="75" t="str">
        <f>IF(Tables!A145=1,IF(D142&lt;6,"",IF(OR(T142="",T142="??"),"",IF(T142&gt;=1,1,""))),IF(AE142=0,"",AE142))</f>
        <v/>
      </c>
      <c r="T142" s="76" t="str">
        <f>IF(D142="","",IF(Tables!A145=1,IF(D142&lt;8,"??",D142-1),IF(Tables!A145=2,IF(D142=3,3,IF(D142=4,6,IF(D142=5,10,(G142*3)+(I142*6)+(K142*10)+((G142*H142)+(I142*J142)+(K142*L142))-1))))))</f>
        <v/>
      </c>
      <c r="U142" s="59">
        <f>IF(Tables!A145=2,IF(K142&gt;=1,5,IF(I142&gt;=1,3,IF(G142&gt;=1,3,0))),0)</f>
        <v>0</v>
      </c>
      <c r="V142" s="59">
        <f>IF(D142="",0,IF(U142=0,0,(G142*1)+(I142*2)+(K142*2)))</f>
        <v>0</v>
      </c>
      <c r="W142" s="59">
        <f>IF(U142=0,0,(G142*3)+(I142*6)+(K142*10))</f>
        <v>0</v>
      </c>
      <c r="X142" s="59">
        <f>IF(D142&lt;6,0,IF(Tables!A145=2,(G142*H142)+(I142*J142)+(K142*L142)-1,0))</f>
        <v>0</v>
      </c>
      <c r="Y142" s="59">
        <f>IF(AE142=0,0,IF(X142&gt;=127,64,IF((X142-SUM(Z142:AE142))&lt;=0,IF(V142&lt;=(SUM(W142:X142)-SUM(Z142:AE142)),V142,0),(X142-SUM(Z142:AE142)))))</f>
        <v>0</v>
      </c>
      <c r="Z142" s="59">
        <f>IF(AE142=0,0,IF(X142&gt;=63,32,IF((X142-SUM(AA142:AE142))&lt;=0,IF(V142&lt;=(SUM(W142:X142)-SUM(AA142:AE142)),V142,0),(X142-SUM(AA142:AE142)))))</f>
        <v>0</v>
      </c>
      <c r="AA142" s="59">
        <f>IF(AE142=0,0,IF(X142&gt;=31,16,IF((X142-SUM(AB142:AE142))&lt;=0,IF(V142&lt;=(SUM(W142:X142)-SUM(AB142:AE142)),V142,0),(X142-SUM(AB142:AE142)))))</f>
        <v>0</v>
      </c>
      <c r="AB142" s="59">
        <f>IF(AE142=0,0,IF(X142&gt;=15,8,IF((X142-SUM(AC142:AE142))&lt;=0,IF(V142&lt;=(SUM(W142:X142)-SUM(AC142:AE142)),V142,0),(X142-SUM(AC142:AE142)))))</f>
        <v>0</v>
      </c>
      <c r="AC142" s="59">
        <f>IF(AE142=0,0,IF(X142&gt;=7,4,IF((X142-SUM(AD142:AE142))&lt;=0,IF(V142&lt;=(SUM(W142:X142)-SUM(AD142:AE142)),V142,0),(X142-SUM(AD142:AE142)))))</f>
        <v>0</v>
      </c>
      <c r="AD142" s="59">
        <f>IF(AE142=0,0,IF(X142&gt;=3,2,IF((X142-AE142)&lt;=0,IF(V142&lt;(SUM(W142:X142)-AE142),V142,0),(X142-AE142))))</f>
        <v>0</v>
      </c>
      <c r="AE142" s="59">
        <f>IF(X142=0,IF(V142&lt;&gt;0,V142,0),IF(X142&gt;=1,1,0))</f>
        <v>0</v>
      </c>
      <c r="AF142" s="59" t="str">
        <f>IF(COUNT(M142:S142)=0,"",COUNT(M142:S142))</f>
        <v/>
      </c>
      <c r="AG142" s="68" t="str">
        <f>IF(D142="","",IF(AND(Tables!A145=2,D142&lt;4),"Normalement, 4 joueurs minimum !!!",IF(AND(Tables!A145=1,D142&lt;8),"8 joueurs minimum !!!","")))</f>
        <v/>
      </c>
      <c r="AH142" s="69" t="str">
        <f>IF(Tables!A145=2,IF(D142="","",IF(((G142*3)+(I142*4)+(K142*5))&lt;&gt;D142,"Incohérence dans les poules !!!","")),"")</f>
        <v/>
      </c>
      <c r="AI142" s="69" t="str">
        <f>IF(AND(D142&gt;5,Tables!A145=2),IF(AND(G142&lt;&gt;0,H142=0),"Sortant poule de 3 incorrect !!!",""),"")</f>
        <v/>
      </c>
      <c r="AJ142" s="69" t="str">
        <f>IF(AND(D142&gt;5,Tables!A145=2),IF(AND(I142&lt;&gt;0,J142=0),"Sortant poule de 4 incorrect !!!",""),"")</f>
        <v/>
      </c>
      <c r="AK142" s="69" t="str">
        <f>IF(AND(D142&gt;5,Tables!A145=2),IF(AND(K142&lt;&gt;0,L142=0),"Sortant poule de 5 incorrect !!!",""),"")</f>
        <v/>
      </c>
      <c r="AL142" s="70" t="str">
        <f>IF(AG142&lt;&gt;"",AG142,IF(AH142&lt;&gt;"",AH142,IF(AI142&lt;&gt;"",AI142,IF(AJ142&lt;&gt;"",AJ142,IF(AK142&lt;&gt;"",AK142,"")))))</f>
        <v/>
      </c>
      <c r="AM142" s="3" t="str">
        <f t="shared" si="351"/>
        <v/>
      </c>
      <c r="AN142" s="126" t="str">
        <f t="shared" si="331"/>
        <v>0</v>
      </c>
      <c r="AO142" s="126" t="str">
        <f t="shared" si="332"/>
        <v>0</v>
      </c>
      <c r="AP142" s="124" t="str">
        <f t="shared" si="333"/>
        <v>Pas de matchs</v>
      </c>
      <c r="AQ142" s="127" t="str">
        <f t="shared" si="334"/>
        <v>0</v>
      </c>
      <c r="AR142" s="123" t="str">
        <f t="shared" si="335"/>
        <v/>
      </c>
      <c r="AS142" s="123" t="str">
        <f t="shared" si="336"/>
        <v/>
      </c>
      <c r="AT142" s="123" t="str">
        <f t="shared" si="337"/>
        <v/>
      </c>
      <c r="AU142" s="123" t="str">
        <f t="shared" si="338"/>
        <v/>
      </c>
      <c r="AV142" s="123" t="str">
        <f t="shared" si="339"/>
        <v/>
      </c>
      <c r="AW142" s="123" t="str">
        <f t="shared" si="340"/>
        <v/>
      </c>
      <c r="AX142" s="123" t="str">
        <f t="shared" si="341"/>
        <v/>
      </c>
      <c r="AY142" s="123" t="str">
        <f t="shared" si="342"/>
        <v/>
      </c>
      <c r="AZ142" s="123" t="str">
        <f t="shared" si="343"/>
        <v/>
      </c>
      <c r="BA142" s="123" t="str">
        <f t="shared" si="344"/>
        <v/>
      </c>
      <c r="BB142" s="123" t="str">
        <f t="shared" si="345"/>
        <v/>
      </c>
      <c r="BC142" s="123" t="str">
        <f t="shared" si="346"/>
        <v/>
      </c>
      <c r="BD142" s="123" t="str">
        <f t="shared" si="347"/>
        <v/>
      </c>
      <c r="BE142" s="123" t="str">
        <f t="shared" si="348"/>
        <v/>
      </c>
      <c r="BF142" s="123" t="str">
        <f t="shared" si="349"/>
        <v/>
      </c>
      <c r="BG142" s="123" t="str">
        <f t="shared" si="350"/>
        <v/>
      </c>
    </row>
    <row r="143" spans="1:59" ht="26.25" customHeight="1" thickBot="1" x14ac:dyDescent="0.25">
      <c r="A143" s="129" t="str">
        <f>IF(AL143="","","?? ---&gt;")</f>
        <v/>
      </c>
      <c r="B143" s="164"/>
      <c r="C143" s="77" t="s">
        <v>12</v>
      </c>
      <c r="D143" s="6"/>
      <c r="E143" s="78"/>
      <c r="F143" s="79" t="str">
        <f>IF(D143="","",IF(D143&gt;=64,16,IF(D143&gt;=32,8,IF(D143&gt;=16,4,IF(D143&lt;6,0,2)))))</f>
        <v/>
      </c>
      <c r="G143" s="11" t="str">
        <f>IF(OR(D143="",Tables!A146=1),"",VLOOKUP(D143,Tables!$C$1:$F$47,2))</f>
        <v/>
      </c>
      <c r="H143" s="12" t="str">
        <f>IF(OR(D143="",Tables!A146=1),"",IF(G143=0,0,VLOOKUP(D143,Tables!$C$1:$I$47,5)))</f>
        <v/>
      </c>
      <c r="I143" s="11" t="str">
        <f>IF(OR(D143="",Tables!A146=1),"",VLOOKUP(D143,Tables!$C$1:$F$47,3))</f>
        <v/>
      </c>
      <c r="J143" s="12" t="str">
        <f>IF(OR(D143="",Tables!A146=1),"",IF(I143=0,0,VLOOKUP(D143,Tables!$C$1:$I$47,6)))</f>
        <v/>
      </c>
      <c r="K143" s="11" t="str">
        <f>IF(OR(D143="",Tables!A146=1),"",VLOOKUP(D143,Tables!$C$1:$F$47,4))</f>
        <v/>
      </c>
      <c r="L143" s="12" t="str">
        <f>IF(OR(D143="",Tables!A146=1),"",IF(K143=0,0,VLOOKUP(D143,Tables!$C$1:$I$47,7)))</f>
        <v/>
      </c>
      <c r="M143" s="80" t="str">
        <f>IF(Tables!A146=1,IF(N143="","",IF(T143&gt;=127,64,IF(T143-SUM(N143:S143)=0,"",T143-SUM(N143:S143)))),IF(Y143=0,"",Y143))</f>
        <v/>
      </c>
      <c r="N143" s="80" t="str">
        <f>IF(Tables!A146=1,IF(O143="","",IF(T143&gt;=63,32,IF(T143-SUM(O143:S143)=0,"",T143-SUM(O143:S143)))),IF(Z143=0,"",Z143))</f>
        <v/>
      </c>
      <c r="O143" s="80" t="str">
        <f>IF(Tables!A146=1,IF(P143="","",IF(T143&gt;=31,16,IF(T143-SUM(P143:S143)=0,"",T143-SUM(P143:S143)))),IF(AA143=0,"",AA143))</f>
        <v/>
      </c>
      <c r="P143" s="80" t="str">
        <f>IF(Tables!A146=1,IF(Q143="","",IF(T143&gt;=15,8,IF(T143-SUM(Q143:S143)=0,"",T143-SUM(Q143:S143)))),IF(AB143=0,"",AB143))</f>
        <v/>
      </c>
      <c r="Q143" s="80" t="str">
        <f>IF(Tables!A146=1,IF(R143="","",IF(T143&gt;=7,4,IF(T143-SUM(R143:S143)=0,"",T143-SUM(R143:S143)))),IF(AC143=0,"",AC143))</f>
        <v/>
      </c>
      <c r="R143" s="80" t="str">
        <f>IF(Tables!A146=1,IF(S143="","",IF(T143&gt;=3,2,IF((T143-S143)=0,"",(T143-S143)))),IF(AD143=0,"",AD143))</f>
        <v/>
      </c>
      <c r="S143" s="81" t="str">
        <f>IF(Tables!A146=1,IF(D143&lt;6,"",IF(OR(T143="",T143="??"),"",IF(T143&gt;=1,1,""))),IF(AE143=0,"",AE143))</f>
        <v/>
      </c>
      <c r="T143" s="82" t="str">
        <f>IF(D143="","",IF(Tables!A146=1,IF(D143&lt;8,"??",D143-1),IF(Tables!A146=2,IF(D143=3,3,IF(D143=4,6,IF(D143=5,10,(G143*3)+(I143*6)+(K143*10)+((G143*H143)+(I143*J143)+(K143*L143))-1))))))</f>
        <v/>
      </c>
      <c r="U143" s="59">
        <f>IF(Tables!A146=2,IF(K143&gt;=1,5,IF(I143&gt;=1,3,IF(G143&gt;=1,3,0))),0)</f>
        <v>0</v>
      </c>
      <c r="V143" s="59">
        <f>IF(D143="",0,IF(U143=0,0,(G143*1)+(I143*2)+(K143*2)))</f>
        <v>0</v>
      </c>
      <c r="W143" s="59">
        <f>IF(U143=0,0,(G143*3)+(I143*6)+(K143*10))</f>
        <v>0</v>
      </c>
      <c r="X143" s="59">
        <f>IF(D143&lt;6,0,IF(Tables!A146=2,(G143*H143)+(I143*J143)+(K143*L143)-1,0))</f>
        <v>0</v>
      </c>
      <c r="Y143" s="59">
        <f>IF(AE143=0,0,IF(X143&gt;=127,64,IF((X143-SUM(Z143:AE143))&lt;=0,IF(V143&lt;=(SUM(W143:X143)-SUM(Z143:AE143)),V143,0),(X143-SUM(Z143:AE143)))))</f>
        <v>0</v>
      </c>
      <c r="Z143" s="59">
        <f>IF(AE143=0,0,IF(X143&gt;=63,32,IF((X143-SUM(AA143:AE143))&lt;=0,IF(V143&lt;=(SUM(W143:X143)-SUM(AA143:AE143)),V143,0),(X143-SUM(AA143:AE143)))))</f>
        <v>0</v>
      </c>
      <c r="AA143" s="59">
        <f>IF(AE143=0,0,IF(X143&gt;=31,16,IF((X143-SUM(AB143:AE143))&lt;=0,IF(V143&lt;=(SUM(W143:X143)-SUM(AB143:AE143)),V143,0),(X143-SUM(AB143:AE143)))))</f>
        <v>0</v>
      </c>
      <c r="AB143" s="59">
        <f>IF(AE143=0,0,IF(X143&gt;=15,8,IF((X143-SUM(AC143:AE143))&lt;=0,IF(V143&lt;=(SUM(W143:X143)-SUM(AC143:AE143)),V143,0),(X143-SUM(AC143:AE143)))))</f>
        <v>0</v>
      </c>
      <c r="AC143" s="59">
        <f>IF(AE143=0,0,IF(X143&gt;=7,4,IF((X143-SUM(AD143:AE143))&lt;=0,IF(V143&lt;=(SUM(W143:X143)-SUM(AD143:AE143)),V143,0),(X143-SUM(AD143:AE143)))))</f>
        <v>0</v>
      </c>
      <c r="AD143" s="59">
        <f>IF(AE143=0,0,IF(X143&gt;=3,2,IF((X143-AE143)&lt;=0,IF(V143&lt;(SUM(W143:X143)-AE143),V143,0),(X143-AE143))))</f>
        <v>0</v>
      </c>
      <c r="AE143" s="59">
        <f>IF(X143=0,IF(V143&lt;&gt;0,V143,0),IF(X143&gt;=1,1,0))</f>
        <v>0</v>
      </c>
      <c r="AF143" s="59" t="str">
        <f>IF(COUNT(M143:S143)=0,"",COUNT(M143:S143))</f>
        <v/>
      </c>
      <c r="AG143" s="68" t="str">
        <f>IF(D143="","",IF(AND(Tables!A146=2,D143&lt;4),"Normalement, 4 joueurs minimum !!!",IF(AND(Tables!A146=1,D143&lt;8),"8 joueurs minimum !!!","")))</f>
        <v/>
      </c>
      <c r="AH143" s="69" t="str">
        <f>IF(Tables!A146=2,IF(D143="","",IF(((G143*3)+(I143*4)+(K143*5))&lt;&gt;D143,"Incohérence dans les poules !!!","")),"")</f>
        <v/>
      </c>
      <c r="AI143" s="69" t="str">
        <f>IF(AND(D143&gt;5,Tables!A146=2),IF(AND(G143&lt;&gt;0,H143=0),"Sortant poule de 3 incorrect !!!",""),"")</f>
        <v/>
      </c>
      <c r="AJ143" s="69" t="str">
        <f>IF(AND(D143&gt;5,Tables!A146=2),IF(AND(I143&lt;&gt;0,J143=0),"Sortant poule de 4 incorrect !!!",""),"")</f>
        <v/>
      </c>
      <c r="AK143" s="69" t="str">
        <f>IF(AND(D143&gt;5,Tables!A146=2),IF(AND(K143&lt;&gt;0,L143=0),"Sortant poule de 5 incorrect !!!",""),"")</f>
        <v/>
      </c>
      <c r="AL143" s="70" t="str">
        <f>IF(AG143&lt;&gt;"",AG143,IF(AH143&lt;&gt;"",AH143,IF(AI143&lt;&gt;"",AI143,IF(AJ143&lt;&gt;"",AJ143,IF(AK143&lt;&gt;"",AK143,"")))))</f>
        <v/>
      </c>
      <c r="AM143" s="3" t="str">
        <f t="shared" si="351"/>
        <v/>
      </c>
      <c r="AN143" s="126" t="str">
        <f t="shared" si="331"/>
        <v>0</v>
      </c>
      <c r="AO143" s="126" t="str">
        <f t="shared" si="332"/>
        <v>0</v>
      </c>
      <c r="AP143" s="124" t="str">
        <f t="shared" si="333"/>
        <v>Pas de matchs</v>
      </c>
      <c r="AQ143" s="127" t="str">
        <f t="shared" si="334"/>
        <v>0</v>
      </c>
      <c r="AR143" s="123" t="str">
        <f t="shared" si="335"/>
        <v/>
      </c>
      <c r="AS143" s="123" t="str">
        <f t="shared" si="336"/>
        <v/>
      </c>
      <c r="AT143" s="123" t="str">
        <f t="shared" si="337"/>
        <v/>
      </c>
      <c r="AU143" s="123" t="str">
        <f t="shared" si="338"/>
        <v/>
      </c>
      <c r="AV143" s="123" t="str">
        <f t="shared" si="339"/>
        <v/>
      </c>
      <c r="AW143" s="123" t="str">
        <f t="shared" si="340"/>
        <v/>
      </c>
      <c r="AX143" s="123" t="str">
        <f t="shared" si="341"/>
        <v/>
      </c>
      <c r="AY143" s="123" t="str">
        <f t="shared" si="342"/>
        <v/>
      </c>
      <c r="AZ143" s="123" t="str">
        <f t="shared" si="343"/>
        <v/>
      </c>
      <c r="BA143" s="123" t="str">
        <f t="shared" si="344"/>
        <v/>
      </c>
      <c r="BB143" s="123" t="str">
        <f t="shared" si="345"/>
        <v/>
      </c>
      <c r="BC143" s="123" t="str">
        <f t="shared" si="346"/>
        <v/>
      </c>
      <c r="BD143" s="123" t="str">
        <f t="shared" si="347"/>
        <v/>
      </c>
      <c r="BE143" s="123" t="str">
        <f t="shared" si="348"/>
        <v/>
      </c>
      <c r="BF143" s="123" t="str">
        <f t="shared" si="349"/>
        <v/>
      </c>
      <c r="BG143" s="123" t="str">
        <f t="shared" si="350"/>
        <v/>
      </c>
    </row>
    <row r="144" spans="1:59" ht="18.75" customHeight="1" thickTop="1" thickBot="1" x14ac:dyDescent="0.25">
      <c r="A144" s="128"/>
      <c r="B144" s="83"/>
      <c r="C144" s="84"/>
      <c r="D144" s="84"/>
      <c r="E144" s="85"/>
      <c r="F144" s="84"/>
      <c r="G144" s="84"/>
      <c r="H144" s="84"/>
      <c r="I144" s="84"/>
      <c r="J144" s="84"/>
      <c r="K144" s="84"/>
      <c r="L144" s="84"/>
      <c r="M144" s="86">
        <f t="shared" ref="M144:T144" si="352">SUM(M139:M143)</f>
        <v>0</v>
      </c>
      <c r="N144" s="86">
        <f t="shared" si="352"/>
        <v>0</v>
      </c>
      <c r="O144" s="86">
        <f t="shared" si="352"/>
        <v>0</v>
      </c>
      <c r="P144" s="86">
        <f t="shared" si="352"/>
        <v>0</v>
      </c>
      <c r="Q144" s="86">
        <f t="shared" si="352"/>
        <v>0</v>
      </c>
      <c r="R144" s="86">
        <f t="shared" si="352"/>
        <v>0</v>
      </c>
      <c r="S144" s="86">
        <f t="shared" si="352"/>
        <v>0</v>
      </c>
      <c r="T144" s="87">
        <f t="shared" si="352"/>
        <v>0</v>
      </c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53"/>
      <c r="AG144" s="55"/>
      <c r="AH144" s="56"/>
      <c r="AI144" s="56"/>
      <c r="AJ144" s="56"/>
      <c r="AK144" s="56"/>
      <c r="AL144" s="57"/>
      <c r="AN144" s="124"/>
      <c r="AO144" s="124"/>
      <c r="AP144" s="124"/>
      <c r="AQ144" s="124"/>
      <c r="AR144" s="124"/>
      <c r="AS144" s="124"/>
      <c r="AT144" s="124"/>
      <c r="AU144" s="124"/>
      <c r="AV144" s="124"/>
      <c r="AW144" s="124"/>
      <c r="AX144" s="124"/>
      <c r="AY144" s="124"/>
      <c r="AZ144" s="124"/>
      <c r="BA144" s="124"/>
      <c r="BB144" s="124"/>
      <c r="BC144" s="124"/>
      <c r="BD144" s="124"/>
      <c r="BE144" s="124"/>
      <c r="BF144" s="124"/>
      <c r="BG144" s="124"/>
    </row>
    <row r="145" ht="13.5" thickTop="1" x14ac:dyDescent="0.2"/>
    <row r="146" ht="12.75" customHeight="1" x14ac:dyDescent="0.2"/>
  </sheetData>
  <mergeCells count="688">
    <mergeCell ref="AN110:AN111"/>
    <mergeCell ref="AO110:AO111"/>
    <mergeCell ref="AP110:AP111"/>
    <mergeCell ref="AQ110:AQ111"/>
    <mergeCell ref="AR111:AV111"/>
    <mergeCell ref="AW111:AZ111"/>
    <mergeCell ref="BA111:BG111"/>
    <mergeCell ref="AN137:AN138"/>
    <mergeCell ref="AO137:AO138"/>
    <mergeCell ref="AP137:AP138"/>
    <mergeCell ref="AQ137:AQ138"/>
    <mergeCell ref="AR138:AV138"/>
    <mergeCell ref="AW138:AZ138"/>
    <mergeCell ref="BA138:BG138"/>
    <mergeCell ref="AN119:AN120"/>
    <mergeCell ref="AO119:AO120"/>
    <mergeCell ref="AP119:AP120"/>
    <mergeCell ref="AQ119:AQ120"/>
    <mergeCell ref="AR120:AV120"/>
    <mergeCell ref="AW120:AZ120"/>
    <mergeCell ref="BA120:BG120"/>
    <mergeCell ref="AN128:AN129"/>
    <mergeCell ref="AO128:AO129"/>
    <mergeCell ref="AP128:AP129"/>
    <mergeCell ref="AQ128:AQ129"/>
    <mergeCell ref="AR129:AV129"/>
    <mergeCell ref="AW129:AZ129"/>
    <mergeCell ref="BA129:BG129"/>
    <mergeCell ref="AN92:AN93"/>
    <mergeCell ref="AO92:AO93"/>
    <mergeCell ref="AP92:AP93"/>
    <mergeCell ref="AQ92:AQ93"/>
    <mergeCell ref="AR93:AV93"/>
    <mergeCell ref="AW93:AZ93"/>
    <mergeCell ref="BA93:BG93"/>
    <mergeCell ref="AN101:AN102"/>
    <mergeCell ref="AO101:AO102"/>
    <mergeCell ref="AP101:AP102"/>
    <mergeCell ref="AQ101:AQ102"/>
    <mergeCell ref="AR102:AV102"/>
    <mergeCell ref="AW102:AZ102"/>
    <mergeCell ref="BA102:BG102"/>
    <mergeCell ref="AN74:AN75"/>
    <mergeCell ref="AO74:AO75"/>
    <mergeCell ref="AP74:AP75"/>
    <mergeCell ref="AQ74:AQ75"/>
    <mergeCell ref="AR75:AV75"/>
    <mergeCell ref="AW75:AZ75"/>
    <mergeCell ref="BA75:BG75"/>
    <mergeCell ref="AN83:AN84"/>
    <mergeCell ref="AO83:AO84"/>
    <mergeCell ref="AP83:AP84"/>
    <mergeCell ref="AQ83:AQ84"/>
    <mergeCell ref="AR84:AV84"/>
    <mergeCell ref="AW84:AZ84"/>
    <mergeCell ref="BA84:BG84"/>
    <mergeCell ref="AN56:AN57"/>
    <mergeCell ref="AO56:AO57"/>
    <mergeCell ref="AP56:AP57"/>
    <mergeCell ref="AQ56:AQ57"/>
    <mergeCell ref="AR57:AV57"/>
    <mergeCell ref="AW57:AZ57"/>
    <mergeCell ref="BA57:BG57"/>
    <mergeCell ref="AN65:AN66"/>
    <mergeCell ref="AO65:AO66"/>
    <mergeCell ref="AP65:AP66"/>
    <mergeCell ref="AQ65:AQ66"/>
    <mergeCell ref="AR66:AV66"/>
    <mergeCell ref="AW66:AZ66"/>
    <mergeCell ref="BA66:BG66"/>
    <mergeCell ref="AN38:AN39"/>
    <mergeCell ref="AO38:AO39"/>
    <mergeCell ref="AP38:AP39"/>
    <mergeCell ref="AQ38:AQ39"/>
    <mergeCell ref="AR39:AV39"/>
    <mergeCell ref="AW39:AZ39"/>
    <mergeCell ref="BA39:BG39"/>
    <mergeCell ref="AN47:AN48"/>
    <mergeCell ref="AO47:AO48"/>
    <mergeCell ref="AP47:AP48"/>
    <mergeCell ref="AQ47:AQ48"/>
    <mergeCell ref="AR48:AV48"/>
    <mergeCell ref="AW48:AZ48"/>
    <mergeCell ref="BA48:BG48"/>
    <mergeCell ref="AN20:AN21"/>
    <mergeCell ref="AO20:AO21"/>
    <mergeCell ref="AP20:AP21"/>
    <mergeCell ref="AQ20:AQ21"/>
    <mergeCell ref="AR21:AV21"/>
    <mergeCell ref="AW21:AZ21"/>
    <mergeCell ref="BA21:BG21"/>
    <mergeCell ref="AN29:AN30"/>
    <mergeCell ref="AO29:AO30"/>
    <mergeCell ref="AP29:AP30"/>
    <mergeCell ref="AQ29:AQ30"/>
    <mergeCell ref="AR30:AV30"/>
    <mergeCell ref="AW30:AZ30"/>
    <mergeCell ref="BA30:BG30"/>
    <mergeCell ref="H2:H3"/>
    <mergeCell ref="B4:B8"/>
    <mergeCell ref="D2:D3"/>
    <mergeCell ref="E2:E3"/>
    <mergeCell ref="T2:T3"/>
    <mergeCell ref="R2:R3"/>
    <mergeCell ref="F2:F3"/>
    <mergeCell ref="G2:G3"/>
    <mergeCell ref="S2:S3"/>
    <mergeCell ref="C2:C3"/>
    <mergeCell ref="N2:N3"/>
    <mergeCell ref="O2:O3"/>
    <mergeCell ref="L2:L3"/>
    <mergeCell ref="M2:M3"/>
    <mergeCell ref="I2:I3"/>
    <mergeCell ref="P2:P3"/>
    <mergeCell ref="J2:J3"/>
    <mergeCell ref="K2:K3"/>
    <mergeCell ref="AD29:AD30"/>
    <mergeCell ref="X2:X3"/>
    <mergeCell ref="S11:S12"/>
    <mergeCell ref="AE29:AE30"/>
    <mergeCell ref="R29:R30"/>
    <mergeCell ref="Q2:Q3"/>
    <mergeCell ref="U2:U3"/>
    <mergeCell ref="V2:V3"/>
    <mergeCell ref="W2:W3"/>
    <mergeCell ref="Y2:Y3"/>
    <mergeCell ref="Z2:Z3"/>
    <mergeCell ref="AA2:AA3"/>
    <mergeCell ref="W11:W12"/>
    <mergeCell ref="X11:X12"/>
    <mergeCell ref="Y11:Y12"/>
    <mergeCell ref="Z11:Z12"/>
    <mergeCell ref="AA11:AA12"/>
    <mergeCell ref="AC2:AC3"/>
    <mergeCell ref="AB2:AB3"/>
    <mergeCell ref="B13:B17"/>
    <mergeCell ref="C11:C12"/>
    <mergeCell ref="D11:D12"/>
    <mergeCell ref="E11:E12"/>
    <mergeCell ref="F11:F12"/>
    <mergeCell ref="G11:G12"/>
    <mergeCell ref="T11:T12"/>
    <mergeCell ref="U11:U12"/>
    <mergeCell ref="AB11:AB12"/>
    <mergeCell ref="J11:J12"/>
    <mergeCell ref="K11:K12"/>
    <mergeCell ref="L11:L12"/>
    <mergeCell ref="M11:M12"/>
    <mergeCell ref="N11:N12"/>
    <mergeCell ref="H11:H12"/>
    <mergeCell ref="I11:I12"/>
    <mergeCell ref="V11:V12"/>
    <mergeCell ref="O11:O12"/>
    <mergeCell ref="P11:P12"/>
    <mergeCell ref="Q11:Q12"/>
    <mergeCell ref="R11:R12"/>
    <mergeCell ref="L20:L21"/>
    <mergeCell ref="M20:M21"/>
    <mergeCell ref="B22:B26"/>
    <mergeCell ref="J38:J39"/>
    <mergeCell ref="K38:K39"/>
    <mergeCell ref="L38:L39"/>
    <mergeCell ref="G29:G30"/>
    <mergeCell ref="H29:H30"/>
    <mergeCell ref="I29:I30"/>
    <mergeCell ref="C29:C30"/>
    <mergeCell ref="D29:D30"/>
    <mergeCell ref="E29:E30"/>
    <mergeCell ref="F29:F30"/>
    <mergeCell ref="C20:C21"/>
    <mergeCell ref="D20:D21"/>
    <mergeCell ref="E20:E21"/>
    <mergeCell ref="F20:F21"/>
    <mergeCell ref="G20:G21"/>
    <mergeCell ref="H20:H21"/>
    <mergeCell ref="I20:I21"/>
    <mergeCell ref="B31:B35"/>
    <mergeCell ref="S29:S30"/>
    <mergeCell ref="T29:T30"/>
    <mergeCell ref="U29:U30"/>
    <mergeCell ref="AA29:AA30"/>
    <mergeCell ref="AB29:AB30"/>
    <mergeCell ref="AC29:AC30"/>
    <mergeCell ref="V29:V30"/>
    <mergeCell ref="W29:W30"/>
    <mergeCell ref="X29:X30"/>
    <mergeCell ref="Y29:Y30"/>
    <mergeCell ref="Z29:Z30"/>
    <mergeCell ref="P29:P30"/>
    <mergeCell ref="Q29:Q30"/>
    <mergeCell ref="J29:J30"/>
    <mergeCell ref="K29:K30"/>
    <mergeCell ref="L29:L30"/>
    <mergeCell ref="M29:M30"/>
    <mergeCell ref="N29:N30"/>
    <mergeCell ref="O29:O30"/>
    <mergeCell ref="B40:B44"/>
    <mergeCell ref="I38:I39"/>
    <mergeCell ref="M38:M39"/>
    <mergeCell ref="N38:N39"/>
    <mergeCell ref="O38:O39"/>
    <mergeCell ref="P38:P39"/>
    <mergeCell ref="C38:C39"/>
    <mergeCell ref="D38:D39"/>
    <mergeCell ref="E38:E39"/>
    <mergeCell ref="F38:F39"/>
    <mergeCell ref="G38:G39"/>
    <mergeCell ref="H38:H39"/>
    <mergeCell ref="N47:N48"/>
    <mergeCell ref="C47:C48"/>
    <mergeCell ref="D47:D48"/>
    <mergeCell ref="E47:E48"/>
    <mergeCell ref="F47:F48"/>
    <mergeCell ref="G47:G48"/>
    <mergeCell ref="H47:H48"/>
    <mergeCell ref="AD38:AD39"/>
    <mergeCell ref="AE38:AE39"/>
    <mergeCell ref="AC38:AC39"/>
    <mergeCell ref="Y38:Y39"/>
    <mergeCell ref="Z38:Z39"/>
    <mergeCell ref="AA38:AA39"/>
    <mergeCell ref="AB38:AB39"/>
    <mergeCell ref="U38:U39"/>
    <mergeCell ref="V38:V39"/>
    <mergeCell ref="X38:X39"/>
    <mergeCell ref="Q38:Q39"/>
    <mergeCell ref="R38:R39"/>
    <mergeCell ref="S38:S39"/>
    <mergeCell ref="T38:T39"/>
    <mergeCell ref="W38:W39"/>
    <mergeCell ref="H56:H57"/>
    <mergeCell ref="AA47:AA48"/>
    <mergeCell ref="AB47:AB48"/>
    <mergeCell ref="AC47:AC48"/>
    <mergeCell ref="AD47:AD48"/>
    <mergeCell ref="AE47:AE48"/>
    <mergeCell ref="B49:B53"/>
    <mergeCell ref="U47:U48"/>
    <mergeCell ref="V47:V48"/>
    <mergeCell ref="W47:W48"/>
    <mergeCell ref="X47:X48"/>
    <mergeCell ref="Y47:Y48"/>
    <mergeCell ref="Z47:Z48"/>
    <mergeCell ref="O47:O48"/>
    <mergeCell ref="P47:P48"/>
    <mergeCell ref="Q47:Q48"/>
    <mergeCell ref="R47:R48"/>
    <mergeCell ref="S47:S48"/>
    <mergeCell ref="T47:T48"/>
    <mergeCell ref="I47:I48"/>
    <mergeCell ref="J47:J48"/>
    <mergeCell ref="K47:K48"/>
    <mergeCell ref="L47:L48"/>
    <mergeCell ref="M47:M48"/>
    <mergeCell ref="B58:B62"/>
    <mergeCell ref="U56:U57"/>
    <mergeCell ref="V56:V57"/>
    <mergeCell ref="W56:W57"/>
    <mergeCell ref="X56:X57"/>
    <mergeCell ref="Y56:Y57"/>
    <mergeCell ref="Z56:Z57"/>
    <mergeCell ref="O56:O57"/>
    <mergeCell ref="P56:P57"/>
    <mergeCell ref="Q56:Q57"/>
    <mergeCell ref="R56:R57"/>
    <mergeCell ref="S56:S57"/>
    <mergeCell ref="T56:T57"/>
    <mergeCell ref="I56:I57"/>
    <mergeCell ref="J56:J57"/>
    <mergeCell ref="K56:K57"/>
    <mergeCell ref="L56:L57"/>
    <mergeCell ref="M56:M57"/>
    <mergeCell ref="N56:N57"/>
    <mergeCell ref="C56:C57"/>
    <mergeCell ref="D56:D57"/>
    <mergeCell ref="E56:E57"/>
    <mergeCell ref="F56:F57"/>
    <mergeCell ref="G56:G57"/>
    <mergeCell ref="B67:B71"/>
    <mergeCell ref="U65:U66"/>
    <mergeCell ref="V65:V66"/>
    <mergeCell ref="W65:W66"/>
    <mergeCell ref="X65:X66"/>
    <mergeCell ref="Y65:Y66"/>
    <mergeCell ref="Z65:Z66"/>
    <mergeCell ref="O65:O66"/>
    <mergeCell ref="P65:P66"/>
    <mergeCell ref="Q65:Q66"/>
    <mergeCell ref="R65:R66"/>
    <mergeCell ref="S65:S66"/>
    <mergeCell ref="T65:T66"/>
    <mergeCell ref="I65:I66"/>
    <mergeCell ref="J65:J66"/>
    <mergeCell ref="K65:K66"/>
    <mergeCell ref="L65:L66"/>
    <mergeCell ref="M65:M66"/>
    <mergeCell ref="N65:N66"/>
    <mergeCell ref="C65:C66"/>
    <mergeCell ref="D65:D66"/>
    <mergeCell ref="E65:E66"/>
    <mergeCell ref="F65:F66"/>
    <mergeCell ref="G65:G66"/>
    <mergeCell ref="C92:C93"/>
    <mergeCell ref="D92:D93"/>
    <mergeCell ref="E92:E93"/>
    <mergeCell ref="F92:F93"/>
    <mergeCell ref="G92:G93"/>
    <mergeCell ref="H92:H93"/>
    <mergeCell ref="AA65:AA66"/>
    <mergeCell ref="AB65:AB66"/>
    <mergeCell ref="AC65:AC66"/>
    <mergeCell ref="H65:H66"/>
    <mergeCell ref="I83:I84"/>
    <mergeCell ref="J83:J84"/>
    <mergeCell ref="K83:K84"/>
    <mergeCell ref="L83:L84"/>
    <mergeCell ref="M83:M84"/>
    <mergeCell ref="N83:N84"/>
    <mergeCell ref="C83:C84"/>
    <mergeCell ref="D83:D84"/>
    <mergeCell ref="E83:E84"/>
    <mergeCell ref="F83:F84"/>
    <mergeCell ref="G83:G84"/>
    <mergeCell ref="H83:H84"/>
    <mergeCell ref="I74:I75"/>
    <mergeCell ref="J74:J75"/>
    <mergeCell ref="H101:H102"/>
    <mergeCell ref="AA92:AA93"/>
    <mergeCell ref="AB92:AB93"/>
    <mergeCell ref="AC92:AC93"/>
    <mergeCell ref="AD92:AD93"/>
    <mergeCell ref="AE92:AE93"/>
    <mergeCell ref="B94:B98"/>
    <mergeCell ref="U92:U93"/>
    <mergeCell ref="V92:V93"/>
    <mergeCell ref="W92:W93"/>
    <mergeCell ref="X92:X93"/>
    <mergeCell ref="Y92:Y93"/>
    <mergeCell ref="Z92:Z93"/>
    <mergeCell ref="O92:O93"/>
    <mergeCell ref="P92:P93"/>
    <mergeCell ref="Q92:Q93"/>
    <mergeCell ref="R92:R93"/>
    <mergeCell ref="S92:S93"/>
    <mergeCell ref="T92:T93"/>
    <mergeCell ref="I92:I93"/>
    <mergeCell ref="J92:J93"/>
    <mergeCell ref="K92:K93"/>
    <mergeCell ref="L92:L93"/>
    <mergeCell ref="M92:M93"/>
    <mergeCell ref="B103:B107"/>
    <mergeCell ref="U101:U102"/>
    <mergeCell ref="V101:V102"/>
    <mergeCell ref="W101:W102"/>
    <mergeCell ref="X101:X102"/>
    <mergeCell ref="Y101:Y102"/>
    <mergeCell ref="Z101:Z102"/>
    <mergeCell ref="O101:O102"/>
    <mergeCell ref="P101:P102"/>
    <mergeCell ref="Q101:Q102"/>
    <mergeCell ref="R101:R102"/>
    <mergeCell ref="S101:S102"/>
    <mergeCell ref="T101:T102"/>
    <mergeCell ref="I101:I102"/>
    <mergeCell ref="J101:J102"/>
    <mergeCell ref="K101:K102"/>
    <mergeCell ref="L101:L102"/>
    <mergeCell ref="M101:M102"/>
    <mergeCell ref="N101:N102"/>
    <mergeCell ref="C101:C102"/>
    <mergeCell ref="D101:D102"/>
    <mergeCell ref="E101:E102"/>
    <mergeCell ref="F101:F102"/>
    <mergeCell ref="G101:G102"/>
    <mergeCell ref="B112:B116"/>
    <mergeCell ref="AA110:AA111"/>
    <mergeCell ref="AB110:AB111"/>
    <mergeCell ref="AC110:AC111"/>
    <mergeCell ref="AD110:AD111"/>
    <mergeCell ref="W110:W111"/>
    <mergeCell ref="X110:X111"/>
    <mergeCell ref="O110:O111"/>
    <mergeCell ref="P110:P111"/>
    <mergeCell ref="Q110:Q111"/>
    <mergeCell ref="R110:R111"/>
    <mergeCell ref="S110:S111"/>
    <mergeCell ref="T110:T111"/>
    <mergeCell ref="I110:I111"/>
    <mergeCell ref="J110:J111"/>
    <mergeCell ref="K110:K111"/>
    <mergeCell ref="L110:L111"/>
    <mergeCell ref="M110:M111"/>
    <mergeCell ref="N110:N111"/>
    <mergeCell ref="C110:C111"/>
    <mergeCell ref="D110:D111"/>
    <mergeCell ref="E110:E111"/>
    <mergeCell ref="F110:F111"/>
    <mergeCell ref="G110:G111"/>
    <mergeCell ref="AD101:AD102"/>
    <mergeCell ref="AE101:AE102"/>
    <mergeCell ref="N92:N93"/>
    <mergeCell ref="AD65:AD66"/>
    <mergeCell ref="AE65:AE66"/>
    <mergeCell ref="AA56:AA57"/>
    <mergeCell ref="AB56:AB57"/>
    <mergeCell ref="AC56:AC57"/>
    <mergeCell ref="AD56:AD57"/>
    <mergeCell ref="AE56:AE57"/>
    <mergeCell ref="N74:N75"/>
    <mergeCell ref="P74:P75"/>
    <mergeCell ref="Q74:Q75"/>
    <mergeCell ref="R74:R75"/>
    <mergeCell ref="S74:S75"/>
    <mergeCell ref="T74:T75"/>
    <mergeCell ref="AF92:AF93"/>
    <mergeCell ref="AF101:AF102"/>
    <mergeCell ref="AF110:AF111"/>
    <mergeCell ref="AF38:AF39"/>
    <mergeCell ref="AF47:AF48"/>
    <mergeCell ref="AF56:AF57"/>
    <mergeCell ref="AF65:AF66"/>
    <mergeCell ref="R119:R120"/>
    <mergeCell ref="Y110:Y111"/>
    <mergeCell ref="Z110:Z111"/>
    <mergeCell ref="S119:S120"/>
    <mergeCell ref="T119:T120"/>
    <mergeCell ref="Y119:Y120"/>
    <mergeCell ref="Z119:Z120"/>
    <mergeCell ref="AA119:AA120"/>
    <mergeCell ref="AB119:AB120"/>
    <mergeCell ref="AC119:AC120"/>
    <mergeCell ref="AD119:AD120"/>
    <mergeCell ref="U110:U111"/>
    <mergeCell ref="V110:V111"/>
    <mergeCell ref="AE110:AE111"/>
    <mergeCell ref="AA101:AA102"/>
    <mergeCell ref="AB101:AB102"/>
    <mergeCell ref="AC101:AC102"/>
    <mergeCell ref="Y20:Y21"/>
    <mergeCell ref="O20:O21"/>
    <mergeCell ref="P20:P21"/>
    <mergeCell ref="Q20:Q21"/>
    <mergeCell ref="R20:R21"/>
    <mergeCell ref="S20:S21"/>
    <mergeCell ref="T20:T21"/>
    <mergeCell ref="AK2:AK3"/>
    <mergeCell ref="AG11:AG12"/>
    <mergeCell ref="AH11:AH12"/>
    <mergeCell ref="AI11:AI12"/>
    <mergeCell ref="AJ11:AJ12"/>
    <mergeCell ref="AK11:AK12"/>
    <mergeCell ref="AG2:AG3"/>
    <mergeCell ref="AH2:AH3"/>
    <mergeCell ref="AI2:AI3"/>
    <mergeCell ref="AJ2:AJ3"/>
    <mergeCell ref="AF2:AF3"/>
    <mergeCell ref="AF11:AF12"/>
    <mergeCell ref="AC11:AC12"/>
    <mergeCell ref="AD11:AD12"/>
    <mergeCell ref="AE11:AE12"/>
    <mergeCell ref="AD2:AD3"/>
    <mergeCell ref="AE2:AE3"/>
    <mergeCell ref="AE20:AE21"/>
    <mergeCell ref="Z20:Z21"/>
    <mergeCell ref="AA20:AA21"/>
    <mergeCell ref="AB20:AB21"/>
    <mergeCell ref="J20:J21"/>
    <mergeCell ref="K20:K21"/>
    <mergeCell ref="AK20:AK21"/>
    <mergeCell ref="AF29:AF30"/>
    <mergeCell ref="AG29:AG30"/>
    <mergeCell ref="AH29:AH30"/>
    <mergeCell ref="AI29:AI30"/>
    <mergeCell ref="AJ29:AJ30"/>
    <mergeCell ref="AK29:AK30"/>
    <mergeCell ref="AG20:AG21"/>
    <mergeCell ref="AH20:AH21"/>
    <mergeCell ref="AI20:AI21"/>
    <mergeCell ref="AJ20:AJ21"/>
    <mergeCell ref="AF20:AF21"/>
    <mergeCell ref="AD20:AD21"/>
    <mergeCell ref="U20:U21"/>
    <mergeCell ref="AC20:AC21"/>
    <mergeCell ref="V20:V21"/>
    <mergeCell ref="W20:W21"/>
    <mergeCell ref="X20:X21"/>
    <mergeCell ref="AK92:AK93"/>
    <mergeCell ref="AG101:AG102"/>
    <mergeCell ref="AH101:AH102"/>
    <mergeCell ref="AI101:AI102"/>
    <mergeCell ref="AJ101:AJ102"/>
    <mergeCell ref="AK101:AK102"/>
    <mergeCell ref="AG38:AG39"/>
    <mergeCell ref="AH38:AH39"/>
    <mergeCell ref="AI38:AI39"/>
    <mergeCell ref="AJ38:AJ39"/>
    <mergeCell ref="AK56:AK57"/>
    <mergeCell ref="AG65:AG66"/>
    <mergeCell ref="AH65:AH66"/>
    <mergeCell ref="AI65:AI66"/>
    <mergeCell ref="AJ65:AJ66"/>
    <mergeCell ref="AK65:AK66"/>
    <mergeCell ref="AG92:AG93"/>
    <mergeCell ref="AH92:AH93"/>
    <mergeCell ref="AI92:AI93"/>
    <mergeCell ref="AJ92:AJ93"/>
    <mergeCell ref="AG110:AG111"/>
    <mergeCell ref="AH110:AH111"/>
    <mergeCell ref="AI110:AI111"/>
    <mergeCell ref="AJ110:AJ111"/>
    <mergeCell ref="AG56:AG57"/>
    <mergeCell ref="AH56:AH57"/>
    <mergeCell ref="AI56:AI57"/>
    <mergeCell ref="AJ56:AJ57"/>
    <mergeCell ref="AI83:AI84"/>
    <mergeCell ref="AJ83:AJ84"/>
    <mergeCell ref="AI74:AI75"/>
    <mergeCell ref="AJ74:AJ75"/>
    <mergeCell ref="AK110:AK111"/>
    <mergeCell ref="C119:C120"/>
    <mergeCell ref="D119:D120"/>
    <mergeCell ref="E119:E120"/>
    <mergeCell ref="F119:F120"/>
    <mergeCell ref="G119:G120"/>
    <mergeCell ref="H119:H120"/>
    <mergeCell ref="I119:I120"/>
    <mergeCell ref="J119:J120"/>
    <mergeCell ref="K119:K120"/>
    <mergeCell ref="H110:H111"/>
    <mergeCell ref="U119:U120"/>
    <mergeCell ref="V119:V120"/>
    <mergeCell ref="W119:W120"/>
    <mergeCell ref="X119:X120"/>
    <mergeCell ref="L119:L120"/>
    <mergeCell ref="M119:M120"/>
    <mergeCell ref="N119:N120"/>
    <mergeCell ref="O119:O120"/>
    <mergeCell ref="P119:P120"/>
    <mergeCell ref="Q119:Q120"/>
    <mergeCell ref="AK119:AK120"/>
    <mergeCell ref="AE119:AE120"/>
    <mergeCell ref="AF119:AF120"/>
    <mergeCell ref="B121:B125"/>
    <mergeCell ref="C128:C129"/>
    <mergeCell ref="D128:D129"/>
    <mergeCell ref="E128:E129"/>
    <mergeCell ref="F128:F129"/>
    <mergeCell ref="G128:G129"/>
    <mergeCell ref="H128:H129"/>
    <mergeCell ref="I128:I129"/>
    <mergeCell ref="Y128:Y129"/>
    <mergeCell ref="P128:P129"/>
    <mergeCell ref="Q128:Q129"/>
    <mergeCell ref="J128:J129"/>
    <mergeCell ref="K128:K129"/>
    <mergeCell ref="L128:L129"/>
    <mergeCell ref="M128:M129"/>
    <mergeCell ref="N128:N129"/>
    <mergeCell ref="O128:O129"/>
    <mergeCell ref="R128:R129"/>
    <mergeCell ref="S128:S129"/>
    <mergeCell ref="T128:T129"/>
    <mergeCell ref="U128:U129"/>
    <mergeCell ref="V128:V129"/>
    <mergeCell ref="W128:W129"/>
    <mergeCell ref="X128:X129"/>
    <mergeCell ref="AJ128:AJ129"/>
    <mergeCell ref="AK128:AK129"/>
    <mergeCell ref="Z128:Z129"/>
    <mergeCell ref="AA128:AA129"/>
    <mergeCell ref="AB128:AB129"/>
    <mergeCell ref="AC128:AC129"/>
    <mergeCell ref="AD128:AD129"/>
    <mergeCell ref="AE128:AE129"/>
    <mergeCell ref="AG119:AG120"/>
    <mergeCell ref="AH119:AH120"/>
    <mergeCell ref="AI119:AI120"/>
    <mergeCell ref="AJ119:AJ120"/>
    <mergeCell ref="AF128:AF129"/>
    <mergeCell ref="B130:B134"/>
    <mergeCell ref="C137:C138"/>
    <mergeCell ref="D137:D138"/>
    <mergeCell ref="E137:E138"/>
    <mergeCell ref="F137:F138"/>
    <mergeCell ref="G137:G138"/>
    <mergeCell ref="AG128:AG129"/>
    <mergeCell ref="AH128:AH129"/>
    <mergeCell ref="AI128:AI129"/>
    <mergeCell ref="O137:O138"/>
    <mergeCell ref="P137:P138"/>
    <mergeCell ref="Q137:Q138"/>
    <mergeCell ref="R137:R138"/>
    <mergeCell ref="S137:S138"/>
    <mergeCell ref="H137:H138"/>
    <mergeCell ref="I137:I138"/>
    <mergeCell ref="J137:J138"/>
    <mergeCell ref="K137:K138"/>
    <mergeCell ref="L137:L138"/>
    <mergeCell ref="M137:M138"/>
    <mergeCell ref="AI137:AI138"/>
    <mergeCell ref="AJ137:AJ138"/>
    <mergeCell ref="AK137:AK138"/>
    <mergeCell ref="B139:B143"/>
    <mergeCell ref="AE137:AE138"/>
    <mergeCell ref="AF137:AF138"/>
    <mergeCell ref="AG137:AG138"/>
    <mergeCell ref="AH137:AH138"/>
    <mergeCell ref="AA137:AA138"/>
    <mergeCell ref="AB137:AB138"/>
    <mergeCell ref="T137:T138"/>
    <mergeCell ref="U137:U138"/>
    <mergeCell ref="V137:V138"/>
    <mergeCell ref="AC137:AC138"/>
    <mergeCell ref="AD137:AD138"/>
    <mergeCell ref="W137:W138"/>
    <mergeCell ref="X137:X138"/>
    <mergeCell ref="Y137:Y138"/>
    <mergeCell ref="Z137:Z138"/>
    <mergeCell ref="N137:N138"/>
    <mergeCell ref="B85:B89"/>
    <mergeCell ref="AE83:AE84"/>
    <mergeCell ref="AF83:AF84"/>
    <mergeCell ref="AG83:AG84"/>
    <mergeCell ref="AH83:AH84"/>
    <mergeCell ref="AA83:AA84"/>
    <mergeCell ref="AB83:AB84"/>
    <mergeCell ref="U83:U84"/>
    <mergeCell ref="V83:V84"/>
    <mergeCell ref="AC83:AC84"/>
    <mergeCell ref="AD83:AD84"/>
    <mergeCell ref="W83:W84"/>
    <mergeCell ref="X83:X84"/>
    <mergeCell ref="Y83:Y84"/>
    <mergeCell ref="Z83:Z84"/>
    <mergeCell ref="O83:O84"/>
    <mergeCell ref="P83:P84"/>
    <mergeCell ref="Q83:Q84"/>
    <mergeCell ref="R83:R84"/>
    <mergeCell ref="S83:S84"/>
    <mergeCell ref="T83:T84"/>
    <mergeCell ref="C74:C75"/>
    <mergeCell ref="D74:D75"/>
    <mergeCell ref="E74:E75"/>
    <mergeCell ref="F74:F75"/>
    <mergeCell ref="G74:G75"/>
    <mergeCell ref="H74:H75"/>
    <mergeCell ref="AK83:AK84"/>
    <mergeCell ref="AK74:AK75"/>
    <mergeCell ref="B76:B80"/>
    <mergeCell ref="AE74:AE75"/>
    <mergeCell ref="AF74:AF75"/>
    <mergeCell ref="AG74:AG75"/>
    <mergeCell ref="AH74:AH75"/>
    <mergeCell ref="AA74:AA75"/>
    <mergeCell ref="AB74:AB75"/>
    <mergeCell ref="U74:U75"/>
    <mergeCell ref="V74:V75"/>
    <mergeCell ref="AC74:AC75"/>
    <mergeCell ref="AD74:AD75"/>
    <mergeCell ref="W74:W75"/>
    <mergeCell ref="X74:X75"/>
    <mergeCell ref="Y74:Y75"/>
    <mergeCell ref="Z74:Z75"/>
    <mergeCell ref="O74:O75"/>
    <mergeCell ref="BA3:BG3"/>
    <mergeCell ref="AN11:AN12"/>
    <mergeCell ref="AO11:AO12"/>
    <mergeCell ref="AP11:AP12"/>
    <mergeCell ref="AQ11:AQ12"/>
    <mergeCell ref="AR12:AV12"/>
    <mergeCell ref="AW12:AZ12"/>
    <mergeCell ref="BA12:BG12"/>
    <mergeCell ref="K74:K75"/>
    <mergeCell ref="L74:L75"/>
    <mergeCell ref="M74:M75"/>
    <mergeCell ref="AQ2:AQ3"/>
    <mergeCell ref="AP2:AP3"/>
    <mergeCell ref="AO2:AO3"/>
    <mergeCell ref="AN2:AN3"/>
    <mergeCell ref="AR3:AV3"/>
    <mergeCell ref="AW3:AZ3"/>
    <mergeCell ref="AK38:AK39"/>
    <mergeCell ref="AG47:AG48"/>
    <mergeCell ref="AH47:AH48"/>
    <mergeCell ref="AI47:AI48"/>
    <mergeCell ref="AJ47:AJ48"/>
    <mergeCell ref="AK47:AK48"/>
    <mergeCell ref="N20:N21"/>
  </mergeCells>
  <phoneticPr fontId="0" type="noConversion"/>
  <conditionalFormatting sqref="AR4:BG4">
    <cfRule type="notContainsBlanks" dxfId="2" priority="4">
      <formula>LEN(TRIM(AR4))&gt;0</formula>
    </cfRule>
  </conditionalFormatting>
  <conditionalFormatting sqref="AR5:BG5">
    <cfRule type="notContainsBlanks" dxfId="1" priority="2">
      <formula>LEN(TRIM(AR5))&gt;0</formula>
    </cfRule>
  </conditionalFormatting>
  <conditionalFormatting sqref="AR6:BG6">
    <cfRule type="notContainsBlanks" dxfId="0" priority="1">
      <formula>LEN(TRIM(AR6))&gt;0</formula>
    </cfRule>
  </conditionalFormatting>
  <printOptions horizontalCentered="1" verticalCentered="1"/>
  <pageMargins left="0.25" right="0.25" top="0.75" bottom="0.75" header="0.3" footer="0.3"/>
  <pageSetup paperSize="9" scale="78" orientation="portrait" horizontalDpi="180" verticalDpi="180" r:id="rId1"/>
  <headerFooter alignWithMargins="0"/>
  <rowBreaks count="15" manualBreakCount="15">
    <brk id="9" min="1" max="19" man="1"/>
    <brk id="18" min="1" max="19" man="1"/>
    <brk id="27" min="1" max="19" man="1"/>
    <brk id="36" max="19" man="1"/>
    <brk id="45" max="16383" man="1"/>
    <brk id="54" max="16383" man="1"/>
    <brk id="63" max="16383" man="1"/>
    <brk id="72" max="19" man="1"/>
    <brk id="81" max="16383" man="1"/>
    <brk id="90" max="19" man="1"/>
    <brk id="99" max="16383" man="1"/>
    <brk id="108" max="19" man="1"/>
    <brk id="117" max="16383" man="1"/>
    <brk id="126" max="19" man="1"/>
    <brk id="13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Drop Down 3">
              <controlPr defaultSize="0" autoLine="0" autoPict="0">
                <anchor moveWithCells="1">
                  <from>
                    <xdr:col>4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Drop Down 4">
              <controlPr defaultSize="0" autoLine="0" autoPict="0">
                <anchor moveWithCells="1">
                  <from>
                    <xdr:col>4</xdr:col>
                    <xdr:colOff>0</xdr:colOff>
                    <xdr:row>4</xdr:row>
                    <xdr:rowOff>0</xdr:rowOff>
                  </from>
                  <to>
                    <xdr:col>5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autoLine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5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>
                <anchor moveWithCells="1">
                  <from>
                    <xdr:col>4</xdr:col>
                    <xdr:colOff>0</xdr:colOff>
                    <xdr:row>6</xdr:row>
                    <xdr:rowOff>0</xdr:rowOff>
                  </from>
                  <to>
                    <xdr:col>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Drop Down 7">
              <controlPr defaultSize="0" autoLine="0" autoPict="0">
                <anchor mov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5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Drop Down 13">
              <controlPr defaultSize="0" autoLine="0" autoPict="0">
                <anchor moveWithCells="1">
                  <from>
                    <xdr:col>4</xdr:col>
                    <xdr:colOff>0</xdr:colOff>
                    <xdr:row>12</xdr:row>
                    <xdr:rowOff>0</xdr:rowOff>
                  </from>
                  <to>
                    <xdr:col>5</xdr:col>
                    <xdr:colOff>0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Drop Down 14">
              <controlPr defaultSize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5</xdr:col>
                    <xdr:colOff>0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Drop Down 15">
              <controlPr defaultSize="0" autoLine="0" autoPict="0">
                <anchor mov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5</xdr:col>
                    <xdr:colOff>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Drop Down 16">
              <controlPr defaultSize="0" autoLine="0" autoPict="0">
                <anchor mov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5</xdr:col>
                    <xdr:colOff>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Drop Down 17">
              <controlPr defaultSize="0" autoLine="0" autoPict="0">
                <anchor moveWithCells="1">
                  <from>
                    <xdr:col>4</xdr:col>
                    <xdr:colOff>0</xdr:colOff>
                    <xdr:row>16</xdr:row>
                    <xdr:rowOff>0</xdr:rowOff>
                  </from>
                  <to>
                    <xdr:col>5</xdr:col>
                    <xdr:colOff>0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4" name="Drop Down 128">
              <controlPr defaultSize="0" autoLine="0" autoPict="0">
                <anchor moveWithCells="1">
                  <from>
                    <xdr:col>4</xdr:col>
                    <xdr:colOff>0</xdr:colOff>
                    <xdr:row>12</xdr:row>
                    <xdr:rowOff>0</xdr:rowOff>
                  </from>
                  <to>
                    <xdr:col>5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5" name="Drop Down 129">
              <controlPr defaultSize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5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6" name="Drop Down 130">
              <controlPr defaultSize="0" autoLine="0" autoPict="0">
                <anchor mov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5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7" name="Drop Down 131">
              <controlPr defaultSize="0" autoLine="0" autoPict="0">
                <anchor mov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5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8" name="Drop Down 132">
              <controlPr defaultSize="0" autoLine="0" autoPict="0">
                <anchor moveWithCells="1">
                  <from>
                    <xdr:col>4</xdr:col>
                    <xdr:colOff>0</xdr:colOff>
                    <xdr:row>16</xdr:row>
                    <xdr:rowOff>0</xdr:rowOff>
                  </from>
                  <to>
                    <xdr:col>5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9" name="Drop Down 133">
              <controlPr defaultSize="0" autoLine="0" autoPict="0">
                <anchor moveWithCells="1">
                  <from>
                    <xdr:col>4</xdr:col>
                    <xdr:colOff>0</xdr:colOff>
                    <xdr:row>12</xdr:row>
                    <xdr:rowOff>0</xdr:rowOff>
                  </from>
                  <to>
                    <xdr:col>5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20" name="Drop Down 134">
              <controlPr defaultSize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5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21" name="Drop Down 135">
              <controlPr defaultSize="0" autoLine="0" autoPict="0">
                <anchor mov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5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22" name="Drop Down 136">
              <controlPr defaultSize="0" autoLine="0" autoPict="0">
                <anchor mov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5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23" name="Drop Down 137">
              <controlPr defaultSize="0" autoLine="0" autoPict="0">
                <anchor moveWithCells="1">
                  <from>
                    <xdr:col>4</xdr:col>
                    <xdr:colOff>0</xdr:colOff>
                    <xdr:row>16</xdr:row>
                    <xdr:rowOff>0</xdr:rowOff>
                  </from>
                  <to>
                    <xdr:col>5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24" name="Drop Down 138">
              <controlPr defaultSize="0" autoLine="0" autoPict="0">
                <anchor moveWithCells="1">
                  <from>
                    <xdr:col>4</xdr:col>
                    <xdr:colOff>0</xdr:colOff>
                    <xdr:row>21</xdr:row>
                    <xdr:rowOff>0</xdr:rowOff>
                  </from>
                  <to>
                    <xdr:col>5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25" name="Drop Down 139">
              <controlPr defaultSize="0" autoLine="0" autoPict="0">
                <anchor moveWithCells="1">
                  <from>
                    <xdr:col>4</xdr:col>
                    <xdr:colOff>0</xdr:colOff>
                    <xdr:row>22</xdr:row>
                    <xdr:rowOff>0</xdr:rowOff>
                  </from>
                  <to>
                    <xdr:col>5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26" name="Drop Down 140">
              <controlPr defaultSize="0" autoLine="0" autoPict="0">
                <anchor moveWithCells="1">
                  <from>
                    <xdr:col>4</xdr:col>
                    <xdr:colOff>0</xdr:colOff>
                    <xdr:row>23</xdr:row>
                    <xdr:rowOff>0</xdr:rowOff>
                  </from>
                  <to>
                    <xdr:col>5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27" name="Drop Down 141">
              <controlPr defaultSize="0" autoLine="0" autoPict="0">
                <anchor moveWithCells="1">
                  <from>
                    <xdr:col>4</xdr:col>
                    <xdr:colOff>0</xdr:colOff>
                    <xdr:row>24</xdr:row>
                    <xdr:rowOff>0</xdr:rowOff>
                  </from>
                  <to>
                    <xdr:col>5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Drop Down 142">
              <controlPr defaultSize="0" autoLine="0" autoPict="0">
                <anchor moveWithCells="1">
                  <from>
                    <xdr:col>4</xdr:col>
                    <xdr:colOff>0</xdr:colOff>
                    <xdr:row>25</xdr:row>
                    <xdr:rowOff>0</xdr:rowOff>
                  </from>
                  <to>
                    <xdr:col>5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Drop Down 143">
              <controlPr defaultSize="0" autoLine="0" autoPict="0">
                <anchor moveWithCells="1">
                  <from>
                    <xdr:col>4</xdr:col>
                    <xdr:colOff>0</xdr:colOff>
                    <xdr:row>30</xdr:row>
                    <xdr:rowOff>0</xdr:rowOff>
                  </from>
                  <to>
                    <xdr:col>5</xdr:col>
                    <xdr:colOff>0</xdr:colOff>
                    <xdr:row>30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30" name="Drop Down 144">
              <controlPr defaultSize="0" autoLine="0" autoPict="0">
                <anchor moveWithCells="1">
                  <from>
                    <xdr:col>4</xdr:col>
                    <xdr:colOff>0</xdr:colOff>
                    <xdr:row>31</xdr:row>
                    <xdr:rowOff>0</xdr:rowOff>
                  </from>
                  <to>
                    <xdr:col>5</xdr:col>
                    <xdr:colOff>0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1" name="Drop Down 145">
              <controlPr defaultSize="0" autoLine="0" autoPict="0">
                <anchor moveWithCells="1">
                  <from>
                    <xdr:col>4</xdr:col>
                    <xdr:colOff>0</xdr:colOff>
                    <xdr:row>32</xdr:row>
                    <xdr:rowOff>0</xdr:rowOff>
                  </from>
                  <to>
                    <xdr:col>5</xdr:col>
                    <xdr:colOff>0</xdr:colOff>
                    <xdr:row>32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2" name="Drop Down 146">
              <controlPr defaultSize="0" autoLine="0" autoPict="0">
                <anchor moveWithCells="1">
                  <from>
                    <xdr:col>4</xdr:col>
                    <xdr:colOff>0</xdr:colOff>
                    <xdr:row>33</xdr:row>
                    <xdr:rowOff>0</xdr:rowOff>
                  </from>
                  <to>
                    <xdr:col>5</xdr:col>
                    <xdr:colOff>0</xdr:colOff>
                    <xdr:row>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33" name="Drop Down 147">
              <controlPr defaultSize="0" autoLine="0" autoPict="0">
                <anchor moveWithCells="1">
                  <from>
                    <xdr:col>4</xdr:col>
                    <xdr:colOff>0</xdr:colOff>
                    <xdr:row>34</xdr:row>
                    <xdr:rowOff>0</xdr:rowOff>
                  </from>
                  <to>
                    <xdr:col>5</xdr:col>
                    <xdr:colOff>0</xdr:colOff>
                    <xdr:row>34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4" name="Drop Down 148">
              <controlPr defaultSize="0" autoLine="0" autoPict="0">
                <anchor moveWithCells="1">
                  <from>
                    <xdr:col>4</xdr:col>
                    <xdr:colOff>0</xdr:colOff>
                    <xdr:row>30</xdr:row>
                    <xdr:rowOff>0</xdr:rowOff>
                  </from>
                  <to>
                    <xdr:col>5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5" name="Drop Down 149">
              <controlPr defaultSize="0" autoLine="0" autoPict="0">
                <anchor moveWithCells="1">
                  <from>
                    <xdr:col>4</xdr:col>
                    <xdr:colOff>0</xdr:colOff>
                    <xdr:row>31</xdr:row>
                    <xdr:rowOff>0</xdr:rowOff>
                  </from>
                  <to>
                    <xdr:col>5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36" name="Drop Down 150">
              <controlPr defaultSize="0" autoLine="0" autoPict="0">
                <anchor moveWithCells="1">
                  <from>
                    <xdr:col>4</xdr:col>
                    <xdr:colOff>0</xdr:colOff>
                    <xdr:row>32</xdr:row>
                    <xdr:rowOff>0</xdr:rowOff>
                  </from>
                  <to>
                    <xdr:col>5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7" name="Drop Down 151">
              <controlPr defaultSize="0" autoLine="0" autoPict="0">
                <anchor moveWithCells="1">
                  <from>
                    <xdr:col>4</xdr:col>
                    <xdr:colOff>0</xdr:colOff>
                    <xdr:row>33</xdr:row>
                    <xdr:rowOff>0</xdr:rowOff>
                  </from>
                  <to>
                    <xdr:col>5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8" name="Drop Down 152">
              <controlPr defaultSize="0" autoLine="0" autoPict="0">
                <anchor moveWithCells="1">
                  <from>
                    <xdr:col>4</xdr:col>
                    <xdr:colOff>0</xdr:colOff>
                    <xdr:row>34</xdr:row>
                    <xdr:rowOff>0</xdr:rowOff>
                  </from>
                  <to>
                    <xdr:col>5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9" name="Drop Down 153">
              <controlPr defaultSize="0" autoLine="0" autoPict="0">
                <anchor moveWithCells="1">
                  <from>
                    <xdr:col>4</xdr:col>
                    <xdr:colOff>0</xdr:colOff>
                    <xdr:row>30</xdr:row>
                    <xdr:rowOff>0</xdr:rowOff>
                  </from>
                  <to>
                    <xdr:col>5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40" name="Drop Down 154">
              <controlPr defaultSize="0" autoLine="0" autoPict="0">
                <anchor moveWithCells="1">
                  <from>
                    <xdr:col>4</xdr:col>
                    <xdr:colOff>0</xdr:colOff>
                    <xdr:row>31</xdr:row>
                    <xdr:rowOff>0</xdr:rowOff>
                  </from>
                  <to>
                    <xdr:col>5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41" name="Drop Down 155">
              <controlPr defaultSize="0" autoLine="0" autoPict="0">
                <anchor moveWithCells="1">
                  <from>
                    <xdr:col>4</xdr:col>
                    <xdr:colOff>0</xdr:colOff>
                    <xdr:row>32</xdr:row>
                    <xdr:rowOff>0</xdr:rowOff>
                  </from>
                  <to>
                    <xdr:col>5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42" name="Drop Down 156">
              <controlPr defaultSize="0" autoLine="0" autoPict="0">
                <anchor moveWithCells="1">
                  <from>
                    <xdr:col>4</xdr:col>
                    <xdr:colOff>0</xdr:colOff>
                    <xdr:row>33</xdr:row>
                    <xdr:rowOff>0</xdr:rowOff>
                  </from>
                  <to>
                    <xdr:col>5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43" name="Drop Down 157">
              <controlPr defaultSize="0" autoLine="0" autoPict="0">
                <anchor moveWithCells="1">
                  <from>
                    <xdr:col>4</xdr:col>
                    <xdr:colOff>0</xdr:colOff>
                    <xdr:row>34</xdr:row>
                    <xdr:rowOff>0</xdr:rowOff>
                  </from>
                  <to>
                    <xdr:col>5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44" name="Drop Down 158">
              <controlPr defaultSize="0" autoLine="0" autoPict="0">
                <anchor moveWithCells="1">
                  <from>
                    <xdr:col>4</xdr:col>
                    <xdr:colOff>0</xdr:colOff>
                    <xdr:row>39</xdr:row>
                    <xdr:rowOff>0</xdr:rowOff>
                  </from>
                  <to>
                    <xdr:col>5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5" name="Drop Down 159">
              <controlPr defaultSize="0" autoLine="0" autoPict="0">
                <anchor moveWithCells="1">
                  <from>
                    <xdr:col>4</xdr:col>
                    <xdr:colOff>0</xdr:colOff>
                    <xdr:row>40</xdr:row>
                    <xdr:rowOff>0</xdr:rowOff>
                  </from>
                  <to>
                    <xdr:col>5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46" name="Drop Down 160">
              <controlPr defaultSize="0" autoLine="0" autoPict="0">
                <anchor moveWithCells="1">
                  <from>
                    <xdr:col>4</xdr:col>
                    <xdr:colOff>0</xdr:colOff>
                    <xdr:row>41</xdr:row>
                    <xdr:rowOff>0</xdr:rowOff>
                  </from>
                  <to>
                    <xdr:col>5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7" name="Drop Down 161">
              <controlPr defaultSize="0" autoLine="0" autoPict="0">
                <anchor moveWithCells="1">
                  <from>
                    <xdr:col>4</xdr:col>
                    <xdr:colOff>0</xdr:colOff>
                    <xdr:row>42</xdr:row>
                    <xdr:rowOff>0</xdr:rowOff>
                  </from>
                  <to>
                    <xdr:col>5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48" name="Drop Down 162">
              <controlPr defaultSize="0" autoLine="0" autoPict="0">
                <anchor moveWithCells="1">
                  <from>
                    <xdr:col>4</xdr:col>
                    <xdr:colOff>0</xdr:colOff>
                    <xdr:row>43</xdr:row>
                    <xdr:rowOff>0</xdr:rowOff>
                  </from>
                  <to>
                    <xdr:col>5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49" name="Drop Down 163">
              <controlPr defaultSize="0" autoLine="0" autoPict="0">
                <anchor moveWithCells="1">
                  <from>
                    <xdr:col>4</xdr:col>
                    <xdr:colOff>0</xdr:colOff>
                    <xdr:row>48</xdr:row>
                    <xdr:rowOff>0</xdr:rowOff>
                  </from>
                  <to>
                    <xdr:col>5</xdr:col>
                    <xdr:colOff>0</xdr:colOff>
                    <xdr:row>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50" name="Drop Down 164">
              <controlPr defaultSize="0" autoLine="0" autoPict="0">
                <anchor moveWithCells="1">
                  <from>
                    <xdr:col>4</xdr:col>
                    <xdr:colOff>0</xdr:colOff>
                    <xdr:row>49</xdr:row>
                    <xdr:rowOff>0</xdr:rowOff>
                  </from>
                  <to>
                    <xdr:col>5</xdr:col>
                    <xdr:colOff>0</xdr:colOff>
                    <xdr:row>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51" name="Drop Down 165">
              <controlPr defaultSize="0" autoLine="0" autoPict="0">
                <anchor moveWithCells="1">
                  <from>
                    <xdr:col>4</xdr:col>
                    <xdr:colOff>0</xdr:colOff>
                    <xdr:row>50</xdr:row>
                    <xdr:rowOff>0</xdr:rowOff>
                  </from>
                  <to>
                    <xdr:col>5</xdr:col>
                    <xdr:colOff>0</xdr:colOff>
                    <xdr:row>50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52" name="Drop Down 166">
              <controlPr defaultSize="0" autoLine="0" autoPict="0">
                <anchor moveWithCells="1">
                  <from>
                    <xdr:col>4</xdr:col>
                    <xdr:colOff>0</xdr:colOff>
                    <xdr:row>51</xdr:row>
                    <xdr:rowOff>0</xdr:rowOff>
                  </from>
                  <to>
                    <xdr:col>5</xdr:col>
                    <xdr:colOff>0</xdr:colOff>
                    <xdr:row>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53" name="Drop Down 167">
              <controlPr defaultSize="0" autoLine="0" autoPict="0">
                <anchor moveWithCells="1">
                  <from>
                    <xdr:col>4</xdr:col>
                    <xdr:colOff>0</xdr:colOff>
                    <xdr:row>52</xdr:row>
                    <xdr:rowOff>0</xdr:rowOff>
                  </from>
                  <to>
                    <xdr:col>5</xdr:col>
                    <xdr:colOff>0</xdr:colOff>
                    <xdr:row>52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54" name="Drop Down 168">
              <controlPr defaultSize="0" autoLine="0" autoPict="0">
                <anchor moveWithCells="1">
                  <from>
                    <xdr:col>4</xdr:col>
                    <xdr:colOff>0</xdr:colOff>
                    <xdr:row>48</xdr:row>
                    <xdr:rowOff>0</xdr:rowOff>
                  </from>
                  <to>
                    <xdr:col>5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55" name="Drop Down 169">
              <controlPr defaultSize="0" autoLine="0" autoPict="0">
                <anchor moveWithCells="1">
                  <from>
                    <xdr:col>4</xdr:col>
                    <xdr:colOff>0</xdr:colOff>
                    <xdr:row>49</xdr:row>
                    <xdr:rowOff>0</xdr:rowOff>
                  </from>
                  <to>
                    <xdr:col>5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56" name="Drop Down 170">
              <controlPr defaultSize="0" autoLine="0" autoPict="0">
                <anchor moveWithCells="1">
                  <from>
                    <xdr:col>4</xdr:col>
                    <xdr:colOff>0</xdr:colOff>
                    <xdr:row>50</xdr:row>
                    <xdr:rowOff>0</xdr:rowOff>
                  </from>
                  <to>
                    <xdr:col>5</xdr:col>
                    <xdr:colOff>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7" name="Drop Down 171">
              <controlPr defaultSize="0" autoLine="0" autoPict="0">
                <anchor moveWithCells="1">
                  <from>
                    <xdr:col>4</xdr:col>
                    <xdr:colOff>0</xdr:colOff>
                    <xdr:row>51</xdr:row>
                    <xdr:rowOff>0</xdr:rowOff>
                  </from>
                  <to>
                    <xdr:col>5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58" name="Drop Down 172">
              <controlPr defaultSize="0" autoLine="0" autoPict="0">
                <anchor moveWithCells="1">
                  <from>
                    <xdr:col>4</xdr:col>
                    <xdr:colOff>0</xdr:colOff>
                    <xdr:row>52</xdr:row>
                    <xdr:rowOff>0</xdr:rowOff>
                  </from>
                  <to>
                    <xdr:col>5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59" name="Drop Down 173">
              <controlPr defaultSize="0" autoLine="0" autoPict="0">
                <anchor moveWithCells="1">
                  <from>
                    <xdr:col>4</xdr:col>
                    <xdr:colOff>0</xdr:colOff>
                    <xdr:row>48</xdr:row>
                    <xdr:rowOff>0</xdr:rowOff>
                  </from>
                  <to>
                    <xdr:col>5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60" name="Drop Down 174">
              <controlPr defaultSize="0" autoLine="0" autoPict="0">
                <anchor moveWithCells="1">
                  <from>
                    <xdr:col>4</xdr:col>
                    <xdr:colOff>0</xdr:colOff>
                    <xdr:row>49</xdr:row>
                    <xdr:rowOff>0</xdr:rowOff>
                  </from>
                  <to>
                    <xdr:col>5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61" name="Drop Down 175">
              <controlPr defaultSize="0" autoLine="0" autoPict="0">
                <anchor moveWithCells="1">
                  <from>
                    <xdr:col>4</xdr:col>
                    <xdr:colOff>0</xdr:colOff>
                    <xdr:row>50</xdr:row>
                    <xdr:rowOff>0</xdr:rowOff>
                  </from>
                  <to>
                    <xdr:col>5</xdr:col>
                    <xdr:colOff>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62" name="Drop Down 176">
              <controlPr defaultSize="0" autoLine="0" autoPict="0">
                <anchor moveWithCells="1">
                  <from>
                    <xdr:col>4</xdr:col>
                    <xdr:colOff>0</xdr:colOff>
                    <xdr:row>51</xdr:row>
                    <xdr:rowOff>0</xdr:rowOff>
                  </from>
                  <to>
                    <xdr:col>5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63" name="Drop Down 177">
              <controlPr defaultSize="0" autoLine="0" autoPict="0">
                <anchor moveWithCells="1">
                  <from>
                    <xdr:col>4</xdr:col>
                    <xdr:colOff>0</xdr:colOff>
                    <xdr:row>52</xdr:row>
                    <xdr:rowOff>0</xdr:rowOff>
                  </from>
                  <to>
                    <xdr:col>5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64" name="Drop Down 178">
              <controlPr defaultSize="0" autoLine="0" autoPict="0">
                <anchor moveWithCells="1">
                  <from>
                    <xdr:col>4</xdr:col>
                    <xdr:colOff>0</xdr:colOff>
                    <xdr:row>57</xdr:row>
                    <xdr:rowOff>0</xdr:rowOff>
                  </from>
                  <to>
                    <xdr:col>5</xdr:col>
                    <xdr:colOff>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65" name="Drop Down 179">
              <controlPr defaultSize="0" autoLine="0" autoPict="0">
                <anchor moveWithCells="1">
                  <from>
                    <xdr:col>4</xdr:col>
                    <xdr:colOff>0</xdr:colOff>
                    <xdr:row>58</xdr:row>
                    <xdr:rowOff>0</xdr:rowOff>
                  </from>
                  <to>
                    <xdr:col>5</xdr:col>
                    <xdr:colOff>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6" name="Drop Down 180">
              <controlPr defaultSize="0" autoLine="0" autoPict="0">
                <anchor moveWithCells="1">
                  <from>
                    <xdr:col>4</xdr:col>
                    <xdr:colOff>0</xdr:colOff>
                    <xdr:row>59</xdr:row>
                    <xdr:rowOff>0</xdr:rowOff>
                  </from>
                  <to>
                    <xdr:col>5</xdr:col>
                    <xdr:colOff>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67" name="Drop Down 181">
              <controlPr defaultSize="0" autoLine="0" autoPict="0">
                <anchor moveWithCells="1">
                  <from>
                    <xdr:col>4</xdr:col>
                    <xdr:colOff>0</xdr:colOff>
                    <xdr:row>60</xdr:row>
                    <xdr:rowOff>0</xdr:rowOff>
                  </from>
                  <to>
                    <xdr:col>5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68" name="Drop Down 182">
              <controlPr defaultSize="0" autoLine="0" autoPict="0">
                <anchor moveWithCells="1">
                  <from>
                    <xdr:col>4</xdr:col>
                    <xdr:colOff>0</xdr:colOff>
                    <xdr:row>61</xdr:row>
                    <xdr:rowOff>0</xdr:rowOff>
                  </from>
                  <to>
                    <xdr:col>5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69" name="Drop Down 183">
              <controlPr defaultSize="0" autoLine="0" autoPict="0">
                <anchor moveWithCells="1">
                  <from>
                    <xdr:col>4</xdr:col>
                    <xdr:colOff>0</xdr:colOff>
                    <xdr:row>66</xdr:row>
                    <xdr:rowOff>0</xdr:rowOff>
                  </from>
                  <to>
                    <xdr:col>5</xdr:col>
                    <xdr:colOff>0</xdr:colOff>
                    <xdr:row>66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70" name="Drop Down 184">
              <controlPr defaultSize="0" autoLine="0" autoPict="0">
                <anchor moveWithCells="1">
                  <from>
                    <xdr:col>4</xdr:col>
                    <xdr:colOff>0</xdr:colOff>
                    <xdr:row>67</xdr:row>
                    <xdr:rowOff>0</xdr:rowOff>
                  </from>
                  <to>
                    <xdr:col>5</xdr:col>
                    <xdr:colOff>0</xdr:colOff>
                    <xdr:row>67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71" name="Drop Down 185">
              <controlPr defaultSize="0" autoLine="0" autoPict="0">
                <anchor moveWithCells="1">
                  <from>
                    <xdr:col>4</xdr:col>
                    <xdr:colOff>0</xdr:colOff>
                    <xdr:row>68</xdr:row>
                    <xdr:rowOff>0</xdr:rowOff>
                  </from>
                  <to>
                    <xdr:col>5</xdr:col>
                    <xdr:colOff>0</xdr:colOff>
                    <xdr:row>68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72" name="Drop Down 186">
              <controlPr defaultSize="0" autoLine="0" autoPict="0">
                <anchor moveWithCells="1">
                  <from>
                    <xdr:col>4</xdr:col>
                    <xdr:colOff>0</xdr:colOff>
                    <xdr:row>69</xdr:row>
                    <xdr:rowOff>0</xdr:rowOff>
                  </from>
                  <to>
                    <xdr:col>5</xdr:col>
                    <xdr:colOff>0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73" name="Drop Down 187">
              <controlPr defaultSize="0" autoLine="0" autoPict="0">
                <anchor moveWithCells="1">
                  <from>
                    <xdr:col>4</xdr:col>
                    <xdr:colOff>0</xdr:colOff>
                    <xdr:row>70</xdr:row>
                    <xdr:rowOff>0</xdr:rowOff>
                  </from>
                  <to>
                    <xdr:col>5</xdr:col>
                    <xdr:colOff>0</xdr:colOff>
                    <xdr:row>70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74" name="Drop Down 188">
              <controlPr defaultSize="0" autoLine="0" autoPict="0">
                <anchor moveWithCells="1">
                  <from>
                    <xdr:col>4</xdr:col>
                    <xdr:colOff>0</xdr:colOff>
                    <xdr:row>66</xdr:row>
                    <xdr:rowOff>0</xdr:rowOff>
                  </from>
                  <to>
                    <xdr:col>5</xdr:col>
                    <xdr:colOff>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75" name="Drop Down 189">
              <controlPr defaultSize="0" autoLine="0" autoPict="0">
                <anchor moveWithCells="1">
                  <from>
                    <xdr:col>4</xdr:col>
                    <xdr:colOff>0</xdr:colOff>
                    <xdr:row>67</xdr:row>
                    <xdr:rowOff>0</xdr:rowOff>
                  </from>
                  <to>
                    <xdr:col>5</xdr:col>
                    <xdr:colOff>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76" name="Drop Down 190">
              <controlPr defaultSize="0" autoLine="0" autoPict="0">
                <anchor moveWithCells="1">
                  <from>
                    <xdr:col>4</xdr:col>
                    <xdr:colOff>0</xdr:colOff>
                    <xdr:row>68</xdr:row>
                    <xdr:rowOff>0</xdr:rowOff>
                  </from>
                  <to>
                    <xdr:col>5</xdr:col>
                    <xdr:colOff>0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77" name="Drop Down 191">
              <controlPr defaultSize="0" autoLine="0" autoPict="0">
                <anchor moveWithCells="1">
                  <from>
                    <xdr:col>4</xdr:col>
                    <xdr:colOff>0</xdr:colOff>
                    <xdr:row>69</xdr:row>
                    <xdr:rowOff>0</xdr:rowOff>
                  </from>
                  <to>
                    <xdr:col>5</xdr:col>
                    <xdr:colOff>0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78" name="Drop Down 192">
              <controlPr defaultSize="0" autoLine="0" autoPict="0">
                <anchor moveWithCells="1">
                  <from>
                    <xdr:col>4</xdr:col>
                    <xdr:colOff>0</xdr:colOff>
                    <xdr:row>70</xdr:row>
                    <xdr:rowOff>0</xdr:rowOff>
                  </from>
                  <to>
                    <xdr:col>5</xdr:col>
                    <xdr:colOff>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79" name="Drop Down 193">
              <controlPr defaultSize="0" autoLine="0" autoPict="0">
                <anchor moveWithCells="1">
                  <from>
                    <xdr:col>4</xdr:col>
                    <xdr:colOff>0</xdr:colOff>
                    <xdr:row>66</xdr:row>
                    <xdr:rowOff>0</xdr:rowOff>
                  </from>
                  <to>
                    <xdr:col>5</xdr:col>
                    <xdr:colOff>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80" name="Drop Down 194">
              <controlPr defaultSize="0" autoLine="0" autoPict="0">
                <anchor moveWithCells="1">
                  <from>
                    <xdr:col>4</xdr:col>
                    <xdr:colOff>0</xdr:colOff>
                    <xdr:row>67</xdr:row>
                    <xdr:rowOff>0</xdr:rowOff>
                  </from>
                  <to>
                    <xdr:col>5</xdr:col>
                    <xdr:colOff>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81" name="Drop Down 195">
              <controlPr defaultSize="0" autoLine="0" autoPict="0">
                <anchor moveWithCells="1">
                  <from>
                    <xdr:col>4</xdr:col>
                    <xdr:colOff>0</xdr:colOff>
                    <xdr:row>68</xdr:row>
                    <xdr:rowOff>0</xdr:rowOff>
                  </from>
                  <to>
                    <xdr:col>5</xdr:col>
                    <xdr:colOff>0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82" name="Drop Down 196">
              <controlPr defaultSize="0" autoLine="0" autoPict="0">
                <anchor moveWithCells="1">
                  <from>
                    <xdr:col>4</xdr:col>
                    <xdr:colOff>0</xdr:colOff>
                    <xdr:row>69</xdr:row>
                    <xdr:rowOff>0</xdr:rowOff>
                  </from>
                  <to>
                    <xdr:col>5</xdr:col>
                    <xdr:colOff>0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83" name="Drop Down 197">
              <controlPr defaultSize="0" autoLine="0" autoPict="0">
                <anchor moveWithCells="1">
                  <from>
                    <xdr:col>4</xdr:col>
                    <xdr:colOff>0</xdr:colOff>
                    <xdr:row>70</xdr:row>
                    <xdr:rowOff>0</xdr:rowOff>
                  </from>
                  <to>
                    <xdr:col>5</xdr:col>
                    <xdr:colOff>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84" name="Drop Down 198">
              <controlPr defaultSize="0" autoLine="0" autoPict="0">
                <anchor moveWithCells="1">
                  <from>
                    <xdr:col>4</xdr:col>
                    <xdr:colOff>0</xdr:colOff>
                    <xdr:row>93</xdr:row>
                    <xdr:rowOff>0</xdr:rowOff>
                  </from>
                  <to>
                    <xdr:col>5</xdr:col>
                    <xdr:colOff>0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85" name="Drop Down 199">
              <controlPr defaultSize="0" autoLine="0" autoPict="0">
                <anchor moveWithCells="1">
                  <from>
                    <xdr:col>4</xdr:col>
                    <xdr:colOff>0</xdr:colOff>
                    <xdr:row>94</xdr:row>
                    <xdr:rowOff>0</xdr:rowOff>
                  </from>
                  <to>
                    <xdr:col>5</xdr:col>
                    <xdr:colOff>0</xdr:colOff>
                    <xdr:row>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6" name="Drop Down 200">
              <controlPr defaultSize="0" autoLine="0" autoPict="0">
                <anchor moveWithCells="1">
                  <from>
                    <xdr:col>4</xdr:col>
                    <xdr:colOff>0</xdr:colOff>
                    <xdr:row>95</xdr:row>
                    <xdr:rowOff>0</xdr:rowOff>
                  </from>
                  <to>
                    <xdr:col>5</xdr:col>
                    <xdr:colOff>0</xdr:colOff>
                    <xdr:row>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87" name="Drop Down 201">
              <controlPr defaultSize="0" autoLine="0" autoPict="0">
                <anchor moveWithCells="1">
                  <from>
                    <xdr:col>4</xdr:col>
                    <xdr:colOff>0</xdr:colOff>
                    <xdr:row>96</xdr:row>
                    <xdr:rowOff>0</xdr:rowOff>
                  </from>
                  <to>
                    <xdr:col>5</xdr:col>
                    <xdr:colOff>0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88" name="Drop Down 202">
              <controlPr defaultSize="0" autoLine="0" autoPict="0">
                <anchor moveWithCells="1">
                  <from>
                    <xdr:col>4</xdr:col>
                    <xdr:colOff>0</xdr:colOff>
                    <xdr:row>97</xdr:row>
                    <xdr:rowOff>0</xdr:rowOff>
                  </from>
                  <to>
                    <xdr:col>5</xdr:col>
                    <xdr:colOff>0</xdr:colOff>
                    <xdr:row>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89" name="Drop Down 203">
              <controlPr defaultSize="0" autoLine="0" autoPict="0">
                <anchor moveWithCells="1">
                  <from>
                    <xdr:col>4</xdr:col>
                    <xdr:colOff>0</xdr:colOff>
                    <xdr:row>102</xdr:row>
                    <xdr:rowOff>0</xdr:rowOff>
                  </from>
                  <to>
                    <xdr:col>5</xdr:col>
                    <xdr:colOff>0</xdr:colOff>
                    <xdr:row>102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90" name="Drop Down 204">
              <controlPr defaultSize="0" autoLine="0" autoPict="0">
                <anchor moveWithCells="1">
                  <from>
                    <xdr:col>4</xdr:col>
                    <xdr:colOff>0</xdr:colOff>
                    <xdr:row>103</xdr:row>
                    <xdr:rowOff>0</xdr:rowOff>
                  </from>
                  <to>
                    <xdr:col>5</xdr:col>
                    <xdr:colOff>0</xdr:colOff>
                    <xdr:row>103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91" name="Drop Down 205">
              <controlPr defaultSize="0" autoLine="0" autoPict="0">
                <anchor moveWithCells="1">
                  <from>
                    <xdr:col>4</xdr:col>
                    <xdr:colOff>0</xdr:colOff>
                    <xdr:row>104</xdr:row>
                    <xdr:rowOff>0</xdr:rowOff>
                  </from>
                  <to>
                    <xdr:col>5</xdr:col>
                    <xdr:colOff>0</xdr:colOff>
                    <xdr:row>104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92" name="Drop Down 206">
              <controlPr defaultSize="0" autoLine="0" autoPict="0">
                <anchor moveWithCells="1">
                  <from>
                    <xdr:col>4</xdr:col>
                    <xdr:colOff>0</xdr:colOff>
                    <xdr:row>105</xdr:row>
                    <xdr:rowOff>0</xdr:rowOff>
                  </from>
                  <to>
                    <xdr:col>5</xdr:col>
                    <xdr:colOff>0</xdr:colOff>
                    <xdr:row>105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93" name="Drop Down 207">
              <controlPr defaultSize="0" autoLine="0" autoPict="0">
                <anchor moveWithCells="1">
                  <from>
                    <xdr:col>4</xdr:col>
                    <xdr:colOff>0</xdr:colOff>
                    <xdr:row>106</xdr:row>
                    <xdr:rowOff>0</xdr:rowOff>
                  </from>
                  <to>
                    <xdr:col>5</xdr:col>
                    <xdr:colOff>0</xdr:colOff>
                    <xdr:row>106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4" name="Drop Down 208">
              <controlPr defaultSize="0" autoLine="0" autoPict="0">
                <anchor moveWithCells="1">
                  <from>
                    <xdr:col>4</xdr:col>
                    <xdr:colOff>0</xdr:colOff>
                    <xdr:row>102</xdr:row>
                    <xdr:rowOff>0</xdr:rowOff>
                  </from>
                  <to>
                    <xdr:col>5</xdr:col>
                    <xdr:colOff>0</xdr:colOff>
                    <xdr:row>103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95" name="Drop Down 209">
              <controlPr defaultSize="0" autoLine="0" autoPict="0">
                <anchor moveWithCells="1">
                  <from>
                    <xdr:col>4</xdr:col>
                    <xdr:colOff>0</xdr:colOff>
                    <xdr:row>103</xdr:row>
                    <xdr:rowOff>0</xdr:rowOff>
                  </from>
                  <to>
                    <xdr:col>5</xdr:col>
                    <xdr:colOff>0</xdr:colOff>
                    <xdr:row>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6" name="Drop Down 210">
              <controlPr defaultSize="0" autoLine="0" autoPict="0">
                <anchor moveWithCells="1">
                  <from>
                    <xdr:col>4</xdr:col>
                    <xdr:colOff>0</xdr:colOff>
                    <xdr:row>104</xdr:row>
                    <xdr:rowOff>0</xdr:rowOff>
                  </from>
                  <to>
                    <xdr:col>5</xdr:col>
                    <xdr:colOff>0</xdr:colOff>
                    <xdr:row>105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97" name="Drop Down 211">
              <controlPr defaultSize="0" autoLine="0" autoPict="0">
                <anchor moveWithCells="1">
                  <from>
                    <xdr:col>4</xdr:col>
                    <xdr:colOff>0</xdr:colOff>
                    <xdr:row>105</xdr:row>
                    <xdr:rowOff>0</xdr:rowOff>
                  </from>
                  <to>
                    <xdr:col>5</xdr:col>
                    <xdr:colOff>0</xdr:colOff>
                    <xdr:row>106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8" name="Drop Down 212">
              <controlPr defaultSize="0" autoLine="0" autoPict="0">
                <anchor moveWithCells="1">
                  <from>
                    <xdr:col>4</xdr:col>
                    <xdr:colOff>0</xdr:colOff>
                    <xdr:row>106</xdr:row>
                    <xdr:rowOff>0</xdr:rowOff>
                  </from>
                  <to>
                    <xdr:col>5</xdr:col>
                    <xdr:colOff>0</xdr:colOff>
                    <xdr:row>107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99" name="Drop Down 213">
              <controlPr defaultSize="0" autoLine="0" autoPict="0">
                <anchor moveWithCells="1">
                  <from>
                    <xdr:col>4</xdr:col>
                    <xdr:colOff>0</xdr:colOff>
                    <xdr:row>102</xdr:row>
                    <xdr:rowOff>0</xdr:rowOff>
                  </from>
                  <to>
                    <xdr:col>5</xdr:col>
                    <xdr:colOff>0</xdr:colOff>
                    <xdr:row>103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100" name="Drop Down 214">
              <controlPr defaultSize="0" autoLine="0" autoPict="0">
                <anchor moveWithCells="1">
                  <from>
                    <xdr:col>4</xdr:col>
                    <xdr:colOff>0</xdr:colOff>
                    <xdr:row>103</xdr:row>
                    <xdr:rowOff>0</xdr:rowOff>
                  </from>
                  <to>
                    <xdr:col>5</xdr:col>
                    <xdr:colOff>0</xdr:colOff>
                    <xdr:row>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101" name="Drop Down 215">
              <controlPr defaultSize="0" autoLine="0" autoPict="0">
                <anchor moveWithCells="1">
                  <from>
                    <xdr:col>4</xdr:col>
                    <xdr:colOff>0</xdr:colOff>
                    <xdr:row>104</xdr:row>
                    <xdr:rowOff>0</xdr:rowOff>
                  </from>
                  <to>
                    <xdr:col>5</xdr:col>
                    <xdr:colOff>0</xdr:colOff>
                    <xdr:row>105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102" name="Drop Down 216">
              <controlPr defaultSize="0" autoLine="0" autoPict="0">
                <anchor moveWithCells="1">
                  <from>
                    <xdr:col>4</xdr:col>
                    <xdr:colOff>0</xdr:colOff>
                    <xdr:row>105</xdr:row>
                    <xdr:rowOff>0</xdr:rowOff>
                  </from>
                  <to>
                    <xdr:col>5</xdr:col>
                    <xdr:colOff>0</xdr:colOff>
                    <xdr:row>106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103" name="Drop Down 217">
              <controlPr defaultSize="0" autoLine="0" autoPict="0">
                <anchor moveWithCells="1">
                  <from>
                    <xdr:col>4</xdr:col>
                    <xdr:colOff>0</xdr:colOff>
                    <xdr:row>106</xdr:row>
                    <xdr:rowOff>0</xdr:rowOff>
                  </from>
                  <to>
                    <xdr:col>5</xdr:col>
                    <xdr:colOff>0</xdr:colOff>
                    <xdr:row>107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04" name="Drop Down 218">
              <controlPr defaultSize="0" autoLine="0" autoPict="0">
                <anchor moveWithCells="1">
                  <from>
                    <xdr:col>4</xdr:col>
                    <xdr:colOff>0</xdr:colOff>
                    <xdr:row>111</xdr:row>
                    <xdr:rowOff>0</xdr:rowOff>
                  </from>
                  <to>
                    <xdr:col>5</xdr:col>
                    <xdr:colOff>0</xdr:colOff>
                    <xdr:row>112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05" name="Drop Down 219">
              <controlPr defaultSize="0" autoLine="0" autoPict="0">
                <anchor moveWithCells="1">
                  <from>
                    <xdr:col>4</xdr:col>
                    <xdr:colOff>0</xdr:colOff>
                    <xdr:row>112</xdr:row>
                    <xdr:rowOff>0</xdr:rowOff>
                  </from>
                  <to>
                    <xdr:col>5</xdr:col>
                    <xdr:colOff>0</xdr:colOff>
                    <xdr:row>113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06" name="Drop Down 220">
              <controlPr defaultSize="0" autoLine="0" autoPict="0">
                <anchor moveWithCells="1">
                  <from>
                    <xdr:col>4</xdr:col>
                    <xdr:colOff>0</xdr:colOff>
                    <xdr:row>113</xdr:row>
                    <xdr:rowOff>0</xdr:rowOff>
                  </from>
                  <to>
                    <xdr:col>5</xdr:col>
                    <xdr:colOff>0</xdr:colOff>
                    <xdr:row>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107" name="Drop Down 221">
              <controlPr defaultSize="0" autoLine="0" autoPict="0">
                <anchor moveWithCells="1">
                  <from>
                    <xdr:col>4</xdr:col>
                    <xdr:colOff>0</xdr:colOff>
                    <xdr:row>114</xdr:row>
                    <xdr:rowOff>0</xdr:rowOff>
                  </from>
                  <to>
                    <xdr:col>5</xdr:col>
                    <xdr:colOff>0</xdr:colOff>
                    <xdr:row>115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108" name="Drop Down 222">
              <controlPr defaultSize="0" autoLine="0" autoPict="0">
                <anchor moveWithCells="1">
                  <from>
                    <xdr:col>4</xdr:col>
                    <xdr:colOff>0</xdr:colOff>
                    <xdr:row>115</xdr:row>
                    <xdr:rowOff>0</xdr:rowOff>
                  </from>
                  <to>
                    <xdr:col>5</xdr:col>
                    <xdr:colOff>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109" name="Drop Down 223">
              <controlPr defaultSize="0" autoLine="0" autoPict="0">
                <anchor moveWithCells="1">
                  <from>
                    <xdr:col>4</xdr:col>
                    <xdr:colOff>0</xdr:colOff>
                    <xdr:row>120</xdr:row>
                    <xdr:rowOff>0</xdr:rowOff>
                  </from>
                  <to>
                    <xdr:col>5</xdr:col>
                    <xdr:colOff>0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10" name="Drop Down 224">
              <controlPr defaultSize="0" autoLine="0" autoPict="0">
                <anchor moveWithCells="1">
                  <from>
                    <xdr:col>4</xdr:col>
                    <xdr:colOff>0</xdr:colOff>
                    <xdr:row>121</xdr:row>
                    <xdr:rowOff>0</xdr:rowOff>
                  </from>
                  <to>
                    <xdr:col>5</xdr:col>
                    <xdr:colOff>0</xdr:colOff>
                    <xdr:row>121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111" name="Drop Down 225">
              <controlPr defaultSize="0" autoLine="0" autoPict="0">
                <anchor moveWithCells="1">
                  <from>
                    <xdr:col>4</xdr:col>
                    <xdr:colOff>0</xdr:colOff>
                    <xdr:row>122</xdr:row>
                    <xdr:rowOff>0</xdr:rowOff>
                  </from>
                  <to>
                    <xdr:col>5</xdr:col>
                    <xdr:colOff>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112" name="Drop Down 226">
              <controlPr defaultSize="0" autoLine="0" autoPict="0">
                <anchor moveWithCells="1">
                  <from>
                    <xdr:col>4</xdr:col>
                    <xdr:colOff>0</xdr:colOff>
                    <xdr:row>123</xdr:row>
                    <xdr:rowOff>0</xdr:rowOff>
                  </from>
                  <to>
                    <xdr:col>5</xdr:col>
                    <xdr:colOff>0</xdr:colOff>
                    <xdr:row>123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13" name="Drop Down 227">
              <controlPr defaultSize="0" autoLine="0" autoPict="0">
                <anchor moveWithCells="1">
                  <from>
                    <xdr:col>4</xdr:col>
                    <xdr:colOff>0</xdr:colOff>
                    <xdr:row>124</xdr:row>
                    <xdr:rowOff>0</xdr:rowOff>
                  </from>
                  <to>
                    <xdr:col>5</xdr:col>
                    <xdr:colOff>0</xdr:colOff>
                    <xdr:row>124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14" name="Drop Down 228">
              <controlPr defaultSize="0" autoLine="0" autoPict="0">
                <anchor moveWithCells="1">
                  <from>
                    <xdr:col>4</xdr:col>
                    <xdr:colOff>0</xdr:colOff>
                    <xdr:row>120</xdr:row>
                    <xdr:rowOff>0</xdr:rowOff>
                  </from>
                  <to>
                    <xdr:col>5</xdr:col>
                    <xdr:colOff>0</xdr:colOff>
                    <xdr:row>121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15" name="Drop Down 229">
              <controlPr defaultSize="0" autoLine="0" autoPict="0">
                <anchor moveWithCells="1">
                  <from>
                    <xdr:col>4</xdr:col>
                    <xdr:colOff>0</xdr:colOff>
                    <xdr:row>121</xdr:row>
                    <xdr:rowOff>0</xdr:rowOff>
                  </from>
                  <to>
                    <xdr:col>5</xdr:col>
                    <xdr:colOff>0</xdr:colOff>
                    <xdr:row>122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16" name="Drop Down 230">
              <controlPr defaultSize="0" autoLine="0" autoPict="0">
                <anchor moveWithCells="1">
                  <from>
                    <xdr:col>4</xdr:col>
                    <xdr:colOff>0</xdr:colOff>
                    <xdr:row>122</xdr:row>
                    <xdr:rowOff>0</xdr:rowOff>
                  </from>
                  <to>
                    <xdr:col>5</xdr:col>
                    <xdr:colOff>0</xdr:colOff>
                    <xdr:row>123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17" name="Drop Down 231">
              <controlPr defaultSize="0" autoLine="0" autoPict="0">
                <anchor moveWithCells="1">
                  <from>
                    <xdr:col>4</xdr:col>
                    <xdr:colOff>0</xdr:colOff>
                    <xdr:row>123</xdr:row>
                    <xdr:rowOff>0</xdr:rowOff>
                  </from>
                  <to>
                    <xdr:col>5</xdr:col>
                    <xdr:colOff>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18" name="Drop Down 232">
              <controlPr defaultSize="0" autoLine="0" autoPict="0">
                <anchor moveWithCells="1">
                  <from>
                    <xdr:col>4</xdr:col>
                    <xdr:colOff>0</xdr:colOff>
                    <xdr:row>124</xdr:row>
                    <xdr:rowOff>0</xdr:rowOff>
                  </from>
                  <to>
                    <xdr:col>5</xdr:col>
                    <xdr:colOff>0</xdr:colOff>
                    <xdr:row>125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19" name="Drop Down 233">
              <controlPr defaultSize="0" autoLine="0" autoPict="0">
                <anchor moveWithCells="1">
                  <from>
                    <xdr:col>4</xdr:col>
                    <xdr:colOff>0</xdr:colOff>
                    <xdr:row>120</xdr:row>
                    <xdr:rowOff>0</xdr:rowOff>
                  </from>
                  <to>
                    <xdr:col>5</xdr:col>
                    <xdr:colOff>0</xdr:colOff>
                    <xdr:row>121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20" name="Drop Down 234">
              <controlPr defaultSize="0" autoLine="0" autoPict="0">
                <anchor moveWithCells="1">
                  <from>
                    <xdr:col>4</xdr:col>
                    <xdr:colOff>0</xdr:colOff>
                    <xdr:row>121</xdr:row>
                    <xdr:rowOff>0</xdr:rowOff>
                  </from>
                  <to>
                    <xdr:col>5</xdr:col>
                    <xdr:colOff>0</xdr:colOff>
                    <xdr:row>122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21" name="Drop Down 235">
              <controlPr defaultSize="0" autoLine="0" autoPict="0">
                <anchor moveWithCells="1">
                  <from>
                    <xdr:col>4</xdr:col>
                    <xdr:colOff>0</xdr:colOff>
                    <xdr:row>122</xdr:row>
                    <xdr:rowOff>0</xdr:rowOff>
                  </from>
                  <to>
                    <xdr:col>5</xdr:col>
                    <xdr:colOff>0</xdr:colOff>
                    <xdr:row>123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122" name="Drop Down 236">
              <controlPr defaultSize="0" autoLine="0" autoPict="0">
                <anchor moveWithCells="1">
                  <from>
                    <xdr:col>4</xdr:col>
                    <xdr:colOff>0</xdr:colOff>
                    <xdr:row>123</xdr:row>
                    <xdr:rowOff>0</xdr:rowOff>
                  </from>
                  <to>
                    <xdr:col>5</xdr:col>
                    <xdr:colOff>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23" name="Drop Down 237">
              <controlPr defaultSize="0" autoLine="0" autoPict="0">
                <anchor moveWithCells="1">
                  <from>
                    <xdr:col>4</xdr:col>
                    <xdr:colOff>0</xdr:colOff>
                    <xdr:row>124</xdr:row>
                    <xdr:rowOff>0</xdr:rowOff>
                  </from>
                  <to>
                    <xdr:col>5</xdr:col>
                    <xdr:colOff>0</xdr:colOff>
                    <xdr:row>125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124" name="Drop Down 238">
              <controlPr defaultSize="0" autoLine="0" autoPict="0">
                <anchor moveWithCells="1">
                  <from>
                    <xdr:col>4</xdr:col>
                    <xdr:colOff>0</xdr:colOff>
                    <xdr:row>129</xdr:row>
                    <xdr:rowOff>0</xdr:rowOff>
                  </from>
                  <to>
                    <xdr:col>5</xdr:col>
                    <xdr:colOff>0</xdr:colOff>
                    <xdr:row>130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125" name="Drop Down 239">
              <controlPr defaultSize="0" autoLine="0" autoPict="0">
                <anchor moveWithCells="1">
                  <from>
                    <xdr:col>4</xdr:col>
                    <xdr:colOff>0</xdr:colOff>
                    <xdr:row>130</xdr:row>
                    <xdr:rowOff>0</xdr:rowOff>
                  </from>
                  <to>
                    <xdr:col>5</xdr:col>
                    <xdr:colOff>0</xdr:colOff>
                    <xdr:row>131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126" name="Drop Down 240">
              <controlPr defaultSize="0" autoLine="0" autoPict="0">
                <anchor moveWithCells="1">
                  <from>
                    <xdr:col>4</xdr:col>
                    <xdr:colOff>0</xdr:colOff>
                    <xdr:row>131</xdr:row>
                    <xdr:rowOff>0</xdr:rowOff>
                  </from>
                  <to>
                    <xdr:col>5</xdr:col>
                    <xdr:colOff>0</xdr:colOff>
                    <xdr:row>132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127" name="Drop Down 241">
              <controlPr defaultSize="0" autoLine="0" autoPict="0">
                <anchor moveWithCells="1">
                  <from>
                    <xdr:col>4</xdr:col>
                    <xdr:colOff>0</xdr:colOff>
                    <xdr:row>132</xdr:row>
                    <xdr:rowOff>0</xdr:rowOff>
                  </from>
                  <to>
                    <xdr:col>5</xdr:col>
                    <xdr:colOff>0</xdr:colOff>
                    <xdr:row>133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128" name="Drop Down 242">
              <controlPr defaultSize="0" autoLine="0" autoPict="0">
                <anchor moveWithCells="1">
                  <from>
                    <xdr:col>4</xdr:col>
                    <xdr:colOff>0</xdr:colOff>
                    <xdr:row>133</xdr:row>
                    <xdr:rowOff>0</xdr:rowOff>
                  </from>
                  <to>
                    <xdr:col>5</xdr:col>
                    <xdr:colOff>0</xdr:colOff>
                    <xdr:row>134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129" name="Drop Down 243">
              <controlPr defaultSize="0" autoLine="0" autoPict="0">
                <anchor moveWithCells="1">
                  <from>
                    <xdr:col>4</xdr:col>
                    <xdr:colOff>0</xdr:colOff>
                    <xdr:row>138</xdr:row>
                    <xdr:rowOff>0</xdr:rowOff>
                  </from>
                  <to>
                    <xdr:col>5</xdr:col>
                    <xdr:colOff>0</xdr:colOff>
                    <xdr:row>138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130" name="Drop Down 244">
              <controlPr defaultSize="0" autoLine="0" autoPict="0">
                <anchor moveWithCells="1">
                  <from>
                    <xdr:col>4</xdr:col>
                    <xdr:colOff>0</xdr:colOff>
                    <xdr:row>139</xdr:row>
                    <xdr:rowOff>0</xdr:rowOff>
                  </from>
                  <to>
                    <xdr:col>5</xdr:col>
                    <xdr:colOff>0</xdr:colOff>
                    <xdr:row>139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131" name="Drop Down 245">
              <controlPr defaultSize="0" autoLine="0" autoPict="0">
                <anchor moveWithCells="1">
                  <from>
                    <xdr:col>4</xdr:col>
                    <xdr:colOff>0</xdr:colOff>
                    <xdr:row>140</xdr:row>
                    <xdr:rowOff>0</xdr:rowOff>
                  </from>
                  <to>
                    <xdr:col>5</xdr:col>
                    <xdr:colOff>0</xdr:colOff>
                    <xdr:row>140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132" name="Drop Down 246">
              <controlPr defaultSize="0" autoLine="0" autoPict="0">
                <anchor moveWithCells="1">
                  <from>
                    <xdr:col>4</xdr:col>
                    <xdr:colOff>0</xdr:colOff>
                    <xdr:row>141</xdr:row>
                    <xdr:rowOff>0</xdr:rowOff>
                  </from>
                  <to>
                    <xdr:col>5</xdr:col>
                    <xdr:colOff>0</xdr:colOff>
                    <xdr:row>141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133" name="Drop Down 247">
              <controlPr defaultSize="0" autoLine="0" autoPict="0">
                <anchor moveWithCells="1">
                  <from>
                    <xdr:col>4</xdr:col>
                    <xdr:colOff>0</xdr:colOff>
                    <xdr:row>142</xdr:row>
                    <xdr:rowOff>0</xdr:rowOff>
                  </from>
                  <to>
                    <xdr:col>5</xdr:col>
                    <xdr:colOff>0</xdr:colOff>
                    <xdr:row>142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134" name="Drop Down 248">
              <controlPr defaultSize="0" autoLine="0" autoPict="0">
                <anchor moveWithCells="1">
                  <from>
                    <xdr:col>4</xdr:col>
                    <xdr:colOff>0</xdr:colOff>
                    <xdr:row>138</xdr:row>
                    <xdr:rowOff>0</xdr:rowOff>
                  </from>
                  <to>
                    <xdr:col>5</xdr:col>
                    <xdr:colOff>0</xdr:colOff>
                    <xdr:row>139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135" name="Drop Down 249">
              <controlPr defaultSize="0" autoLine="0" autoPict="0">
                <anchor moveWithCells="1">
                  <from>
                    <xdr:col>4</xdr:col>
                    <xdr:colOff>0</xdr:colOff>
                    <xdr:row>139</xdr:row>
                    <xdr:rowOff>0</xdr:rowOff>
                  </from>
                  <to>
                    <xdr:col>5</xdr:col>
                    <xdr:colOff>0</xdr:colOff>
                    <xdr:row>140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136" name="Drop Down 250">
              <controlPr defaultSize="0" autoLine="0" autoPict="0">
                <anchor moveWithCells="1">
                  <from>
                    <xdr:col>4</xdr:col>
                    <xdr:colOff>0</xdr:colOff>
                    <xdr:row>140</xdr:row>
                    <xdr:rowOff>0</xdr:rowOff>
                  </from>
                  <to>
                    <xdr:col>5</xdr:col>
                    <xdr:colOff>0</xdr:colOff>
                    <xdr:row>141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137" name="Drop Down 251">
              <controlPr defaultSize="0" autoLine="0" autoPict="0">
                <anchor moveWithCells="1">
                  <from>
                    <xdr:col>4</xdr:col>
                    <xdr:colOff>0</xdr:colOff>
                    <xdr:row>141</xdr:row>
                    <xdr:rowOff>0</xdr:rowOff>
                  </from>
                  <to>
                    <xdr:col>5</xdr:col>
                    <xdr:colOff>0</xdr:colOff>
                    <xdr:row>142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138" name="Drop Down 252">
              <controlPr defaultSize="0" autoLine="0" autoPict="0">
                <anchor moveWithCells="1">
                  <from>
                    <xdr:col>4</xdr:col>
                    <xdr:colOff>0</xdr:colOff>
                    <xdr:row>142</xdr:row>
                    <xdr:rowOff>0</xdr:rowOff>
                  </from>
                  <to>
                    <xdr:col>5</xdr:col>
                    <xdr:colOff>0</xdr:colOff>
                    <xdr:row>143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139" name="Drop Down 253">
              <controlPr defaultSize="0" autoLine="0" autoPict="0">
                <anchor moveWithCells="1">
                  <from>
                    <xdr:col>4</xdr:col>
                    <xdr:colOff>0</xdr:colOff>
                    <xdr:row>138</xdr:row>
                    <xdr:rowOff>0</xdr:rowOff>
                  </from>
                  <to>
                    <xdr:col>5</xdr:col>
                    <xdr:colOff>0</xdr:colOff>
                    <xdr:row>139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140" name="Drop Down 254">
              <controlPr defaultSize="0" autoLine="0" autoPict="0">
                <anchor moveWithCells="1">
                  <from>
                    <xdr:col>4</xdr:col>
                    <xdr:colOff>0</xdr:colOff>
                    <xdr:row>139</xdr:row>
                    <xdr:rowOff>0</xdr:rowOff>
                  </from>
                  <to>
                    <xdr:col>5</xdr:col>
                    <xdr:colOff>0</xdr:colOff>
                    <xdr:row>140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141" name="Drop Down 255">
              <controlPr defaultSize="0" autoLine="0" autoPict="0">
                <anchor moveWithCells="1">
                  <from>
                    <xdr:col>4</xdr:col>
                    <xdr:colOff>0</xdr:colOff>
                    <xdr:row>140</xdr:row>
                    <xdr:rowOff>0</xdr:rowOff>
                  </from>
                  <to>
                    <xdr:col>5</xdr:col>
                    <xdr:colOff>0</xdr:colOff>
                    <xdr:row>141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42" name="Drop Down 256">
              <controlPr defaultSize="0" autoLine="0" autoPict="0">
                <anchor moveWithCells="1">
                  <from>
                    <xdr:col>4</xdr:col>
                    <xdr:colOff>0</xdr:colOff>
                    <xdr:row>141</xdr:row>
                    <xdr:rowOff>0</xdr:rowOff>
                  </from>
                  <to>
                    <xdr:col>5</xdr:col>
                    <xdr:colOff>0</xdr:colOff>
                    <xdr:row>142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143" name="Drop Down 257">
              <controlPr defaultSize="0" autoLine="0" autoPict="0">
                <anchor moveWithCells="1">
                  <from>
                    <xdr:col>4</xdr:col>
                    <xdr:colOff>0</xdr:colOff>
                    <xdr:row>142</xdr:row>
                    <xdr:rowOff>0</xdr:rowOff>
                  </from>
                  <to>
                    <xdr:col>5</xdr:col>
                    <xdr:colOff>0</xdr:colOff>
                    <xdr:row>143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144" name="Drop Down 258">
              <controlPr defaultSize="0" autoLine="0" autoPict="0">
                <anchor moveWithCells="1">
                  <from>
                    <xdr:col>4</xdr:col>
                    <xdr:colOff>0</xdr:colOff>
                    <xdr:row>84</xdr:row>
                    <xdr:rowOff>0</xdr:rowOff>
                  </from>
                  <to>
                    <xdr:col>5</xdr:col>
                    <xdr:colOff>0</xdr:colOff>
                    <xdr:row>84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145" name="Drop Down 259">
              <controlPr defaultSize="0" autoLine="0" autoPict="0">
                <anchor moveWithCells="1">
                  <from>
                    <xdr:col>4</xdr:col>
                    <xdr:colOff>0</xdr:colOff>
                    <xdr:row>85</xdr:row>
                    <xdr:rowOff>0</xdr:rowOff>
                  </from>
                  <to>
                    <xdr:col>5</xdr:col>
                    <xdr:colOff>0</xdr:colOff>
                    <xdr:row>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146" name="Drop Down 260">
              <controlPr defaultSize="0" autoLine="0" autoPict="0">
                <anchor moveWithCells="1">
                  <from>
                    <xdr:col>4</xdr:col>
                    <xdr:colOff>0</xdr:colOff>
                    <xdr:row>86</xdr:row>
                    <xdr:rowOff>0</xdr:rowOff>
                  </from>
                  <to>
                    <xdr:col>5</xdr:col>
                    <xdr:colOff>0</xdr:colOff>
                    <xdr:row>86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147" name="Drop Down 261">
              <controlPr defaultSize="0" autoLine="0" autoPict="0">
                <anchor moveWithCells="1">
                  <from>
                    <xdr:col>4</xdr:col>
                    <xdr:colOff>0</xdr:colOff>
                    <xdr:row>87</xdr:row>
                    <xdr:rowOff>0</xdr:rowOff>
                  </from>
                  <to>
                    <xdr:col>5</xdr:col>
                    <xdr:colOff>0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148" name="Drop Down 262">
              <controlPr defaultSize="0" autoLine="0" autoPict="0">
                <anchor moveWithCells="1">
                  <from>
                    <xdr:col>4</xdr:col>
                    <xdr:colOff>0</xdr:colOff>
                    <xdr:row>88</xdr:row>
                    <xdr:rowOff>0</xdr:rowOff>
                  </from>
                  <to>
                    <xdr:col>5</xdr:col>
                    <xdr:colOff>0</xdr:colOff>
                    <xdr:row>88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149" name="Drop Down 263">
              <controlPr defaultSize="0" autoLine="0" autoPict="0">
                <anchor moveWithCells="1">
                  <from>
                    <xdr:col>4</xdr:col>
                    <xdr:colOff>0</xdr:colOff>
                    <xdr:row>84</xdr:row>
                    <xdr:rowOff>0</xdr:rowOff>
                  </from>
                  <to>
                    <xdr:col>5</xdr:col>
                    <xdr:colOff>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150" name="Drop Down 264">
              <controlPr defaultSize="0" autoLine="0" autoPict="0">
                <anchor moveWithCells="1">
                  <from>
                    <xdr:col>4</xdr:col>
                    <xdr:colOff>0</xdr:colOff>
                    <xdr:row>85</xdr:row>
                    <xdr:rowOff>0</xdr:rowOff>
                  </from>
                  <to>
                    <xdr:col>5</xdr:col>
                    <xdr:colOff>0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151" name="Drop Down 265">
              <controlPr defaultSize="0" autoLine="0" autoPict="0">
                <anchor moveWithCells="1">
                  <from>
                    <xdr:col>4</xdr:col>
                    <xdr:colOff>0</xdr:colOff>
                    <xdr:row>86</xdr:row>
                    <xdr:rowOff>0</xdr:rowOff>
                  </from>
                  <to>
                    <xdr:col>5</xdr:col>
                    <xdr:colOff>0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52" name="Drop Down 266">
              <controlPr defaultSize="0" autoLine="0" autoPict="0">
                <anchor moveWithCells="1">
                  <from>
                    <xdr:col>4</xdr:col>
                    <xdr:colOff>0</xdr:colOff>
                    <xdr:row>87</xdr:row>
                    <xdr:rowOff>0</xdr:rowOff>
                  </from>
                  <to>
                    <xdr:col>5</xdr:col>
                    <xdr:colOff>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153" name="Drop Down 267">
              <controlPr defaultSize="0" autoLine="0" autoPict="0">
                <anchor moveWithCells="1">
                  <from>
                    <xdr:col>4</xdr:col>
                    <xdr:colOff>0</xdr:colOff>
                    <xdr:row>88</xdr:row>
                    <xdr:rowOff>0</xdr:rowOff>
                  </from>
                  <to>
                    <xdr:col>5</xdr:col>
                    <xdr:colOff>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154" name="Drop Down 268">
              <controlPr defaultSize="0" autoLine="0" autoPict="0">
                <anchor moveWithCells="1">
                  <from>
                    <xdr:col>4</xdr:col>
                    <xdr:colOff>0</xdr:colOff>
                    <xdr:row>84</xdr:row>
                    <xdr:rowOff>0</xdr:rowOff>
                  </from>
                  <to>
                    <xdr:col>5</xdr:col>
                    <xdr:colOff>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155" name="Drop Down 269">
              <controlPr defaultSize="0" autoLine="0" autoPict="0">
                <anchor moveWithCells="1">
                  <from>
                    <xdr:col>4</xdr:col>
                    <xdr:colOff>0</xdr:colOff>
                    <xdr:row>85</xdr:row>
                    <xdr:rowOff>0</xdr:rowOff>
                  </from>
                  <to>
                    <xdr:col>5</xdr:col>
                    <xdr:colOff>0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156" name="Drop Down 270">
              <controlPr defaultSize="0" autoLine="0" autoPict="0">
                <anchor moveWithCells="1">
                  <from>
                    <xdr:col>4</xdr:col>
                    <xdr:colOff>0</xdr:colOff>
                    <xdr:row>86</xdr:row>
                    <xdr:rowOff>0</xdr:rowOff>
                  </from>
                  <to>
                    <xdr:col>5</xdr:col>
                    <xdr:colOff>0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157" name="Drop Down 271">
              <controlPr defaultSize="0" autoLine="0" autoPict="0">
                <anchor moveWithCells="1">
                  <from>
                    <xdr:col>4</xdr:col>
                    <xdr:colOff>0</xdr:colOff>
                    <xdr:row>87</xdr:row>
                    <xdr:rowOff>0</xdr:rowOff>
                  </from>
                  <to>
                    <xdr:col>5</xdr:col>
                    <xdr:colOff>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158" name="Drop Down 272">
              <controlPr defaultSize="0" autoLine="0" autoPict="0">
                <anchor moveWithCells="1">
                  <from>
                    <xdr:col>4</xdr:col>
                    <xdr:colOff>0</xdr:colOff>
                    <xdr:row>88</xdr:row>
                    <xdr:rowOff>0</xdr:rowOff>
                  </from>
                  <to>
                    <xdr:col>5</xdr:col>
                    <xdr:colOff>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159" name="Drop Down 273">
              <controlPr defaultSize="0" autoLine="0" autoPict="0">
                <anchor moveWithCells="1">
                  <from>
                    <xdr:col>4</xdr:col>
                    <xdr:colOff>0</xdr:colOff>
                    <xdr:row>75</xdr:row>
                    <xdr:rowOff>0</xdr:rowOff>
                  </from>
                  <to>
                    <xdr:col>5</xdr:col>
                    <xdr:colOff>0</xdr:colOff>
                    <xdr:row>75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160" name="Drop Down 274">
              <controlPr defaultSize="0" autoLine="0" autoPict="0">
                <anchor moveWithCells="1">
                  <from>
                    <xdr:col>4</xdr:col>
                    <xdr:colOff>0</xdr:colOff>
                    <xdr:row>76</xdr:row>
                    <xdr:rowOff>0</xdr:rowOff>
                  </from>
                  <to>
                    <xdr:col>5</xdr:col>
                    <xdr:colOff>0</xdr:colOff>
                    <xdr:row>76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161" name="Drop Down 275">
              <controlPr defaultSize="0" autoLine="0" autoPict="0">
                <anchor moveWithCells="1">
                  <from>
                    <xdr:col>4</xdr:col>
                    <xdr:colOff>0</xdr:colOff>
                    <xdr:row>77</xdr:row>
                    <xdr:rowOff>0</xdr:rowOff>
                  </from>
                  <to>
                    <xdr:col>5</xdr:col>
                    <xdr:colOff>0</xdr:colOff>
                    <xdr:row>77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162" name="Drop Down 276">
              <controlPr defaultSize="0" autoLine="0" autoPict="0">
                <anchor moveWithCells="1">
                  <from>
                    <xdr:col>4</xdr:col>
                    <xdr:colOff>0</xdr:colOff>
                    <xdr:row>78</xdr:row>
                    <xdr:rowOff>0</xdr:rowOff>
                  </from>
                  <to>
                    <xdr:col>5</xdr:col>
                    <xdr:colOff>0</xdr:colOff>
                    <xdr:row>78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163" name="Drop Down 277">
              <controlPr defaultSize="0" autoLine="0" autoPict="0">
                <anchor moveWithCells="1">
                  <from>
                    <xdr:col>4</xdr:col>
                    <xdr:colOff>0</xdr:colOff>
                    <xdr:row>79</xdr:row>
                    <xdr:rowOff>0</xdr:rowOff>
                  </from>
                  <to>
                    <xdr:col>5</xdr:col>
                    <xdr:colOff>0</xdr:colOff>
                    <xdr:row>79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164" name="Drop Down 278">
              <controlPr defaultSize="0" autoLine="0" autoPict="0">
                <anchor moveWithCells="1">
                  <from>
                    <xdr:col>4</xdr:col>
                    <xdr:colOff>0</xdr:colOff>
                    <xdr:row>75</xdr:row>
                    <xdr:rowOff>0</xdr:rowOff>
                  </from>
                  <to>
                    <xdr:col>5</xdr:col>
                    <xdr:colOff>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165" name="Drop Down 279">
              <controlPr defaultSize="0" autoLine="0" autoPict="0">
                <anchor moveWithCells="1">
                  <from>
                    <xdr:col>4</xdr:col>
                    <xdr:colOff>0</xdr:colOff>
                    <xdr:row>76</xdr:row>
                    <xdr:rowOff>0</xdr:rowOff>
                  </from>
                  <to>
                    <xdr:col>5</xdr:col>
                    <xdr:colOff>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166" name="Drop Down 280">
              <controlPr defaultSize="0" autoLine="0" autoPict="0">
                <anchor moveWithCells="1">
                  <from>
                    <xdr:col>4</xdr:col>
                    <xdr:colOff>0</xdr:colOff>
                    <xdr:row>77</xdr:row>
                    <xdr:rowOff>0</xdr:rowOff>
                  </from>
                  <to>
                    <xdr:col>5</xdr:col>
                    <xdr:colOff>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167" name="Drop Down 281">
              <controlPr defaultSize="0" autoLine="0" autoPict="0">
                <anchor moveWithCells="1">
                  <from>
                    <xdr:col>4</xdr:col>
                    <xdr:colOff>0</xdr:colOff>
                    <xdr:row>78</xdr:row>
                    <xdr:rowOff>0</xdr:rowOff>
                  </from>
                  <to>
                    <xdr:col>5</xdr:col>
                    <xdr:colOff>0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168" name="Drop Down 282">
              <controlPr defaultSize="0" autoLine="0" autoPict="0">
                <anchor moveWithCells="1">
                  <from>
                    <xdr:col>4</xdr:col>
                    <xdr:colOff>0</xdr:colOff>
                    <xdr:row>79</xdr:row>
                    <xdr:rowOff>0</xdr:rowOff>
                  </from>
                  <to>
                    <xdr:col>5</xdr:col>
                    <xdr:colOff>0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169" name="Drop Down 283">
              <controlPr defaultSize="0" autoLine="0" autoPict="0">
                <anchor moveWithCells="1">
                  <from>
                    <xdr:col>4</xdr:col>
                    <xdr:colOff>0</xdr:colOff>
                    <xdr:row>75</xdr:row>
                    <xdr:rowOff>0</xdr:rowOff>
                  </from>
                  <to>
                    <xdr:col>5</xdr:col>
                    <xdr:colOff>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170" name="Drop Down 284">
              <controlPr defaultSize="0" autoLine="0" autoPict="0">
                <anchor moveWithCells="1">
                  <from>
                    <xdr:col>4</xdr:col>
                    <xdr:colOff>0</xdr:colOff>
                    <xdr:row>76</xdr:row>
                    <xdr:rowOff>0</xdr:rowOff>
                  </from>
                  <to>
                    <xdr:col>5</xdr:col>
                    <xdr:colOff>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171" name="Drop Down 285">
              <controlPr defaultSize="0" autoLine="0" autoPict="0">
                <anchor moveWithCells="1">
                  <from>
                    <xdr:col>4</xdr:col>
                    <xdr:colOff>0</xdr:colOff>
                    <xdr:row>77</xdr:row>
                    <xdr:rowOff>0</xdr:rowOff>
                  </from>
                  <to>
                    <xdr:col>5</xdr:col>
                    <xdr:colOff>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172" name="Drop Down 286">
              <controlPr defaultSize="0" autoLine="0" autoPict="0">
                <anchor moveWithCells="1">
                  <from>
                    <xdr:col>4</xdr:col>
                    <xdr:colOff>0</xdr:colOff>
                    <xdr:row>78</xdr:row>
                    <xdr:rowOff>0</xdr:rowOff>
                  </from>
                  <to>
                    <xdr:col>5</xdr:col>
                    <xdr:colOff>0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173" name="Drop Down 287">
              <controlPr defaultSize="0" autoLine="0" autoPict="0">
                <anchor moveWithCells="1">
                  <from>
                    <xdr:col>4</xdr:col>
                    <xdr:colOff>0</xdr:colOff>
                    <xdr:row>79</xdr:row>
                    <xdr:rowOff>0</xdr:rowOff>
                  </from>
                  <to>
                    <xdr:col>5</xdr:col>
                    <xdr:colOff>0</xdr:colOff>
                    <xdr:row>80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1:AK18"/>
  <sheetViews>
    <sheetView showGridLines="0" showRowColHeaders="0" workbookViewId="0">
      <selection activeCell="Q20" sqref="Q20"/>
    </sheetView>
  </sheetViews>
  <sheetFormatPr baseColWidth="10" defaultRowHeight="12.75" x14ac:dyDescent="0.2"/>
  <cols>
    <col min="1" max="1" width="4" style="52" customWidth="1"/>
    <col min="2" max="2" width="5.28515625" style="52" bestFit="1" customWidth="1"/>
    <col min="3" max="3" width="4.28515625" style="52" customWidth="1"/>
    <col min="4" max="26" width="5.140625" style="53" customWidth="1"/>
    <col min="27" max="27" width="19.7109375" style="53" customWidth="1"/>
    <col min="28" max="36" width="5.140625" style="53" customWidth="1"/>
    <col min="37" max="37" width="11.42578125" style="53"/>
    <col min="38" max="16384" width="11.42578125" style="52"/>
  </cols>
  <sheetData>
    <row r="1" spans="2:27" ht="24" customHeight="1" thickBot="1" x14ac:dyDescent="0.25"/>
    <row r="2" spans="2:27" s="58" customFormat="1" ht="24" customHeight="1" thickBot="1" x14ac:dyDescent="0.25">
      <c r="C2" s="155"/>
      <c r="D2" s="175" t="str">
        <f>IF(Gestion!$B$4=0,"",Gestion!$B$4)</f>
        <v>N3/R4</v>
      </c>
      <c r="E2" s="176"/>
      <c r="F2" s="175" t="str">
        <f>IF(Gestion!$B$13=0,"",Gestion!$B$13)</f>
        <v>R5/R6</v>
      </c>
      <c r="G2" s="176"/>
      <c r="H2" s="175" t="str">
        <f>IF(Gestion!$B$22=0,"",Gestion!$B$22)</f>
        <v/>
      </c>
      <c r="I2" s="176"/>
      <c r="J2" s="175" t="str">
        <f>IF(Gestion!$B$31=0,"",Gestion!$B$31)</f>
        <v/>
      </c>
      <c r="K2" s="176"/>
      <c r="L2" s="175" t="str">
        <f>IF(Gestion!$B$40=0,"",Gestion!$B$40)</f>
        <v/>
      </c>
      <c r="M2" s="176"/>
      <c r="N2" s="175" t="str">
        <f>IF(Gestion!$B$49=0,"",Gestion!$B$49)</f>
        <v/>
      </c>
      <c r="O2" s="176"/>
      <c r="P2" s="175" t="str">
        <f>IF(Gestion!$B$58=0,"",Gestion!$B$58)</f>
        <v/>
      </c>
      <c r="Q2" s="176"/>
      <c r="R2" s="175" t="str">
        <f>IF(Gestion!$B$67=0,"",Gestion!$B$67)</f>
        <v/>
      </c>
      <c r="S2" s="176"/>
      <c r="T2" s="175" t="str">
        <f>IF(Gestion!$B$76=0,"",Gestion!$B$76)</f>
        <v/>
      </c>
      <c r="U2" s="176"/>
      <c r="V2" s="175" t="str">
        <f>IF(Gestion!$B$85=0,"",Gestion!$B$85)</f>
        <v/>
      </c>
      <c r="W2" s="176"/>
    </row>
    <row r="3" spans="2:27" s="58" customFormat="1" ht="24" customHeight="1" thickBot="1" x14ac:dyDescent="0.25">
      <c r="B3" s="61" t="s">
        <v>13</v>
      </c>
      <c r="C3" s="156"/>
      <c r="D3" s="88" t="s">
        <v>41</v>
      </c>
      <c r="E3" s="89" t="s">
        <v>42</v>
      </c>
      <c r="F3" s="88" t="s">
        <v>41</v>
      </c>
      <c r="G3" s="89" t="s">
        <v>42</v>
      </c>
      <c r="H3" s="88" t="s">
        <v>41</v>
      </c>
      <c r="I3" s="89" t="s">
        <v>42</v>
      </c>
      <c r="J3" s="88" t="s">
        <v>41</v>
      </c>
      <c r="K3" s="89" t="s">
        <v>42</v>
      </c>
      <c r="L3" s="88" t="s">
        <v>41</v>
      </c>
      <c r="M3" s="89" t="s">
        <v>42</v>
      </c>
      <c r="N3" s="88" t="s">
        <v>41</v>
      </c>
      <c r="O3" s="89" t="s">
        <v>42</v>
      </c>
      <c r="P3" s="88" t="s">
        <v>41</v>
      </c>
      <c r="Q3" s="89" t="s">
        <v>42</v>
      </c>
      <c r="R3" s="88" t="s">
        <v>41</v>
      </c>
      <c r="S3" s="89" t="s">
        <v>42</v>
      </c>
      <c r="T3" s="88" t="s">
        <v>41</v>
      </c>
      <c r="U3" s="89" t="s">
        <v>42</v>
      </c>
      <c r="V3" s="88" t="s">
        <v>41</v>
      </c>
      <c r="W3" s="89" t="s">
        <v>42</v>
      </c>
    </row>
    <row r="4" spans="2:27" s="58" customFormat="1" ht="24" customHeight="1" x14ac:dyDescent="0.2">
      <c r="B4" s="162" t="s">
        <v>37</v>
      </c>
      <c r="C4" s="62" t="s">
        <v>8</v>
      </c>
      <c r="D4" s="90">
        <f>Gestion!T4</f>
        <v>7</v>
      </c>
      <c r="E4" s="91">
        <f>Gestion!AF4</f>
        <v>4</v>
      </c>
      <c r="F4" s="90">
        <f>Gestion!T13</f>
        <v>31</v>
      </c>
      <c r="G4" s="91">
        <f>Gestion!AF13</f>
        <v>6</v>
      </c>
      <c r="H4" s="90" t="str">
        <f>Gestion!T22</f>
        <v/>
      </c>
      <c r="I4" s="91" t="str">
        <f>Gestion!AF22</f>
        <v/>
      </c>
      <c r="J4" s="90" t="str">
        <f>Gestion!T31</f>
        <v/>
      </c>
      <c r="K4" s="91" t="str">
        <f>Gestion!AF31</f>
        <v/>
      </c>
      <c r="L4" s="90" t="str">
        <f>Gestion!T40</f>
        <v/>
      </c>
      <c r="M4" s="91" t="str">
        <f>Gestion!AF40</f>
        <v/>
      </c>
      <c r="N4" s="90" t="str">
        <f>Gestion!T49</f>
        <v/>
      </c>
      <c r="O4" s="91" t="str">
        <f>Gestion!AF49</f>
        <v/>
      </c>
      <c r="P4" s="90" t="str">
        <f>Gestion!T58</f>
        <v/>
      </c>
      <c r="Q4" s="91" t="str">
        <f>Gestion!AF58</f>
        <v/>
      </c>
      <c r="R4" s="90" t="str">
        <f>Gestion!T67</f>
        <v/>
      </c>
      <c r="S4" s="91" t="str">
        <f>Gestion!AF67</f>
        <v/>
      </c>
      <c r="T4" s="90" t="str">
        <f>Gestion!T76</f>
        <v/>
      </c>
      <c r="U4" s="91" t="str">
        <f>Gestion!AF76</f>
        <v/>
      </c>
      <c r="V4" s="90" t="str">
        <f>Gestion!T85</f>
        <v/>
      </c>
      <c r="W4" s="91" t="str">
        <f>Gestion!AF85</f>
        <v/>
      </c>
    </row>
    <row r="5" spans="2:27" s="58" customFormat="1" ht="24" customHeight="1" x14ac:dyDescent="0.2">
      <c r="B5" s="163"/>
      <c r="C5" s="71" t="s">
        <v>9</v>
      </c>
      <c r="D5" s="92">
        <f>Gestion!T5</f>
        <v>19</v>
      </c>
      <c r="E5" s="93">
        <f>Gestion!AF5</f>
        <v>5</v>
      </c>
      <c r="F5" s="92">
        <f>Gestion!T14</f>
        <v>12</v>
      </c>
      <c r="G5" s="93">
        <f>Gestion!AF14</f>
        <v>5</v>
      </c>
      <c r="H5" s="92" t="str">
        <f>Gestion!T23</f>
        <v/>
      </c>
      <c r="I5" s="93" t="str">
        <f>Gestion!AF23</f>
        <v/>
      </c>
      <c r="J5" s="92" t="str">
        <f>Gestion!T32</f>
        <v/>
      </c>
      <c r="K5" s="93" t="str">
        <f>Gestion!AF32</f>
        <v/>
      </c>
      <c r="L5" s="92" t="str">
        <f>Gestion!T41</f>
        <v/>
      </c>
      <c r="M5" s="93" t="str">
        <f>Gestion!AF41</f>
        <v/>
      </c>
      <c r="N5" s="92" t="str">
        <f>Gestion!T50</f>
        <v/>
      </c>
      <c r="O5" s="93" t="str">
        <f>Gestion!AF50</f>
        <v/>
      </c>
      <c r="P5" s="92" t="str">
        <f>Gestion!T59</f>
        <v/>
      </c>
      <c r="Q5" s="93" t="str">
        <f>Gestion!AF59</f>
        <v/>
      </c>
      <c r="R5" s="92" t="str">
        <f>Gestion!T68</f>
        <v/>
      </c>
      <c r="S5" s="93" t="str">
        <f>Gestion!AF68</f>
        <v/>
      </c>
      <c r="T5" s="92" t="str">
        <f>Gestion!T77</f>
        <v/>
      </c>
      <c r="U5" s="93" t="str">
        <f>Gestion!AF77</f>
        <v/>
      </c>
      <c r="V5" s="92" t="str">
        <f>Gestion!T86</f>
        <v/>
      </c>
      <c r="W5" s="93" t="str">
        <f>Gestion!AF86</f>
        <v/>
      </c>
    </row>
    <row r="6" spans="2:27" s="58" customFormat="1" ht="24" customHeight="1" x14ac:dyDescent="0.2">
      <c r="B6" s="163"/>
      <c r="C6" s="71" t="s">
        <v>10</v>
      </c>
      <c r="D6" s="92" t="str">
        <f>Gestion!T6</f>
        <v/>
      </c>
      <c r="E6" s="93" t="str">
        <f>Gestion!AF6</f>
        <v/>
      </c>
      <c r="F6" s="92">
        <f>Gestion!T15</f>
        <v>8</v>
      </c>
      <c r="G6" s="93">
        <f>Gestion!AF15</f>
        <v>4</v>
      </c>
      <c r="H6" s="92" t="str">
        <f>Gestion!T24</f>
        <v/>
      </c>
      <c r="I6" s="93" t="str">
        <f>Gestion!AF24</f>
        <v/>
      </c>
      <c r="J6" s="92" t="str">
        <f>Gestion!T33</f>
        <v/>
      </c>
      <c r="K6" s="93" t="str">
        <f>Gestion!AF33</f>
        <v/>
      </c>
      <c r="L6" s="92" t="str">
        <f>Gestion!T42</f>
        <v/>
      </c>
      <c r="M6" s="93" t="str">
        <f>Gestion!AF42</f>
        <v/>
      </c>
      <c r="N6" s="92" t="str">
        <f>Gestion!T51</f>
        <v/>
      </c>
      <c r="O6" s="93" t="str">
        <f>Gestion!AF51</f>
        <v/>
      </c>
      <c r="P6" s="92" t="str">
        <f>Gestion!T60</f>
        <v/>
      </c>
      <c r="Q6" s="93" t="str">
        <f>Gestion!AF60</f>
        <v/>
      </c>
      <c r="R6" s="92" t="str">
        <f>Gestion!T69</f>
        <v/>
      </c>
      <c r="S6" s="93" t="str">
        <f>Gestion!AF69</f>
        <v/>
      </c>
      <c r="T6" s="92" t="str">
        <f>Gestion!T78</f>
        <v/>
      </c>
      <c r="U6" s="93" t="str">
        <f>Gestion!AF78</f>
        <v/>
      </c>
      <c r="V6" s="92" t="str">
        <f>Gestion!T87</f>
        <v/>
      </c>
      <c r="W6" s="93" t="str">
        <f>Gestion!AF87</f>
        <v/>
      </c>
    </row>
    <row r="7" spans="2:27" s="58" customFormat="1" ht="24" customHeight="1" thickBot="1" x14ac:dyDescent="0.25">
      <c r="B7" s="163"/>
      <c r="C7" s="71" t="s">
        <v>11</v>
      </c>
      <c r="D7" s="92">
        <f>Gestion!T7</f>
        <v>11</v>
      </c>
      <c r="E7" s="93">
        <f>Gestion!AF7</f>
        <v>5</v>
      </c>
      <c r="F7" s="92">
        <f>Gestion!T16</f>
        <v>15</v>
      </c>
      <c r="G7" s="93">
        <f>Gestion!AF16</f>
        <v>5</v>
      </c>
      <c r="H7" s="92" t="str">
        <f>Gestion!T25</f>
        <v/>
      </c>
      <c r="I7" s="93" t="str">
        <f>Gestion!AF25</f>
        <v/>
      </c>
      <c r="J7" s="92" t="str">
        <f>Gestion!T34</f>
        <v/>
      </c>
      <c r="K7" s="93" t="str">
        <f>Gestion!AF34</f>
        <v/>
      </c>
      <c r="L7" s="92" t="str">
        <f>Gestion!T43</f>
        <v/>
      </c>
      <c r="M7" s="93" t="str">
        <f>Gestion!AF43</f>
        <v/>
      </c>
      <c r="N7" s="92" t="str">
        <f>Gestion!T52</f>
        <v/>
      </c>
      <c r="O7" s="93" t="str">
        <f>Gestion!AF52</f>
        <v/>
      </c>
      <c r="P7" s="92" t="str">
        <f>Gestion!T61</f>
        <v/>
      </c>
      <c r="Q7" s="93" t="str">
        <f>Gestion!AF61</f>
        <v/>
      </c>
      <c r="R7" s="92" t="str">
        <f>Gestion!T70</f>
        <v/>
      </c>
      <c r="S7" s="93" t="str">
        <f>Gestion!AF70</f>
        <v/>
      </c>
      <c r="T7" s="92" t="str">
        <f>Gestion!T79</f>
        <v/>
      </c>
      <c r="U7" s="93" t="str">
        <f>Gestion!AF79</f>
        <v/>
      </c>
      <c r="V7" s="92" t="str">
        <f>Gestion!T88</f>
        <v/>
      </c>
      <c r="W7" s="93" t="str">
        <f>Gestion!AF88</f>
        <v/>
      </c>
    </row>
    <row r="8" spans="2:27" s="58" customFormat="1" ht="24" customHeight="1" thickBot="1" x14ac:dyDescent="0.25">
      <c r="B8" s="164"/>
      <c r="C8" s="77" t="s">
        <v>12</v>
      </c>
      <c r="D8" s="94">
        <f>Gestion!T8</f>
        <v>55</v>
      </c>
      <c r="E8" s="95">
        <f>Gestion!AF8</f>
        <v>7</v>
      </c>
      <c r="F8" s="94">
        <f>Gestion!T17</f>
        <v>15</v>
      </c>
      <c r="G8" s="95">
        <f>Gestion!AF17</f>
        <v>5</v>
      </c>
      <c r="H8" s="94" t="str">
        <f>Gestion!T26</f>
        <v/>
      </c>
      <c r="I8" s="95" t="str">
        <f>Gestion!AF26</f>
        <v/>
      </c>
      <c r="J8" s="94" t="str">
        <f>Gestion!T35</f>
        <v/>
      </c>
      <c r="K8" s="95" t="str">
        <f>Gestion!AF35</f>
        <v/>
      </c>
      <c r="L8" s="94" t="str">
        <f>Gestion!T44</f>
        <v/>
      </c>
      <c r="M8" s="95" t="str">
        <f>Gestion!AF44</f>
        <v/>
      </c>
      <c r="N8" s="94" t="str">
        <f>Gestion!T53</f>
        <v/>
      </c>
      <c r="O8" s="95" t="str">
        <f>Gestion!AF53</f>
        <v/>
      </c>
      <c r="P8" s="94" t="str">
        <f>Gestion!T62</f>
        <v/>
      </c>
      <c r="Q8" s="95" t="str">
        <f>Gestion!AF62</f>
        <v/>
      </c>
      <c r="R8" s="94" t="str">
        <f>Gestion!T71</f>
        <v/>
      </c>
      <c r="S8" s="95" t="str">
        <f>Gestion!AF71</f>
        <v/>
      </c>
      <c r="T8" s="94" t="str">
        <f>Gestion!T80</f>
        <v/>
      </c>
      <c r="U8" s="95" t="str">
        <f>Gestion!AF80</f>
        <v/>
      </c>
      <c r="V8" s="94" t="str">
        <f>Gestion!T89</f>
        <v/>
      </c>
      <c r="W8" s="95" t="str">
        <f>Gestion!AF89</f>
        <v/>
      </c>
      <c r="Z8" s="62" t="s">
        <v>8</v>
      </c>
      <c r="AA8" s="96">
        <f>SUM(D4,F4,H4,J4,L4,N4,P4,R4,T4,V4)+SUM(D13,F13,H13,J13,L13,N13)</f>
        <v>38</v>
      </c>
    </row>
    <row r="9" spans="2:27" s="58" customFormat="1" ht="24" customHeight="1" thickBot="1" x14ac:dyDescent="0.25">
      <c r="D9" s="97">
        <f>SUM(D4:D8)</f>
        <v>92</v>
      </c>
      <c r="E9" s="98">
        <f>MAX(E4:E8)</f>
        <v>7</v>
      </c>
      <c r="F9" s="97">
        <f t="shared" ref="F9:P9" si="0">SUM(F4:F8)</f>
        <v>81</v>
      </c>
      <c r="G9" s="98">
        <f>MAX(G4:G8)</f>
        <v>6</v>
      </c>
      <c r="H9" s="97">
        <f t="shared" si="0"/>
        <v>0</v>
      </c>
      <c r="I9" s="98">
        <f>MAX(I4:I8)</f>
        <v>0</v>
      </c>
      <c r="J9" s="97">
        <f t="shared" si="0"/>
        <v>0</v>
      </c>
      <c r="K9" s="98">
        <f>MAX(K4:K8)</f>
        <v>0</v>
      </c>
      <c r="L9" s="97">
        <f t="shared" si="0"/>
        <v>0</v>
      </c>
      <c r="M9" s="98">
        <f>MAX(M4:M8)</f>
        <v>0</v>
      </c>
      <c r="N9" s="97">
        <f t="shared" si="0"/>
        <v>0</v>
      </c>
      <c r="O9" s="98">
        <f>MAX(O4:O8)</f>
        <v>0</v>
      </c>
      <c r="P9" s="97">
        <f t="shared" si="0"/>
        <v>0</v>
      </c>
      <c r="Q9" s="98">
        <f>MAX(Q4:Q8)</f>
        <v>0</v>
      </c>
      <c r="R9" s="97">
        <f>SUM(R4:R8)</f>
        <v>0</v>
      </c>
      <c r="S9" s="98">
        <f>MAX(S4:S8)</f>
        <v>0</v>
      </c>
      <c r="T9" s="97">
        <f>SUM(T4:T8)</f>
        <v>0</v>
      </c>
      <c r="U9" s="98">
        <f>MAX(U4:U8)</f>
        <v>0</v>
      </c>
      <c r="V9" s="97">
        <f>SUM(V4:V8)</f>
        <v>0</v>
      </c>
      <c r="W9" s="98">
        <f>SUM(W4:W8)</f>
        <v>0</v>
      </c>
      <c r="Z9" s="71" t="s">
        <v>9</v>
      </c>
      <c r="AA9" s="99">
        <f>SUM(D5,F5,H5,J5,L5,N5,P5,R5,T5,V5)+SUM(D14,F14,H14,J14,L14,N14)</f>
        <v>31</v>
      </c>
    </row>
    <row r="10" spans="2:27" ht="24" customHeight="1" thickBot="1" x14ac:dyDescent="0.25">
      <c r="Z10" s="71" t="s">
        <v>10</v>
      </c>
      <c r="AA10" s="99">
        <f>SUM(D6,F6,H6,J6,L6,N6,P6,R6,T6,V6)+SUM(D15,F15,H15,J15,L15,N15)</f>
        <v>8</v>
      </c>
    </row>
    <row r="11" spans="2:27" s="58" customFormat="1" ht="24" customHeight="1" thickBot="1" x14ac:dyDescent="0.25">
      <c r="C11" s="155"/>
      <c r="D11" s="177" t="str">
        <f>IF(Gestion!$B$94=0,"",Gestion!$B$94)</f>
        <v/>
      </c>
      <c r="E11" s="178"/>
      <c r="F11" s="177" t="str">
        <f>IF(Gestion!$B$103=0,"",Gestion!$B$103)</f>
        <v/>
      </c>
      <c r="G11" s="178"/>
      <c r="H11" s="177" t="str">
        <f>IF(Gestion!$B$112=0,"",Gestion!$B$112)</f>
        <v/>
      </c>
      <c r="I11" s="178"/>
      <c r="J11" s="177" t="str">
        <f>IF(Gestion!$B$121=0,"",Gestion!$B$121)</f>
        <v/>
      </c>
      <c r="K11" s="178"/>
      <c r="L11" s="177" t="str">
        <f>IF(Gestion!$B$130=0,"",Gestion!$B$130)</f>
        <v/>
      </c>
      <c r="M11" s="178"/>
      <c r="N11" s="177" t="str">
        <f>IF(Gestion!$B$139=0,"",Gestion!$B$139)</f>
        <v/>
      </c>
      <c r="O11" s="178"/>
      <c r="P11" s="102"/>
      <c r="Q11" s="102"/>
      <c r="R11" s="102"/>
      <c r="S11" s="102"/>
      <c r="T11" s="102"/>
      <c r="U11" s="102"/>
      <c r="V11" s="102"/>
      <c r="W11" s="102"/>
      <c r="Z11" s="71" t="s">
        <v>11</v>
      </c>
      <c r="AA11" s="99">
        <f>SUM(D7,F7,H7,J7,L7,N7,P7,R7,T7,V7)+SUM(D16,F16,H16,J16,L16,N16)</f>
        <v>26</v>
      </c>
    </row>
    <row r="12" spans="2:27" s="58" customFormat="1" ht="24" customHeight="1" thickBot="1" x14ac:dyDescent="0.25">
      <c r="B12" s="61" t="s">
        <v>13</v>
      </c>
      <c r="C12" s="156"/>
      <c r="D12" s="88" t="s">
        <v>41</v>
      </c>
      <c r="E12" s="89" t="s">
        <v>42</v>
      </c>
      <c r="F12" s="88" t="s">
        <v>41</v>
      </c>
      <c r="G12" s="89" t="s">
        <v>42</v>
      </c>
      <c r="H12" s="88" t="s">
        <v>41</v>
      </c>
      <c r="I12" s="89" t="s">
        <v>42</v>
      </c>
      <c r="J12" s="88" t="s">
        <v>41</v>
      </c>
      <c r="K12" s="89" t="s">
        <v>42</v>
      </c>
      <c r="L12" s="88" t="s">
        <v>41</v>
      </c>
      <c r="M12" s="89" t="s">
        <v>42</v>
      </c>
      <c r="N12" s="88" t="s">
        <v>41</v>
      </c>
      <c r="O12" s="89" t="s">
        <v>42</v>
      </c>
      <c r="P12" s="103"/>
      <c r="Q12" s="103"/>
      <c r="R12" s="103"/>
      <c r="S12" s="103"/>
      <c r="T12" s="103"/>
      <c r="U12" s="103"/>
      <c r="V12" s="103"/>
      <c r="W12" s="103"/>
      <c r="Z12" s="77" t="s">
        <v>12</v>
      </c>
      <c r="AA12" s="100">
        <f>SUM(D8,F8,H8,J8,L8,N8,P8,R8,T8,V8)+SUM(D17,F17,H17,J17,L17,N17)</f>
        <v>70</v>
      </c>
    </row>
    <row r="13" spans="2:27" s="58" customFormat="1" ht="24" customHeight="1" thickTop="1" thickBot="1" x14ac:dyDescent="0.25">
      <c r="B13" s="162" t="s">
        <v>37</v>
      </c>
      <c r="C13" s="62" t="s">
        <v>8</v>
      </c>
      <c r="D13" s="90" t="str">
        <f>Gestion!T94</f>
        <v/>
      </c>
      <c r="E13" s="91" t="str">
        <f>Gestion!AF94</f>
        <v/>
      </c>
      <c r="F13" s="90" t="str">
        <f>Gestion!T103</f>
        <v/>
      </c>
      <c r="G13" s="91" t="str">
        <f>Gestion!AF103</f>
        <v/>
      </c>
      <c r="H13" s="90" t="str">
        <f>Gestion!T112</f>
        <v/>
      </c>
      <c r="I13" s="91" t="str">
        <f>Gestion!AF112</f>
        <v/>
      </c>
      <c r="J13" s="90" t="str">
        <f>Gestion!T121</f>
        <v/>
      </c>
      <c r="K13" s="91" t="str">
        <f>Gestion!AF121</f>
        <v/>
      </c>
      <c r="L13" s="90" t="str">
        <f>Gestion!T130</f>
        <v/>
      </c>
      <c r="M13" s="91" t="str">
        <f>Gestion!AF130</f>
        <v/>
      </c>
      <c r="N13" s="90" t="str">
        <f>Gestion!T139</f>
        <v/>
      </c>
      <c r="O13" s="91" t="str">
        <f>Gestion!AF139</f>
        <v/>
      </c>
      <c r="P13" s="104"/>
      <c r="Q13" s="104"/>
      <c r="R13" s="104"/>
      <c r="S13" s="104"/>
      <c r="T13" s="104"/>
      <c r="U13" s="104"/>
      <c r="V13" s="104"/>
      <c r="W13" s="104"/>
      <c r="AA13" s="101">
        <f>SUM(AA8:AA12)</f>
        <v>173</v>
      </c>
    </row>
    <row r="14" spans="2:27" s="58" customFormat="1" ht="24" customHeight="1" thickTop="1" x14ac:dyDescent="0.2">
      <c r="B14" s="163"/>
      <c r="C14" s="71" t="s">
        <v>9</v>
      </c>
      <c r="D14" s="92" t="str">
        <f>Gestion!T95</f>
        <v/>
      </c>
      <c r="E14" s="93" t="str">
        <f>Gestion!AF95</f>
        <v/>
      </c>
      <c r="F14" s="92" t="str">
        <f>Gestion!T104</f>
        <v/>
      </c>
      <c r="G14" s="93" t="str">
        <f>Gestion!AF104</f>
        <v/>
      </c>
      <c r="H14" s="92" t="str">
        <f>Gestion!T113</f>
        <v/>
      </c>
      <c r="I14" s="93" t="str">
        <f>Gestion!AF113</f>
        <v/>
      </c>
      <c r="J14" s="92" t="str">
        <f>Gestion!T122</f>
        <v/>
      </c>
      <c r="K14" s="93" t="str">
        <f>Gestion!AF122</f>
        <v/>
      </c>
      <c r="L14" s="92" t="str">
        <f>Gestion!T131</f>
        <v/>
      </c>
      <c r="M14" s="93" t="str">
        <f>Gestion!AF131</f>
        <v/>
      </c>
      <c r="N14" s="92" t="str">
        <f>Gestion!T140</f>
        <v/>
      </c>
      <c r="O14" s="93" t="str">
        <f>Gestion!AF140</f>
        <v/>
      </c>
      <c r="P14" s="104"/>
      <c r="Q14" s="104"/>
      <c r="R14" s="104"/>
      <c r="S14" s="104"/>
      <c r="T14" s="104"/>
      <c r="U14" s="104"/>
      <c r="V14" s="105"/>
      <c r="W14" s="105"/>
    </row>
    <row r="15" spans="2:27" s="58" customFormat="1" ht="24" customHeight="1" x14ac:dyDescent="0.2">
      <c r="B15" s="163"/>
      <c r="C15" s="71" t="s">
        <v>10</v>
      </c>
      <c r="D15" s="92" t="str">
        <f>Gestion!T96</f>
        <v/>
      </c>
      <c r="E15" s="93" t="str">
        <f>Gestion!AF96</f>
        <v/>
      </c>
      <c r="F15" s="92" t="str">
        <f>Gestion!T105</f>
        <v/>
      </c>
      <c r="G15" s="93" t="str">
        <f>Gestion!AF105</f>
        <v/>
      </c>
      <c r="H15" s="92" t="str">
        <f>Gestion!T114</f>
        <v/>
      </c>
      <c r="I15" s="93" t="str">
        <f>Gestion!AF114</f>
        <v/>
      </c>
      <c r="J15" s="92" t="str">
        <f>Gestion!T123</f>
        <v/>
      </c>
      <c r="K15" s="93" t="str">
        <f>Gestion!AF123</f>
        <v/>
      </c>
      <c r="L15" s="92" t="str">
        <f>Gestion!T132</f>
        <v/>
      </c>
      <c r="M15" s="93" t="str">
        <f>Gestion!AF132</f>
        <v/>
      </c>
      <c r="N15" s="92" t="str">
        <f>Gestion!T141</f>
        <v/>
      </c>
      <c r="O15" s="93" t="str">
        <f>Gestion!AF141</f>
        <v/>
      </c>
      <c r="P15" s="104"/>
      <c r="Q15" s="104"/>
      <c r="R15" s="104"/>
      <c r="S15" s="104"/>
      <c r="T15" s="104"/>
      <c r="U15" s="104"/>
      <c r="V15" s="105"/>
      <c r="W15" s="105"/>
    </row>
    <row r="16" spans="2:27" s="58" customFormat="1" ht="24" customHeight="1" x14ac:dyDescent="0.2">
      <c r="B16" s="163"/>
      <c r="C16" s="71" t="s">
        <v>11</v>
      </c>
      <c r="D16" s="92" t="str">
        <f>Gestion!T97</f>
        <v/>
      </c>
      <c r="E16" s="93" t="str">
        <f>Gestion!AF97</f>
        <v/>
      </c>
      <c r="F16" s="92" t="str">
        <f>Gestion!T106</f>
        <v/>
      </c>
      <c r="G16" s="93" t="str">
        <f>Gestion!AF106</f>
        <v/>
      </c>
      <c r="H16" s="92" t="str">
        <f>Gestion!T115</f>
        <v/>
      </c>
      <c r="I16" s="93" t="str">
        <f>Gestion!AF115</f>
        <v/>
      </c>
      <c r="J16" s="92" t="str">
        <f>Gestion!T124</f>
        <v/>
      </c>
      <c r="K16" s="93" t="str">
        <f>Gestion!AF124</f>
        <v/>
      </c>
      <c r="L16" s="92" t="str">
        <f>Gestion!T133</f>
        <v/>
      </c>
      <c r="M16" s="93" t="str">
        <f>Gestion!AF133</f>
        <v/>
      </c>
      <c r="N16" s="92" t="str">
        <f>Gestion!T142</f>
        <v/>
      </c>
      <c r="O16" s="93" t="str">
        <f>Gestion!AF142</f>
        <v/>
      </c>
      <c r="P16" s="104"/>
      <c r="Q16" s="104"/>
      <c r="R16" s="104"/>
      <c r="S16" s="104"/>
      <c r="T16" s="104"/>
      <c r="U16" s="104"/>
      <c r="V16" s="105"/>
      <c r="W16" s="107"/>
      <c r="X16" s="107"/>
      <c r="Y16" s="107"/>
      <c r="Z16" s="107"/>
      <c r="AA16" s="106"/>
    </row>
    <row r="17" spans="2:23" s="58" customFormat="1" ht="24" customHeight="1" thickBot="1" x14ac:dyDescent="0.25">
      <c r="B17" s="164"/>
      <c r="C17" s="77" t="s">
        <v>12</v>
      </c>
      <c r="D17" s="94" t="str">
        <f>Gestion!T98</f>
        <v/>
      </c>
      <c r="E17" s="95" t="str">
        <f>Gestion!AF98</f>
        <v/>
      </c>
      <c r="F17" s="94" t="str">
        <f>Gestion!T107</f>
        <v/>
      </c>
      <c r="G17" s="95" t="str">
        <f>Gestion!AF107</f>
        <v/>
      </c>
      <c r="H17" s="94" t="str">
        <f>Gestion!T116</f>
        <v/>
      </c>
      <c r="I17" s="95" t="str">
        <f>Gestion!AF116</f>
        <v/>
      </c>
      <c r="J17" s="94" t="str">
        <f>Gestion!T125</f>
        <v/>
      </c>
      <c r="K17" s="95" t="str">
        <f>Gestion!AF125</f>
        <v/>
      </c>
      <c r="L17" s="94" t="str">
        <f>Gestion!T134</f>
        <v/>
      </c>
      <c r="M17" s="95" t="str">
        <f>Gestion!AF134</f>
        <v/>
      </c>
      <c r="N17" s="94" t="str">
        <f>Gestion!T143</f>
        <v/>
      </c>
      <c r="O17" s="95" t="str">
        <f>Gestion!AF143</f>
        <v/>
      </c>
      <c r="P17" s="104"/>
      <c r="Q17" s="104"/>
      <c r="R17" s="104"/>
      <c r="S17" s="104"/>
      <c r="T17" s="104"/>
      <c r="U17" s="104"/>
      <c r="V17" s="105"/>
      <c r="W17" s="105"/>
    </row>
    <row r="18" spans="2:23" s="58" customFormat="1" ht="24" customHeight="1" thickBot="1" x14ac:dyDescent="0.25">
      <c r="D18" s="97">
        <f>SUM(D13:D17)</f>
        <v>0</v>
      </c>
      <c r="E18" s="98">
        <f>MAX(E13:E17)</f>
        <v>0</v>
      </c>
      <c r="F18" s="97">
        <f>SUM(F13:F17)</f>
        <v>0</v>
      </c>
      <c r="G18" s="98">
        <f>MAX(G13:G17)</f>
        <v>0</v>
      </c>
      <c r="H18" s="97">
        <f>SUM(H13:H17)</f>
        <v>0</v>
      </c>
      <c r="I18" s="98">
        <f>MAX(I13:I17)</f>
        <v>0</v>
      </c>
      <c r="J18" s="97">
        <f>SUM(J13:J17)</f>
        <v>0</v>
      </c>
      <c r="K18" s="98">
        <f>MAX(K13:K17)</f>
        <v>0</v>
      </c>
      <c r="L18" s="97">
        <f>SUM(L13:L17)</f>
        <v>0</v>
      </c>
      <c r="M18" s="98">
        <f>MAX(M13:M17)</f>
        <v>0</v>
      </c>
      <c r="N18" s="97">
        <f>SUM(N13:N17)</f>
        <v>0</v>
      </c>
      <c r="O18" s="98">
        <f>MAX(O13:O17)</f>
        <v>0</v>
      </c>
      <c r="P18" s="104"/>
      <c r="Q18" s="104"/>
      <c r="R18" s="104"/>
      <c r="S18" s="104"/>
      <c r="T18" s="104"/>
      <c r="U18" s="104"/>
      <c r="V18" s="105"/>
      <c r="W18" s="105"/>
    </row>
  </sheetData>
  <mergeCells count="20">
    <mergeCell ref="B13:B17"/>
    <mergeCell ref="D11:E11"/>
    <mergeCell ref="F11:G11"/>
    <mergeCell ref="H11:I11"/>
    <mergeCell ref="C11:C12"/>
    <mergeCell ref="B4:B8"/>
    <mergeCell ref="D2:E2"/>
    <mergeCell ref="F2:G2"/>
    <mergeCell ref="H2:I2"/>
    <mergeCell ref="C2:C3"/>
    <mergeCell ref="R2:S2"/>
    <mergeCell ref="V2:W2"/>
    <mergeCell ref="J11:K11"/>
    <mergeCell ref="L11:M11"/>
    <mergeCell ref="N11:O11"/>
    <mergeCell ref="N2:O2"/>
    <mergeCell ref="P2:Q2"/>
    <mergeCell ref="J2:K2"/>
    <mergeCell ref="L2:M2"/>
    <mergeCell ref="T2:U2"/>
  </mergeCells>
  <phoneticPr fontId="0" type="noConversion"/>
  <printOptions horizontalCentered="1" verticalCentered="1"/>
  <pageMargins left="0" right="0" top="0" bottom="0" header="0" footer="0"/>
  <pageSetup paperSize="9" scale="9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AD86"/>
  <sheetViews>
    <sheetView workbookViewId="0">
      <selection activeCell="P10" sqref="P10"/>
    </sheetView>
  </sheetViews>
  <sheetFormatPr baseColWidth="10" defaultRowHeight="26.25" customHeight="1" x14ac:dyDescent="0.2"/>
  <cols>
    <col min="1" max="1" width="4" customWidth="1"/>
    <col min="15" max="16" width="12.7109375" style="46" bestFit="1" customWidth="1"/>
    <col min="17" max="21" width="11.42578125" style="46"/>
    <col min="22" max="22" width="13.7109375" style="46" bestFit="1" customWidth="1"/>
    <col min="23" max="30" width="11.42578125" style="46"/>
  </cols>
  <sheetData>
    <row r="1" spans="2:30" ht="13.5" customHeight="1" thickBot="1" x14ac:dyDescent="0.25"/>
    <row r="2" spans="2:30" s="3" customFormat="1" ht="13.5" customHeight="1" thickTop="1" thickBot="1" x14ac:dyDescent="0.25">
      <c r="C2" s="13" t="s">
        <v>38</v>
      </c>
      <c r="D2" s="23">
        <v>0.33333333333333331</v>
      </c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</row>
    <row r="3" spans="2:30" s="3" customFormat="1" ht="13.5" customHeight="1" thickTop="1" thickBot="1" x14ac:dyDescent="0.25">
      <c r="C3" s="13"/>
      <c r="D3" s="20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</row>
    <row r="4" spans="2:30" s="3" customFormat="1" ht="13.5" customHeight="1" thickTop="1" thickBot="1" x14ac:dyDescent="0.25">
      <c r="C4" s="13" t="s">
        <v>39</v>
      </c>
      <c r="D4" s="23">
        <v>2.0833333333333332E-2</v>
      </c>
      <c r="N4" s="133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</row>
    <row r="5" spans="2:30" s="3" customFormat="1" ht="13.5" customHeight="1" thickTop="1" thickBot="1" x14ac:dyDescent="0.25">
      <c r="N5" s="134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</row>
    <row r="6" spans="2:30" s="3" customFormat="1" ht="26.25" customHeight="1" thickBot="1" x14ac:dyDescent="0.25">
      <c r="B6" s="14" t="s">
        <v>17</v>
      </c>
      <c r="C6" s="15">
        <v>1</v>
      </c>
      <c r="D6" s="16">
        <v>2</v>
      </c>
      <c r="E6" s="16">
        <v>3</v>
      </c>
      <c r="F6" s="16">
        <v>4</v>
      </c>
      <c r="G6" s="16">
        <v>5</v>
      </c>
      <c r="H6" s="16">
        <v>6</v>
      </c>
      <c r="I6" s="16">
        <v>7</v>
      </c>
      <c r="J6" s="16">
        <v>8</v>
      </c>
      <c r="K6" s="16">
        <v>9</v>
      </c>
      <c r="L6" s="17">
        <v>10</v>
      </c>
      <c r="N6" s="13"/>
      <c r="O6" s="132" t="s">
        <v>79</v>
      </c>
      <c r="P6" s="132" t="s">
        <v>78</v>
      </c>
      <c r="Q6" s="132" t="s">
        <v>80</v>
      </c>
      <c r="R6" s="132"/>
      <c r="S6" s="132" t="s">
        <v>81</v>
      </c>
      <c r="T6" s="132" t="s">
        <v>81</v>
      </c>
      <c r="U6" s="132" t="s">
        <v>81</v>
      </c>
      <c r="V6" s="132" t="s">
        <v>81</v>
      </c>
      <c r="W6" s="141"/>
      <c r="X6" s="132" t="s">
        <v>81</v>
      </c>
      <c r="Y6" s="132" t="s">
        <v>81</v>
      </c>
      <c r="Z6" s="132" t="s">
        <v>81</v>
      </c>
      <c r="AA6" s="132" t="s">
        <v>81</v>
      </c>
      <c r="AB6" s="132" t="s">
        <v>81</v>
      </c>
      <c r="AC6" s="132" t="s">
        <v>81</v>
      </c>
      <c r="AD6" s="132" t="s">
        <v>81</v>
      </c>
    </row>
    <row r="7" spans="2:30" s="3" customFormat="1" ht="26.25" customHeight="1" x14ac:dyDescent="0.2">
      <c r="B7" s="19">
        <f>D2</f>
        <v>0.33333333333333331</v>
      </c>
      <c r="C7" s="132"/>
      <c r="D7" s="132"/>
      <c r="E7" s="132"/>
      <c r="F7" s="132"/>
      <c r="G7" s="132"/>
      <c r="H7" s="132"/>
      <c r="I7" s="132"/>
      <c r="J7" s="132"/>
      <c r="K7" s="25"/>
      <c r="L7" s="26"/>
      <c r="N7" s="13"/>
      <c r="O7" s="132" t="s">
        <v>83</v>
      </c>
      <c r="P7" s="132" t="s">
        <v>84</v>
      </c>
      <c r="Q7" s="132" t="s">
        <v>85</v>
      </c>
      <c r="R7" s="132" t="s">
        <v>86</v>
      </c>
      <c r="S7" s="132" t="s">
        <v>87</v>
      </c>
      <c r="T7" s="132" t="s">
        <v>88</v>
      </c>
      <c r="U7" s="132" t="s">
        <v>81</v>
      </c>
      <c r="V7" s="132" t="s">
        <v>81</v>
      </c>
      <c r="W7" s="132" t="s">
        <v>81</v>
      </c>
      <c r="X7" s="132" t="s">
        <v>81</v>
      </c>
      <c r="Y7" s="141"/>
      <c r="Z7" s="141"/>
      <c r="AA7" s="141"/>
      <c r="AB7" s="141"/>
      <c r="AC7" s="141"/>
      <c r="AD7" s="141"/>
    </row>
    <row r="8" spans="2:30" s="3" customFormat="1" ht="26.25" customHeight="1" x14ac:dyDescent="0.2">
      <c r="B8" s="21">
        <f t="shared" ref="B8:B39" si="0">B7+$D$4</f>
        <v>0.35416666666666663</v>
      </c>
      <c r="C8" s="27"/>
      <c r="D8" s="28"/>
      <c r="E8" s="28"/>
      <c r="F8" s="28"/>
      <c r="G8" s="28"/>
      <c r="H8" s="28"/>
      <c r="I8" s="28"/>
      <c r="J8" s="28"/>
      <c r="K8" s="28"/>
      <c r="L8" s="29"/>
      <c r="N8" s="13"/>
      <c r="O8" s="132" t="s">
        <v>89</v>
      </c>
      <c r="P8" s="132" t="s">
        <v>90</v>
      </c>
      <c r="Q8" s="132" t="s">
        <v>91</v>
      </c>
      <c r="R8" s="132" t="s">
        <v>92</v>
      </c>
      <c r="S8" s="132" t="s">
        <v>93</v>
      </c>
      <c r="T8" s="132" t="s">
        <v>81</v>
      </c>
      <c r="U8" s="132" t="s">
        <v>81</v>
      </c>
      <c r="V8" s="141"/>
      <c r="W8" s="141"/>
      <c r="X8" s="132" t="s">
        <v>81</v>
      </c>
      <c r="Y8" s="132" t="s">
        <v>81</v>
      </c>
      <c r="Z8" s="132" t="s">
        <v>81</v>
      </c>
      <c r="AA8" s="132" t="s">
        <v>81</v>
      </c>
      <c r="AB8" s="132" t="s">
        <v>81</v>
      </c>
      <c r="AC8" s="132" t="s">
        <v>81</v>
      </c>
      <c r="AD8" s="132" t="s">
        <v>81</v>
      </c>
    </row>
    <row r="9" spans="2:30" s="3" customFormat="1" ht="26.25" customHeight="1" x14ac:dyDescent="0.2">
      <c r="B9" s="21">
        <f t="shared" si="0"/>
        <v>0.37499999999999994</v>
      </c>
      <c r="C9" s="27"/>
      <c r="D9" s="28"/>
      <c r="E9" s="28"/>
      <c r="F9" s="28"/>
      <c r="G9" s="28"/>
      <c r="H9" s="28"/>
      <c r="I9" s="28"/>
      <c r="J9" s="28"/>
      <c r="K9" s="28"/>
      <c r="L9" s="29"/>
      <c r="N9" s="13"/>
      <c r="O9" s="132" t="s">
        <v>94</v>
      </c>
      <c r="P9" s="132" t="s">
        <v>95</v>
      </c>
      <c r="Q9" s="132" t="s">
        <v>96</v>
      </c>
      <c r="R9" s="132" t="s">
        <v>97</v>
      </c>
      <c r="S9" s="132" t="s">
        <v>98</v>
      </c>
      <c r="T9" s="132" t="s">
        <v>99</v>
      </c>
      <c r="U9" s="141"/>
      <c r="V9" s="141"/>
      <c r="W9" s="141"/>
      <c r="X9" s="132" t="s">
        <v>81</v>
      </c>
      <c r="Y9" s="132" t="s">
        <v>81</v>
      </c>
      <c r="Z9" s="132" t="s">
        <v>81</v>
      </c>
      <c r="AA9" s="132" t="s">
        <v>81</v>
      </c>
      <c r="AB9" s="132" t="s">
        <v>81</v>
      </c>
      <c r="AC9" s="132" t="s">
        <v>81</v>
      </c>
      <c r="AD9" s="132" t="s">
        <v>81</v>
      </c>
    </row>
    <row r="10" spans="2:30" s="3" customFormat="1" ht="26.25" customHeight="1" x14ac:dyDescent="0.2">
      <c r="B10" s="21">
        <f t="shared" si="0"/>
        <v>0.39583333333333326</v>
      </c>
      <c r="C10" s="27"/>
      <c r="D10" s="28"/>
      <c r="E10" s="28"/>
      <c r="F10" s="28"/>
      <c r="G10" s="28"/>
      <c r="H10" s="28"/>
      <c r="I10" s="28"/>
      <c r="J10" s="28"/>
      <c r="K10" s="28"/>
      <c r="L10" s="29"/>
      <c r="N10" s="13"/>
      <c r="O10" s="132" t="s">
        <v>100</v>
      </c>
      <c r="P10" s="132" t="s">
        <v>101</v>
      </c>
      <c r="Q10" s="132" t="s">
        <v>102</v>
      </c>
      <c r="R10" s="132" t="s">
        <v>103</v>
      </c>
      <c r="S10" s="132" t="s">
        <v>104</v>
      </c>
      <c r="T10" s="132" t="s">
        <v>81</v>
      </c>
      <c r="U10" s="132" t="s">
        <v>81</v>
      </c>
      <c r="V10" s="141"/>
      <c r="W10" s="141"/>
      <c r="X10" s="132" t="s">
        <v>81</v>
      </c>
      <c r="Y10" s="132" t="s">
        <v>81</v>
      </c>
      <c r="Z10" s="132" t="s">
        <v>81</v>
      </c>
      <c r="AA10" s="132" t="s">
        <v>81</v>
      </c>
      <c r="AB10" s="132" t="s">
        <v>81</v>
      </c>
      <c r="AC10" s="132" t="s">
        <v>81</v>
      </c>
      <c r="AD10" s="132" t="s">
        <v>81</v>
      </c>
    </row>
    <row r="11" spans="2:30" s="3" customFormat="1" ht="26.25" customHeight="1" x14ac:dyDescent="0.2">
      <c r="B11" s="21">
        <f t="shared" si="0"/>
        <v>0.41666666666666657</v>
      </c>
      <c r="C11" s="27"/>
      <c r="D11" s="28"/>
      <c r="E11" s="28"/>
      <c r="F11" s="28"/>
      <c r="G11" s="28"/>
      <c r="H11" s="28"/>
      <c r="I11" s="28"/>
      <c r="J11" s="28"/>
      <c r="K11" s="28"/>
      <c r="L11" s="29"/>
      <c r="O11" s="132" t="s">
        <v>232</v>
      </c>
      <c r="P11" s="132" t="s">
        <v>233</v>
      </c>
      <c r="Q11" s="132" t="s">
        <v>234</v>
      </c>
      <c r="R11" s="132" t="s">
        <v>235</v>
      </c>
      <c r="S11" s="132" t="s">
        <v>81</v>
      </c>
      <c r="T11" s="132" t="s">
        <v>81</v>
      </c>
      <c r="U11" s="132" t="s">
        <v>81</v>
      </c>
      <c r="V11" s="132" t="s">
        <v>81</v>
      </c>
      <c r="W11" s="132" t="s">
        <v>81</v>
      </c>
      <c r="X11" s="132" t="s">
        <v>81</v>
      </c>
      <c r="Y11" s="132" t="s">
        <v>81</v>
      </c>
      <c r="Z11" s="132" t="s">
        <v>81</v>
      </c>
      <c r="AA11" s="141"/>
      <c r="AB11" s="141"/>
      <c r="AC11" s="141"/>
      <c r="AD11" s="141"/>
    </row>
    <row r="12" spans="2:30" s="3" customFormat="1" ht="26.25" customHeight="1" x14ac:dyDescent="0.2">
      <c r="B12" s="21">
        <f t="shared" si="0"/>
        <v>0.43749999999999989</v>
      </c>
      <c r="C12" s="27"/>
      <c r="D12" s="28"/>
      <c r="E12" s="28"/>
      <c r="F12" s="28"/>
      <c r="G12" s="28"/>
      <c r="H12" s="28"/>
      <c r="I12" s="28"/>
      <c r="J12" s="28"/>
      <c r="K12" s="28"/>
      <c r="L12" s="29"/>
      <c r="O12" s="132" t="s">
        <v>105</v>
      </c>
      <c r="P12" s="132" t="s">
        <v>106</v>
      </c>
      <c r="Q12" s="132" t="s">
        <v>107</v>
      </c>
      <c r="R12" s="132" t="s">
        <v>108</v>
      </c>
      <c r="S12" s="132" t="s">
        <v>109</v>
      </c>
      <c r="T12" s="132" t="s">
        <v>81</v>
      </c>
      <c r="U12" s="132" t="s">
        <v>81</v>
      </c>
      <c r="V12" s="141"/>
      <c r="W12" s="141"/>
      <c r="X12" s="132" t="s">
        <v>81</v>
      </c>
      <c r="Y12" s="132" t="s">
        <v>81</v>
      </c>
      <c r="Z12" s="132" t="s">
        <v>81</v>
      </c>
      <c r="AA12" s="132" t="s">
        <v>81</v>
      </c>
      <c r="AB12" s="132" t="s">
        <v>81</v>
      </c>
      <c r="AC12" s="132" t="s">
        <v>81</v>
      </c>
      <c r="AD12" s="132" t="s">
        <v>81</v>
      </c>
    </row>
    <row r="13" spans="2:30" s="3" customFormat="1" ht="26.25" customHeight="1" x14ac:dyDescent="0.2">
      <c r="B13" s="21">
        <f t="shared" si="0"/>
        <v>0.4583333333333332</v>
      </c>
      <c r="C13" s="27"/>
      <c r="D13" s="28"/>
      <c r="E13" s="28"/>
      <c r="F13" s="28"/>
      <c r="G13" s="28"/>
      <c r="H13" s="28"/>
      <c r="I13" s="28"/>
      <c r="J13" s="28"/>
      <c r="K13" s="28"/>
      <c r="L13" s="29"/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32"/>
      <c r="AD13" s="132"/>
    </row>
    <row r="14" spans="2:30" s="3" customFormat="1" ht="26.25" customHeight="1" x14ac:dyDescent="0.2">
      <c r="B14" s="21">
        <f t="shared" si="0"/>
        <v>0.47916666666666652</v>
      </c>
      <c r="C14" s="27"/>
      <c r="D14" s="28"/>
      <c r="E14" s="28"/>
      <c r="F14" s="28"/>
      <c r="G14" s="28"/>
      <c r="H14" s="28"/>
      <c r="I14" s="28"/>
      <c r="J14" s="28"/>
      <c r="K14" s="28"/>
      <c r="L14" s="29"/>
      <c r="O14" s="132"/>
      <c r="P14" s="132"/>
      <c r="Q14" s="132"/>
      <c r="R14" s="132"/>
      <c r="S14" s="132"/>
      <c r="T14" s="132"/>
      <c r="U14" s="132"/>
      <c r="V14" s="132"/>
      <c r="W14" s="132"/>
      <c r="X14" s="132"/>
      <c r="Y14" s="132"/>
      <c r="Z14" s="132"/>
      <c r="AA14" s="132"/>
      <c r="AB14" s="132"/>
      <c r="AC14" s="132"/>
      <c r="AD14" s="132"/>
    </row>
    <row r="15" spans="2:30" s="3" customFormat="1" ht="26.25" customHeight="1" x14ac:dyDescent="0.2">
      <c r="B15" s="21">
        <f t="shared" si="0"/>
        <v>0.49999999999999983</v>
      </c>
      <c r="C15" s="27"/>
      <c r="D15" s="28"/>
      <c r="E15" s="28"/>
      <c r="F15" s="28"/>
      <c r="G15" s="28"/>
      <c r="H15" s="28"/>
      <c r="I15" s="28"/>
      <c r="J15" s="28"/>
      <c r="K15" s="28"/>
      <c r="L15" s="29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</row>
    <row r="16" spans="2:30" s="3" customFormat="1" ht="26.25" customHeight="1" x14ac:dyDescent="0.2">
      <c r="B16" s="21">
        <f t="shared" si="0"/>
        <v>0.52083333333333315</v>
      </c>
      <c r="C16" s="27"/>
      <c r="D16" s="28"/>
      <c r="E16" s="28"/>
      <c r="F16" s="28"/>
      <c r="G16" s="28"/>
      <c r="H16" s="28"/>
      <c r="I16" s="28"/>
      <c r="J16" s="28"/>
      <c r="K16" s="28"/>
      <c r="L16" s="29"/>
      <c r="O16" s="132"/>
      <c r="P16" s="132"/>
      <c r="Q16" s="132"/>
      <c r="R16" s="132"/>
      <c r="S16" s="132"/>
      <c r="T16" s="132"/>
      <c r="U16" s="132"/>
      <c r="V16" s="132"/>
      <c r="W16" s="132"/>
      <c r="X16" s="132"/>
      <c r="Y16" s="132"/>
      <c r="Z16" s="132"/>
      <c r="AA16" s="132"/>
      <c r="AB16" s="132"/>
      <c r="AC16" s="132"/>
      <c r="AD16" s="132"/>
    </row>
    <row r="17" spans="2:30" s="3" customFormat="1" ht="26.25" customHeight="1" x14ac:dyDescent="0.2">
      <c r="B17" s="21">
        <f t="shared" si="0"/>
        <v>0.54166666666666652</v>
      </c>
      <c r="C17" s="27"/>
      <c r="D17" s="28"/>
      <c r="E17" s="28"/>
      <c r="F17" s="28"/>
      <c r="G17" s="28"/>
      <c r="H17" s="28"/>
      <c r="I17" s="28"/>
      <c r="J17" s="28"/>
      <c r="K17" s="28"/>
      <c r="L17" s="29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2"/>
    </row>
    <row r="18" spans="2:30" s="3" customFormat="1" ht="26.25" customHeight="1" x14ac:dyDescent="0.2">
      <c r="B18" s="21">
        <f t="shared" si="0"/>
        <v>0.56249999999999989</v>
      </c>
      <c r="C18" s="27"/>
      <c r="D18" s="28"/>
      <c r="E18" s="28"/>
      <c r="F18" s="28"/>
      <c r="G18" s="28"/>
      <c r="H18" s="28"/>
      <c r="I18" s="28"/>
      <c r="J18" s="28"/>
      <c r="K18" s="28"/>
      <c r="L18" s="29"/>
      <c r="O18" s="132"/>
      <c r="P18" s="132"/>
      <c r="Q18" s="132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2"/>
    </row>
    <row r="19" spans="2:30" s="3" customFormat="1" ht="26.25" customHeight="1" x14ac:dyDescent="0.2">
      <c r="B19" s="21">
        <f t="shared" si="0"/>
        <v>0.58333333333333326</v>
      </c>
      <c r="C19" s="27"/>
      <c r="D19" s="28"/>
      <c r="E19" s="28"/>
      <c r="F19" s="28"/>
      <c r="G19" s="28"/>
      <c r="H19" s="28"/>
      <c r="I19" s="28"/>
      <c r="J19" s="28"/>
      <c r="K19" s="28"/>
      <c r="L19" s="29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32"/>
    </row>
    <row r="20" spans="2:30" s="3" customFormat="1" ht="26.25" customHeight="1" x14ac:dyDescent="0.2">
      <c r="B20" s="21">
        <f t="shared" si="0"/>
        <v>0.60416666666666663</v>
      </c>
      <c r="C20" s="27"/>
      <c r="D20" s="28"/>
      <c r="E20" s="28"/>
      <c r="F20" s="28"/>
      <c r="G20" s="28"/>
      <c r="H20" s="28"/>
      <c r="I20" s="28"/>
      <c r="J20" s="28"/>
      <c r="K20" s="28"/>
      <c r="L20" s="29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</row>
    <row r="21" spans="2:30" s="3" customFormat="1" ht="26.25" customHeight="1" x14ac:dyDescent="0.2">
      <c r="B21" s="21">
        <f t="shared" si="0"/>
        <v>0.625</v>
      </c>
      <c r="C21" s="27"/>
      <c r="D21" s="28"/>
      <c r="E21" s="28"/>
      <c r="F21" s="28"/>
      <c r="G21" s="28"/>
      <c r="H21" s="28"/>
      <c r="I21" s="28"/>
      <c r="J21" s="28"/>
      <c r="K21" s="28"/>
      <c r="L21" s="29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/>
      <c r="AC21" s="132"/>
      <c r="AD21" s="132"/>
    </row>
    <row r="22" spans="2:30" s="3" customFormat="1" ht="26.25" customHeight="1" x14ac:dyDescent="0.2">
      <c r="B22" s="21">
        <f t="shared" si="0"/>
        <v>0.64583333333333337</v>
      </c>
      <c r="C22" s="27"/>
      <c r="D22" s="28"/>
      <c r="E22" s="28"/>
      <c r="F22" s="28"/>
      <c r="G22" s="28"/>
      <c r="H22" s="28"/>
      <c r="I22" s="28"/>
      <c r="J22" s="28"/>
      <c r="K22" s="28"/>
      <c r="L22" s="29"/>
      <c r="O22" s="132"/>
      <c r="P22" s="132"/>
      <c r="Q22" s="132"/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/>
      <c r="AC22" s="132"/>
      <c r="AD22" s="132"/>
    </row>
    <row r="23" spans="2:30" s="3" customFormat="1" ht="26.25" customHeight="1" x14ac:dyDescent="0.2">
      <c r="B23" s="21">
        <f t="shared" si="0"/>
        <v>0.66666666666666674</v>
      </c>
      <c r="C23" s="27"/>
      <c r="D23" s="28"/>
      <c r="E23" s="28"/>
      <c r="F23" s="28"/>
      <c r="G23" s="28"/>
      <c r="H23" s="28"/>
      <c r="I23" s="28"/>
      <c r="J23" s="28"/>
      <c r="K23" s="28"/>
      <c r="L23" s="29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</row>
    <row r="24" spans="2:30" s="3" customFormat="1" ht="26.25" customHeight="1" x14ac:dyDescent="0.2">
      <c r="B24" s="21">
        <f t="shared" si="0"/>
        <v>0.68750000000000011</v>
      </c>
      <c r="C24" s="27"/>
      <c r="D24" s="28"/>
      <c r="E24" s="28"/>
      <c r="F24" s="28"/>
      <c r="G24" s="28"/>
      <c r="H24" s="28"/>
      <c r="I24" s="28"/>
      <c r="J24" s="28"/>
      <c r="K24" s="28"/>
      <c r="L24" s="29"/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</row>
    <row r="25" spans="2:30" s="3" customFormat="1" ht="26.25" customHeight="1" x14ac:dyDescent="0.2">
      <c r="B25" s="21">
        <f t="shared" si="0"/>
        <v>0.70833333333333348</v>
      </c>
      <c r="C25" s="27"/>
      <c r="D25" s="28"/>
      <c r="E25" s="28"/>
      <c r="F25" s="28"/>
      <c r="G25" s="28"/>
      <c r="H25" s="28"/>
      <c r="I25" s="28"/>
      <c r="J25" s="28"/>
      <c r="K25" s="28"/>
      <c r="L25" s="29"/>
      <c r="O25" s="132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</row>
    <row r="26" spans="2:30" s="3" customFormat="1" ht="26.25" customHeight="1" x14ac:dyDescent="0.2">
      <c r="B26" s="21">
        <f t="shared" si="0"/>
        <v>0.72916666666666685</v>
      </c>
      <c r="C26" s="27"/>
      <c r="D26" s="28"/>
      <c r="E26" s="28"/>
      <c r="F26" s="28"/>
      <c r="G26" s="28"/>
      <c r="H26" s="28"/>
      <c r="I26" s="28"/>
      <c r="J26" s="28"/>
      <c r="K26" s="28"/>
      <c r="L26" s="29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/>
      <c r="AC26" s="132"/>
      <c r="AD26" s="132"/>
    </row>
    <row r="27" spans="2:30" s="3" customFormat="1" ht="26.25" customHeight="1" x14ac:dyDescent="0.2">
      <c r="B27" s="21">
        <f t="shared" si="0"/>
        <v>0.75000000000000022</v>
      </c>
      <c r="C27" s="27"/>
      <c r="D27" s="28"/>
      <c r="E27" s="28"/>
      <c r="F27" s="28"/>
      <c r="G27" s="28"/>
      <c r="H27" s="28"/>
      <c r="I27" s="28"/>
      <c r="J27" s="28"/>
      <c r="K27" s="28"/>
      <c r="L27" s="29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</row>
    <row r="28" spans="2:30" s="3" customFormat="1" ht="26.25" customHeight="1" x14ac:dyDescent="0.2">
      <c r="B28" s="21">
        <f t="shared" si="0"/>
        <v>0.77083333333333359</v>
      </c>
      <c r="C28" s="30"/>
      <c r="D28" s="31"/>
      <c r="E28" s="31"/>
      <c r="F28" s="31"/>
      <c r="G28" s="31"/>
      <c r="H28" s="31"/>
      <c r="I28" s="31"/>
      <c r="J28" s="31"/>
      <c r="K28" s="31"/>
      <c r="L28" s="32"/>
      <c r="O28" s="132"/>
      <c r="P28" s="132"/>
      <c r="Q28" s="132"/>
      <c r="R28" s="132"/>
      <c r="S28" s="132"/>
      <c r="T28" s="132"/>
      <c r="U28" s="132"/>
      <c r="V28" s="132"/>
      <c r="W28" s="132"/>
      <c r="X28" s="132"/>
      <c r="Y28" s="132"/>
      <c r="Z28" s="132"/>
      <c r="AA28" s="132"/>
      <c r="AB28" s="132"/>
      <c r="AC28" s="132"/>
      <c r="AD28" s="132"/>
    </row>
    <row r="29" spans="2:30" s="3" customFormat="1" ht="26.25" customHeight="1" x14ac:dyDescent="0.2">
      <c r="B29" s="21">
        <f t="shared" si="0"/>
        <v>0.79166666666666696</v>
      </c>
      <c r="C29" s="30"/>
      <c r="D29" s="31"/>
      <c r="E29" s="31"/>
      <c r="F29" s="31"/>
      <c r="G29" s="31"/>
      <c r="H29" s="31"/>
      <c r="I29" s="31"/>
      <c r="J29" s="31"/>
      <c r="K29" s="31"/>
      <c r="L29" s="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</row>
    <row r="30" spans="2:30" s="3" customFormat="1" ht="26.25" customHeight="1" x14ac:dyDescent="0.2">
      <c r="B30" s="21">
        <f t="shared" si="0"/>
        <v>0.81250000000000033</v>
      </c>
      <c r="C30" s="30"/>
      <c r="D30" s="31"/>
      <c r="E30" s="31"/>
      <c r="F30" s="31"/>
      <c r="G30" s="31"/>
      <c r="H30" s="31"/>
      <c r="I30" s="31"/>
      <c r="J30" s="31"/>
      <c r="K30" s="31"/>
      <c r="L30" s="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</row>
    <row r="31" spans="2:30" s="3" customFormat="1" ht="26.25" customHeight="1" x14ac:dyDescent="0.2">
      <c r="B31" s="21">
        <f t="shared" si="0"/>
        <v>0.8333333333333337</v>
      </c>
      <c r="C31" s="30"/>
      <c r="D31" s="31"/>
      <c r="E31" s="31"/>
      <c r="F31" s="31"/>
      <c r="G31" s="31"/>
      <c r="H31" s="31"/>
      <c r="I31" s="31"/>
      <c r="J31" s="31"/>
      <c r="K31" s="31"/>
      <c r="L31" s="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</row>
    <row r="32" spans="2:30" s="3" customFormat="1" ht="26.25" customHeight="1" x14ac:dyDescent="0.2">
      <c r="B32" s="21">
        <f t="shared" si="0"/>
        <v>0.85416666666666707</v>
      </c>
      <c r="C32" s="30"/>
      <c r="D32" s="31"/>
      <c r="E32" s="31"/>
      <c r="F32" s="31"/>
      <c r="G32" s="31"/>
      <c r="H32" s="31"/>
      <c r="I32" s="31"/>
      <c r="J32" s="31"/>
      <c r="K32" s="31"/>
      <c r="L32" s="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2"/>
    </row>
    <row r="33" spans="2:30" s="3" customFormat="1" ht="26.25" customHeight="1" x14ac:dyDescent="0.2">
      <c r="B33" s="21">
        <f t="shared" si="0"/>
        <v>0.87500000000000044</v>
      </c>
      <c r="C33" s="30"/>
      <c r="D33" s="31"/>
      <c r="E33" s="31"/>
      <c r="F33" s="31"/>
      <c r="G33" s="31"/>
      <c r="H33" s="31"/>
      <c r="I33" s="31"/>
      <c r="J33" s="31"/>
      <c r="K33" s="31"/>
      <c r="L33" s="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</row>
    <row r="34" spans="2:30" s="3" customFormat="1" ht="26.25" customHeight="1" x14ac:dyDescent="0.2">
      <c r="B34" s="21">
        <f t="shared" si="0"/>
        <v>0.89583333333333381</v>
      </c>
      <c r="C34" s="30"/>
      <c r="D34" s="31"/>
      <c r="E34" s="31"/>
      <c r="F34" s="31"/>
      <c r="G34" s="31"/>
      <c r="H34" s="31"/>
      <c r="I34" s="31"/>
      <c r="J34" s="31"/>
      <c r="K34" s="31"/>
      <c r="L34" s="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</row>
    <row r="35" spans="2:30" s="3" customFormat="1" ht="26.25" customHeight="1" x14ac:dyDescent="0.2">
      <c r="B35" s="21">
        <f t="shared" si="0"/>
        <v>0.91666666666666718</v>
      </c>
      <c r="C35" s="30"/>
      <c r="D35" s="31"/>
      <c r="E35" s="31"/>
      <c r="F35" s="31"/>
      <c r="G35" s="31"/>
      <c r="H35" s="31"/>
      <c r="I35" s="31"/>
      <c r="J35" s="31"/>
      <c r="K35" s="31"/>
      <c r="L35" s="32"/>
      <c r="O35" s="141"/>
      <c r="P35" s="141"/>
      <c r="Q35" s="141"/>
      <c r="R35" s="141"/>
      <c r="S35" s="141"/>
      <c r="T35" s="141"/>
      <c r="U35" s="141"/>
      <c r="V35" s="132"/>
      <c r="W35" s="132"/>
      <c r="X35" s="132"/>
      <c r="Y35" s="132"/>
      <c r="Z35" s="132"/>
      <c r="AA35" s="132"/>
      <c r="AB35" s="132"/>
      <c r="AC35" s="132"/>
      <c r="AD35" s="139"/>
    </row>
    <row r="36" spans="2:30" s="3" customFormat="1" ht="26.25" customHeight="1" x14ac:dyDescent="0.2">
      <c r="B36" s="21">
        <f t="shared" si="0"/>
        <v>0.93750000000000056</v>
      </c>
      <c r="C36" s="30"/>
      <c r="D36" s="31"/>
      <c r="E36" s="31"/>
      <c r="F36" s="31"/>
      <c r="G36" s="31"/>
      <c r="H36" s="31"/>
      <c r="I36" s="31"/>
      <c r="J36" s="31"/>
      <c r="K36" s="31"/>
      <c r="L36" s="32"/>
      <c r="O36" s="141"/>
      <c r="P36" s="141"/>
      <c r="Q36" s="141"/>
      <c r="R36" s="141"/>
      <c r="S36" s="141"/>
      <c r="T36" s="141"/>
      <c r="U36" s="141"/>
      <c r="V36" s="132"/>
      <c r="W36" s="132"/>
      <c r="X36" s="132"/>
      <c r="Y36" s="132"/>
      <c r="Z36" s="132"/>
      <c r="AA36" s="132"/>
      <c r="AB36" s="132"/>
      <c r="AC36" s="132"/>
      <c r="AD36" s="139"/>
    </row>
    <row r="37" spans="2:30" s="3" customFormat="1" ht="26.25" customHeight="1" x14ac:dyDescent="0.2">
      <c r="B37" s="21">
        <f t="shared" si="0"/>
        <v>0.95833333333333393</v>
      </c>
      <c r="C37" s="30"/>
      <c r="D37" s="31"/>
      <c r="E37" s="31"/>
      <c r="F37" s="31"/>
      <c r="G37" s="31"/>
      <c r="H37" s="31"/>
      <c r="I37" s="31"/>
      <c r="J37" s="31"/>
      <c r="K37" s="31"/>
      <c r="L37" s="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9"/>
    </row>
    <row r="38" spans="2:30" s="3" customFormat="1" ht="26.25" customHeight="1" x14ac:dyDescent="0.2">
      <c r="B38" s="21">
        <f t="shared" si="0"/>
        <v>0.9791666666666673</v>
      </c>
      <c r="C38" s="30"/>
      <c r="D38" s="31"/>
      <c r="E38" s="31"/>
      <c r="F38" s="31"/>
      <c r="G38" s="31"/>
      <c r="H38" s="31"/>
      <c r="I38" s="31"/>
      <c r="J38" s="31"/>
      <c r="K38" s="31"/>
      <c r="L38" s="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132"/>
      <c r="AC38" s="132"/>
      <c r="AD38" s="139"/>
    </row>
    <row r="39" spans="2:30" s="3" customFormat="1" ht="26.25" customHeight="1" thickBot="1" x14ac:dyDescent="0.25">
      <c r="B39" s="22">
        <f t="shared" si="0"/>
        <v>1.0000000000000007</v>
      </c>
      <c r="C39" s="33"/>
      <c r="D39" s="34"/>
      <c r="E39" s="34"/>
      <c r="F39" s="34"/>
      <c r="G39" s="34"/>
      <c r="H39" s="34"/>
      <c r="I39" s="34"/>
      <c r="J39" s="34"/>
      <c r="K39" s="34"/>
      <c r="L39" s="35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139"/>
    </row>
    <row r="40" spans="2:30" s="3" customFormat="1" ht="26.25" customHeight="1" x14ac:dyDescent="0.2">
      <c r="B40" s="37" t="s">
        <v>14</v>
      </c>
      <c r="C40" s="39"/>
      <c r="D40" s="40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132"/>
      <c r="AC40" s="132"/>
      <c r="AD40" s="139"/>
    </row>
    <row r="41" spans="2:30" s="3" customFormat="1" ht="26.25" customHeight="1" thickBot="1" x14ac:dyDescent="0.25">
      <c r="B41" s="38"/>
      <c r="C41" s="41"/>
      <c r="D41" s="4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9"/>
    </row>
    <row r="42" spans="2:30" ht="26.25" customHeight="1" x14ac:dyDescent="0.2"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40"/>
    </row>
    <row r="43" spans="2:30" ht="26.25" customHeight="1" x14ac:dyDescent="0.2"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40"/>
    </row>
    <row r="44" spans="2:30" ht="26.25" customHeight="1" x14ac:dyDescent="0.2"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40"/>
    </row>
    <row r="45" spans="2:30" ht="26.25" customHeight="1" x14ac:dyDescent="0.2"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40"/>
    </row>
    <row r="46" spans="2:30" ht="26.25" customHeight="1" x14ac:dyDescent="0.2"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40"/>
    </row>
    <row r="47" spans="2:30" ht="26.25" customHeight="1" x14ac:dyDescent="0.2"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40"/>
    </row>
    <row r="48" spans="2:30" ht="26.25" customHeight="1" x14ac:dyDescent="0.2"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40"/>
    </row>
    <row r="49" spans="15:30" ht="26.25" customHeight="1" x14ac:dyDescent="0.2"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40"/>
    </row>
    <row r="50" spans="15:30" ht="26.25" customHeight="1" x14ac:dyDescent="0.2"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40"/>
    </row>
    <row r="51" spans="15:30" ht="26.25" customHeight="1" x14ac:dyDescent="0.2"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40"/>
    </row>
    <row r="52" spans="15:30" ht="26.25" customHeight="1" x14ac:dyDescent="0.2"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40"/>
    </row>
    <row r="53" spans="15:30" ht="26.25" customHeight="1" x14ac:dyDescent="0.2"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40"/>
    </row>
    <row r="54" spans="15:30" ht="26.25" customHeight="1" x14ac:dyDescent="0.2"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  <c r="AA54" s="138"/>
      <c r="AB54" s="138"/>
      <c r="AC54" s="138"/>
      <c r="AD54" s="140"/>
    </row>
    <row r="55" spans="15:30" ht="26.25" customHeight="1" x14ac:dyDescent="0.2"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40"/>
    </row>
    <row r="56" spans="15:30" ht="26.25" customHeight="1" x14ac:dyDescent="0.2"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40"/>
    </row>
    <row r="57" spans="15:30" ht="26.25" customHeight="1" x14ac:dyDescent="0.2"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  <c r="AA57" s="138"/>
      <c r="AB57" s="138"/>
      <c r="AC57" s="138"/>
      <c r="AD57" s="140"/>
    </row>
    <row r="58" spans="15:30" ht="26.25" customHeight="1" x14ac:dyDescent="0.2">
      <c r="O58" s="138"/>
      <c r="P58" s="138"/>
      <c r="Q58" s="138"/>
      <c r="R58" s="138"/>
      <c r="S58" s="138"/>
      <c r="T58" s="138"/>
      <c r="U58" s="138"/>
      <c r="V58" s="138"/>
      <c r="W58" s="138"/>
      <c r="X58" s="138"/>
      <c r="Y58" s="138"/>
      <c r="Z58" s="138"/>
      <c r="AA58" s="138"/>
      <c r="AB58" s="138"/>
      <c r="AC58" s="138"/>
      <c r="AD58" s="140"/>
    </row>
    <row r="59" spans="15:30" ht="26.25" customHeight="1" x14ac:dyDescent="0.2">
      <c r="O59" s="138"/>
      <c r="P59" s="138"/>
      <c r="Q59" s="138"/>
      <c r="R59" s="138"/>
      <c r="S59" s="138"/>
      <c r="T59" s="138"/>
      <c r="U59" s="138"/>
      <c r="V59" s="138"/>
      <c r="W59" s="138"/>
      <c r="X59" s="138"/>
      <c r="Y59" s="138"/>
      <c r="Z59" s="138"/>
      <c r="AA59" s="138"/>
      <c r="AB59" s="138"/>
      <c r="AC59" s="138"/>
      <c r="AD59" s="140"/>
    </row>
    <row r="60" spans="15:30" ht="26.25" customHeight="1" x14ac:dyDescent="0.2"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  <c r="AA60" s="138"/>
      <c r="AB60" s="138"/>
      <c r="AC60" s="138"/>
      <c r="AD60" s="140"/>
    </row>
    <row r="61" spans="15:30" ht="26.25" customHeight="1" x14ac:dyDescent="0.2">
      <c r="O61" s="138"/>
      <c r="P61" s="138"/>
      <c r="Q61" s="138"/>
      <c r="R61" s="138"/>
      <c r="S61" s="138"/>
      <c r="T61" s="138"/>
      <c r="U61" s="138"/>
      <c r="V61" s="138"/>
      <c r="W61" s="138"/>
      <c r="X61" s="138"/>
      <c r="Y61" s="138"/>
      <c r="Z61" s="138"/>
      <c r="AA61" s="138"/>
      <c r="AB61" s="138"/>
      <c r="AC61" s="138"/>
      <c r="AD61" s="140"/>
    </row>
    <row r="62" spans="15:30" ht="26.25" customHeight="1" x14ac:dyDescent="0.2"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  <c r="AA62" s="138"/>
      <c r="AB62" s="138"/>
      <c r="AC62" s="138"/>
      <c r="AD62" s="140"/>
    </row>
    <row r="63" spans="15:30" ht="26.25" customHeight="1" x14ac:dyDescent="0.2"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  <c r="AA63" s="138"/>
      <c r="AB63" s="138"/>
      <c r="AC63" s="138"/>
      <c r="AD63" s="140"/>
    </row>
    <row r="64" spans="15:30" ht="26.25" customHeight="1" x14ac:dyDescent="0.2"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</row>
    <row r="65" spans="15:30" ht="26.25" customHeight="1" x14ac:dyDescent="0.2"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</row>
    <row r="66" spans="15:30" ht="26.25" customHeight="1" x14ac:dyDescent="0.2"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</row>
    <row r="67" spans="15:30" ht="26.25" customHeight="1" x14ac:dyDescent="0.2"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</row>
    <row r="68" spans="15:30" ht="26.25" customHeight="1" x14ac:dyDescent="0.2"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  <c r="AA68" s="138"/>
      <c r="AB68" s="138"/>
      <c r="AC68" s="138"/>
      <c r="AD68" s="138"/>
    </row>
    <row r="69" spans="15:30" ht="26.25" customHeight="1" x14ac:dyDescent="0.2"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  <c r="AA69" s="138"/>
      <c r="AB69" s="138"/>
      <c r="AC69" s="138"/>
      <c r="AD69" s="138"/>
    </row>
    <row r="70" spans="15:30" ht="26.25" customHeight="1" x14ac:dyDescent="0.2">
      <c r="O70" s="138"/>
      <c r="P70" s="138"/>
      <c r="Q70" s="138"/>
      <c r="R70" s="138"/>
      <c r="S70" s="138"/>
      <c r="T70" s="138"/>
      <c r="U70" s="138"/>
      <c r="V70" s="138"/>
      <c r="W70" s="138"/>
      <c r="X70" s="138"/>
      <c r="Y70" s="138"/>
      <c r="Z70" s="138"/>
      <c r="AA70" s="138"/>
      <c r="AB70" s="138"/>
      <c r="AC70" s="138"/>
      <c r="AD70" s="138"/>
    </row>
    <row r="71" spans="15:30" ht="26.25" customHeight="1" x14ac:dyDescent="0.2"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8"/>
      <c r="Z71" s="138"/>
      <c r="AA71" s="138"/>
      <c r="AB71" s="138"/>
      <c r="AC71" s="138"/>
      <c r="AD71" s="138"/>
    </row>
    <row r="72" spans="15:30" ht="26.25" customHeight="1" x14ac:dyDescent="0.2">
      <c r="O72" s="138"/>
      <c r="P72" s="138"/>
      <c r="Q72" s="138"/>
      <c r="R72" s="138"/>
      <c r="S72" s="138"/>
      <c r="T72" s="138"/>
      <c r="U72" s="138"/>
      <c r="V72" s="138"/>
      <c r="W72" s="138"/>
      <c r="X72" s="138"/>
      <c r="Y72" s="138"/>
      <c r="Z72" s="138"/>
      <c r="AA72" s="138"/>
      <c r="AB72" s="138"/>
      <c r="AC72" s="138"/>
      <c r="AD72" s="138"/>
    </row>
    <row r="73" spans="15:30" ht="26.25" customHeight="1" x14ac:dyDescent="0.2">
      <c r="O73" s="138"/>
      <c r="P73" s="138"/>
      <c r="Q73" s="138"/>
      <c r="R73" s="138"/>
      <c r="S73" s="138"/>
      <c r="T73" s="138"/>
      <c r="U73" s="138"/>
      <c r="V73" s="138"/>
      <c r="W73" s="138"/>
      <c r="X73" s="138"/>
      <c r="Y73" s="138"/>
      <c r="Z73" s="138"/>
      <c r="AA73" s="138"/>
      <c r="AB73" s="138"/>
      <c r="AC73" s="138"/>
      <c r="AD73" s="138"/>
    </row>
    <row r="74" spans="15:30" ht="26.25" customHeight="1" x14ac:dyDescent="0.2">
      <c r="O74" s="138"/>
      <c r="P74" s="138"/>
      <c r="Q74" s="138"/>
      <c r="R74" s="138"/>
      <c r="S74" s="138"/>
      <c r="T74" s="138"/>
      <c r="U74" s="138"/>
      <c r="V74" s="138"/>
      <c r="W74" s="138"/>
      <c r="X74" s="138"/>
      <c r="Y74" s="138"/>
      <c r="Z74" s="138"/>
      <c r="AA74" s="138"/>
      <c r="AB74" s="138"/>
      <c r="AC74" s="138"/>
      <c r="AD74" s="138"/>
    </row>
    <row r="75" spans="15:30" ht="26.25" customHeight="1" x14ac:dyDescent="0.2">
      <c r="O75" s="138"/>
      <c r="P75" s="138"/>
      <c r="Q75" s="138"/>
      <c r="R75" s="138"/>
      <c r="S75" s="138"/>
      <c r="T75" s="138"/>
      <c r="U75" s="138"/>
      <c r="V75" s="138"/>
      <c r="W75" s="138"/>
      <c r="X75" s="138"/>
      <c r="Y75" s="138"/>
      <c r="Z75" s="138"/>
      <c r="AA75" s="138"/>
      <c r="AB75" s="138"/>
      <c r="AC75" s="138"/>
      <c r="AD75" s="138"/>
    </row>
    <row r="76" spans="15:30" ht="26.25" customHeight="1" x14ac:dyDescent="0.2">
      <c r="O76" s="138"/>
      <c r="P76" s="138"/>
      <c r="Q76" s="138"/>
      <c r="R76" s="138"/>
      <c r="S76" s="138"/>
      <c r="T76" s="138"/>
      <c r="U76" s="138"/>
      <c r="V76" s="138"/>
      <c r="W76" s="138"/>
      <c r="X76" s="138"/>
      <c r="Y76" s="138"/>
      <c r="Z76" s="138"/>
      <c r="AA76" s="138"/>
      <c r="AB76" s="138"/>
      <c r="AC76" s="138"/>
      <c r="AD76" s="138"/>
    </row>
    <row r="77" spans="15:30" ht="26.25" customHeight="1" x14ac:dyDescent="0.2"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  <c r="AA77" s="138"/>
      <c r="AB77" s="138"/>
      <c r="AC77" s="138"/>
      <c r="AD77" s="138"/>
    </row>
    <row r="78" spans="15:30" ht="26.25" customHeight="1" x14ac:dyDescent="0.2"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/>
      <c r="AC78" s="138"/>
      <c r="AD78" s="138"/>
    </row>
    <row r="79" spans="15:30" ht="26.25" customHeight="1" x14ac:dyDescent="0.2"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  <c r="AA79" s="138"/>
      <c r="AB79" s="138"/>
      <c r="AC79" s="138"/>
      <c r="AD79" s="138"/>
    </row>
    <row r="80" spans="15:30" ht="26.25" customHeight="1" x14ac:dyDescent="0.2">
      <c r="O80" s="138"/>
      <c r="P80" s="138"/>
      <c r="Q80" s="138"/>
      <c r="R80" s="138"/>
      <c r="S80" s="138"/>
      <c r="T80" s="138"/>
      <c r="U80" s="138"/>
      <c r="V80" s="138"/>
      <c r="W80" s="138"/>
      <c r="X80" s="138"/>
      <c r="Y80" s="138"/>
      <c r="Z80" s="138"/>
      <c r="AA80" s="138"/>
      <c r="AB80" s="138"/>
      <c r="AC80" s="138"/>
      <c r="AD80" s="138"/>
    </row>
    <row r="81" spans="15:30" ht="26.25" customHeight="1" x14ac:dyDescent="0.2">
      <c r="O81" s="138"/>
      <c r="P81" s="138"/>
      <c r="Q81" s="138"/>
      <c r="R81" s="138"/>
      <c r="S81" s="138"/>
      <c r="T81" s="138"/>
      <c r="U81" s="138"/>
      <c r="V81" s="138"/>
      <c r="W81" s="138"/>
      <c r="X81" s="138"/>
      <c r="Y81" s="138"/>
      <c r="Z81" s="138"/>
      <c r="AA81" s="138"/>
      <c r="AB81" s="138"/>
      <c r="AC81" s="138"/>
      <c r="AD81" s="138"/>
    </row>
    <row r="82" spans="15:30" ht="26.25" customHeight="1" x14ac:dyDescent="0.2">
      <c r="O82" s="138"/>
      <c r="P82" s="138"/>
      <c r="Q82" s="138"/>
      <c r="R82" s="138"/>
      <c r="S82" s="138"/>
      <c r="T82" s="138"/>
      <c r="U82" s="138"/>
      <c r="V82" s="138"/>
      <c r="W82" s="138"/>
      <c r="X82" s="138"/>
      <c r="Y82" s="138"/>
      <c r="Z82" s="138"/>
      <c r="AA82" s="138"/>
      <c r="AB82" s="138"/>
      <c r="AC82" s="138"/>
      <c r="AD82" s="138"/>
    </row>
    <row r="83" spans="15:30" ht="26.25" customHeight="1" x14ac:dyDescent="0.2">
      <c r="O83" s="138"/>
      <c r="P83" s="138"/>
      <c r="Q83" s="138"/>
      <c r="R83" s="138"/>
      <c r="S83" s="138"/>
      <c r="T83" s="138"/>
      <c r="U83" s="138"/>
      <c r="V83" s="138"/>
      <c r="W83" s="138"/>
      <c r="X83" s="138"/>
      <c r="Y83" s="138"/>
      <c r="Z83" s="138"/>
      <c r="AA83" s="138"/>
      <c r="AB83" s="138"/>
      <c r="AC83" s="138"/>
      <c r="AD83" s="138"/>
    </row>
    <row r="84" spans="15:30" ht="26.25" customHeight="1" x14ac:dyDescent="0.2">
      <c r="O84" s="138"/>
      <c r="P84" s="138"/>
      <c r="Q84" s="138"/>
      <c r="R84" s="138"/>
      <c r="S84" s="138"/>
      <c r="T84" s="138"/>
      <c r="U84" s="138"/>
      <c r="V84" s="138"/>
      <c r="W84" s="138"/>
      <c r="X84" s="138"/>
      <c r="Y84" s="138"/>
      <c r="Z84" s="138"/>
      <c r="AA84" s="138"/>
      <c r="AB84" s="138"/>
      <c r="AC84" s="138"/>
      <c r="AD84" s="138"/>
    </row>
    <row r="85" spans="15:30" ht="26.25" customHeight="1" x14ac:dyDescent="0.2"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  <c r="Z85" s="138"/>
      <c r="AA85" s="138"/>
      <c r="AB85" s="138"/>
      <c r="AC85" s="138"/>
      <c r="AD85" s="138"/>
    </row>
    <row r="86" spans="15:30" ht="26.25" customHeight="1" x14ac:dyDescent="0.2">
      <c r="O86" s="138"/>
      <c r="P86" s="138"/>
      <c r="Q86" s="138"/>
      <c r="R86" s="138"/>
      <c r="S86" s="138"/>
      <c r="T86" s="138"/>
      <c r="U86" s="138"/>
      <c r="V86" s="138"/>
      <c r="W86" s="138"/>
      <c r="X86" s="138"/>
      <c r="Y86" s="138"/>
      <c r="Z86" s="138"/>
      <c r="AA86" s="138"/>
      <c r="AB86" s="138"/>
      <c r="AC86" s="138"/>
      <c r="AD86" s="138"/>
    </row>
  </sheetData>
  <phoneticPr fontId="0" type="noConversion"/>
  <printOptions horizontalCentered="1" verticalCentered="1"/>
  <pageMargins left="0" right="0" top="0" bottom="0" header="0" footer="0"/>
  <pageSetup paperSize="9" scale="81" orientation="portrait" r:id="rId1"/>
  <headerFooter alignWithMargins="0">
    <oddHeader>&amp;L&amp;"Arial,Gras"&amp;18&amp;A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AD41"/>
  <sheetViews>
    <sheetView topLeftCell="C1" workbookViewId="0">
      <selection activeCell="O6" sqref="O6"/>
    </sheetView>
  </sheetViews>
  <sheetFormatPr baseColWidth="10" defaultRowHeight="12.75" x14ac:dyDescent="0.2"/>
  <cols>
    <col min="1" max="1" width="4" customWidth="1"/>
    <col min="14" max="14" width="11.42578125" style="136"/>
  </cols>
  <sheetData>
    <row r="1" spans="2:30" ht="13.5" thickBot="1" x14ac:dyDescent="0.25"/>
    <row r="2" spans="2:30" s="3" customFormat="1" ht="16.5" customHeight="1" thickTop="1" thickBot="1" x14ac:dyDescent="0.25">
      <c r="C2" s="13" t="s">
        <v>38</v>
      </c>
      <c r="D2" s="23">
        <v>0.33333333333333331</v>
      </c>
      <c r="N2" s="137"/>
    </row>
    <row r="3" spans="2:30" s="3" customFormat="1" ht="16.5" customHeight="1" thickTop="1" thickBot="1" x14ac:dyDescent="0.25">
      <c r="C3" s="13"/>
      <c r="D3" s="20"/>
      <c r="N3" s="137"/>
    </row>
    <row r="4" spans="2:30" s="3" customFormat="1" ht="14.25" thickTop="1" thickBot="1" x14ac:dyDescent="0.25">
      <c r="C4" s="13" t="s">
        <v>39</v>
      </c>
      <c r="D4" s="23">
        <v>2.4305555555555556E-2</v>
      </c>
      <c r="N4" s="137"/>
    </row>
    <row r="5" spans="2:30" s="3" customFormat="1" ht="26.25" customHeight="1" thickTop="1" thickBot="1" x14ac:dyDescent="0.25">
      <c r="N5" s="137"/>
    </row>
    <row r="6" spans="2:30" s="3" customFormat="1" ht="24.75" customHeight="1" thickBot="1" x14ac:dyDescent="0.25">
      <c r="B6" s="14" t="s">
        <v>17</v>
      </c>
      <c r="C6" s="15">
        <v>1</v>
      </c>
      <c r="D6" s="16">
        <v>2</v>
      </c>
      <c r="E6" s="16">
        <v>3</v>
      </c>
      <c r="F6" s="16">
        <v>4</v>
      </c>
      <c r="G6" s="16">
        <v>5</v>
      </c>
      <c r="H6" s="16">
        <v>6</v>
      </c>
      <c r="I6" s="16">
        <v>7</v>
      </c>
      <c r="J6" s="16">
        <v>8</v>
      </c>
      <c r="K6" s="16">
        <v>9</v>
      </c>
      <c r="L6" s="17">
        <v>10</v>
      </c>
      <c r="N6" s="137"/>
      <c r="O6" s="131" t="s">
        <v>79</v>
      </c>
      <c r="P6" s="131" t="s">
        <v>78</v>
      </c>
      <c r="Q6" s="131" t="s">
        <v>80</v>
      </c>
      <c r="R6" s="131" t="s">
        <v>81</v>
      </c>
      <c r="S6" s="131" t="s">
        <v>81</v>
      </c>
      <c r="T6" s="131" t="s">
        <v>81</v>
      </c>
      <c r="U6" s="131" t="s">
        <v>81</v>
      </c>
      <c r="V6" s="131" t="s">
        <v>81</v>
      </c>
      <c r="W6" s="131" t="s">
        <v>82</v>
      </c>
      <c r="X6" s="131" t="s">
        <v>81</v>
      </c>
      <c r="Y6" s="131" t="s">
        <v>81</v>
      </c>
      <c r="Z6" s="131" t="s">
        <v>81</v>
      </c>
      <c r="AA6" s="131" t="s">
        <v>81</v>
      </c>
      <c r="AB6" s="131" t="s">
        <v>81</v>
      </c>
      <c r="AC6" s="131" t="s">
        <v>81</v>
      </c>
      <c r="AD6" s="131" t="s">
        <v>81</v>
      </c>
    </row>
    <row r="7" spans="2:30" s="3" customFormat="1" ht="24.75" customHeight="1" x14ac:dyDescent="0.2">
      <c r="B7" s="19">
        <f>D2</f>
        <v>0.33333333333333331</v>
      </c>
      <c r="C7" s="24"/>
      <c r="D7" s="25"/>
      <c r="E7" s="25"/>
      <c r="F7" s="25"/>
      <c r="G7" s="25"/>
      <c r="H7" s="25"/>
      <c r="I7" s="25"/>
      <c r="J7" s="25"/>
      <c r="K7" s="25"/>
      <c r="L7" s="26"/>
      <c r="N7" s="137"/>
      <c r="O7" s="131" t="s">
        <v>81</v>
      </c>
      <c r="P7" s="131" t="s">
        <v>81</v>
      </c>
      <c r="Q7" s="131" t="s">
        <v>81</v>
      </c>
      <c r="R7" s="131" t="s">
        <v>81</v>
      </c>
      <c r="S7" s="131" t="s">
        <v>81</v>
      </c>
      <c r="T7" s="131" t="s">
        <v>81</v>
      </c>
      <c r="U7" s="131" t="s">
        <v>81</v>
      </c>
      <c r="V7" s="131" t="s">
        <v>81</v>
      </c>
      <c r="W7" s="131" t="s">
        <v>81</v>
      </c>
      <c r="X7" s="131" t="s">
        <v>81</v>
      </c>
      <c r="Y7" s="131" t="s">
        <v>83</v>
      </c>
      <c r="Z7" s="131" t="s">
        <v>84</v>
      </c>
      <c r="AA7" s="131" t="s">
        <v>85</v>
      </c>
      <c r="AB7" s="131" t="s">
        <v>86</v>
      </c>
      <c r="AC7" s="131" t="s">
        <v>87</v>
      </c>
      <c r="AD7" s="131" t="s">
        <v>88</v>
      </c>
    </row>
    <row r="8" spans="2:30" s="3" customFormat="1" ht="24.75" customHeight="1" x14ac:dyDescent="0.2">
      <c r="B8" s="21">
        <f t="shared" ref="B8:B39" si="0">B7+$D$4</f>
        <v>0.3576388888888889</v>
      </c>
      <c r="C8" s="27"/>
      <c r="D8" s="28"/>
      <c r="E8" s="28"/>
      <c r="F8" s="28"/>
      <c r="G8" s="28"/>
      <c r="H8" s="28"/>
      <c r="I8" s="28"/>
      <c r="J8" s="28"/>
      <c r="K8" s="28"/>
      <c r="L8" s="29"/>
      <c r="N8" s="137"/>
      <c r="O8" s="131" t="s">
        <v>89</v>
      </c>
      <c r="P8" s="131" t="s">
        <v>90</v>
      </c>
      <c r="Q8" s="131" t="s">
        <v>91</v>
      </c>
      <c r="R8" s="131" t="s">
        <v>81</v>
      </c>
      <c r="S8" s="131" t="s">
        <v>81</v>
      </c>
      <c r="T8" s="131" t="s">
        <v>81</v>
      </c>
      <c r="U8" s="131" t="s">
        <v>81</v>
      </c>
      <c r="V8" s="131" t="s">
        <v>92</v>
      </c>
      <c r="W8" s="131" t="s">
        <v>93</v>
      </c>
      <c r="X8" s="131" t="s">
        <v>81</v>
      </c>
      <c r="Y8" s="131" t="s">
        <v>81</v>
      </c>
      <c r="Z8" s="131" t="s">
        <v>81</v>
      </c>
      <c r="AA8" s="131" t="s">
        <v>81</v>
      </c>
      <c r="AB8" s="131" t="s">
        <v>81</v>
      </c>
      <c r="AC8" s="131" t="s">
        <v>81</v>
      </c>
      <c r="AD8" s="131" t="s">
        <v>81</v>
      </c>
    </row>
    <row r="9" spans="2:30" s="3" customFormat="1" ht="24.75" customHeight="1" x14ac:dyDescent="0.2">
      <c r="B9" s="21">
        <f t="shared" si="0"/>
        <v>0.38194444444444448</v>
      </c>
      <c r="C9" s="27"/>
      <c r="D9" s="28"/>
      <c r="E9" s="28"/>
      <c r="F9" s="28"/>
      <c r="G9" s="28"/>
      <c r="H9" s="28"/>
      <c r="I9" s="28"/>
      <c r="J9" s="28"/>
      <c r="K9" s="28"/>
      <c r="L9" s="29"/>
      <c r="N9" s="137"/>
      <c r="O9" s="131" t="s">
        <v>94</v>
      </c>
      <c r="P9" s="131" t="s">
        <v>95</v>
      </c>
      <c r="Q9" s="131" t="s">
        <v>96</v>
      </c>
      <c r="R9" s="131" t="s">
        <v>81</v>
      </c>
      <c r="S9" s="131" t="s">
        <v>81</v>
      </c>
      <c r="T9" s="131" t="s">
        <v>81</v>
      </c>
      <c r="U9" s="131" t="s">
        <v>97</v>
      </c>
      <c r="V9" s="131" t="s">
        <v>98</v>
      </c>
      <c r="W9" s="131" t="s">
        <v>99</v>
      </c>
      <c r="X9" s="131" t="s">
        <v>81</v>
      </c>
      <c r="Y9" s="131" t="s">
        <v>81</v>
      </c>
      <c r="Z9" s="131" t="s">
        <v>81</v>
      </c>
      <c r="AA9" s="131" t="s">
        <v>81</v>
      </c>
      <c r="AB9" s="131" t="s">
        <v>81</v>
      </c>
      <c r="AC9" s="131" t="s">
        <v>81</v>
      </c>
      <c r="AD9" s="131" t="s">
        <v>81</v>
      </c>
    </row>
    <row r="10" spans="2:30" s="3" customFormat="1" ht="24.75" customHeight="1" x14ac:dyDescent="0.2">
      <c r="B10" s="21">
        <f t="shared" si="0"/>
        <v>0.40625000000000006</v>
      </c>
      <c r="C10" s="27"/>
      <c r="D10" s="28"/>
      <c r="E10" s="28"/>
      <c r="F10" s="28"/>
      <c r="G10" s="28"/>
      <c r="H10" s="28"/>
      <c r="I10" s="28"/>
      <c r="J10" s="28"/>
      <c r="K10" s="28"/>
      <c r="L10" s="29"/>
      <c r="N10" s="137"/>
      <c r="O10" s="131" t="s">
        <v>100</v>
      </c>
      <c r="P10" s="131" t="s">
        <v>101</v>
      </c>
      <c r="Q10" s="131" t="s">
        <v>102</v>
      </c>
      <c r="R10" s="131" t="s">
        <v>81</v>
      </c>
      <c r="S10" s="131" t="s">
        <v>81</v>
      </c>
      <c r="T10" s="131" t="s">
        <v>81</v>
      </c>
      <c r="U10" s="131" t="s">
        <v>81</v>
      </c>
      <c r="V10" s="131" t="s">
        <v>103</v>
      </c>
      <c r="W10" s="131" t="s">
        <v>104</v>
      </c>
      <c r="X10" s="131" t="s">
        <v>81</v>
      </c>
      <c r="Y10" s="131" t="s">
        <v>81</v>
      </c>
      <c r="Z10" s="131" t="s">
        <v>81</v>
      </c>
      <c r="AA10" s="131" t="s">
        <v>81</v>
      </c>
      <c r="AB10" s="131" t="s">
        <v>81</v>
      </c>
      <c r="AC10" s="131" t="s">
        <v>81</v>
      </c>
      <c r="AD10" s="131" t="s">
        <v>81</v>
      </c>
    </row>
    <row r="11" spans="2:30" s="3" customFormat="1" ht="24.75" customHeight="1" x14ac:dyDescent="0.2">
      <c r="B11" s="21">
        <f t="shared" si="0"/>
        <v>0.43055555555555564</v>
      </c>
      <c r="C11" s="27"/>
      <c r="D11" s="28"/>
      <c r="E11" s="28"/>
      <c r="F11" s="28"/>
      <c r="G11" s="28"/>
      <c r="H11" s="28"/>
      <c r="I11" s="28"/>
      <c r="J11" s="28"/>
      <c r="K11" s="28"/>
      <c r="L11" s="29"/>
      <c r="N11" s="137"/>
      <c r="O11" s="131" t="s">
        <v>81</v>
      </c>
      <c r="P11" s="131" t="s">
        <v>81</v>
      </c>
      <c r="Q11" s="131" t="s">
        <v>81</v>
      </c>
      <c r="R11" s="131" t="s">
        <v>81</v>
      </c>
      <c r="S11" s="131" t="s">
        <v>81</v>
      </c>
      <c r="T11" s="131" t="s">
        <v>81</v>
      </c>
      <c r="U11" s="131" t="s">
        <v>81</v>
      </c>
      <c r="V11" s="131" t="s">
        <v>81</v>
      </c>
      <c r="W11" s="131" t="s">
        <v>81</v>
      </c>
      <c r="X11" s="131" t="s">
        <v>81</v>
      </c>
      <c r="Y11" s="131" t="s">
        <v>81</v>
      </c>
      <c r="Z11" s="131" t="s">
        <v>81</v>
      </c>
      <c r="AA11" s="131" t="s">
        <v>232</v>
      </c>
      <c r="AB11" s="131" t="s">
        <v>233</v>
      </c>
      <c r="AC11" s="131" t="s">
        <v>234</v>
      </c>
      <c r="AD11" s="131" t="s">
        <v>235</v>
      </c>
    </row>
    <row r="12" spans="2:30" s="3" customFormat="1" ht="24.75" customHeight="1" x14ac:dyDescent="0.2">
      <c r="B12" s="21">
        <f t="shared" si="0"/>
        <v>0.45486111111111122</v>
      </c>
      <c r="C12" s="27"/>
      <c r="D12" s="28"/>
      <c r="E12" s="28"/>
      <c r="F12" s="28"/>
      <c r="G12" s="28"/>
      <c r="H12" s="28"/>
      <c r="I12" s="28"/>
      <c r="J12" s="28"/>
      <c r="K12" s="28"/>
      <c r="L12" s="29"/>
      <c r="N12" s="137"/>
      <c r="O12" s="131" t="s">
        <v>105</v>
      </c>
      <c r="P12" s="131" t="s">
        <v>106</v>
      </c>
      <c r="Q12" s="131" t="s">
        <v>107</v>
      </c>
      <c r="R12" s="131" t="s">
        <v>81</v>
      </c>
      <c r="S12" s="131" t="s">
        <v>81</v>
      </c>
      <c r="T12" s="131" t="s">
        <v>81</v>
      </c>
      <c r="U12" s="131" t="s">
        <v>81</v>
      </c>
      <c r="V12" s="131" t="s">
        <v>108</v>
      </c>
      <c r="W12" s="131" t="s">
        <v>109</v>
      </c>
      <c r="X12" s="131" t="s">
        <v>81</v>
      </c>
      <c r="Y12" s="131" t="s">
        <v>81</v>
      </c>
      <c r="Z12" s="131" t="s">
        <v>81</v>
      </c>
      <c r="AA12" s="131" t="s">
        <v>81</v>
      </c>
      <c r="AB12" s="131" t="s">
        <v>81</v>
      </c>
      <c r="AC12" s="131" t="s">
        <v>81</v>
      </c>
      <c r="AD12" s="131" t="s">
        <v>81</v>
      </c>
    </row>
    <row r="13" spans="2:30" s="3" customFormat="1" ht="24.75" customHeight="1" x14ac:dyDescent="0.2">
      <c r="B13" s="21">
        <f t="shared" si="0"/>
        <v>0.4791666666666668</v>
      </c>
      <c r="C13" s="27"/>
      <c r="D13" s="28"/>
      <c r="E13" s="28"/>
      <c r="F13" s="28"/>
      <c r="G13" s="28"/>
      <c r="H13" s="28"/>
      <c r="I13" s="28"/>
      <c r="J13" s="28"/>
      <c r="K13" s="28"/>
      <c r="L13" s="29"/>
      <c r="N13" s="137"/>
      <c r="O13" s="131" t="s">
        <v>110</v>
      </c>
      <c r="P13" s="131" t="s">
        <v>111</v>
      </c>
      <c r="Q13" s="131" t="s">
        <v>112</v>
      </c>
      <c r="R13" s="131" t="s">
        <v>81</v>
      </c>
      <c r="S13" s="131" t="s">
        <v>81</v>
      </c>
      <c r="T13" s="131" t="s">
        <v>81</v>
      </c>
      <c r="U13" s="131" t="s">
        <v>113</v>
      </c>
      <c r="V13" s="131" t="s">
        <v>114</v>
      </c>
      <c r="W13" s="131" t="s">
        <v>115</v>
      </c>
      <c r="X13" s="131" t="s">
        <v>81</v>
      </c>
      <c r="Y13" s="131" t="s">
        <v>81</v>
      </c>
      <c r="Z13" s="131" t="s">
        <v>81</v>
      </c>
      <c r="AA13" s="131" t="s">
        <v>81</v>
      </c>
      <c r="AB13" s="131" t="s">
        <v>81</v>
      </c>
      <c r="AC13" s="131" t="s">
        <v>81</v>
      </c>
      <c r="AD13" s="131" t="s">
        <v>81</v>
      </c>
    </row>
    <row r="14" spans="2:30" s="3" customFormat="1" ht="24.75" customHeight="1" x14ac:dyDescent="0.2">
      <c r="B14" s="21">
        <f t="shared" si="0"/>
        <v>0.50347222222222232</v>
      </c>
      <c r="C14" s="27"/>
      <c r="D14" s="28"/>
      <c r="E14" s="28"/>
      <c r="F14" s="28"/>
      <c r="G14" s="28"/>
      <c r="H14" s="28"/>
      <c r="I14" s="28"/>
      <c r="J14" s="28"/>
      <c r="K14" s="28"/>
      <c r="L14" s="29"/>
      <c r="N14" s="137"/>
      <c r="O14" s="131" t="s">
        <v>116</v>
      </c>
      <c r="P14" s="131" t="s">
        <v>117</v>
      </c>
      <c r="Q14" s="131" t="s">
        <v>118</v>
      </c>
      <c r="R14" s="131" t="s">
        <v>81</v>
      </c>
      <c r="S14" s="131" t="s">
        <v>81</v>
      </c>
      <c r="T14" s="131" t="s">
        <v>81</v>
      </c>
      <c r="U14" s="131" t="s">
        <v>119</v>
      </c>
      <c r="V14" s="131" t="s">
        <v>120</v>
      </c>
      <c r="W14" s="131" t="s">
        <v>121</v>
      </c>
      <c r="X14" s="131" t="s">
        <v>81</v>
      </c>
      <c r="Y14" s="131" t="s">
        <v>81</v>
      </c>
      <c r="Z14" s="131" t="s">
        <v>81</v>
      </c>
      <c r="AA14" s="131" t="s">
        <v>81</v>
      </c>
      <c r="AB14" s="131" t="s">
        <v>81</v>
      </c>
      <c r="AC14" s="131" t="s">
        <v>81</v>
      </c>
      <c r="AD14" s="131" t="s">
        <v>81</v>
      </c>
    </row>
    <row r="15" spans="2:30" s="3" customFormat="1" ht="24.75" customHeight="1" x14ac:dyDescent="0.2">
      <c r="B15" s="21">
        <f t="shared" si="0"/>
        <v>0.5277777777777779</v>
      </c>
      <c r="C15" s="27"/>
      <c r="D15" s="28"/>
      <c r="E15" s="28"/>
      <c r="F15" s="28"/>
      <c r="G15" s="28"/>
      <c r="H15" s="28"/>
      <c r="I15" s="28"/>
      <c r="J15" s="28"/>
      <c r="K15" s="28"/>
      <c r="L15" s="29"/>
      <c r="N15" s="137"/>
      <c r="O15" s="131" t="s">
        <v>122</v>
      </c>
      <c r="P15" s="131" t="s">
        <v>123</v>
      </c>
      <c r="Q15" s="131" t="s">
        <v>124</v>
      </c>
      <c r="R15" s="131" t="s">
        <v>81</v>
      </c>
      <c r="S15" s="131" t="s">
        <v>81</v>
      </c>
      <c r="T15" s="131" t="s">
        <v>81</v>
      </c>
      <c r="U15" s="131" t="s">
        <v>125</v>
      </c>
      <c r="V15" s="131" t="s">
        <v>126</v>
      </c>
      <c r="W15" s="131" t="s">
        <v>127</v>
      </c>
      <c r="X15" s="131" t="s">
        <v>81</v>
      </c>
      <c r="Y15" s="131" t="s">
        <v>81</v>
      </c>
      <c r="Z15" s="131" t="s">
        <v>81</v>
      </c>
      <c r="AA15" s="131" t="s">
        <v>81</v>
      </c>
      <c r="AB15" s="131" t="s">
        <v>81</v>
      </c>
      <c r="AC15" s="131" t="s">
        <v>81</v>
      </c>
      <c r="AD15" s="131" t="s">
        <v>81</v>
      </c>
    </row>
    <row r="16" spans="2:30" s="3" customFormat="1" ht="24.75" customHeight="1" x14ac:dyDescent="0.2">
      <c r="B16" s="21">
        <f t="shared" si="0"/>
        <v>0.55208333333333348</v>
      </c>
      <c r="C16" s="27"/>
      <c r="D16" s="28"/>
      <c r="E16" s="28"/>
      <c r="F16" s="28"/>
      <c r="G16" s="28"/>
      <c r="H16" s="28"/>
      <c r="I16" s="28"/>
      <c r="J16" s="28"/>
      <c r="K16" s="28"/>
      <c r="L16" s="29"/>
      <c r="N16" s="137"/>
      <c r="O16" s="131" t="s">
        <v>128</v>
      </c>
      <c r="P16" s="131" t="s">
        <v>129</v>
      </c>
      <c r="Q16" s="131" t="s">
        <v>130</v>
      </c>
      <c r="R16" s="131" t="s">
        <v>81</v>
      </c>
      <c r="S16" s="131" t="s">
        <v>81</v>
      </c>
      <c r="T16" s="131" t="s">
        <v>81</v>
      </c>
      <c r="U16" s="131" t="s">
        <v>81</v>
      </c>
      <c r="V16" s="131" t="s">
        <v>131</v>
      </c>
      <c r="W16" s="131" t="s">
        <v>132</v>
      </c>
      <c r="X16" s="131" t="s">
        <v>81</v>
      </c>
      <c r="Y16" s="131" t="s">
        <v>81</v>
      </c>
      <c r="Z16" s="131" t="s">
        <v>81</v>
      </c>
      <c r="AA16" s="131" t="s">
        <v>81</v>
      </c>
      <c r="AB16" s="131" t="s">
        <v>81</v>
      </c>
      <c r="AC16" s="131" t="s">
        <v>81</v>
      </c>
      <c r="AD16" s="131" t="s">
        <v>81</v>
      </c>
    </row>
    <row r="17" spans="2:30" s="3" customFormat="1" ht="24.75" customHeight="1" x14ac:dyDescent="0.2">
      <c r="B17" s="21">
        <f t="shared" si="0"/>
        <v>0.57638888888888906</v>
      </c>
      <c r="C17" s="27"/>
      <c r="D17" s="28"/>
      <c r="E17" s="28"/>
      <c r="F17" s="28"/>
      <c r="G17" s="28"/>
      <c r="H17" s="28"/>
      <c r="I17" s="28"/>
      <c r="J17" s="28"/>
      <c r="K17" s="28"/>
      <c r="L17" s="29"/>
      <c r="N17" s="137"/>
      <c r="O17" s="131" t="s">
        <v>133</v>
      </c>
      <c r="P17" s="131" t="s">
        <v>134</v>
      </c>
      <c r="Q17" s="131" t="s">
        <v>135</v>
      </c>
      <c r="R17" s="131" t="s">
        <v>81</v>
      </c>
      <c r="S17" s="131" t="s">
        <v>81</v>
      </c>
      <c r="T17" s="131" t="s">
        <v>81</v>
      </c>
      <c r="U17" s="131" t="s">
        <v>136</v>
      </c>
      <c r="V17" s="131" t="s">
        <v>137</v>
      </c>
      <c r="W17" s="131" t="s">
        <v>138</v>
      </c>
      <c r="X17" s="131" t="s">
        <v>81</v>
      </c>
      <c r="Y17" s="131" t="s">
        <v>81</v>
      </c>
      <c r="Z17" s="131" t="s">
        <v>81</v>
      </c>
      <c r="AA17" s="131" t="s">
        <v>81</v>
      </c>
      <c r="AB17" s="131" t="s">
        <v>81</v>
      </c>
      <c r="AC17" s="131" t="s">
        <v>81</v>
      </c>
      <c r="AD17" s="131" t="s">
        <v>81</v>
      </c>
    </row>
    <row r="18" spans="2:30" s="3" customFormat="1" ht="24.75" customHeight="1" x14ac:dyDescent="0.2">
      <c r="B18" s="21">
        <f t="shared" si="0"/>
        <v>0.60069444444444464</v>
      </c>
      <c r="C18" s="27"/>
      <c r="D18" s="28"/>
      <c r="E18" s="28"/>
      <c r="F18" s="28"/>
      <c r="G18" s="28"/>
      <c r="H18" s="28"/>
      <c r="I18" s="28"/>
      <c r="J18" s="28"/>
      <c r="K18" s="28"/>
      <c r="L18" s="29"/>
      <c r="N18" s="137"/>
      <c r="O18" s="131" t="s">
        <v>139</v>
      </c>
      <c r="P18" s="131" t="s">
        <v>140</v>
      </c>
      <c r="Q18" s="131" t="s">
        <v>141</v>
      </c>
      <c r="R18" s="131" t="s">
        <v>142</v>
      </c>
      <c r="S18" s="131" t="s">
        <v>143</v>
      </c>
      <c r="T18" s="131" t="s">
        <v>81</v>
      </c>
      <c r="U18" s="131" t="s">
        <v>81</v>
      </c>
      <c r="V18" s="131" t="s">
        <v>81</v>
      </c>
      <c r="W18" s="131" t="s">
        <v>81</v>
      </c>
      <c r="X18" s="131" t="s">
        <v>81</v>
      </c>
      <c r="Y18" s="131" t="s">
        <v>81</v>
      </c>
      <c r="Z18" s="131" t="s">
        <v>81</v>
      </c>
      <c r="AA18" s="131" t="s">
        <v>81</v>
      </c>
      <c r="AB18" s="131" t="s">
        <v>81</v>
      </c>
      <c r="AC18" s="131" t="s">
        <v>81</v>
      </c>
      <c r="AD18" s="131" t="s">
        <v>81</v>
      </c>
    </row>
    <row r="19" spans="2:30" s="3" customFormat="1" ht="24.75" customHeight="1" x14ac:dyDescent="0.2">
      <c r="B19" s="21">
        <f t="shared" si="0"/>
        <v>0.62500000000000022</v>
      </c>
      <c r="C19" s="27"/>
      <c r="D19" s="28"/>
      <c r="E19" s="28"/>
      <c r="F19" s="28"/>
      <c r="G19" s="28"/>
      <c r="H19" s="28"/>
      <c r="I19" s="28"/>
      <c r="J19" s="28"/>
      <c r="K19" s="28"/>
      <c r="L19" s="29"/>
      <c r="N19" s="137"/>
      <c r="O19" s="131" t="s">
        <v>81</v>
      </c>
      <c r="P19" s="131" t="s">
        <v>81</v>
      </c>
      <c r="Q19" s="131" t="s">
        <v>81</v>
      </c>
      <c r="R19" s="131" t="s">
        <v>81</v>
      </c>
      <c r="S19" s="131" t="s">
        <v>81</v>
      </c>
      <c r="T19" s="131" t="s">
        <v>81</v>
      </c>
      <c r="U19" s="131" t="s">
        <v>81</v>
      </c>
      <c r="V19" s="131" t="s">
        <v>81</v>
      </c>
      <c r="W19" s="131" t="s">
        <v>81</v>
      </c>
      <c r="X19" s="131" t="s">
        <v>81</v>
      </c>
      <c r="Y19" s="131" t="s">
        <v>81</v>
      </c>
      <c r="Z19" s="131" t="s">
        <v>81</v>
      </c>
      <c r="AA19" s="131" t="s">
        <v>144</v>
      </c>
      <c r="AB19" s="131" t="s">
        <v>145</v>
      </c>
      <c r="AC19" s="131" t="s">
        <v>146</v>
      </c>
      <c r="AD19" s="131" t="s">
        <v>147</v>
      </c>
    </row>
    <row r="20" spans="2:30" s="3" customFormat="1" ht="24.75" customHeight="1" x14ac:dyDescent="0.2">
      <c r="B20" s="21">
        <f t="shared" si="0"/>
        <v>0.6493055555555558</v>
      </c>
      <c r="C20" s="27"/>
      <c r="D20" s="28"/>
      <c r="E20" s="28"/>
      <c r="F20" s="28"/>
      <c r="G20" s="28"/>
      <c r="H20" s="28"/>
      <c r="I20" s="28"/>
      <c r="J20" s="28"/>
      <c r="K20" s="28"/>
      <c r="L20" s="29"/>
      <c r="N20" s="137"/>
      <c r="O20" s="131" t="s">
        <v>148</v>
      </c>
      <c r="P20" s="131" t="s">
        <v>149</v>
      </c>
      <c r="Q20" s="131" t="s">
        <v>150</v>
      </c>
      <c r="R20" s="131" t="s">
        <v>81</v>
      </c>
      <c r="S20" s="131" t="s">
        <v>81</v>
      </c>
      <c r="T20" s="131" t="s">
        <v>81</v>
      </c>
      <c r="U20" s="131" t="s">
        <v>81</v>
      </c>
      <c r="V20" s="131" t="s">
        <v>81</v>
      </c>
      <c r="W20" s="131" t="s">
        <v>151</v>
      </c>
      <c r="X20" s="131" t="s">
        <v>81</v>
      </c>
      <c r="Y20" s="131" t="s">
        <v>81</v>
      </c>
      <c r="Z20" s="131" t="s">
        <v>81</v>
      </c>
      <c r="AA20" s="131" t="s">
        <v>81</v>
      </c>
      <c r="AB20" s="131" t="s">
        <v>81</v>
      </c>
      <c r="AC20" s="131" t="s">
        <v>81</v>
      </c>
      <c r="AD20" s="131" t="s">
        <v>81</v>
      </c>
    </row>
    <row r="21" spans="2:30" s="3" customFormat="1" ht="24.75" customHeight="1" x14ac:dyDescent="0.2">
      <c r="B21" s="21">
        <f t="shared" si="0"/>
        <v>0.67361111111111138</v>
      </c>
      <c r="C21" s="27"/>
      <c r="D21" s="28"/>
      <c r="E21" s="28"/>
      <c r="F21" s="28"/>
      <c r="G21" s="28"/>
      <c r="H21" s="28"/>
      <c r="I21" s="28"/>
      <c r="J21" s="28"/>
      <c r="K21" s="28"/>
      <c r="L21" s="29"/>
      <c r="N21" s="137"/>
      <c r="O21" s="131" t="s">
        <v>160</v>
      </c>
      <c r="P21" s="131" t="s">
        <v>161</v>
      </c>
      <c r="Q21" s="131" t="s">
        <v>162</v>
      </c>
      <c r="R21" s="131" t="s">
        <v>81</v>
      </c>
      <c r="S21" s="131" t="s">
        <v>81</v>
      </c>
      <c r="T21" s="131" t="s">
        <v>81</v>
      </c>
      <c r="U21" s="131" t="s">
        <v>81</v>
      </c>
      <c r="V21" s="131" t="s">
        <v>163</v>
      </c>
      <c r="W21" s="131" t="s">
        <v>164</v>
      </c>
      <c r="X21" s="131" t="s">
        <v>81</v>
      </c>
      <c r="Y21" s="131" t="s">
        <v>81</v>
      </c>
      <c r="Z21" s="131" t="s">
        <v>81</v>
      </c>
      <c r="AA21" s="131" t="s">
        <v>81</v>
      </c>
      <c r="AB21" s="131" t="s">
        <v>81</v>
      </c>
      <c r="AC21" s="131" t="s">
        <v>81</v>
      </c>
      <c r="AD21" s="131" t="s">
        <v>81</v>
      </c>
    </row>
    <row r="22" spans="2:30" s="3" customFormat="1" ht="24.75" customHeight="1" x14ac:dyDescent="0.2">
      <c r="B22" s="21">
        <f t="shared" si="0"/>
        <v>0.69791666666666696</v>
      </c>
      <c r="C22" s="27"/>
      <c r="D22" s="28"/>
      <c r="E22" s="28"/>
      <c r="F22" s="28"/>
      <c r="G22" s="28"/>
      <c r="H22" s="28"/>
      <c r="I22" s="28"/>
      <c r="J22" s="28"/>
      <c r="K22" s="28"/>
      <c r="L22" s="29"/>
      <c r="N22" s="137"/>
      <c r="O22" s="131" t="s">
        <v>165</v>
      </c>
      <c r="P22" s="131" t="s">
        <v>166</v>
      </c>
      <c r="Q22" s="131" t="s">
        <v>167</v>
      </c>
      <c r="R22" s="131" t="s">
        <v>81</v>
      </c>
      <c r="S22" s="131" t="s">
        <v>81</v>
      </c>
      <c r="T22" s="131" t="s">
        <v>81</v>
      </c>
      <c r="U22" s="131" t="s">
        <v>81</v>
      </c>
      <c r="V22" s="131" t="s">
        <v>168</v>
      </c>
      <c r="W22" s="131" t="s">
        <v>169</v>
      </c>
      <c r="X22" s="131" t="s">
        <v>81</v>
      </c>
      <c r="Y22" s="131" t="s">
        <v>81</v>
      </c>
      <c r="Z22" s="131" t="s">
        <v>81</v>
      </c>
      <c r="AA22" s="131" t="s">
        <v>81</v>
      </c>
      <c r="AB22" s="131" t="s">
        <v>81</v>
      </c>
      <c r="AC22" s="131" t="s">
        <v>81</v>
      </c>
      <c r="AD22" s="131" t="s">
        <v>81</v>
      </c>
    </row>
    <row r="23" spans="2:30" s="3" customFormat="1" ht="24.75" customHeight="1" x14ac:dyDescent="0.2">
      <c r="B23" s="21">
        <f t="shared" si="0"/>
        <v>0.72222222222222254</v>
      </c>
      <c r="C23" s="27"/>
      <c r="D23" s="28"/>
      <c r="E23" s="28"/>
      <c r="F23" s="28"/>
      <c r="G23" s="28"/>
      <c r="H23" s="28"/>
      <c r="I23" s="28"/>
      <c r="J23" s="28"/>
      <c r="K23" s="28"/>
      <c r="L23" s="29"/>
      <c r="N23" s="137"/>
      <c r="O23" s="131" t="s">
        <v>170</v>
      </c>
      <c r="P23" s="131" t="s">
        <v>171</v>
      </c>
      <c r="Q23" s="131" t="s">
        <v>172</v>
      </c>
      <c r="R23" s="131" t="s">
        <v>81</v>
      </c>
      <c r="S23" s="131" t="s">
        <v>81</v>
      </c>
      <c r="T23" s="131" t="s">
        <v>173</v>
      </c>
      <c r="U23" s="131" t="s">
        <v>174</v>
      </c>
      <c r="V23" s="131" t="s">
        <v>175</v>
      </c>
      <c r="W23" s="131" t="s">
        <v>176</v>
      </c>
      <c r="X23" s="131" t="s">
        <v>81</v>
      </c>
      <c r="Y23" s="131" t="s">
        <v>81</v>
      </c>
      <c r="Z23" s="131" t="s">
        <v>81</v>
      </c>
      <c r="AA23" s="131" t="s">
        <v>81</v>
      </c>
      <c r="AB23" s="131" t="s">
        <v>81</v>
      </c>
      <c r="AC23" s="131" t="s">
        <v>81</v>
      </c>
      <c r="AD23" s="131" t="s">
        <v>81</v>
      </c>
    </row>
    <row r="24" spans="2:30" s="3" customFormat="1" ht="24.75" customHeight="1" x14ac:dyDescent="0.2">
      <c r="B24" s="21">
        <f t="shared" si="0"/>
        <v>0.74652777777777812</v>
      </c>
      <c r="C24" s="27"/>
      <c r="D24" s="28"/>
      <c r="E24" s="28"/>
      <c r="F24" s="28"/>
      <c r="G24" s="28"/>
      <c r="H24" s="28"/>
      <c r="I24" s="28"/>
      <c r="J24" s="28"/>
      <c r="K24" s="28"/>
      <c r="L24" s="29"/>
      <c r="N24" s="137"/>
      <c r="O24" s="131" t="s">
        <v>81</v>
      </c>
      <c r="P24" s="131" t="s">
        <v>81</v>
      </c>
      <c r="Q24" s="131" t="s">
        <v>81</v>
      </c>
      <c r="R24" s="131" t="s">
        <v>81</v>
      </c>
      <c r="S24" s="131" t="s">
        <v>81</v>
      </c>
      <c r="T24" s="131" t="s">
        <v>81</v>
      </c>
      <c r="U24" s="131" t="s">
        <v>81</v>
      </c>
      <c r="V24" s="131" t="s">
        <v>81</v>
      </c>
      <c r="W24" s="131" t="s">
        <v>81</v>
      </c>
      <c r="X24" s="131" t="s">
        <v>81</v>
      </c>
      <c r="Y24" s="131" t="s">
        <v>81</v>
      </c>
      <c r="Z24" s="131" t="s">
        <v>81</v>
      </c>
      <c r="AA24" s="131" t="s">
        <v>177</v>
      </c>
      <c r="AB24" s="131" t="s">
        <v>178</v>
      </c>
      <c r="AC24" s="131" t="s">
        <v>179</v>
      </c>
      <c r="AD24" s="131" t="s">
        <v>152</v>
      </c>
    </row>
    <row r="25" spans="2:30" s="3" customFormat="1" ht="24.75" customHeight="1" x14ac:dyDescent="0.2">
      <c r="B25" s="21">
        <f t="shared" si="0"/>
        <v>0.7708333333333337</v>
      </c>
      <c r="C25" s="27"/>
      <c r="D25" s="28"/>
      <c r="E25" s="28"/>
      <c r="F25" s="28"/>
      <c r="G25" s="28"/>
      <c r="H25" s="28"/>
      <c r="I25" s="28"/>
      <c r="J25" s="28"/>
      <c r="K25" s="28"/>
      <c r="L25" s="29"/>
      <c r="N25" s="137"/>
      <c r="O25" s="131" t="s">
        <v>81</v>
      </c>
      <c r="P25" s="131" t="s">
        <v>81</v>
      </c>
      <c r="Q25" s="131" t="s">
        <v>81</v>
      </c>
      <c r="R25" s="131" t="s">
        <v>81</v>
      </c>
      <c r="S25" s="131" t="s">
        <v>81</v>
      </c>
      <c r="T25" s="131" t="s">
        <v>81</v>
      </c>
      <c r="U25" s="131" t="s">
        <v>81</v>
      </c>
      <c r="V25" s="131" t="s">
        <v>81</v>
      </c>
      <c r="W25" s="131" t="s">
        <v>81</v>
      </c>
      <c r="X25" s="131" t="s">
        <v>180</v>
      </c>
      <c r="Y25" s="131" t="s">
        <v>181</v>
      </c>
      <c r="Z25" s="131" t="s">
        <v>182</v>
      </c>
      <c r="AA25" s="131" t="s">
        <v>183</v>
      </c>
      <c r="AB25" s="131" t="s">
        <v>153</v>
      </c>
      <c r="AC25" s="131" t="s">
        <v>154</v>
      </c>
      <c r="AD25" s="131" t="s">
        <v>155</v>
      </c>
    </row>
    <row r="26" spans="2:30" s="3" customFormat="1" ht="24.75" customHeight="1" x14ac:dyDescent="0.2">
      <c r="B26" s="21">
        <f t="shared" si="0"/>
        <v>0.79513888888888928</v>
      </c>
      <c r="C26" s="27"/>
      <c r="D26" s="28"/>
      <c r="E26" s="28"/>
      <c r="F26" s="28"/>
      <c r="G26" s="28"/>
      <c r="H26" s="28"/>
      <c r="I26" s="28"/>
      <c r="J26" s="28"/>
      <c r="K26" s="28"/>
      <c r="L26" s="29"/>
      <c r="N26" s="137"/>
      <c r="O26" s="131" t="s">
        <v>81</v>
      </c>
      <c r="P26" s="131" t="s">
        <v>81</v>
      </c>
      <c r="Q26" s="131" t="s">
        <v>81</v>
      </c>
      <c r="R26" s="131" t="s">
        <v>81</v>
      </c>
      <c r="S26" s="131" t="s">
        <v>81</v>
      </c>
      <c r="T26" s="131" t="s">
        <v>81</v>
      </c>
      <c r="U26" s="131" t="s">
        <v>81</v>
      </c>
      <c r="V26" s="131" t="s">
        <v>81</v>
      </c>
      <c r="W26" s="131" t="s">
        <v>81</v>
      </c>
      <c r="X26" s="131" t="s">
        <v>81</v>
      </c>
      <c r="Y26" s="131" t="s">
        <v>184</v>
      </c>
      <c r="Z26" s="131" t="s">
        <v>185</v>
      </c>
      <c r="AA26" s="131" t="s">
        <v>156</v>
      </c>
      <c r="AB26" s="131" t="s">
        <v>157</v>
      </c>
      <c r="AC26" s="131" t="s">
        <v>158</v>
      </c>
      <c r="AD26" s="131" t="s">
        <v>159</v>
      </c>
    </row>
    <row r="27" spans="2:30" s="3" customFormat="1" ht="24.75" customHeight="1" x14ac:dyDescent="0.2">
      <c r="B27" s="21">
        <f t="shared" si="0"/>
        <v>0.81944444444444486</v>
      </c>
      <c r="C27" s="27"/>
      <c r="D27" s="28"/>
      <c r="E27" s="28"/>
      <c r="F27" s="28"/>
      <c r="G27" s="28"/>
      <c r="H27" s="28"/>
      <c r="I27" s="28"/>
      <c r="J27" s="28"/>
      <c r="K27" s="28"/>
      <c r="L27" s="29"/>
      <c r="N27" s="137"/>
      <c r="O27" s="131" t="s">
        <v>186</v>
      </c>
      <c r="P27" s="131" t="s">
        <v>187</v>
      </c>
      <c r="Q27" s="131" t="s">
        <v>188</v>
      </c>
      <c r="R27" s="131" t="s">
        <v>81</v>
      </c>
      <c r="S27" s="131" t="s">
        <v>81</v>
      </c>
      <c r="T27" s="131" t="s">
        <v>189</v>
      </c>
      <c r="U27" s="131" t="s">
        <v>190</v>
      </c>
      <c r="V27" s="131" t="s">
        <v>191</v>
      </c>
      <c r="W27" s="131" t="s">
        <v>192</v>
      </c>
      <c r="X27" s="131" t="s">
        <v>81</v>
      </c>
      <c r="Y27" s="131" t="s">
        <v>81</v>
      </c>
      <c r="Z27" s="131" t="s">
        <v>81</v>
      </c>
      <c r="AA27" s="131" t="s">
        <v>81</v>
      </c>
      <c r="AB27" s="131" t="s">
        <v>81</v>
      </c>
      <c r="AC27" s="131" t="s">
        <v>81</v>
      </c>
      <c r="AD27" s="131" t="s">
        <v>81</v>
      </c>
    </row>
    <row r="28" spans="2:30" s="3" customFormat="1" ht="24.75" customHeight="1" x14ac:dyDescent="0.2">
      <c r="B28" s="21">
        <f t="shared" si="0"/>
        <v>0.84375000000000044</v>
      </c>
      <c r="C28" s="30"/>
      <c r="D28" s="31"/>
      <c r="E28" s="31"/>
      <c r="F28" s="31"/>
      <c r="G28" s="31"/>
      <c r="H28" s="31"/>
      <c r="I28" s="31"/>
      <c r="J28" s="31"/>
      <c r="K28" s="31"/>
      <c r="L28" s="32"/>
      <c r="N28" s="137"/>
      <c r="O28" s="131" t="s">
        <v>193</v>
      </c>
      <c r="P28" s="131" t="s">
        <v>194</v>
      </c>
      <c r="Q28" s="131" t="s">
        <v>195</v>
      </c>
      <c r="R28" s="131" t="s">
        <v>81</v>
      </c>
      <c r="S28" s="131" t="s">
        <v>81</v>
      </c>
      <c r="T28" s="131" t="s">
        <v>196</v>
      </c>
      <c r="U28" s="131" t="s">
        <v>197</v>
      </c>
      <c r="V28" s="131" t="s">
        <v>198</v>
      </c>
      <c r="W28" s="131" t="s">
        <v>199</v>
      </c>
      <c r="X28" s="131" t="s">
        <v>81</v>
      </c>
      <c r="Y28" s="131" t="s">
        <v>81</v>
      </c>
      <c r="Z28" s="131" t="s">
        <v>81</v>
      </c>
      <c r="AA28" s="131" t="s">
        <v>81</v>
      </c>
      <c r="AB28" s="131" t="s">
        <v>81</v>
      </c>
      <c r="AC28" s="131" t="s">
        <v>81</v>
      </c>
      <c r="AD28" s="131" t="s">
        <v>81</v>
      </c>
    </row>
    <row r="29" spans="2:30" s="3" customFormat="1" ht="24.75" customHeight="1" x14ac:dyDescent="0.2">
      <c r="B29" s="21">
        <f t="shared" si="0"/>
        <v>0.86805555555555602</v>
      </c>
      <c r="C29" s="30"/>
      <c r="D29" s="31"/>
      <c r="E29" s="31"/>
      <c r="F29" s="31"/>
      <c r="G29" s="31"/>
      <c r="H29" s="31"/>
      <c r="I29" s="31"/>
      <c r="J29" s="31"/>
      <c r="K29" s="31"/>
      <c r="L29" s="32"/>
      <c r="N29" s="137"/>
      <c r="O29" s="131" t="s">
        <v>200</v>
      </c>
      <c r="P29" s="131" t="s">
        <v>201</v>
      </c>
      <c r="Q29" s="131" t="s">
        <v>202</v>
      </c>
      <c r="R29" s="131" t="s">
        <v>81</v>
      </c>
      <c r="S29" s="131" t="s">
        <v>81</v>
      </c>
      <c r="T29" s="131" t="s">
        <v>203</v>
      </c>
      <c r="U29" s="131" t="s">
        <v>204</v>
      </c>
      <c r="V29" s="131" t="s">
        <v>205</v>
      </c>
      <c r="W29" s="131" t="s">
        <v>206</v>
      </c>
      <c r="X29" s="131" t="s">
        <v>81</v>
      </c>
      <c r="Y29" s="131" t="s">
        <v>81</v>
      </c>
      <c r="Z29" s="131" t="s">
        <v>81</v>
      </c>
      <c r="AA29" s="131" t="s">
        <v>81</v>
      </c>
      <c r="AB29" s="131" t="s">
        <v>81</v>
      </c>
      <c r="AC29" s="131" t="s">
        <v>81</v>
      </c>
      <c r="AD29" s="131" t="s">
        <v>81</v>
      </c>
    </row>
    <row r="30" spans="2:30" s="3" customFormat="1" ht="24.75" customHeight="1" x14ac:dyDescent="0.2">
      <c r="B30" s="21">
        <f t="shared" si="0"/>
        <v>0.8923611111111116</v>
      </c>
      <c r="C30" s="30"/>
      <c r="D30" s="31"/>
      <c r="E30" s="31"/>
      <c r="F30" s="31"/>
      <c r="G30" s="31"/>
      <c r="H30" s="31"/>
      <c r="I30" s="31"/>
      <c r="J30" s="31"/>
      <c r="K30" s="31"/>
      <c r="L30" s="32"/>
      <c r="N30" s="137"/>
      <c r="O30" s="131" t="s">
        <v>207</v>
      </c>
      <c r="P30" s="131" t="s">
        <v>208</v>
      </c>
      <c r="Q30" s="131" t="s">
        <v>209</v>
      </c>
      <c r="R30" s="131" t="s">
        <v>81</v>
      </c>
      <c r="S30" s="131" t="s">
        <v>81</v>
      </c>
      <c r="T30" s="131" t="s">
        <v>210</v>
      </c>
      <c r="U30" s="131" t="s">
        <v>211</v>
      </c>
      <c r="V30" s="131" t="s">
        <v>212</v>
      </c>
      <c r="W30" s="131" t="s">
        <v>213</v>
      </c>
      <c r="X30" s="131" t="s">
        <v>81</v>
      </c>
      <c r="Y30" s="131" t="s">
        <v>81</v>
      </c>
      <c r="Z30" s="131" t="s">
        <v>81</v>
      </c>
      <c r="AA30" s="131" t="s">
        <v>81</v>
      </c>
      <c r="AB30" s="131" t="s">
        <v>81</v>
      </c>
      <c r="AC30" s="131" t="s">
        <v>81</v>
      </c>
      <c r="AD30" s="131" t="s">
        <v>81</v>
      </c>
    </row>
    <row r="31" spans="2:30" s="3" customFormat="1" ht="24.75" customHeight="1" x14ac:dyDescent="0.2">
      <c r="B31" s="21">
        <f t="shared" si="0"/>
        <v>0.91666666666666718</v>
      </c>
      <c r="C31" s="30"/>
      <c r="D31" s="31"/>
      <c r="E31" s="31"/>
      <c r="F31" s="31"/>
      <c r="G31" s="31"/>
      <c r="H31" s="31"/>
      <c r="I31" s="31"/>
      <c r="J31" s="31"/>
      <c r="K31" s="31"/>
      <c r="L31" s="32"/>
      <c r="N31" s="137"/>
      <c r="O31" s="131" t="s">
        <v>214</v>
      </c>
      <c r="P31" s="131" t="s">
        <v>215</v>
      </c>
      <c r="Q31" s="131" t="s">
        <v>216</v>
      </c>
      <c r="R31" s="131" t="s">
        <v>81</v>
      </c>
      <c r="S31" s="131" t="s">
        <v>81</v>
      </c>
      <c r="T31" s="131" t="s">
        <v>81</v>
      </c>
      <c r="U31" s="131" t="s">
        <v>81</v>
      </c>
      <c r="V31" s="131" t="s">
        <v>81</v>
      </c>
      <c r="W31" s="131" t="s">
        <v>217</v>
      </c>
      <c r="X31" s="131" t="s">
        <v>81</v>
      </c>
      <c r="Y31" s="131" t="s">
        <v>81</v>
      </c>
      <c r="Z31" s="131" t="s">
        <v>81</v>
      </c>
      <c r="AA31" s="131" t="s">
        <v>81</v>
      </c>
      <c r="AB31" s="131" t="s">
        <v>81</v>
      </c>
      <c r="AC31" s="131" t="s">
        <v>81</v>
      </c>
      <c r="AD31" s="131" t="s">
        <v>81</v>
      </c>
    </row>
    <row r="32" spans="2:30" s="3" customFormat="1" ht="24.75" customHeight="1" x14ac:dyDescent="0.2">
      <c r="B32" s="21">
        <f t="shared" si="0"/>
        <v>0.94097222222222276</v>
      </c>
      <c r="C32" s="30"/>
      <c r="D32" s="31"/>
      <c r="E32" s="31"/>
      <c r="F32" s="31"/>
      <c r="G32" s="31"/>
      <c r="H32" s="31"/>
      <c r="I32" s="31"/>
      <c r="J32" s="31"/>
      <c r="K32" s="31"/>
      <c r="L32" s="32"/>
      <c r="N32" s="137"/>
      <c r="O32" s="131" t="s">
        <v>81</v>
      </c>
      <c r="P32" s="131" t="s">
        <v>81</v>
      </c>
      <c r="Q32" s="131" t="s">
        <v>81</v>
      </c>
      <c r="R32" s="131" t="s">
        <v>81</v>
      </c>
      <c r="S32" s="131" t="s">
        <v>81</v>
      </c>
      <c r="T32" s="131" t="s">
        <v>81</v>
      </c>
      <c r="U32" s="131" t="s">
        <v>81</v>
      </c>
      <c r="V32" s="131" t="s">
        <v>81</v>
      </c>
      <c r="W32" s="131" t="s">
        <v>81</v>
      </c>
      <c r="X32" s="131" t="s">
        <v>81</v>
      </c>
      <c r="Y32" s="131" t="s">
        <v>81</v>
      </c>
      <c r="Z32" s="131" t="s">
        <v>81</v>
      </c>
      <c r="AA32" s="131" t="s">
        <v>81</v>
      </c>
      <c r="AB32" s="131" t="s">
        <v>218</v>
      </c>
      <c r="AC32" s="131" t="s">
        <v>219</v>
      </c>
      <c r="AD32" s="131" t="s">
        <v>220</v>
      </c>
    </row>
    <row r="33" spans="2:30" s="3" customFormat="1" ht="24.75" customHeight="1" x14ac:dyDescent="0.2">
      <c r="B33" s="21">
        <f t="shared" si="0"/>
        <v>0.96527777777777835</v>
      </c>
      <c r="C33" s="30"/>
      <c r="D33" s="31"/>
      <c r="E33" s="31"/>
      <c r="F33" s="31"/>
      <c r="G33" s="31"/>
      <c r="H33" s="31"/>
      <c r="I33" s="31"/>
      <c r="J33" s="31"/>
      <c r="K33" s="31"/>
      <c r="L33" s="32"/>
      <c r="N33" s="137"/>
      <c r="O33" s="131" t="s">
        <v>81</v>
      </c>
      <c r="P33" s="131" t="s">
        <v>81</v>
      </c>
      <c r="Q33" s="131" t="s">
        <v>81</v>
      </c>
      <c r="R33" s="131" t="s">
        <v>81</v>
      </c>
      <c r="S33" s="131" t="s">
        <v>81</v>
      </c>
      <c r="T33" s="131" t="s">
        <v>81</v>
      </c>
      <c r="U33" s="131" t="s">
        <v>81</v>
      </c>
      <c r="V33" s="131" t="s">
        <v>81</v>
      </c>
      <c r="W33" s="131" t="s">
        <v>81</v>
      </c>
      <c r="X33" s="131" t="s">
        <v>81</v>
      </c>
      <c r="Y33" s="131" t="s">
        <v>81</v>
      </c>
      <c r="Z33" s="131" t="s">
        <v>81</v>
      </c>
      <c r="AA33" s="131" t="s">
        <v>221</v>
      </c>
      <c r="AB33" s="131" t="s">
        <v>222</v>
      </c>
      <c r="AC33" s="131" t="s">
        <v>223</v>
      </c>
      <c r="AD33" s="131" t="s">
        <v>224</v>
      </c>
    </row>
    <row r="34" spans="2:30" s="3" customFormat="1" ht="24.75" customHeight="1" x14ac:dyDescent="0.2">
      <c r="B34" s="21">
        <f t="shared" si="0"/>
        <v>0.98958333333333393</v>
      </c>
      <c r="C34" s="30"/>
      <c r="D34" s="31"/>
      <c r="E34" s="31"/>
      <c r="F34" s="31"/>
      <c r="G34" s="31"/>
      <c r="H34" s="31"/>
      <c r="I34" s="31"/>
      <c r="J34" s="31"/>
      <c r="K34" s="31"/>
      <c r="L34" s="32"/>
      <c r="N34" s="137"/>
      <c r="O34" s="131" t="s">
        <v>81</v>
      </c>
      <c r="P34" s="131" t="s">
        <v>81</v>
      </c>
      <c r="Q34" s="131" t="s">
        <v>81</v>
      </c>
      <c r="R34" s="131" t="s">
        <v>81</v>
      </c>
      <c r="S34" s="131" t="s">
        <v>81</v>
      </c>
      <c r="T34" s="131" t="s">
        <v>81</v>
      </c>
      <c r="U34" s="131" t="s">
        <v>81</v>
      </c>
      <c r="V34" s="131" t="s">
        <v>81</v>
      </c>
      <c r="W34" s="131" t="s">
        <v>81</v>
      </c>
      <c r="X34" s="131" t="s">
        <v>225</v>
      </c>
      <c r="Y34" s="131" t="s">
        <v>226</v>
      </c>
      <c r="Z34" s="131" t="s">
        <v>227</v>
      </c>
      <c r="AA34" s="131" t="s">
        <v>228</v>
      </c>
      <c r="AB34" s="131" t="s">
        <v>229</v>
      </c>
      <c r="AC34" s="131" t="s">
        <v>230</v>
      </c>
      <c r="AD34" s="131" t="s">
        <v>231</v>
      </c>
    </row>
    <row r="35" spans="2:30" s="3" customFormat="1" ht="24.75" customHeight="1" x14ac:dyDescent="0.2">
      <c r="B35" s="21">
        <f t="shared" si="0"/>
        <v>1.0138888888888895</v>
      </c>
      <c r="C35" s="30"/>
      <c r="D35" s="31"/>
      <c r="E35" s="31"/>
      <c r="F35" s="31"/>
      <c r="G35" s="31"/>
      <c r="H35" s="31"/>
      <c r="I35" s="31"/>
      <c r="J35" s="31"/>
      <c r="K35" s="31"/>
      <c r="L35" s="32"/>
      <c r="N35" s="137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</row>
    <row r="36" spans="2:30" s="3" customFormat="1" ht="24.75" customHeight="1" x14ac:dyDescent="0.2">
      <c r="B36" s="21">
        <f t="shared" si="0"/>
        <v>1.0381944444444451</v>
      </c>
      <c r="C36" s="30"/>
      <c r="D36" s="31"/>
      <c r="E36" s="31"/>
      <c r="F36" s="31"/>
      <c r="G36" s="31"/>
      <c r="H36" s="31"/>
      <c r="I36" s="31"/>
      <c r="J36" s="31"/>
      <c r="K36" s="31"/>
      <c r="L36" s="32"/>
      <c r="N36" s="137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</row>
    <row r="37" spans="2:30" s="3" customFormat="1" ht="24.75" customHeight="1" x14ac:dyDescent="0.2">
      <c r="B37" s="21">
        <f t="shared" si="0"/>
        <v>1.0625000000000007</v>
      </c>
      <c r="C37" s="30"/>
      <c r="D37" s="31"/>
      <c r="E37" s="31"/>
      <c r="F37" s="31"/>
      <c r="G37" s="31"/>
      <c r="H37" s="31"/>
      <c r="I37" s="31"/>
      <c r="J37" s="31"/>
      <c r="K37" s="31"/>
      <c r="L37" s="32"/>
      <c r="N37" s="137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</row>
    <row r="38" spans="2:30" s="3" customFormat="1" ht="24.75" customHeight="1" x14ac:dyDescent="0.2">
      <c r="B38" s="21">
        <f t="shared" si="0"/>
        <v>1.0868055555555562</v>
      </c>
      <c r="C38" s="30"/>
      <c r="D38" s="31"/>
      <c r="E38" s="31"/>
      <c r="F38" s="31"/>
      <c r="G38" s="31"/>
      <c r="H38" s="31"/>
      <c r="I38" s="31"/>
      <c r="J38" s="31"/>
      <c r="K38" s="31"/>
      <c r="L38" s="32"/>
      <c r="N38" s="137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132"/>
      <c r="AC38" s="132"/>
      <c r="AD38" s="132"/>
    </row>
    <row r="39" spans="2:30" s="3" customFormat="1" ht="24.75" customHeight="1" thickBot="1" x14ac:dyDescent="0.25">
      <c r="B39" s="22">
        <f t="shared" si="0"/>
        <v>1.1111111111111118</v>
      </c>
      <c r="C39" s="33"/>
      <c r="D39" s="34"/>
      <c r="E39" s="34"/>
      <c r="F39" s="34"/>
      <c r="G39" s="34"/>
      <c r="H39" s="34"/>
      <c r="I39" s="34"/>
      <c r="J39" s="34"/>
      <c r="K39" s="34"/>
      <c r="L39" s="35"/>
      <c r="N39" s="137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132"/>
    </row>
    <row r="40" spans="2:30" s="3" customFormat="1" ht="24.75" customHeight="1" x14ac:dyDescent="0.2">
      <c r="B40" s="18" t="s">
        <v>15</v>
      </c>
      <c r="C40" s="43" t="s">
        <v>16</v>
      </c>
      <c r="D40" s="45"/>
      <c r="N40" s="137"/>
    </row>
    <row r="41" spans="2:30" s="3" customFormat="1" ht="24.75" customHeight="1" thickBot="1" x14ac:dyDescent="0.25">
      <c r="B41" s="36"/>
      <c r="C41" s="44"/>
      <c r="D41" s="41"/>
      <c r="N41" s="137"/>
    </row>
  </sheetData>
  <phoneticPr fontId="0" type="noConversion"/>
  <printOptions horizontalCentered="1" verticalCentered="1"/>
  <pageMargins left="0" right="0" top="0" bottom="0" header="0" footer="0"/>
  <pageSetup paperSize="9" scale="81" orientation="portrait" r:id="rId1"/>
  <headerFooter alignWithMargins="0">
    <oddHeader>&amp;L&amp;"Arial,Gras"&amp;18&amp;A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Tables</vt:lpstr>
      <vt:lpstr>Gestion</vt:lpstr>
      <vt:lpstr>Récapitulatif</vt:lpstr>
      <vt:lpstr>Horaire Samedi</vt:lpstr>
      <vt:lpstr>Horaire Dimanche</vt:lpstr>
      <vt:lpstr>Gestion!Zone_d_impression</vt:lpstr>
      <vt:lpstr>'Horaire Dimanche'!Zone_d_impression</vt:lpstr>
      <vt:lpstr>'Horaire Samedi'!Zone_d_impression</vt:lpstr>
      <vt:lpstr>Récapitulatif!Zone_d_impression</vt:lpstr>
    </vt:vector>
  </TitlesOfParts>
  <Company>ligue d'Alsace de Badminton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kehlhoffner jean-louis</dc:creator>
  <cp:lastModifiedBy>coco</cp:lastModifiedBy>
  <cp:lastPrinted>2016-03-29T17:46:40Z</cp:lastPrinted>
  <dcterms:created xsi:type="dcterms:W3CDTF">2001-01-15T15:57:00Z</dcterms:created>
  <dcterms:modified xsi:type="dcterms:W3CDTF">2016-06-11T11:05:05Z</dcterms:modified>
</cp:coreProperties>
</file>