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wmf" ContentType="image/x-wmf"/>
  <Default Extension="xml" ContentType="application/xml"/>
  <Override PartName="/xl/workbook.xml" ContentType="application/vnd.openxmlformats-officedocument.spreadsheetml.sheet.main+xml"/>
  <Override PartName="/xl/worksheets/sheet4.xml" ContentType="application/vnd.openxmlformats-officedocument.spreadsheetml.worksheet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comments2.xml" ContentType="application/vnd.openxmlformats-officedocument.spreadsheetml.comments+xml"/>
  <Override PartName="/xl/worksheets/sheet1.xml" ContentType="application/vnd.openxmlformats-officedocument.spreadsheetml.worksheet+xml"/>
  <Default Extension="vml" ContentType="application/vnd.openxmlformats-officedocument.vmlDrawing"/>
  <Override PartName="/xl/comments1.xml" ContentType="application/vnd.openxmlformats-officedocument.spreadsheetml.comments+xml"/>
  <Override PartName="/xl/calcChain.xml" ContentType="application/vnd.openxmlformats-officedocument.spreadsheetml.calcChain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package/2006/relationships/metadata/core-properties" Target="docProps/core.xml"/><Relationship Id="rId2" Type="http://schemas.openxmlformats.org/package/2006/relationships/metadata/thumbnail" Target="docProps/thumbnail.wmf"/><Relationship Id="rId1" Type="http://schemas.openxmlformats.org/officeDocument/2006/relationships/officeDocument" Target="xl/workbook.xml"/><Relationship Id="rId4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6"/>
  <workbookPr codeName="ThisWorkbook" defaultThemeVersion="124226"/>
  <bookViews>
    <workbookView xWindow="120" yWindow="120" windowWidth="18915" windowHeight="8475"/>
  </bookViews>
  <sheets>
    <sheet name="Devis" sheetId="3" r:id="rId1"/>
    <sheet name="Options" sheetId="5" r:id="rId2"/>
    <sheet name="Programmation" sheetId="1" r:id="rId3"/>
    <sheet name="Feuil1" sheetId="4" r:id="rId4"/>
  </sheets>
  <calcPr calcId="125725"/>
</workbook>
</file>

<file path=xl/calcChain.xml><?xml version="1.0" encoding="utf-8"?>
<calcChain xmlns="http://schemas.openxmlformats.org/spreadsheetml/2006/main">
  <c r="W39" i="1"/>
  <c r="S39"/>
  <c r="W32"/>
  <c r="W33" s="1"/>
  <c r="X26"/>
  <c r="P26"/>
  <c r="W26"/>
  <c r="O26"/>
  <c r="X25"/>
  <c r="P25"/>
  <c r="O25"/>
  <c r="W17"/>
  <c r="O17"/>
  <c r="S17"/>
  <c r="X18"/>
  <c r="P18"/>
  <c r="H18"/>
  <c r="T18"/>
  <c r="S18"/>
  <c r="W18"/>
  <c r="O18"/>
  <c r="X28"/>
  <c r="X29" s="1"/>
  <c r="W25"/>
  <c r="W28" s="1"/>
  <c r="X17"/>
  <c r="X20" s="1"/>
  <c r="O39"/>
  <c r="S32"/>
  <c r="S33" s="1"/>
  <c r="O32"/>
  <c r="O33" s="1"/>
  <c r="T25"/>
  <c r="L25"/>
  <c r="K25"/>
  <c r="P17"/>
  <c r="G17"/>
  <c r="K17"/>
  <c r="T26"/>
  <c r="L26"/>
  <c r="S26"/>
  <c r="K26"/>
  <c r="L18"/>
  <c r="K18"/>
  <c r="S25"/>
  <c r="S28" s="1"/>
  <c r="T17"/>
  <c r="T20" s="1"/>
  <c r="S20"/>
  <c r="D13"/>
  <c r="D25" s="1"/>
  <c r="C13"/>
  <c r="C17" s="1"/>
  <c r="H13"/>
  <c r="H25" s="1"/>
  <c r="G13"/>
  <c r="C18"/>
  <c r="G18"/>
  <c r="G26"/>
  <c r="H26"/>
  <c r="D26"/>
  <c r="C26"/>
  <c r="D18"/>
  <c r="K39"/>
  <c r="G39"/>
  <c r="C39"/>
  <c r="K32"/>
  <c r="G32"/>
  <c r="C32"/>
  <c r="T28" l="1"/>
  <c r="T29" s="1"/>
  <c r="W20"/>
  <c r="X21" s="1"/>
  <c r="W21"/>
  <c r="W29"/>
  <c r="T21"/>
  <c r="S21"/>
  <c r="S29"/>
  <c r="C25"/>
  <c r="G25"/>
  <c r="L17"/>
  <c r="H17"/>
  <c r="D17"/>
  <c r="W40" l="1"/>
  <c r="W34"/>
  <c r="S34"/>
  <c r="S35" s="1"/>
  <c r="S36" s="1"/>
  <c r="S40"/>
  <c r="W48"/>
  <c r="W49" s="1"/>
  <c r="S48"/>
  <c r="S49" s="1"/>
  <c r="C33"/>
  <c r="C20"/>
  <c r="D21" s="1"/>
  <c r="D28"/>
  <c r="D29" s="1"/>
  <c r="D20"/>
  <c r="G33"/>
  <c r="K33"/>
  <c r="C48" l="1"/>
  <c r="W41"/>
  <c r="W42" s="1"/>
  <c r="W44" s="1"/>
  <c r="W35"/>
  <c r="W36" s="1"/>
  <c r="S41"/>
  <c r="S42" s="1"/>
  <c r="S44" s="1"/>
  <c r="S47" s="1"/>
  <c r="C21"/>
  <c r="O20"/>
  <c r="P21" s="1"/>
  <c r="P20"/>
  <c r="P28" s="1"/>
  <c r="P29" s="1"/>
  <c r="K20"/>
  <c r="L20"/>
  <c r="L28" s="1"/>
  <c r="L29" s="1"/>
  <c r="W47" l="1"/>
  <c r="O48"/>
  <c r="O28"/>
  <c r="O29" s="1"/>
  <c r="K28"/>
  <c r="K29" s="1"/>
  <c r="L21"/>
  <c r="O21"/>
  <c r="K21"/>
  <c r="K40" l="1"/>
  <c r="O34"/>
  <c r="O35" s="1"/>
  <c r="O36" s="1"/>
  <c r="O40"/>
  <c r="K48"/>
  <c r="K49" s="1"/>
  <c r="K34"/>
  <c r="O49"/>
  <c r="C28"/>
  <c r="H20"/>
  <c r="H28" s="1"/>
  <c r="H29" s="1"/>
  <c r="G20"/>
  <c r="G28" l="1"/>
  <c r="G29" s="1"/>
  <c r="H21"/>
  <c r="C29"/>
  <c r="G21"/>
  <c r="G40" s="1"/>
  <c r="C34" l="1"/>
  <c r="C35" s="1"/>
  <c r="C36" s="1"/>
  <c r="C40"/>
  <c r="G48"/>
  <c r="G49" s="1"/>
  <c r="G34"/>
  <c r="G35" s="1"/>
  <c r="G36" s="1"/>
  <c r="C49"/>
  <c r="O41"/>
  <c r="O42" s="1"/>
  <c r="O44" s="1"/>
  <c r="O47" s="1"/>
  <c r="K35"/>
  <c r="K36" s="1"/>
  <c r="K41"/>
  <c r="K42" s="1"/>
  <c r="K44" s="1"/>
  <c r="K47" s="1"/>
  <c r="C47" l="1"/>
  <c r="C41"/>
  <c r="C42" s="1"/>
  <c r="C44" s="1"/>
  <c r="G41"/>
  <c r="G42" s="1"/>
  <c r="G44" s="1"/>
  <c r="G47" s="1"/>
  <c r="AA4" l="1"/>
  <c r="A52" s="1"/>
  <c r="D14" i="3" s="1"/>
  <c r="D15" l="1"/>
  <c r="D17"/>
  <c r="D16"/>
</calcChain>
</file>

<file path=xl/comments1.xml><?xml version="1.0" encoding="utf-8"?>
<comments xmlns="http://schemas.openxmlformats.org/spreadsheetml/2006/main">
  <authors>
    <author>METAYER Max</author>
  </authors>
  <commentList>
    <comment ref="D14" authorId="0">
      <text>
        <r>
          <rPr>
            <sz val="9"/>
            <color indexed="81"/>
            <rFont val="Tahoma"/>
            <family val="2"/>
          </rPr>
          <t xml:space="preserve">Produit vertical : Signifie que le produit fini est disposé de manière vertical sur la feuille
Produit horizontal : Signifie que le produit fini est disposé de manière horizontal sur la feuille
</t>
        </r>
      </text>
    </comment>
  </commentList>
</comments>
</file>

<file path=xl/comments2.xml><?xml version="1.0" encoding="utf-8"?>
<comments xmlns="http://schemas.openxmlformats.org/spreadsheetml/2006/main">
  <authors>
    <author>METAYER Max</author>
  </authors>
  <commentList>
    <comment ref="A2" authorId="0">
      <text>
        <r>
          <rPr>
            <b/>
            <sz val="9"/>
            <color indexed="81"/>
            <rFont val="Tahoma"/>
            <family val="2"/>
          </rPr>
          <t>METAYER Max:</t>
        </r>
        <r>
          <rPr>
            <sz val="9"/>
            <color indexed="81"/>
            <rFont val="Tahoma"/>
            <family val="2"/>
          </rPr>
          <t xml:space="preserve">
Le format de feuille manuel apparait dans la solution 1A et 1B. Si le format est égale à Zéro alors les solutions 1A et 1B reprennent leurs valeurs par défaut.</t>
        </r>
      </text>
    </comment>
  </commentList>
</comments>
</file>

<file path=xl/sharedStrings.xml><?xml version="1.0" encoding="utf-8"?>
<sst xmlns="http://schemas.openxmlformats.org/spreadsheetml/2006/main" count="209" uniqueCount="69">
  <si>
    <t>x</t>
  </si>
  <si>
    <t>y</t>
  </si>
  <si>
    <t>Format Feuille</t>
  </si>
  <si>
    <t>Format Produit</t>
  </si>
  <si>
    <t>Imposition</t>
  </si>
  <si>
    <t>Total Imposition</t>
  </si>
  <si>
    <t>Etape 2 : Définition des tarifs</t>
  </si>
  <si>
    <t>Prix Calage</t>
  </si>
  <si>
    <t>Prix Roule</t>
  </si>
  <si>
    <t>Prix Papier au Kilo</t>
  </si>
  <si>
    <t>Etape 3 : Format + Côte</t>
  </si>
  <si>
    <t>Nombre de feuille</t>
  </si>
  <si>
    <t>Total Poid Papier (kilo)</t>
  </si>
  <si>
    <t>Poid Papier au (kilo)</t>
  </si>
  <si>
    <t>Poid D'une feuille (kilo)</t>
  </si>
  <si>
    <t>Prix Total D'achat Papier</t>
  </si>
  <si>
    <t>Prix au Clique</t>
  </si>
  <si>
    <t>Etape 6 : Coût papier</t>
  </si>
  <si>
    <t>Etape 7 : Impression</t>
  </si>
  <si>
    <t>Nombre de produit fini</t>
  </si>
  <si>
    <t>Nombre de Pose</t>
  </si>
  <si>
    <t>Nombre de Roule</t>
  </si>
  <si>
    <t>Prix Impression</t>
  </si>
  <si>
    <t>PRIX TOTAL</t>
  </si>
  <si>
    <t>Etape 4 : Impo avec bascule 1/8</t>
  </si>
  <si>
    <t>Etape 5 : Impo avec bascule 1/12</t>
  </si>
  <si>
    <t>Format Feuille avec Pince</t>
  </si>
  <si>
    <t>Format Produit avec Marge</t>
  </si>
  <si>
    <t>SOLUTION OPTIMAL</t>
  </si>
  <si>
    <t>De quoi s'agit-il ?</t>
  </si>
  <si>
    <t>Etape 1</t>
  </si>
  <si>
    <t>Feuillet</t>
  </si>
  <si>
    <t>Etape 2</t>
  </si>
  <si>
    <t>Spécificité</t>
  </si>
  <si>
    <t>Format ouvert</t>
  </si>
  <si>
    <t>Papier</t>
  </si>
  <si>
    <t xml:space="preserve">Pelliculage </t>
  </si>
  <si>
    <t xml:space="preserve">Couleur </t>
  </si>
  <si>
    <t xml:space="preserve">Recto/Verso </t>
  </si>
  <si>
    <t>Quantité</t>
  </si>
  <si>
    <t>Recto et Verso</t>
  </si>
  <si>
    <t>Quadri R°/V°</t>
  </si>
  <si>
    <t>Brillant</t>
  </si>
  <si>
    <t>Résultat</t>
  </si>
  <si>
    <t>Format feuille</t>
  </si>
  <si>
    <t>Bascule</t>
  </si>
  <si>
    <t>Prix</t>
  </si>
  <si>
    <t>Nombre de pose</t>
  </si>
  <si>
    <t>Pince (mm)</t>
  </si>
  <si>
    <t>Marge Produit</t>
  </si>
  <si>
    <t>Marge Haut</t>
  </si>
  <si>
    <t>Marge Bas</t>
  </si>
  <si>
    <t>Marge Droite</t>
  </si>
  <si>
    <t>Marge Gauche</t>
  </si>
  <si>
    <t>Marge au centre de la feuille en X</t>
  </si>
  <si>
    <t>Marge au centre de la feuille en Y</t>
  </si>
  <si>
    <t>Imposition Manuel</t>
  </si>
  <si>
    <t>Imposition Auto</t>
  </si>
  <si>
    <t xml:space="preserve">Non dispo </t>
  </si>
  <si>
    <t>Format de feuille manuel</t>
  </si>
  <si>
    <t>Marge Optimal</t>
  </si>
  <si>
    <t>SOLUTION N°1A</t>
  </si>
  <si>
    <t>SOLUTION N°1B</t>
  </si>
  <si>
    <t>SOLUTION N°2A</t>
  </si>
  <si>
    <t>SOLUTION N°2B</t>
  </si>
  <si>
    <t>SOLUTION N°3A</t>
  </si>
  <si>
    <t>SOLUTION N°3B</t>
  </si>
  <si>
    <t>Paramètres Offset Manuel</t>
  </si>
  <si>
    <t>Ouverture Maxi</t>
  </si>
</sst>
</file>

<file path=xl/styles.xml><?xml version="1.0" encoding="utf-8"?>
<styleSheet xmlns="http://schemas.openxmlformats.org/spreadsheetml/2006/main">
  <numFmts count="1">
    <numFmt numFmtId="164" formatCode="#,##0.00\ &quot;€&quot;"/>
  </numFmts>
  <fonts count="12"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  <font>
      <sz val="11"/>
      <color indexed="8"/>
      <name val="Calibri"/>
      <family val="2"/>
    </font>
    <font>
      <b/>
      <sz val="11"/>
      <name val="Calibri"/>
      <family val="2"/>
    </font>
    <font>
      <b/>
      <sz val="11"/>
      <color indexed="8"/>
      <name val="Calibri"/>
      <family val="2"/>
    </font>
    <font>
      <b/>
      <sz val="11"/>
      <color rgb="FFFF0000"/>
      <name val="Calibri"/>
      <family val="2"/>
    </font>
    <font>
      <b/>
      <sz val="16"/>
      <color rgb="FFFF0000"/>
      <name val="Calibri"/>
      <family val="2"/>
      <scheme val="minor"/>
    </font>
    <font>
      <b/>
      <sz val="16"/>
      <color rgb="FF0CC410"/>
      <name val="Calibri"/>
      <family val="2"/>
      <scheme val="minor"/>
    </font>
    <font>
      <b/>
      <sz val="11"/>
      <color rgb="FFFF0000"/>
      <name val="Calibri"/>
      <family val="2"/>
      <scheme val="minor"/>
    </font>
    <font>
      <sz val="9"/>
      <color indexed="81"/>
      <name val="Tahoma"/>
      <family val="2"/>
    </font>
    <font>
      <b/>
      <sz val="14"/>
      <color theme="1"/>
      <name val="Calibri"/>
      <family val="2"/>
      <scheme val="minor"/>
    </font>
    <font>
      <b/>
      <sz val="9"/>
      <color indexed="81"/>
      <name val="Tahoma"/>
      <family val="2"/>
    </font>
  </fonts>
  <fills count="8">
    <fill>
      <patternFill patternType="none"/>
    </fill>
    <fill>
      <patternFill patternType="gray125"/>
    </fill>
    <fill>
      <patternFill patternType="solid">
        <fgColor rgb="FF92D050"/>
        <bgColor indexed="64"/>
      </patternFill>
    </fill>
    <fill>
      <patternFill patternType="solid">
        <fgColor rgb="FFFFC000"/>
        <bgColor indexed="64"/>
      </patternFill>
    </fill>
    <fill>
      <patternFill patternType="solid">
        <fgColor theme="3" tint="0.79998168889431442"/>
        <bgColor indexed="64"/>
      </patternFill>
    </fill>
    <fill>
      <patternFill patternType="solid">
        <fgColor rgb="FFC5D9F1"/>
        <bgColor indexed="64"/>
      </patternFill>
    </fill>
    <fill>
      <patternFill patternType="solid">
        <fgColor theme="0"/>
        <bgColor indexed="64"/>
      </patternFill>
    </fill>
    <fill>
      <patternFill patternType="solid">
        <fgColor theme="1"/>
        <bgColor indexed="64"/>
      </patternFill>
    </fill>
  </fills>
  <borders count="39">
    <border>
      <left/>
      <right/>
      <top/>
      <bottom/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auto="1"/>
      </left>
      <right style="thin">
        <color auto="1"/>
      </right>
      <top style="medium">
        <color auto="1"/>
      </top>
      <bottom style="medium">
        <color auto="1"/>
      </bottom>
      <diagonal/>
    </border>
    <border>
      <left style="thin">
        <color auto="1"/>
      </left>
      <right style="medium">
        <color auto="1"/>
      </right>
      <top style="medium">
        <color auto="1"/>
      </top>
      <bottom style="medium">
        <color auto="1"/>
      </bottom>
      <diagonal/>
    </border>
    <border>
      <left style="medium">
        <color auto="1"/>
      </left>
      <right style="medium">
        <color auto="1"/>
      </right>
      <top style="medium">
        <color auto="1"/>
      </top>
      <bottom style="medium">
        <color auto="1"/>
      </bottom>
      <diagonal/>
    </border>
    <border>
      <left style="medium">
        <color auto="1"/>
      </left>
      <right style="thin">
        <color auto="1"/>
      </right>
      <top style="medium">
        <color auto="1"/>
      </top>
      <bottom style="thin">
        <color auto="1"/>
      </bottom>
      <diagonal/>
    </border>
    <border>
      <left style="thin">
        <color auto="1"/>
      </left>
      <right style="thin">
        <color auto="1"/>
      </right>
      <top/>
      <bottom style="thin">
        <color auto="1"/>
      </bottom>
      <diagonal/>
    </border>
    <border>
      <left style="thin">
        <color auto="1"/>
      </left>
      <right style="medium">
        <color auto="1"/>
      </right>
      <top/>
      <bottom style="thin">
        <color auto="1"/>
      </bottom>
      <diagonal/>
    </border>
    <border>
      <left style="thin">
        <color auto="1"/>
      </left>
      <right style="thin">
        <color auto="1"/>
      </right>
      <top style="medium">
        <color auto="1"/>
      </top>
      <bottom style="thin">
        <color auto="1"/>
      </bottom>
      <diagonal/>
    </border>
    <border>
      <left style="thin">
        <color auto="1"/>
      </left>
      <right style="medium">
        <color auto="1"/>
      </right>
      <top style="medium">
        <color auto="1"/>
      </top>
      <bottom style="thin">
        <color auto="1"/>
      </bottom>
      <diagonal/>
    </border>
    <border>
      <left style="medium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 style="medium">
        <color auto="1"/>
      </right>
      <top style="thin">
        <color auto="1"/>
      </top>
      <bottom style="thin">
        <color auto="1"/>
      </bottom>
      <diagonal/>
    </border>
    <border>
      <left style="medium">
        <color auto="1"/>
      </left>
      <right style="thin">
        <color auto="1"/>
      </right>
      <top style="thin">
        <color auto="1"/>
      </top>
      <bottom/>
      <diagonal/>
    </border>
    <border>
      <left style="thin">
        <color auto="1"/>
      </left>
      <right style="thin">
        <color auto="1"/>
      </right>
      <top style="thin">
        <color auto="1"/>
      </top>
      <bottom/>
      <diagonal/>
    </border>
    <border>
      <left style="thin">
        <color auto="1"/>
      </left>
      <right style="medium">
        <color auto="1"/>
      </right>
      <top style="thin">
        <color auto="1"/>
      </top>
      <bottom/>
      <diagonal/>
    </border>
    <border>
      <left style="medium">
        <color auto="1"/>
      </left>
      <right style="thin">
        <color auto="1"/>
      </right>
      <top style="thin">
        <color auto="1"/>
      </top>
      <bottom style="medium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 style="medium">
        <color auto="1"/>
      </bottom>
      <diagonal/>
    </border>
    <border>
      <left style="thin">
        <color auto="1"/>
      </left>
      <right style="medium">
        <color auto="1"/>
      </right>
      <top style="thin">
        <color auto="1"/>
      </top>
      <bottom style="medium">
        <color auto="1"/>
      </bottom>
      <diagonal/>
    </border>
    <border>
      <left style="medium">
        <color auto="1"/>
      </left>
      <right/>
      <top style="medium">
        <color auto="1"/>
      </top>
      <bottom/>
      <diagonal/>
    </border>
    <border>
      <left/>
      <right style="medium">
        <color auto="1"/>
      </right>
      <top style="medium">
        <color auto="1"/>
      </top>
      <bottom/>
      <diagonal/>
    </border>
    <border>
      <left style="medium">
        <color auto="1"/>
      </left>
      <right style="thin">
        <color auto="1"/>
      </right>
      <top style="medium">
        <color auto="1"/>
      </top>
      <bottom/>
      <diagonal/>
    </border>
    <border>
      <left style="thin">
        <color auto="1"/>
      </left>
      <right style="medium">
        <color auto="1"/>
      </right>
      <top style="medium">
        <color auto="1"/>
      </top>
      <bottom/>
      <diagonal/>
    </border>
    <border>
      <left style="medium">
        <color auto="1"/>
      </left>
      <right/>
      <top style="medium">
        <color auto="1"/>
      </top>
      <bottom style="medium">
        <color auto="1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thin">
        <color auto="1"/>
      </bottom>
      <diagonal/>
    </border>
    <border>
      <left style="medium">
        <color indexed="64"/>
      </left>
      <right style="medium">
        <color indexed="64"/>
      </right>
      <top style="thin">
        <color auto="1"/>
      </top>
      <bottom style="medium">
        <color indexed="64"/>
      </bottom>
      <diagonal/>
    </border>
    <border>
      <left style="medium">
        <color auto="1"/>
      </left>
      <right style="thin">
        <color auto="1"/>
      </right>
      <top/>
      <bottom style="thin">
        <color auto="1"/>
      </bottom>
      <diagonal/>
    </border>
    <border>
      <left style="thin">
        <color auto="1"/>
      </left>
      <right style="thin">
        <color auto="1"/>
      </right>
      <top style="medium">
        <color indexed="64"/>
      </top>
      <bottom style="medium">
        <color indexed="64"/>
      </bottom>
      <diagonal/>
    </border>
    <border>
      <left style="thin">
        <color auto="1"/>
      </left>
      <right/>
      <top style="medium">
        <color auto="1"/>
      </top>
      <bottom style="medium">
        <color auto="1"/>
      </bottom>
      <diagonal/>
    </border>
    <border>
      <left style="thin">
        <color auto="1"/>
      </left>
      <right/>
      <top style="medium">
        <color auto="1"/>
      </top>
      <bottom style="thin">
        <color auto="1"/>
      </bottom>
      <diagonal/>
    </border>
    <border>
      <left style="thin">
        <color auto="1"/>
      </left>
      <right/>
      <top style="medium">
        <color auto="1"/>
      </top>
      <bottom/>
      <diagonal/>
    </border>
    <border>
      <left style="thin">
        <color auto="1"/>
      </left>
      <right/>
      <top style="thin">
        <color auto="1"/>
      </top>
      <bottom style="thin">
        <color auto="1"/>
      </bottom>
      <diagonal/>
    </border>
    <border>
      <left style="thin">
        <color auto="1"/>
      </left>
      <right/>
      <top style="thin">
        <color auto="1"/>
      </top>
      <bottom style="medium">
        <color auto="1"/>
      </bottom>
      <diagonal/>
    </border>
  </borders>
  <cellStyleXfs count="1">
    <xf numFmtId="0" fontId="0" fillId="0" borderId="0"/>
  </cellStyleXfs>
  <cellXfs count="97">
    <xf numFmtId="0" fontId="0" fillId="0" borderId="0" xfId="0"/>
    <xf numFmtId="0" fontId="2" fillId="0" borderId="0" xfId="0" applyNumberFormat="1" applyFont="1" applyFill="1" applyBorder="1" applyAlignment="1" applyProtection="1"/>
    <xf numFmtId="0" fontId="0" fillId="0" borderId="0" xfId="0"/>
    <xf numFmtId="0" fontId="0" fillId="0" borderId="3" xfId="0" applyBorder="1"/>
    <xf numFmtId="0" fontId="0" fillId="0" borderId="5" xfId="0" applyBorder="1"/>
    <xf numFmtId="0" fontId="0" fillId="4" borderId="2" xfId="0" applyFill="1" applyBorder="1"/>
    <xf numFmtId="0" fontId="0" fillId="4" borderId="4" xfId="0" applyFill="1" applyBorder="1"/>
    <xf numFmtId="0" fontId="0" fillId="4" borderId="6" xfId="0" applyFill="1" applyBorder="1"/>
    <xf numFmtId="0" fontId="2" fillId="5" borderId="8" xfId="0" applyNumberFormat="1" applyFont="1" applyFill="1" applyBorder="1" applyAlignment="1" applyProtection="1"/>
    <xf numFmtId="0" fontId="2" fillId="5" borderId="9" xfId="0" applyNumberFormat="1" applyFont="1" applyFill="1" applyBorder="1" applyAlignment="1" applyProtection="1"/>
    <xf numFmtId="0" fontId="3" fillId="2" borderId="10" xfId="0" applyNumberFormat="1" applyFont="1" applyFill="1" applyBorder="1" applyAlignment="1" applyProtection="1"/>
    <xf numFmtId="0" fontId="2" fillId="5" borderId="11" xfId="0" applyNumberFormat="1" applyFont="1" applyFill="1" applyBorder="1" applyAlignment="1" applyProtection="1"/>
    <xf numFmtId="0" fontId="2" fillId="0" borderId="12" xfId="0" applyNumberFormat="1" applyFont="1" applyFill="1" applyBorder="1" applyAlignment="1" applyProtection="1"/>
    <xf numFmtId="0" fontId="2" fillId="0" borderId="13" xfId="0" applyNumberFormat="1" applyFont="1" applyFill="1" applyBorder="1" applyAlignment="1" applyProtection="1"/>
    <xf numFmtId="0" fontId="2" fillId="0" borderId="14" xfId="0" applyNumberFormat="1" applyFont="1" applyFill="1" applyBorder="1" applyAlignment="1" applyProtection="1"/>
    <xf numFmtId="0" fontId="2" fillId="0" borderId="15" xfId="0" applyNumberFormat="1" applyFont="1" applyFill="1" applyBorder="1" applyAlignment="1" applyProtection="1"/>
    <xf numFmtId="0" fontId="2" fillId="5" borderId="16" xfId="0" applyNumberFormat="1" applyFont="1" applyFill="1" applyBorder="1" applyAlignment="1" applyProtection="1"/>
    <xf numFmtId="0" fontId="2" fillId="0" borderId="17" xfId="0" applyNumberFormat="1" applyFont="1" applyFill="1" applyBorder="1" applyAlignment="1" applyProtection="1"/>
    <xf numFmtId="0" fontId="2" fillId="0" borderId="18" xfId="0" applyNumberFormat="1" applyFont="1" applyFill="1" applyBorder="1" applyAlignment="1" applyProtection="1"/>
    <xf numFmtId="0" fontId="2" fillId="5" borderId="19" xfId="0" applyNumberFormat="1" applyFont="1" applyFill="1" applyBorder="1" applyAlignment="1" applyProtection="1"/>
    <xf numFmtId="0" fontId="2" fillId="0" borderId="16" xfId="0" applyNumberFormat="1" applyFont="1" applyFill="1" applyBorder="1" applyAlignment="1" applyProtection="1"/>
    <xf numFmtId="0" fontId="2" fillId="3" borderId="23" xfId="0" applyNumberFormat="1" applyFont="1" applyFill="1" applyBorder="1" applyAlignment="1" applyProtection="1"/>
    <xf numFmtId="0" fontId="2" fillId="3" borderId="24" xfId="0" applyNumberFormat="1" applyFont="1" applyFill="1" applyBorder="1" applyAlignment="1" applyProtection="1"/>
    <xf numFmtId="0" fontId="2" fillId="5" borderId="22" xfId="0" applyNumberFormat="1" applyFont="1" applyFill="1" applyBorder="1" applyAlignment="1" applyProtection="1"/>
    <xf numFmtId="0" fontId="2" fillId="5" borderId="25" xfId="0" applyNumberFormat="1" applyFont="1" applyFill="1" applyBorder="1" applyAlignment="1" applyProtection="1"/>
    <xf numFmtId="0" fontId="2" fillId="5" borderId="26" xfId="0" applyNumberFormat="1" applyFont="1" applyFill="1" applyBorder="1" applyAlignment="1" applyProtection="1"/>
    <xf numFmtId="0" fontId="2" fillId="5" borderId="27" xfId="0" applyNumberFormat="1" applyFont="1" applyFill="1" applyBorder="1" applyAlignment="1" applyProtection="1"/>
    <xf numFmtId="0" fontId="2" fillId="5" borderId="28" xfId="0" applyNumberFormat="1" applyFont="1" applyFill="1" applyBorder="1" applyAlignment="1" applyProtection="1"/>
    <xf numFmtId="0" fontId="4" fillId="2" borderId="29" xfId="0" applyNumberFormat="1" applyFont="1" applyFill="1" applyBorder="1" applyAlignment="1" applyProtection="1"/>
    <xf numFmtId="0" fontId="2" fillId="3" borderId="20" xfId="0" applyNumberFormat="1" applyFont="1" applyFill="1" applyBorder="1" applyAlignment="1" applyProtection="1"/>
    <xf numFmtId="0" fontId="2" fillId="3" borderId="9" xfId="0" applyNumberFormat="1" applyFont="1" applyFill="1" applyBorder="1" applyAlignment="1" applyProtection="1"/>
    <xf numFmtId="0" fontId="0" fillId="0" borderId="7" xfId="0" applyBorder="1"/>
    <xf numFmtId="0" fontId="1" fillId="2" borderId="1" xfId="0" applyFont="1" applyFill="1" applyBorder="1"/>
    <xf numFmtId="0" fontId="1" fillId="2" borderId="29" xfId="0" applyFont="1" applyFill="1" applyBorder="1"/>
    <xf numFmtId="0" fontId="0" fillId="4" borderId="11" xfId="0" applyFill="1" applyBorder="1"/>
    <xf numFmtId="0" fontId="0" fillId="0" borderId="15" xfId="0" applyBorder="1"/>
    <xf numFmtId="0" fontId="0" fillId="4" borderId="16" xfId="0" applyFill="1" applyBorder="1"/>
    <xf numFmtId="0" fontId="0" fillId="0" borderId="18" xfId="0" applyBorder="1"/>
    <xf numFmtId="0" fontId="0" fillId="4" borderId="22" xfId="0" applyFill="1" applyBorder="1"/>
    <xf numFmtId="0" fontId="0" fillId="0" borderId="24" xfId="0" applyBorder="1"/>
    <xf numFmtId="0" fontId="1" fillId="2" borderId="10" xfId="0" applyFont="1" applyFill="1" applyBorder="1"/>
    <xf numFmtId="0" fontId="0" fillId="3" borderId="18" xfId="0" applyFill="1" applyBorder="1"/>
    <xf numFmtId="0" fontId="0" fillId="3" borderId="24" xfId="0" applyFill="1" applyBorder="1"/>
    <xf numFmtId="0" fontId="0" fillId="4" borderId="19" xfId="0" applyFill="1" applyBorder="1"/>
    <xf numFmtId="0" fontId="0" fillId="0" borderId="21" xfId="0" applyBorder="1"/>
    <xf numFmtId="0" fontId="5" fillId="0" borderId="0" xfId="0" applyNumberFormat="1" applyFont="1" applyFill="1" applyBorder="1" applyAlignment="1" applyProtection="1"/>
    <xf numFmtId="0" fontId="0" fillId="6" borderId="16" xfId="0" applyFill="1" applyBorder="1"/>
    <xf numFmtId="0" fontId="6" fillId="7" borderId="0" xfId="0" applyFont="1" applyFill="1"/>
    <xf numFmtId="0" fontId="2" fillId="6" borderId="0" xfId="0" applyNumberFormat="1" applyFont="1" applyFill="1" applyBorder="1" applyAlignment="1" applyProtection="1"/>
    <xf numFmtId="0" fontId="0" fillId="6" borderId="0" xfId="0" applyFill="1"/>
    <xf numFmtId="0" fontId="0" fillId="0" borderId="0" xfId="0" applyBorder="1"/>
    <xf numFmtId="0" fontId="0" fillId="6" borderId="0" xfId="0" applyFill="1" applyBorder="1"/>
    <xf numFmtId="0" fontId="7" fillId="7" borderId="0" xfId="0" applyFont="1" applyFill="1"/>
    <xf numFmtId="0" fontId="8" fillId="7" borderId="0" xfId="0" applyFont="1" applyFill="1"/>
    <xf numFmtId="0" fontId="0" fillId="7" borderId="0" xfId="0" applyFill="1"/>
    <xf numFmtId="0" fontId="0" fillId="0" borderId="0" xfId="0" applyFont="1"/>
    <xf numFmtId="0" fontId="0" fillId="4" borderId="15" xfId="0" applyFill="1" applyBorder="1"/>
    <xf numFmtId="0" fontId="2" fillId="5" borderId="34" xfId="0" applyNumberFormat="1" applyFont="1" applyFill="1" applyBorder="1" applyAlignment="1" applyProtection="1"/>
    <xf numFmtId="0" fontId="2" fillId="0" borderId="35" xfId="0" applyNumberFormat="1" applyFont="1" applyFill="1" applyBorder="1" applyAlignment="1" applyProtection="1"/>
    <xf numFmtId="0" fontId="2" fillId="5" borderId="36" xfId="0" applyNumberFormat="1" applyFont="1" applyFill="1" applyBorder="1" applyAlignment="1" applyProtection="1"/>
    <xf numFmtId="0" fontId="2" fillId="0" borderId="37" xfId="0" applyNumberFormat="1" applyFont="1" applyFill="1" applyBorder="1" applyAlignment="1" applyProtection="1"/>
    <xf numFmtId="0" fontId="2" fillId="3" borderId="38" xfId="0" applyNumberFormat="1" applyFont="1" applyFill="1" applyBorder="1" applyAlignment="1" applyProtection="1"/>
    <xf numFmtId="0" fontId="0" fillId="0" borderId="0" xfId="0" applyFill="1" applyBorder="1"/>
    <xf numFmtId="0" fontId="6" fillId="0" borderId="0" xfId="0" applyFont="1" applyFill="1" applyBorder="1"/>
    <xf numFmtId="0" fontId="8" fillId="0" borderId="0" xfId="0" applyFont="1" applyFill="1" applyBorder="1"/>
    <xf numFmtId="0" fontId="0" fillId="4" borderId="18" xfId="0" applyFill="1" applyBorder="1"/>
    <xf numFmtId="0" fontId="0" fillId="4" borderId="22" xfId="0" applyFill="1" applyBorder="1" applyAlignment="1">
      <alignment wrapText="1"/>
    </xf>
    <xf numFmtId="0" fontId="0" fillId="0" borderId="24" xfId="0" applyBorder="1" applyAlignment="1">
      <alignment wrapText="1"/>
    </xf>
    <xf numFmtId="0" fontId="0" fillId="4" borderId="11" xfId="0" applyFill="1" applyBorder="1" applyAlignment="1">
      <alignment wrapText="1"/>
    </xf>
    <xf numFmtId="0" fontId="0" fillId="0" borderId="15" xfId="0" applyFill="1" applyBorder="1" applyAlignment="1">
      <alignment wrapText="1"/>
    </xf>
    <xf numFmtId="0" fontId="0" fillId="0" borderId="22" xfId="0" applyBorder="1"/>
    <xf numFmtId="164" fontId="6" fillId="7" borderId="0" xfId="0" applyNumberFormat="1" applyFont="1" applyFill="1"/>
    <xf numFmtId="0" fontId="0" fillId="0" borderId="0" xfId="0" applyProtection="1">
      <protection locked="0"/>
    </xf>
    <xf numFmtId="0" fontId="0" fillId="0" borderId="0" xfId="0" applyProtection="1"/>
    <xf numFmtId="0" fontId="1" fillId="2" borderId="8" xfId="0" applyFont="1" applyFill="1" applyBorder="1" applyProtection="1"/>
    <xf numFmtId="0" fontId="1" fillId="4" borderId="33" xfId="0" applyFont="1" applyFill="1" applyBorder="1" applyProtection="1"/>
    <xf numFmtId="0" fontId="0" fillId="0" borderId="9" xfId="0" applyFont="1" applyBorder="1" applyProtection="1"/>
    <xf numFmtId="0" fontId="1" fillId="2" borderId="29" xfId="0" applyFont="1" applyFill="1" applyBorder="1" applyProtection="1"/>
    <xf numFmtId="0" fontId="1" fillId="4" borderId="11" xfId="0" applyFont="1" applyFill="1" applyBorder="1" applyProtection="1"/>
    <xf numFmtId="0" fontId="0" fillId="4" borderId="15" xfId="0" applyFill="1" applyBorder="1" applyProtection="1"/>
    <xf numFmtId="0" fontId="0" fillId="4" borderId="30" xfId="0" applyFill="1" applyBorder="1" applyProtection="1"/>
    <xf numFmtId="0" fontId="0" fillId="4" borderId="22" xfId="0" applyFill="1" applyBorder="1" applyProtection="1"/>
    <xf numFmtId="0" fontId="0" fillId="0" borderId="24" xfId="0" applyBorder="1" applyProtection="1"/>
    <xf numFmtId="0" fontId="0" fillId="0" borderId="31" xfId="0" applyBorder="1" applyProtection="1"/>
    <xf numFmtId="0" fontId="0" fillId="4" borderId="32" xfId="0" applyFill="1" applyBorder="1" applyProtection="1"/>
    <xf numFmtId="0" fontId="0" fillId="0" borderId="13" xfId="0" applyBorder="1" applyProtection="1"/>
    <xf numFmtId="0" fontId="0" fillId="4" borderId="16" xfId="0" applyFill="1" applyBorder="1" applyProtection="1"/>
    <xf numFmtId="0" fontId="0" fillId="0" borderId="18" xfId="0" applyBorder="1" applyProtection="1"/>
    <xf numFmtId="0" fontId="0" fillId="0" borderId="16" xfId="0" applyBorder="1" applyProtection="1"/>
    <xf numFmtId="0" fontId="10" fillId="2" borderId="10" xfId="0" applyFont="1" applyFill="1" applyBorder="1" applyProtection="1"/>
    <xf numFmtId="0" fontId="10" fillId="4" borderId="16" xfId="0" applyFont="1" applyFill="1" applyBorder="1" applyProtection="1"/>
    <xf numFmtId="0" fontId="10" fillId="3" borderId="18" xfId="0" applyFont="1" applyFill="1" applyBorder="1" applyProtection="1"/>
    <xf numFmtId="0" fontId="10" fillId="6" borderId="0" xfId="0" applyFont="1" applyFill="1" applyBorder="1" applyProtection="1"/>
    <xf numFmtId="0" fontId="10" fillId="0" borderId="0" xfId="0" applyFont="1" applyProtection="1"/>
    <xf numFmtId="2" fontId="10" fillId="3" borderId="18" xfId="0" applyNumberFormat="1" applyFont="1" applyFill="1" applyBorder="1" applyProtection="1"/>
    <xf numFmtId="0" fontId="10" fillId="4" borderId="22" xfId="0" applyFont="1" applyFill="1" applyBorder="1" applyProtection="1"/>
    <xf numFmtId="164" fontId="10" fillId="3" borderId="24" xfId="0" applyNumberFormat="1" applyFont="1" applyFill="1" applyBorder="1" applyProtection="1"/>
  </cellXfs>
  <cellStyles count="1">
    <cellStyle name="Normal" xfId="0" builtinId="0"/>
  </cellStyles>
  <dxfs count="0"/>
  <tableStyles count="0" defaultTableStyle="TableStyleMedium9" defaultPivotStyle="PivotStyleLight16"/>
  <colors>
    <mruColors>
      <color rgb="FF0CC410"/>
    </mruColors>
  </colors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calcChain" Target="calcChain.xml"/><Relationship Id="rId3" Type="http://schemas.openxmlformats.org/officeDocument/2006/relationships/worksheet" Target="worksheets/sheet3.xml"/><Relationship Id="rId7" Type="http://schemas.openxmlformats.org/officeDocument/2006/relationships/sharedStrings" Target="sharedString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tyles" Target="styles.xml"/><Relationship Id="rId5" Type="http://schemas.openxmlformats.org/officeDocument/2006/relationships/theme" Target="theme/theme1.xml"/><Relationship Id="rId4" Type="http://schemas.openxmlformats.org/officeDocument/2006/relationships/worksheet" Target="worksheets/sheet4.xml"/></Relationships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comments" Target="../comments1.xml"/><Relationship Id="rId2" Type="http://schemas.openxmlformats.org/officeDocument/2006/relationships/vmlDrawing" Target="../drawings/vmlDrawing1.vml"/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3" Type="http://schemas.openxmlformats.org/officeDocument/2006/relationships/comments" Target="../comments2.xml"/><Relationship Id="rId2" Type="http://schemas.openxmlformats.org/officeDocument/2006/relationships/vmlDrawing" Target="../drawings/vmlDrawing2.vml"/><Relationship Id="rId1" Type="http://schemas.openxmlformats.org/officeDocument/2006/relationships/printerSettings" Target="../printerSettings/printerSettings3.bin"/></Relationships>
</file>

<file path=xl/worksheets/sheet1.xml><?xml version="1.0" encoding="utf-8"?>
<worksheet xmlns="http://schemas.openxmlformats.org/spreadsheetml/2006/main" xmlns:r="http://schemas.openxmlformats.org/officeDocument/2006/relationships">
  <sheetPr codeName="Feuil2"/>
  <dimension ref="A1:AA18"/>
  <sheetViews>
    <sheetView tabSelected="1" workbookViewId="0">
      <selection activeCell="D13" sqref="D13"/>
    </sheetView>
  </sheetViews>
  <sheetFormatPr baseColWidth="10" defaultRowHeight="15"/>
  <cols>
    <col min="3" max="3" width="20.42578125" customWidth="1"/>
    <col min="4" max="4" width="36.42578125" customWidth="1"/>
    <col min="5" max="5" width="30.7109375" customWidth="1"/>
    <col min="6" max="6" width="21.42578125" customWidth="1"/>
    <col min="27" max="27" width="15.85546875" customWidth="1"/>
  </cols>
  <sheetData>
    <row r="1" spans="1:27">
      <c r="A1" s="72"/>
      <c r="B1" s="72"/>
      <c r="C1" s="72"/>
      <c r="D1" s="72"/>
      <c r="E1" s="72"/>
      <c r="F1" s="72"/>
      <c r="AA1" s="55"/>
    </row>
    <row r="2" spans="1:27" ht="15.75" thickBot="1">
      <c r="A2" s="73"/>
      <c r="B2" s="73"/>
      <c r="C2" s="73"/>
      <c r="D2" s="73"/>
      <c r="E2" s="73"/>
      <c r="F2" s="72"/>
      <c r="AA2" s="2"/>
    </row>
    <row r="3" spans="1:27" ht="15.75" thickBot="1">
      <c r="A3" s="73"/>
      <c r="B3" s="74" t="s">
        <v>30</v>
      </c>
      <c r="C3" s="75" t="s">
        <v>29</v>
      </c>
      <c r="D3" s="76" t="s">
        <v>31</v>
      </c>
      <c r="E3" s="73"/>
      <c r="F3" s="72"/>
      <c r="AA3" s="2"/>
    </row>
    <row r="4" spans="1:27" ht="15.75" thickBot="1">
      <c r="A4" s="73"/>
      <c r="B4" s="73"/>
      <c r="C4" s="73"/>
      <c r="D4" s="73"/>
      <c r="E4" s="73"/>
      <c r="F4" s="72"/>
      <c r="AA4" s="2"/>
    </row>
    <row r="5" spans="1:27" ht="15.75" thickBot="1">
      <c r="A5" s="73"/>
      <c r="B5" s="77" t="s">
        <v>32</v>
      </c>
      <c r="C5" s="78" t="s">
        <v>33</v>
      </c>
      <c r="D5" s="79" t="s">
        <v>0</v>
      </c>
      <c r="E5" s="80" t="s">
        <v>1</v>
      </c>
      <c r="F5" s="72"/>
    </row>
    <row r="6" spans="1:27" ht="15.75" thickBot="1">
      <c r="A6" s="73"/>
      <c r="B6" s="73"/>
      <c r="C6" s="81" t="s">
        <v>34</v>
      </c>
      <c r="D6" s="82">
        <v>15</v>
      </c>
      <c r="E6" s="83">
        <v>21</v>
      </c>
      <c r="F6" s="72"/>
    </row>
    <row r="7" spans="1:27">
      <c r="A7" s="73"/>
      <c r="B7" s="73"/>
      <c r="C7" s="84" t="s">
        <v>35</v>
      </c>
      <c r="D7" s="85">
        <v>250</v>
      </c>
      <c r="E7" s="73"/>
      <c r="F7" s="72"/>
    </row>
    <row r="8" spans="1:27">
      <c r="A8" s="73"/>
      <c r="B8" s="73"/>
      <c r="C8" s="86" t="s">
        <v>38</v>
      </c>
      <c r="D8" s="87" t="s">
        <v>40</v>
      </c>
      <c r="E8" s="73"/>
      <c r="F8" s="72"/>
    </row>
    <row r="9" spans="1:27">
      <c r="A9" s="73"/>
      <c r="B9" s="73"/>
      <c r="C9" s="86" t="s">
        <v>37</v>
      </c>
      <c r="D9" s="87" t="s">
        <v>41</v>
      </c>
      <c r="E9" s="73"/>
      <c r="F9" s="72"/>
    </row>
    <row r="10" spans="1:27">
      <c r="A10" s="73"/>
      <c r="B10" s="73"/>
      <c r="C10" s="86" t="s">
        <v>36</v>
      </c>
      <c r="D10" s="87" t="s">
        <v>42</v>
      </c>
      <c r="E10" s="73"/>
      <c r="F10" s="72"/>
    </row>
    <row r="11" spans="1:27">
      <c r="A11" s="73"/>
      <c r="B11" s="73"/>
      <c r="C11" s="88"/>
      <c r="D11" s="87"/>
      <c r="E11" s="73"/>
      <c r="F11" s="72"/>
    </row>
    <row r="12" spans="1:27" ht="15.75" thickBot="1">
      <c r="A12" s="73"/>
      <c r="B12" s="73"/>
      <c r="C12" s="81" t="s">
        <v>39</v>
      </c>
      <c r="D12" s="82">
        <v>15000</v>
      </c>
      <c r="E12" s="73"/>
      <c r="F12" s="72"/>
    </row>
    <row r="13" spans="1:27" s="2" customFormat="1" ht="15.75" thickBot="1">
      <c r="A13" s="73"/>
      <c r="B13" s="73"/>
      <c r="C13" s="73"/>
      <c r="D13" s="72"/>
      <c r="E13" s="73"/>
      <c r="F13" s="72"/>
    </row>
    <row r="14" spans="1:27" ht="19.5" thickBot="1">
      <c r="A14" s="73"/>
      <c r="B14" s="89" t="s">
        <v>43</v>
      </c>
      <c r="C14" s="90" t="s">
        <v>44</v>
      </c>
      <c r="D14" s="91" t="str">
        <f>IF(Programmation!A52="Solution 1A","63x88 avec produit vertical",IF(Programmation!A52="Solution 1B","63x88 avec produit horizontal",IF(Programmation!A52="Solution 2A","65x92 avec produit vertical",IF(Programmation!A52="Solution 2B","65x92 avec produit horizontal",IF(Programmation!A52="Solution 3A","70x102 avec produit vertical",IF(Programmation!A52="Solution 3B","70x102 avec produit horizontal",""))))))</f>
        <v>70x102 avec produit horizontal</v>
      </c>
      <c r="E14" s="73"/>
      <c r="F14" s="72"/>
    </row>
    <row r="15" spans="1:27" s="2" customFormat="1" ht="18.75">
      <c r="A15" s="73"/>
      <c r="B15" s="92"/>
      <c r="C15" s="90" t="s">
        <v>47</v>
      </c>
      <c r="D15" s="91">
        <f>IF(D14="65x92 avec produit horizontal",Programmation!O49,IF(D14="65x92 avec produit vertical",Programmation!K49,IF(D14="63x88 avec produit horizontal",Programmation!G49,IF(D14="63x88 avec produit vertical",Programmation!C49,IF(D14="70x102 avec produit vertical",Programmation!S49,IF(D14="70x102 avec produit horizontal",Programmation!W49,""))))))</f>
        <v>16</v>
      </c>
      <c r="E15" s="73"/>
      <c r="F15" s="72"/>
    </row>
    <row r="16" spans="1:27" ht="18.75">
      <c r="A16" s="73"/>
      <c r="B16" s="93"/>
      <c r="C16" s="90" t="s">
        <v>45</v>
      </c>
      <c r="D16" s="94" t="str">
        <f>IF(D14="65x92 avec produit horizontal",Programmation!O48,IF(D14="65x92 avec produit vertical",Programmation!K48,IF(D14="63x88 avec produit horizontal",Programmation!G48,IF(D14="63x88 avec produit vertical",Programmation!C48,IF(D14="70x102 avec produit vertical",Programmation!S48,IF(D14="70x102 avec produit horizontal",Programmation!W48,""))))))</f>
        <v>Bascule 1/8</v>
      </c>
      <c r="E16" s="73"/>
      <c r="F16" s="72"/>
    </row>
    <row r="17" spans="1:6" ht="19.5" thickBot="1">
      <c r="A17" s="73"/>
      <c r="B17" s="93"/>
      <c r="C17" s="95" t="s">
        <v>46</v>
      </c>
      <c r="D17" s="96">
        <f>IF(D14="63x88 avec produit vertical", Programmation!C47,IF(D14="63x88 avec produit horizontal",Programmation!G47,IF(D14="65x92 avec produit vertical",Programmation!K47,IF(D14="65x92 avec produit horizontal",Programmation!O47,IF(D14="70x102 avec produit vertical",Programmation!S47,IF(D14="70x102 avec produit horizontal",Programmation!W47,""))))))</f>
        <v>616.95781250000005</v>
      </c>
      <c r="E17" s="73"/>
      <c r="F17" s="72"/>
    </row>
    <row r="18" spans="1:6">
      <c r="A18" s="72"/>
      <c r="B18" s="72"/>
      <c r="C18" s="72"/>
      <c r="D18" s="72"/>
      <c r="E18" s="72"/>
      <c r="F18" s="72"/>
    </row>
  </sheetData>
  <sheetProtection password="CC45" sheet="1" objects="1" scenarios="1" selectLockedCells="1" selectUnlockedCells="1"/>
  <dataValidations count="5">
    <dataValidation type="list" allowBlank="1" showInputMessage="1" showErrorMessage="1" sqref="D3">
      <formula1>"Feuillet,Brochure,Dépliant"</formula1>
    </dataValidation>
    <dataValidation type="list" allowBlank="1" showInputMessage="1" showErrorMessage="1" sqref="D7">
      <formula1>"80,90,100,115,135,150,170,200,250,300,350,400"</formula1>
    </dataValidation>
    <dataValidation type="list" allowBlank="1" showInputMessage="1" showErrorMessage="1" sqref="D8">
      <formula1>"Recto Seul,Recto et Verso"</formula1>
    </dataValidation>
    <dataValidation type="list" allowBlank="1" showErrorMessage="1" sqref="D9">
      <formula1>"Noir R°,Noir R°/V°,Quadri R°,Quadri R°/V°,Quadri R° Noir V°,Noir R° Quadri V°"</formula1>
    </dataValidation>
    <dataValidation type="list" allowBlank="1" showInputMessage="1" showErrorMessage="1" sqref="D10">
      <formula1>"Non,Mat,Brillant"</formula1>
    </dataValidation>
  </dataValidations>
  <pageMargins left="0.7" right="0.7" top="0.75" bottom="0.75" header="0.3" footer="0.3"/>
  <pageSetup paperSize="9" orientation="portrait" r:id="rId1"/>
  <legacyDrawing r:id="rId2"/>
</worksheet>
</file>

<file path=xl/worksheets/sheet2.xml><?xml version="1.0" encoding="utf-8"?>
<worksheet xmlns="http://schemas.openxmlformats.org/spreadsheetml/2006/main" xmlns:r="http://schemas.openxmlformats.org/officeDocument/2006/relationships">
  <sheetPr codeName="Feuil1"/>
  <dimension ref="B1:G15"/>
  <sheetViews>
    <sheetView workbookViewId="0">
      <selection activeCell="G2" sqref="B2:G9"/>
    </sheetView>
  </sheetViews>
  <sheetFormatPr baseColWidth="10" defaultRowHeight="15"/>
  <cols>
    <col min="2" max="2" width="31.28515625" customWidth="1"/>
    <col min="3" max="3" width="22.85546875" customWidth="1"/>
    <col min="6" max="6" width="27.140625" customWidth="1"/>
    <col min="7" max="7" width="16.5703125" customWidth="1"/>
  </cols>
  <sheetData>
    <row r="1" spans="2:7" ht="15.75" thickBot="1">
      <c r="D1" s="2"/>
    </row>
    <row r="2" spans="2:7" ht="15.75" thickBot="1">
      <c r="B2" s="40" t="s">
        <v>56</v>
      </c>
      <c r="C2" s="34" t="s">
        <v>48</v>
      </c>
      <c r="D2" s="35">
        <v>1.5</v>
      </c>
      <c r="F2" s="40" t="s">
        <v>57</v>
      </c>
      <c r="G2" s="2" t="s">
        <v>60</v>
      </c>
    </row>
    <row r="3" spans="2:7">
      <c r="C3" s="36" t="s">
        <v>49</v>
      </c>
      <c r="D3" s="65"/>
    </row>
    <row r="4" spans="2:7">
      <c r="C4" s="36" t="s">
        <v>50</v>
      </c>
      <c r="D4" s="37">
        <v>1</v>
      </c>
    </row>
    <row r="5" spans="2:7">
      <c r="C5" s="36" t="s">
        <v>51</v>
      </c>
      <c r="D5" s="37">
        <v>1</v>
      </c>
    </row>
    <row r="6" spans="2:7">
      <c r="C6" s="36" t="s">
        <v>52</v>
      </c>
      <c r="D6" s="37">
        <v>1</v>
      </c>
    </row>
    <row r="7" spans="2:7" ht="15.75" thickBot="1">
      <c r="C7" s="43" t="s">
        <v>53</v>
      </c>
      <c r="D7" s="44">
        <v>1</v>
      </c>
    </row>
    <row r="8" spans="2:7" ht="30">
      <c r="C8" s="68" t="s">
        <v>54</v>
      </c>
      <c r="D8" s="69" t="s">
        <v>58</v>
      </c>
    </row>
    <row r="9" spans="2:7" ht="30.75" thickBot="1">
      <c r="C9" s="66" t="s">
        <v>55</v>
      </c>
      <c r="D9" s="67" t="s">
        <v>58</v>
      </c>
    </row>
    <row r="13" spans="2:7">
      <c r="B13" s="2" t="s">
        <v>67</v>
      </c>
      <c r="C13" s="2" t="s">
        <v>68</v>
      </c>
    </row>
    <row r="14" spans="2:7">
      <c r="C14" s="2" t="s">
        <v>8</v>
      </c>
    </row>
    <row r="15" spans="2:7">
      <c r="C15" s="2" t="s">
        <v>7</v>
      </c>
    </row>
  </sheetData>
  <sheetProtection password="CC45" sheet="1" objects="1" scenarios="1" selectLockedCells="1" selectUnlockedCells="1"/>
  <dataValidations count="1">
    <dataValidation type="list" allowBlank="1" showInputMessage="1" showErrorMessage="1" sqref="G2">
      <formula1>"Aucune Marge,Marge Optimal,Marge Minimum,Grande Marge"</formula1>
    </dataValidation>
  </dataValidations>
  <pageMargins left="0.7" right="0.7" top="0.75" bottom="0.75" header="0.3" footer="0.3"/>
  <pageSetup paperSize="9" orientation="portrait" r:id="rId1"/>
</worksheet>
</file>

<file path=xl/worksheets/sheet3.xml><?xml version="1.0" encoding="utf-8"?>
<worksheet xmlns="http://schemas.openxmlformats.org/spreadsheetml/2006/main" xmlns:r="http://schemas.openxmlformats.org/officeDocument/2006/relationships">
  <sheetPr codeName="Feuil3"/>
  <dimension ref="A1:AV52"/>
  <sheetViews>
    <sheetView topLeftCell="A28" workbookViewId="0">
      <selection activeCell="A52" sqref="A1:X52"/>
    </sheetView>
  </sheetViews>
  <sheetFormatPr baseColWidth="10" defaultRowHeight="15"/>
  <cols>
    <col min="1" max="1" width="33.28515625" customWidth="1"/>
    <col min="2" max="2" width="25.28515625" customWidth="1"/>
    <col min="3" max="3" width="14.7109375" customWidth="1"/>
    <col min="6" max="6" width="23.7109375" customWidth="1"/>
    <col min="7" max="7" width="21.140625" customWidth="1"/>
    <col min="10" max="10" width="23.85546875" customWidth="1"/>
    <col min="11" max="11" width="13.5703125" customWidth="1"/>
    <col min="14" max="14" width="23.7109375" customWidth="1"/>
    <col min="15" max="15" width="17.7109375" customWidth="1"/>
    <col min="17" max="17" width="11.42578125" style="2"/>
    <col min="18" max="18" width="24.140625" customWidth="1"/>
    <col min="19" max="19" width="12.140625" bestFit="1" customWidth="1"/>
    <col min="22" max="22" width="23.140625" customWidth="1"/>
    <col min="23" max="23" width="12.140625" bestFit="1" customWidth="1"/>
    <col min="26" max="26" width="14" customWidth="1"/>
    <col min="30" max="30" width="14.140625" customWidth="1"/>
  </cols>
  <sheetData>
    <row r="1" spans="1:48" s="2" customFormat="1" ht="15.75" thickBot="1">
      <c r="B1" s="34" t="s">
        <v>0</v>
      </c>
      <c r="C1" s="56" t="s">
        <v>1</v>
      </c>
    </row>
    <row r="2" spans="1:48" s="2" customFormat="1" ht="15.75" thickBot="1">
      <c r="A2" s="33" t="s">
        <v>59</v>
      </c>
      <c r="B2" s="70">
        <v>0</v>
      </c>
      <c r="C2" s="39">
        <v>0</v>
      </c>
    </row>
    <row r="3" spans="1:48" s="2" customFormat="1"/>
    <row r="4" spans="1:48">
      <c r="C4" s="2"/>
      <c r="D4" s="2"/>
      <c r="AA4">
        <f>MIN(C47,G47,K47,O47,S47,W47)</f>
        <v>616.95781250000005</v>
      </c>
    </row>
    <row r="5" spans="1:48" ht="15.75" thickBot="1">
      <c r="B5" s="2"/>
    </row>
    <row r="6" spans="1:48" ht="15.75" thickBot="1">
      <c r="A6" s="32" t="s">
        <v>6</v>
      </c>
      <c r="B6" s="5" t="s">
        <v>7</v>
      </c>
      <c r="C6" s="3">
        <v>250</v>
      </c>
    </row>
    <row r="7" spans="1:48">
      <c r="A7" s="2"/>
      <c r="B7" s="6" t="s">
        <v>8</v>
      </c>
      <c r="C7" s="4">
        <v>25</v>
      </c>
    </row>
    <row r="8" spans="1:48" s="2" customFormat="1">
      <c r="B8" s="43" t="s">
        <v>16</v>
      </c>
      <c r="C8" s="44">
        <v>0</v>
      </c>
    </row>
    <row r="9" spans="1:48" ht="15.75" thickBot="1">
      <c r="A9" s="2"/>
      <c r="B9" s="7" t="s">
        <v>9</v>
      </c>
      <c r="C9" s="31">
        <v>1.1499999999999999</v>
      </c>
    </row>
    <row r="10" spans="1:48" s="2" customFormat="1">
      <c r="B10" s="51"/>
      <c r="C10" s="50"/>
    </row>
    <row r="11" spans="1:48" ht="15.75" thickBot="1">
      <c r="B11" s="2"/>
      <c r="R11" s="2"/>
      <c r="S11" s="2"/>
      <c r="T11" s="2"/>
    </row>
    <row r="12" spans="1:48" ht="15.75" thickBot="1">
      <c r="A12" s="1"/>
      <c r="B12" s="45" t="s">
        <v>61</v>
      </c>
      <c r="C12" s="8" t="s">
        <v>0</v>
      </c>
      <c r="D12" s="9" t="s">
        <v>1</v>
      </c>
      <c r="E12" s="1"/>
      <c r="F12" s="45" t="s">
        <v>62</v>
      </c>
      <c r="G12" s="8" t="s">
        <v>0</v>
      </c>
      <c r="H12" s="9" t="s">
        <v>1</v>
      </c>
      <c r="J12" s="45" t="s">
        <v>63</v>
      </c>
      <c r="K12" s="8" t="s">
        <v>0</v>
      </c>
      <c r="L12" s="9" t="s">
        <v>1</v>
      </c>
      <c r="N12" s="45" t="s">
        <v>64</v>
      </c>
      <c r="O12" s="8" t="s">
        <v>0</v>
      </c>
      <c r="P12" s="57" t="s">
        <v>1</v>
      </c>
      <c r="Q12" s="1"/>
      <c r="R12" s="45" t="s">
        <v>65</v>
      </c>
      <c r="S12" s="8" t="s">
        <v>0</v>
      </c>
      <c r="T12" s="57" t="s">
        <v>1</v>
      </c>
      <c r="U12" s="1"/>
      <c r="V12" s="45" t="s">
        <v>66</v>
      </c>
      <c r="W12" s="8" t="s">
        <v>0</v>
      </c>
      <c r="X12" s="57" t="s">
        <v>1</v>
      </c>
      <c r="Y12" s="62"/>
      <c r="Z12" s="45"/>
      <c r="AA12" s="1"/>
      <c r="AB12" s="1"/>
      <c r="AC12" s="62"/>
      <c r="AD12" s="45"/>
      <c r="AE12" s="1"/>
      <c r="AF12" s="1"/>
      <c r="AG12" s="62"/>
      <c r="AH12" s="45"/>
      <c r="AI12" s="1"/>
      <c r="AJ12" s="1"/>
      <c r="AK12" s="1"/>
      <c r="AL12" s="45"/>
      <c r="AM12" s="1"/>
      <c r="AN12" s="1"/>
      <c r="AO12" s="62"/>
      <c r="AP12" s="45"/>
      <c r="AQ12" s="1"/>
      <c r="AR12" s="1"/>
      <c r="AS12" s="62"/>
      <c r="AT12" s="45"/>
      <c r="AU12" s="1"/>
      <c r="AV12" s="1"/>
    </row>
    <row r="13" spans="1:48" ht="15.75" thickBot="1">
      <c r="A13" s="10" t="s">
        <v>10</v>
      </c>
      <c r="B13" s="11" t="s">
        <v>2</v>
      </c>
      <c r="C13" s="12">
        <f>IF(B2=0,88,B2)</f>
        <v>88</v>
      </c>
      <c r="D13" s="13">
        <f>IF(C2=0,63,C2)</f>
        <v>63</v>
      </c>
      <c r="E13" s="1"/>
      <c r="F13" s="11" t="s">
        <v>2</v>
      </c>
      <c r="G13" s="14">
        <f>IF(B2=0,88,B2)</f>
        <v>88</v>
      </c>
      <c r="H13" s="15">
        <f>IF(C2=0,63,C2)</f>
        <v>63</v>
      </c>
      <c r="J13" s="11" t="s">
        <v>2</v>
      </c>
      <c r="K13" s="14">
        <v>92</v>
      </c>
      <c r="L13" s="15">
        <v>65</v>
      </c>
      <c r="N13" s="11" t="s">
        <v>2</v>
      </c>
      <c r="O13" s="14">
        <v>92</v>
      </c>
      <c r="P13" s="58">
        <v>65</v>
      </c>
      <c r="Q13" s="1"/>
      <c r="R13" s="11" t="s">
        <v>2</v>
      </c>
      <c r="S13" s="14">
        <v>102</v>
      </c>
      <c r="T13" s="58">
        <v>70</v>
      </c>
      <c r="U13" s="1"/>
      <c r="V13" s="11" t="s">
        <v>2</v>
      </c>
      <c r="W13" s="14">
        <v>102</v>
      </c>
      <c r="X13" s="58">
        <v>70</v>
      </c>
      <c r="Y13" s="62"/>
      <c r="Z13" s="1"/>
      <c r="AA13" s="1"/>
      <c r="AB13" s="1"/>
      <c r="AC13" s="62"/>
      <c r="AD13" s="1"/>
      <c r="AE13" s="1"/>
      <c r="AF13" s="1"/>
      <c r="AG13" s="62"/>
      <c r="AH13" s="1"/>
      <c r="AI13" s="1"/>
      <c r="AJ13" s="1"/>
      <c r="AK13" s="1"/>
      <c r="AL13" s="1"/>
      <c r="AM13" s="1"/>
      <c r="AN13" s="1"/>
      <c r="AO13" s="62"/>
      <c r="AP13" s="1"/>
      <c r="AQ13" s="1"/>
      <c r="AR13" s="1"/>
      <c r="AS13" s="62"/>
      <c r="AT13" s="1"/>
      <c r="AU13" s="1"/>
      <c r="AV13" s="1"/>
    </row>
    <row r="14" spans="1:48">
      <c r="A14" s="1"/>
      <c r="B14" s="1"/>
      <c r="C14" s="1"/>
      <c r="D14" s="1"/>
      <c r="E14" s="1"/>
      <c r="F14" s="1"/>
      <c r="G14" s="1"/>
      <c r="H14" s="1"/>
      <c r="J14" s="1"/>
      <c r="K14" s="1"/>
      <c r="L14" s="1"/>
      <c r="N14" s="1"/>
      <c r="O14" s="1"/>
      <c r="P14" s="1"/>
      <c r="Q14" s="1"/>
      <c r="R14" s="1"/>
      <c r="S14" s="1"/>
      <c r="T14" s="1"/>
      <c r="U14" s="1"/>
      <c r="V14" s="1"/>
      <c r="W14" s="1"/>
      <c r="X14" s="1"/>
      <c r="Y14" s="62"/>
      <c r="Z14" s="1"/>
      <c r="AA14" s="1"/>
      <c r="AB14" s="1"/>
      <c r="AC14" s="62"/>
      <c r="AD14" s="1"/>
      <c r="AE14" s="1"/>
      <c r="AF14" s="1"/>
      <c r="AG14" s="62"/>
      <c r="AH14" s="1"/>
      <c r="AI14" s="1"/>
      <c r="AJ14" s="1"/>
      <c r="AK14" s="1"/>
      <c r="AL14" s="1"/>
      <c r="AM14" s="1"/>
      <c r="AN14" s="1"/>
      <c r="AO14" s="62"/>
      <c r="AP14" s="1"/>
      <c r="AQ14" s="1"/>
      <c r="AR14" s="1"/>
      <c r="AS14" s="62"/>
      <c r="AT14" s="1"/>
      <c r="AU14" s="1"/>
      <c r="AV14" s="1"/>
    </row>
    <row r="15" spans="1:48" ht="15.75" thickBot="1">
      <c r="A15" s="1"/>
      <c r="B15" s="1"/>
      <c r="C15" s="1"/>
      <c r="D15" s="1"/>
      <c r="E15" s="1"/>
      <c r="F15" s="1"/>
      <c r="G15" s="1"/>
      <c r="H15" s="1"/>
      <c r="J15" s="1"/>
      <c r="K15" s="1"/>
      <c r="L15" s="1"/>
      <c r="N15" s="1"/>
      <c r="O15" s="1"/>
      <c r="P15" s="1"/>
      <c r="Q15" s="1"/>
      <c r="R15" s="1"/>
      <c r="S15" s="1"/>
      <c r="T15" s="1"/>
      <c r="U15" s="1"/>
      <c r="V15" s="1"/>
      <c r="W15" s="1"/>
      <c r="X15" s="1"/>
      <c r="Y15" s="62"/>
      <c r="Z15" s="1"/>
      <c r="AA15" s="1"/>
      <c r="AB15" s="1"/>
      <c r="AC15" s="62"/>
      <c r="AD15" s="1"/>
      <c r="AE15" s="1"/>
      <c r="AF15" s="1"/>
      <c r="AG15" s="62"/>
      <c r="AH15" s="1"/>
      <c r="AI15" s="1"/>
      <c r="AJ15" s="1"/>
      <c r="AK15" s="1"/>
      <c r="AL15" s="1"/>
      <c r="AM15" s="1"/>
      <c r="AN15" s="1"/>
      <c r="AO15" s="62"/>
      <c r="AP15" s="1"/>
      <c r="AQ15" s="1"/>
      <c r="AR15" s="1"/>
      <c r="AS15" s="62"/>
      <c r="AT15" s="1"/>
      <c r="AU15" s="1"/>
      <c r="AV15" s="1"/>
    </row>
    <row r="16" spans="1:48" ht="15.75" thickBot="1">
      <c r="A16" s="1"/>
      <c r="B16" s="1"/>
      <c r="C16" s="24" t="s">
        <v>0</v>
      </c>
      <c r="D16" s="25" t="s">
        <v>1</v>
      </c>
      <c r="E16" s="1"/>
      <c r="F16" s="1"/>
      <c r="G16" s="26" t="s">
        <v>0</v>
      </c>
      <c r="H16" s="27" t="s">
        <v>1</v>
      </c>
      <c r="J16" s="1"/>
      <c r="K16" s="26" t="s">
        <v>0</v>
      </c>
      <c r="L16" s="27" t="s">
        <v>1</v>
      </c>
      <c r="N16" s="1"/>
      <c r="O16" s="26" t="s">
        <v>0</v>
      </c>
      <c r="P16" s="59" t="s">
        <v>1</v>
      </c>
      <c r="Q16" s="1"/>
      <c r="R16" s="1"/>
      <c r="S16" s="26" t="s">
        <v>0</v>
      </c>
      <c r="T16" s="59" t="s">
        <v>1</v>
      </c>
      <c r="U16" s="1"/>
      <c r="V16" s="1"/>
      <c r="W16" s="26" t="s">
        <v>0</v>
      </c>
      <c r="X16" s="59" t="s">
        <v>1</v>
      </c>
      <c r="Y16" s="62"/>
      <c r="Z16" s="1"/>
      <c r="AA16" s="1"/>
      <c r="AB16" s="1"/>
      <c r="AC16" s="62"/>
      <c r="AD16" s="1"/>
      <c r="AE16" s="1"/>
      <c r="AF16" s="1"/>
      <c r="AG16" s="62"/>
      <c r="AH16" s="1"/>
      <c r="AI16" s="1"/>
      <c r="AJ16" s="1"/>
      <c r="AK16" s="1"/>
      <c r="AL16" s="1"/>
      <c r="AM16" s="1"/>
      <c r="AN16" s="1"/>
      <c r="AO16" s="62"/>
      <c r="AP16" s="1"/>
      <c r="AQ16" s="1"/>
      <c r="AR16" s="1"/>
      <c r="AS16" s="62"/>
      <c r="AT16" s="1"/>
      <c r="AU16" s="1"/>
      <c r="AV16" s="1"/>
    </row>
    <row r="17" spans="1:48" ht="15.75" thickBot="1">
      <c r="A17" s="28" t="s">
        <v>24</v>
      </c>
      <c r="B17" s="11" t="s">
        <v>26</v>
      </c>
      <c r="C17" s="14">
        <f>C13-Options!D2</f>
        <v>86.5</v>
      </c>
      <c r="D17" s="15">
        <f>D13</f>
        <v>63</v>
      </c>
      <c r="E17" s="1"/>
      <c r="F17" s="11" t="s">
        <v>2</v>
      </c>
      <c r="G17" s="14">
        <f>G13-Options!D2</f>
        <v>86.5</v>
      </c>
      <c r="H17" s="15">
        <f>H13</f>
        <v>63</v>
      </c>
      <c r="J17" s="11" t="s">
        <v>2</v>
      </c>
      <c r="K17" s="14">
        <f>K13-Options!D2</f>
        <v>90.5</v>
      </c>
      <c r="L17" s="15">
        <f>L13</f>
        <v>65</v>
      </c>
      <c r="N17" s="11" t="s">
        <v>2</v>
      </c>
      <c r="O17" s="14">
        <f>O13-Options!D2</f>
        <v>90.5</v>
      </c>
      <c r="P17" s="58">
        <f>P13</f>
        <v>65</v>
      </c>
      <c r="Q17" s="1"/>
      <c r="R17" s="11" t="s">
        <v>2</v>
      </c>
      <c r="S17" s="14">
        <f>S13-Options!D2</f>
        <v>100.5</v>
      </c>
      <c r="T17" s="58">
        <f>T13</f>
        <v>70</v>
      </c>
      <c r="U17" s="1"/>
      <c r="V17" s="11" t="s">
        <v>2</v>
      </c>
      <c r="W17" s="14">
        <f>W13-Options!D2</f>
        <v>100.5</v>
      </c>
      <c r="X17" s="58">
        <f>X13</f>
        <v>70</v>
      </c>
      <c r="Y17" s="62"/>
      <c r="Z17" s="1"/>
      <c r="AA17" s="1"/>
      <c r="AB17" s="1"/>
      <c r="AC17" s="62"/>
      <c r="AD17" s="1"/>
      <c r="AE17" s="1"/>
      <c r="AF17" s="1"/>
      <c r="AG17" s="62"/>
      <c r="AH17" s="1"/>
      <c r="AI17" s="1"/>
      <c r="AJ17" s="1"/>
      <c r="AK17" s="1"/>
      <c r="AL17" s="1"/>
      <c r="AM17" s="1"/>
      <c r="AN17" s="1"/>
      <c r="AO17" s="62"/>
      <c r="AP17" s="1"/>
      <c r="AQ17" s="1"/>
      <c r="AR17" s="1"/>
      <c r="AS17" s="62"/>
      <c r="AT17" s="1"/>
      <c r="AU17" s="1"/>
      <c r="AV17" s="1"/>
    </row>
    <row r="18" spans="1:48">
      <c r="A18" s="45"/>
      <c r="B18" s="16" t="s">
        <v>27</v>
      </c>
      <c r="C18" s="17">
        <f>Devis!D6+Options!D6+Options!D7</f>
        <v>17</v>
      </c>
      <c r="D18" s="18">
        <f>Devis!E6+Options!D4+Options!D5</f>
        <v>23</v>
      </c>
      <c r="E18" s="1"/>
      <c r="F18" s="16" t="s">
        <v>3</v>
      </c>
      <c r="G18" s="17">
        <f>Devis!E6+Options!D4+Options!D5</f>
        <v>23</v>
      </c>
      <c r="H18" s="18">
        <f>Devis!D6+Options!D6+Options!D7</f>
        <v>17</v>
      </c>
      <c r="J18" s="16" t="s">
        <v>3</v>
      </c>
      <c r="K18" s="17">
        <f>Devis!D6+Options!D6+Options!D7</f>
        <v>17</v>
      </c>
      <c r="L18" s="18">
        <f>Devis!E6+Options!D4+Options!D5</f>
        <v>23</v>
      </c>
      <c r="N18" s="16" t="s">
        <v>3</v>
      </c>
      <c r="O18" s="17">
        <f>Devis!E6+Options!D4+Options!D5</f>
        <v>23</v>
      </c>
      <c r="P18" s="60">
        <f>Devis!D6+Options!D6+Options!D7</f>
        <v>17</v>
      </c>
      <c r="Q18" s="1"/>
      <c r="R18" s="16" t="s">
        <v>3</v>
      </c>
      <c r="S18" s="17">
        <f>Devis!D6+Options!D6+Options!D7</f>
        <v>17</v>
      </c>
      <c r="T18" s="60">
        <f>Devis!E6+Options!D4+Options!D5</f>
        <v>23</v>
      </c>
      <c r="U18" s="1"/>
      <c r="V18" s="16" t="s">
        <v>3</v>
      </c>
      <c r="W18" s="17">
        <f>Devis!E6+Options!D6+Options!D7</f>
        <v>23</v>
      </c>
      <c r="X18" s="60">
        <f>Devis!D6+Options!D6+Options!D7</f>
        <v>17</v>
      </c>
      <c r="Y18" s="62"/>
      <c r="Z18" s="1"/>
      <c r="AA18" s="1"/>
      <c r="AB18" s="1"/>
      <c r="AC18" s="62"/>
      <c r="AD18" s="1"/>
      <c r="AE18" s="1"/>
      <c r="AF18" s="1"/>
      <c r="AG18" s="62"/>
      <c r="AH18" s="1"/>
      <c r="AI18" s="1"/>
      <c r="AJ18" s="1"/>
      <c r="AK18" s="1"/>
      <c r="AL18" s="1"/>
      <c r="AM18" s="1"/>
      <c r="AN18" s="1"/>
      <c r="AO18" s="62"/>
      <c r="AP18" s="1"/>
      <c r="AQ18" s="1"/>
      <c r="AR18" s="1"/>
      <c r="AS18" s="62"/>
      <c r="AT18" s="1"/>
      <c r="AU18" s="1"/>
      <c r="AV18" s="1"/>
    </row>
    <row r="19" spans="1:48">
      <c r="A19" s="1"/>
      <c r="B19" s="20"/>
      <c r="C19" s="17"/>
      <c r="D19" s="18"/>
      <c r="E19" s="1"/>
      <c r="F19" s="20"/>
      <c r="G19" s="17"/>
      <c r="H19" s="18"/>
      <c r="J19" s="20"/>
      <c r="K19" s="17"/>
      <c r="L19" s="18"/>
      <c r="N19" s="20"/>
      <c r="O19" s="17"/>
      <c r="P19" s="60"/>
      <c r="Q19" s="1"/>
      <c r="R19" s="20"/>
      <c r="S19" s="17"/>
      <c r="T19" s="60"/>
      <c r="U19" s="1"/>
      <c r="V19" s="20"/>
      <c r="W19" s="17"/>
      <c r="X19" s="60"/>
      <c r="Y19" s="62"/>
      <c r="Z19" s="1"/>
      <c r="AA19" s="1"/>
      <c r="AB19" s="1"/>
      <c r="AC19" s="62"/>
      <c r="AD19" s="1"/>
      <c r="AE19" s="1"/>
      <c r="AF19" s="1"/>
      <c r="AG19" s="62"/>
      <c r="AH19" s="1"/>
      <c r="AI19" s="1"/>
      <c r="AJ19" s="1"/>
      <c r="AK19" s="1"/>
      <c r="AL19" s="1"/>
      <c r="AM19" s="1"/>
      <c r="AN19" s="1"/>
      <c r="AO19" s="62"/>
      <c r="AP19" s="1"/>
      <c r="AQ19" s="1"/>
      <c r="AR19" s="1"/>
      <c r="AS19" s="62"/>
      <c r="AT19" s="1"/>
      <c r="AU19" s="1"/>
      <c r="AV19" s="1"/>
    </row>
    <row r="20" spans="1:48" ht="15.75" thickBot="1">
      <c r="A20" s="1"/>
      <c r="B20" s="19" t="s">
        <v>4</v>
      </c>
      <c r="C20" s="29">
        <f>INT(C17/C18)</f>
        <v>5</v>
      </c>
      <c r="D20" s="22">
        <f>INT(D17/D18)</f>
        <v>2</v>
      </c>
      <c r="E20" s="1"/>
      <c r="F20" s="23" t="s">
        <v>4</v>
      </c>
      <c r="G20" s="21">
        <f>INT(G17/G18)</f>
        <v>3</v>
      </c>
      <c r="H20" s="22">
        <f>INT(H17/H18)</f>
        <v>3</v>
      </c>
      <c r="J20" s="23" t="s">
        <v>4</v>
      </c>
      <c r="K20" s="21">
        <f>INT(K17/K18)</f>
        <v>5</v>
      </c>
      <c r="L20" s="22">
        <f>INT(L17/L18)</f>
        <v>2</v>
      </c>
      <c r="N20" s="23" t="s">
        <v>4</v>
      </c>
      <c r="O20" s="21">
        <f>INT(O17/O18)</f>
        <v>3</v>
      </c>
      <c r="P20" s="61">
        <f>INT(P17/P18)</f>
        <v>3</v>
      </c>
      <c r="Q20" s="1"/>
      <c r="R20" s="23" t="s">
        <v>4</v>
      </c>
      <c r="S20" s="21">
        <f>INT(S17/S18)</f>
        <v>5</v>
      </c>
      <c r="T20" s="61">
        <f>INT(T17/T18)</f>
        <v>3</v>
      </c>
      <c r="U20" s="1"/>
      <c r="V20" s="23" t="s">
        <v>4</v>
      </c>
      <c r="W20" s="21">
        <f>INT(W17/W18)</f>
        <v>4</v>
      </c>
      <c r="X20" s="61">
        <f>INT(X17/X18)</f>
        <v>4</v>
      </c>
      <c r="Y20" s="62"/>
      <c r="Z20" s="1"/>
      <c r="AA20" s="1"/>
      <c r="AB20" s="1"/>
      <c r="AC20" s="62"/>
      <c r="AD20" s="1"/>
      <c r="AE20" s="1"/>
      <c r="AF20" s="1"/>
      <c r="AG20" s="62"/>
      <c r="AH20" s="1"/>
      <c r="AI20" s="1"/>
      <c r="AJ20" s="1"/>
      <c r="AK20" s="1"/>
      <c r="AL20" s="1"/>
      <c r="AM20" s="1"/>
      <c r="AN20" s="1"/>
      <c r="AO20" s="62"/>
      <c r="AP20" s="1"/>
      <c r="AQ20" s="1"/>
      <c r="AR20" s="1"/>
      <c r="AS20" s="62"/>
      <c r="AT20" s="1"/>
      <c r="AU20" s="1"/>
      <c r="AV20" s="1"/>
    </row>
    <row r="21" spans="1:48" ht="15.75" thickBot="1">
      <c r="A21" s="1"/>
      <c r="B21" s="8" t="s">
        <v>5</v>
      </c>
      <c r="C21" s="30">
        <f>C20*D20</f>
        <v>10</v>
      </c>
      <c r="D21" s="45" t="str">
        <f>IF(ISEVEN(C20),"POSSIBLE","IMPOSSIBLE")</f>
        <v>IMPOSSIBLE</v>
      </c>
      <c r="E21" s="1"/>
      <c r="F21" s="8" t="s">
        <v>5</v>
      </c>
      <c r="G21" s="30">
        <f>G20*H20</f>
        <v>9</v>
      </c>
      <c r="H21" s="45" t="str">
        <f>IF(ISEVEN(G20),"POSSIBLE","IMPOSSIBLE")</f>
        <v>IMPOSSIBLE</v>
      </c>
      <c r="J21" s="8" t="s">
        <v>5</v>
      </c>
      <c r="K21" s="30">
        <f>K20*L20</f>
        <v>10</v>
      </c>
      <c r="L21" s="45" t="str">
        <f>IF(ISEVEN(K20),"POSSIBLE","IMPOSSIBLE")</f>
        <v>IMPOSSIBLE</v>
      </c>
      <c r="N21" s="8" t="s">
        <v>5</v>
      </c>
      <c r="O21" s="30">
        <f>O20*P20</f>
        <v>9</v>
      </c>
      <c r="P21" s="45" t="str">
        <f>IF(ISEVEN(O20),"POSSIBLE","IMPOSSIBLE")</f>
        <v>IMPOSSIBLE</v>
      </c>
      <c r="Q21" s="45"/>
      <c r="R21" s="8" t="s">
        <v>5</v>
      </c>
      <c r="S21" s="30">
        <f>S20*T20</f>
        <v>15</v>
      </c>
      <c r="T21" s="45" t="str">
        <f>IF(ISEVEN(S20),"POSSIBLE","IMPOSSIBLE")</f>
        <v>IMPOSSIBLE</v>
      </c>
      <c r="U21" s="1"/>
      <c r="V21" s="8" t="s">
        <v>5</v>
      </c>
      <c r="W21" s="30">
        <f>W20*X20</f>
        <v>16</v>
      </c>
      <c r="X21" s="45" t="str">
        <f>IF(ISEVEN(W20),"POSSIBLE","IMPOSSIBLE")</f>
        <v>POSSIBLE</v>
      </c>
      <c r="Y21" s="62"/>
      <c r="Z21" s="1"/>
      <c r="AA21" s="1"/>
      <c r="AB21" s="45"/>
      <c r="AC21" s="62"/>
      <c r="AD21" s="1"/>
      <c r="AE21" s="1"/>
      <c r="AF21" s="45"/>
      <c r="AG21" s="62"/>
      <c r="AH21" s="1"/>
      <c r="AI21" s="1"/>
      <c r="AJ21" s="45"/>
      <c r="AK21" s="1"/>
      <c r="AL21" s="1"/>
      <c r="AM21" s="1"/>
      <c r="AN21" s="45"/>
      <c r="AO21" s="62"/>
      <c r="AP21" s="1"/>
      <c r="AQ21" s="1"/>
      <c r="AR21" s="45"/>
      <c r="AS21" s="62"/>
      <c r="AT21" s="1"/>
      <c r="AU21" s="1"/>
      <c r="AV21" s="45"/>
    </row>
    <row r="22" spans="1:48" s="2" customFormat="1">
      <c r="A22" s="1"/>
      <c r="B22" s="48"/>
      <c r="C22" s="48"/>
      <c r="D22" s="48"/>
      <c r="E22" s="48"/>
      <c r="F22" s="48"/>
      <c r="G22" s="48"/>
      <c r="H22" s="48"/>
      <c r="I22" s="49"/>
      <c r="J22" s="48"/>
      <c r="K22" s="48"/>
      <c r="L22" s="48"/>
      <c r="M22" s="49"/>
      <c r="N22" s="48"/>
      <c r="O22" s="48"/>
      <c r="P22" s="48"/>
      <c r="Q22" s="1"/>
      <c r="R22" s="48"/>
      <c r="S22" s="48"/>
      <c r="T22" s="48"/>
      <c r="U22" s="1"/>
      <c r="V22" s="48"/>
      <c r="W22" s="48"/>
      <c r="X22" s="48"/>
      <c r="Y22" s="62"/>
      <c r="Z22" s="1"/>
      <c r="AA22" s="1"/>
      <c r="AB22" s="1"/>
      <c r="AC22" s="62"/>
      <c r="AD22" s="1"/>
      <c r="AE22" s="1"/>
      <c r="AF22" s="1"/>
      <c r="AG22" s="62"/>
      <c r="AH22" s="1"/>
      <c r="AI22" s="1"/>
      <c r="AJ22" s="1"/>
      <c r="AK22" s="1"/>
      <c r="AL22" s="1"/>
      <c r="AM22" s="1"/>
      <c r="AN22" s="1"/>
      <c r="AO22" s="62"/>
      <c r="AP22" s="1"/>
      <c r="AQ22" s="1"/>
      <c r="AR22" s="1"/>
      <c r="AS22" s="62"/>
      <c r="AT22" s="1"/>
      <c r="AU22" s="1"/>
      <c r="AV22" s="1"/>
    </row>
    <row r="23" spans="1:48" ht="15.75" thickBot="1">
      <c r="A23" s="1"/>
      <c r="B23" s="1"/>
      <c r="C23" s="1"/>
      <c r="D23" s="1"/>
      <c r="E23" s="1"/>
      <c r="F23" s="1"/>
      <c r="G23" s="1"/>
      <c r="H23" s="1"/>
      <c r="J23" s="1"/>
      <c r="K23" s="1"/>
      <c r="L23" s="1"/>
      <c r="N23" s="1"/>
      <c r="O23" s="1"/>
      <c r="P23" s="1"/>
      <c r="Q23" s="1"/>
      <c r="R23" s="1"/>
      <c r="S23" s="1"/>
      <c r="T23" s="1"/>
      <c r="U23" s="1"/>
      <c r="V23" s="1"/>
      <c r="W23" s="1"/>
      <c r="X23" s="1"/>
      <c r="Y23" s="62"/>
      <c r="Z23" s="1"/>
      <c r="AA23" s="1"/>
      <c r="AB23" s="1"/>
      <c r="AC23" s="62"/>
      <c r="AD23" s="1"/>
      <c r="AE23" s="1"/>
      <c r="AF23" s="1"/>
      <c r="AG23" s="62"/>
      <c r="AH23" s="1"/>
      <c r="AI23" s="1"/>
      <c r="AJ23" s="1"/>
      <c r="AK23" s="1"/>
      <c r="AL23" s="1"/>
      <c r="AM23" s="1"/>
      <c r="AN23" s="1"/>
      <c r="AO23" s="62"/>
      <c r="AP23" s="1"/>
      <c r="AQ23" s="1"/>
      <c r="AR23" s="1"/>
      <c r="AS23" s="62"/>
      <c r="AT23" s="1"/>
      <c r="AU23" s="1"/>
      <c r="AV23" s="1"/>
    </row>
    <row r="24" spans="1:48" s="2" customFormat="1" ht="15.75" thickBot="1">
      <c r="A24" s="1"/>
      <c r="B24" s="1"/>
      <c r="C24" s="24" t="s">
        <v>0</v>
      </c>
      <c r="D24" s="25" t="s">
        <v>1</v>
      </c>
      <c r="E24" s="1"/>
      <c r="F24" s="1"/>
      <c r="G24" s="26" t="s">
        <v>0</v>
      </c>
      <c r="H24" s="27" t="s">
        <v>1</v>
      </c>
      <c r="J24" s="1"/>
      <c r="K24" s="26" t="s">
        <v>0</v>
      </c>
      <c r="L24" s="27" t="s">
        <v>1</v>
      </c>
      <c r="N24" s="1"/>
      <c r="O24" s="26" t="s">
        <v>0</v>
      </c>
      <c r="P24" s="59" t="s">
        <v>1</v>
      </c>
      <c r="Q24" s="1"/>
      <c r="R24" s="1"/>
      <c r="S24" s="26" t="s">
        <v>0</v>
      </c>
      <c r="T24" s="59" t="s">
        <v>1</v>
      </c>
      <c r="U24" s="1"/>
      <c r="V24" s="1"/>
      <c r="W24" s="26" t="s">
        <v>0</v>
      </c>
      <c r="X24" s="59" t="s">
        <v>1</v>
      </c>
      <c r="Y24" s="62"/>
      <c r="Z24" s="1"/>
      <c r="AA24" s="1"/>
      <c r="AB24" s="1"/>
      <c r="AC24" s="62"/>
      <c r="AD24" s="1"/>
      <c r="AE24" s="1"/>
      <c r="AF24" s="1"/>
      <c r="AG24" s="62"/>
      <c r="AH24" s="1"/>
      <c r="AI24" s="1"/>
      <c r="AJ24" s="1"/>
      <c r="AK24" s="1"/>
      <c r="AL24" s="1"/>
      <c r="AM24" s="1"/>
      <c r="AN24" s="1"/>
      <c r="AO24" s="62"/>
      <c r="AP24" s="1"/>
      <c r="AQ24" s="1"/>
      <c r="AR24" s="1"/>
      <c r="AS24" s="62"/>
      <c r="AT24" s="1"/>
      <c r="AU24" s="1"/>
      <c r="AV24" s="1"/>
    </row>
    <row r="25" spans="1:48" s="2" customFormat="1" ht="15.75" thickBot="1">
      <c r="A25" s="28" t="s">
        <v>25</v>
      </c>
      <c r="B25" s="11" t="s">
        <v>2</v>
      </c>
      <c r="C25" s="14">
        <f>C13</f>
        <v>88</v>
      </c>
      <c r="D25" s="15">
        <f>D13-(Options!D2*2)</f>
        <v>60</v>
      </c>
      <c r="E25" s="1"/>
      <c r="F25" s="11" t="s">
        <v>2</v>
      </c>
      <c r="G25" s="14">
        <f>G13</f>
        <v>88</v>
      </c>
      <c r="H25" s="15">
        <f>H13-(Options!D2*2)</f>
        <v>60</v>
      </c>
      <c r="J25" s="11" t="s">
        <v>2</v>
      </c>
      <c r="K25" s="14">
        <f>K13</f>
        <v>92</v>
      </c>
      <c r="L25" s="15">
        <f>L13-(Options!D2*2)</f>
        <v>62</v>
      </c>
      <c r="N25" s="11" t="s">
        <v>2</v>
      </c>
      <c r="O25" s="14">
        <f>O13</f>
        <v>92</v>
      </c>
      <c r="P25" s="58">
        <f>P13-(Options!D2*2)</f>
        <v>62</v>
      </c>
      <c r="Q25" s="1"/>
      <c r="R25" s="11" t="s">
        <v>2</v>
      </c>
      <c r="S25" s="14">
        <f>S13</f>
        <v>102</v>
      </c>
      <c r="T25" s="58">
        <f>T13-(Options!D2*2)</f>
        <v>67</v>
      </c>
      <c r="U25" s="1"/>
      <c r="V25" s="11" t="s">
        <v>2</v>
      </c>
      <c r="W25" s="14">
        <f>W13</f>
        <v>102</v>
      </c>
      <c r="X25" s="58">
        <f>X13-(Options!D2*2)</f>
        <v>67</v>
      </c>
      <c r="Y25" s="62"/>
      <c r="Z25" s="1"/>
      <c r="AA25" s="1"/>
      <c r="AB25" s="1"/>
      <c r="AC25" s="62"/>
      <c r="AD25" s="1"/>
      <c r="AE25" s="1"/>
      <c r="AF25" s="1"/>
      <c r="AG25" s="62"/>
      <c r="AH25" s="1"/>
      <c r="AI25" s="1"/>
      <c r="AJ25" s="1"/>
      <c r="AK25" s="1"/>
      <c r="AL25" s="1"/>
      <c r="AM25" s="1"/>
      <c r="AN25" s="1"/>
      <c r="AO25" s="62"/>
      <c r="AP25" s="1"/>
      <c r="AQ25" s="1"/>
      <c r="AR25" s="1"/>
      <c r="AS25" s="62"/>
      <c r="AT25" s="1"/>
      <c r="AU25" s="1"/>
      <c r="AV25" s="1"/>
    </row>
    <row r="26" spans="1:48">
      <c r="A26" s="45"/>
      <c r="B26" s="16" t="s">
        <v>3</v>
      </c>
      <c r="C26" s="17">
        <f>Devis!D6+Options!D6+Options!D7</f>
        <v>17</v>
      </c>
      <c r="D26" s="18">
        <f>Devis!E6+Options!D4+Options!D5</f>
        <v>23</v>
      </c>
      <c r="E26" s="1"/>
      <c r="F26" s="16" t="s">
        <v>3</v>
      </c>
      <c r="G26" s="17">
        <f>Devis!E6+Options!D4+Options!D5</f>
        <v>23</v>
      </c>
      <c r="H26" s="18">
        <f>Devis!D6+Options!D6+Options!D7</f>
        <v>17</v>
      </c>
      <c r="I26" s="2"/>
      <c r="J26" s="16" t="s">
        <v>3</v>
      </c>
      <c r="K26" s="17">
        <f>Devis!D6+Options!D6+Options!D7</f>
        <v>17</v>
      </c>
      <c r="L26" s="18">
        <f>Devis!E6+Options!D4+Options!D5</f>
        <v>23</v>
      </c>
      <c r="M26" s="2"/>
      <c r="N26" s="16" t="s">
        <v>3</v>
      </c>
      <c r="O26" s="17">
        <f>Devis!E6+Options!D4+Options!D5</f>
        <v>23</v>
      </c>
      <c r="P26" s="60">
        <f>Devis!D6+Options!D6+Options!D7</f>
        <v>17</v>
      </c>
      <c r="Q26" s="1"/>
      <c r="R26" s="16" t="s">
        <v>3</v>
      </c>
      <c r="S26" s="17">
        <f>Devis!D6+Options!D6+Options!D7</f>
        <v>17</v>
      </c>
      <c r="T26" s="60">
        <f>Devis!E6+Options!D4+Options!D5</f>
        <v>23</v>
      </c>
      <c r="U26" s="1"/>
      <c r="V26" s="16" t="s">
        <v>3</v>
      </c>
      <c r="W26" s="17">
        <f>Devis!E6+Options!D4+Options!D5</f>
        <v>23</v>
      </c>
      <c r="X26" s="60">
        <f>Devis!D6+Options!D6+Options!D7</f>
        <v>17</v>
      </c>
      <c r="Y26" s="62"/>
      <c r="Z26" s="1"/>
      <c r="AA26" s="1"/>
      <c r="AB26" s="1"/>
      <c r="AC26" s="62"/>
      <c r="AD26" s="1"/>
      <c r="AE26" s="1"/>
      <c r="AF26" s="1"/>
      <c r="AG26" s="62"/>
      <c r="AH26" s="1"/>
      <c r="AI26" s="1"/>
      <c r="AJ26" s="1"/>
      <c r="AK26" s="1"/>
      <c r="AL26" s="1"/>
      <c r="AM26" s="1"/>
      <c r="AN26" s="1"/>
      <c r="AO26" s="62"/>
      <c r="AP26" s="1"/>
      <c r="AQ26" s="1"/>
      <c r="AR26" s="1"/>
      <c r="AS26" s="62"/>
      <c r="AT26" s="1"/>
      <c r="AU26" s="1"/>
      <c r="AV26" s="1"/>
    </row>
    <row r="27" spans="1:48">
      <c r="A27" s="1"/>
      <c r="B27" s="20"/>
      <c r="C27" s="17"/>
      <c r="D27" s="18"/>
      <c r="E27" s="1"/>
      <c r="F27" s="20"/>
      <c r="G27" s="17"/>
      <c r="H27" s="18"/>
      <c r="I27" s="2"/>
      <c r="J27" s="20"/>
      <c r="K27" s="17"/>
      <c r="L27" s="18"/>
      <c r="M27" s="2"/>
      <c r="N27" s="20"/>
      <c r="O27" s="17"/>
      <c r="P27" s="60"/>
      <c r="Q27" s="1"/>
      <c r="R27" s="20"/>
      <c r="S27" s="17"/>
      <c r="T27" s="60"/>
      <c r="U27" s="1"/>
      <c r="V27" s="20"/>
      <c r="W27" s="17"/>
      <c r="X27" s="60"/>
      <c r="Y27" s="62"/>
      <c r="Z27" s="1"/>
      <c r="AA27" s="1"/>
      <c r="AB27" s="1"/>
      <c r="AC27" s="62"/>
      <c r="AD27" s="1"/>
      <c r="AE27" s="1"/>
      <c r="AF27" s="1"/>
      <c r="AG27" s="62"/>
      <c r="AH27" s="1"/>
      <c r="AI27" s="1"/>
      <c r="AJ27" s="1"/>
      <c r="AK27" s="1"/>
      <c r="AL27" s="1"/>
      <c r="AM27" s="1"/>
      <c r="AN27" s="1"/>
      <c r="AO27" s="62"/>
      <c r="AP27" s="1"/>
      <c r="AQ27" s="1"/>
      <c r="AR27" s="1"/>
      <c r="AS27" s="62"/>
      <c r="AT27" s="1"/>
      <c r="AU27" s="1"/>
      <c r="AV27" s="1"/>
    </row>
    <row r="28" spans="1:48" ht="15.75" thickBot="1">
      <c r="A28" s="1"/>
      <c r="B28" s="19" t="s">
        <v>4</v>
      </c>
      <c r="C28" s="29">
        <f>INT(C25/C26)</f>
        <v>5</v>
      </c>
      <c r="D28" s="22">
        <f>INT(D25/D26)</f>
        <v>2</v>
      </c>
      <c r="E28" s="1"/>
      <c r="F28" s="23" t="s">
        <v>4</v>
      </c>
      <c r="G28" s="21">
        <f>INT(G25/G26)</f>
        <v>3</v>
      </c>
      <c r="H28" s="22">
        <f>INT(H25/H26)</f>
        <v>3</v>
      </c>
      <c r="I28" s="2"/>
      <c r="J28" s="23" t="s">
        <v>4</v>
      </c>
      <c r="K28" s="21">
        <f>INT(K25/K26)</f>
        <v>5</v>
      </c>
      <c r="L28" s="22">
        <f>INT(L25/L26)</f>
        <v>2</v>
      </c>
      <c r="M28" s="2"/>
      <c r="N28" s="23" t="s">
        <v>4</v>
      </c>
      <c r="O28" s="21">
        <f>INT(O25/O26)</f>
        <v>4</v>
      </c>
      <c r="P28" s="61">
        <f>INT(P25/P26)</f>
        <v>3</v>
      </c>
      <c r="Q28" s="1"/>
      <c r="R28" s="23" t="s">
        <v>4</v>
      </c>
      <c r="S28" s="21">
        <f>INT(S25/S26)</f>
        <v>6</v>
      </c>
      <c r="T28" s="61">
        <f>INT(T25/T26)</f>
        <v>2</v>
      </c>
      <c r="U28" s="1"/>
      <c r="V28" s="23" t="s">
        <v>4</v>
      </c>
      <c r="W28" s="21">
        <f>INT(W25/W26)</f>
        <v>4</v>
      </c>
      <c r="X28" s="61">
        <f>INT(X25/X26)</f>
        <v>3</v>
      </c>
      <c r="Y28" s="62"/>
      <c r="Z28" s="1"/>
      <c r="AA28" s="1"/>
      <c r="AB28" s="1"/>
      <c r="AC28" s="62"/>
      <c r="AD28" s="1"/>
      <c r="AE28" s="1"/>
      <c r="AF28" s="1"/>
      <c r="AG28" s="62"/>
      <c r="AH28" s="1"/>
      <c r="AI28" s="1"/>
      <c r="AJ28" s="1"/>
      <c r="AK28" s="1"/>
      <c r="AL28" s="1"/>
      <c r="AM28" s="1"/>
      <c r="AN28" s="1"/>
      <c r="AO28" s="62"/>
      <c r="AP28" s="1"/>
      <c r="AQ28" s="1"/>
      <c r="AR28" s="1"/>
      <c r="AS28" s="62"/>
      <c r="AT28" s="1"/>
      <c r="AU28" s="1"/>
      <c r="AV28" s="1"/>
    </row>
    <row r="29" spans="1:48" ht="15.75" thickBot="1">
      <c r="A29" s="1"/>
      <c r="B29" s="8" t="s">
        <v>5</v>
      </c>
      <c r="C29" s="30">
        <f>C28*D28</f>
        <v>10</v>
      </c>
      <c r="D29" s="45" t="str">
        <f>IF(ISEVEN(D28),"POSSIBLE","IMPOSSIBLE")</f>
        <v>POSSIBLE</v>
      </c>
      <c r="E29" s="1"/>
      <c r="F29" s="8" t="s">
        <v>5</v>
      </c>
      <c r="G29" s="30">
        <f>G28*H28</f>
        <v>9</v>
      </c>
      <c r="H29" s="45" t="str">
        <f>IF(ISEVEN(H28),"POSSIBLE","IMPOSSIBLE")</f>
        <v>IMPOSSIBLE</v>
      </c>
      <c r="I29" s="2"/>
      <c r="J29" s="8" t="s">
        <v>5</v>
      </c>
      <c r="K29" s="30">
        <f>K28*L28</f>
        <v>10</v>
      </c>
      <c r="L29" s="45" t="str">
        <f>IF(ISEVEN(L28),"POSSIBLE","IMPOSSIBLE")</f>
        <v>POSSIBLE</v>
      </c>
      <c r="M29" s="2"/>
      <c r="N29" s="8" t="s">
        <v>5</v>
      </c>
      <c r="O29" s="30">
        <f>O28*P28</f>
        <v>12</v>
      </c>
      <c r="P29" s="45" t="str">
        <f>IF(ISEVEN(P28),"POSSIBLE","IMPOSSIBLE")</f>
        <v>IMPOSSIBLE</v>
      </c>
      <c r="Q29" s="45"/>
      <c r="R29" s="8" t="s">
        <v>5</v>
      </c>
      <c r="S29" s="30">
        <f>S28*T28</f>
        <v>12</v>
      </c>
      <c r="T29" s="45" t="str">
        <f>IF(ISEVEN(T28),"POSSIBLE","IMPOSSIBLE")</f>
        <v>POSSIBLE</v>
      </c>
      <c r="U29" s="1"/>
      <c r="V29" s="8" t="s">
        <v>5</v>
      </c>
      <c r="W29" s="30">
        <f>W28*X28</f>
        <v>12</v>
      </c>
      <c r="X29" s="45" t="str">
        <f>IF(ISEVEN(X28),"POSSIBLE","IMPOSSIBLE")</f>
        <v>IMPOSSIBLE</v>
      </c>
      <c r="Y29" s="62"/>
      <c r="Z29" s="1"/>
      <c r="AA29" s="1"/>
      <c r="AB29" s="45"/>
      <c r="AC29" s="62"/>
      <c r="AD29" s="1"/>
      <c r="AE29" s="1"/>
      <c r="AF29" s="45"/>
      <c r="AG29" s="62"/>
      <c r="AH29" s="1"/>
      <c r="AI29" s="1"/>
      <c r="AJ29" s="45"/>
      <c r="AK29" s="1"/>
      <c r="AL29" s="1"/>
      <c r="AM29" s="1"/>
      <c r="AN29" s="45"/>
      <c r="AO29" s="62"/>
      <c r="AP29" s="1"/>
      <c r="AQ29" s="1"/>
      <c r="AR29" s="45"/>
      <c r="AS29" s="62"/>
      <c r="AT29" s="1"/>
      <c r="AU29" s="1"/>
      <c r="AV29" s="45"/>
    </row>
    <row r="30" spans="1:48">
      <c r="A30" s="1"/>
      <c r="B30" s="1"/>
      <c r="C30" s="1"/>
      <c r="D30" s="1"/>
      <c r="E30" s="1"/>
      <c r="F30" s="1"/>
      <c r="G30" s="1"/>
      <c r="H30" s="1"/>
      <c r="I30" s="2"/>
      <c r="J30" s="1"/>
      <c r="K30" s="1"/>
      <c r="L30" s="1"/>
      <c r="M30" s="2"/>
      <c r="N30" s="1"/>
      <c r="O30" s="1"/>
      <c r="P30" s="1"/>
      <c r="Q30" s="1"/>
      <c r="R30" s="1"/>
      <c r="S30" s="1"/>
      <c r="T30" s="1"/>
      <c r="U30" s="1"/>
      <c r="V30" s="1"/>
      <c r="W30" s="1"/>
      <c r="X30" s="1"/>
      <c r="Y30" s="62"/>
      <c r="Z30" s="1"/>
      <c r="AA30" s="1"/>
      <c r="AB30" s="1"/>
      <c r="AC30" s="62"/>
      <c r="AD30" s="1"/>
      <c r="AE30" s="1"/>
      <c r="AF30" s="1"/>
      <c r="AG30" s="62"/>
      <c r="AH30" s="1"/>
      <c r="AI30" s="1"/>
      <c r="AJ30" s="1"/>
      <c r="AK30" s="1"/>
      <c r="AL30" s="1"/>
      <c r="AM30" s="1"/>
      <c r="AN30" s="1"/>
      <c r="AO30" s="62"/>
      <c r="AP30" s="1"/>
      <c r="AQ30" s="1"/>
      <c r="AR30" s="1"/>
      <c r="AS30" s="62"/>
      <c r="AT30" s="1"/>
      <c r="AU30" s="1"/>
      <c r="AV30" s="1"/>
    </row>
    <row r="31" spans="1:48" ht="15.75" thickBot="1">
      <c r="J31" s="2"/>
      <c r="K31" s="2"/>
      <c r="L31" s="2"/>
      <c r="N31" s="2"/>
      <c r="O31" s="2"/>
      <c r="P31" s="2"/>
      <c r="Q31" s="62"/>
      <c r="R31" s="2"/>
      <c r="S31" s="2"/>
      <c r="T31" s="2"/>
      <c r="U31" s="62"/>
      <c r="V31" s="2"/>
      <c r="W31" s="2"/>
      <c r="X31" s="2"/>
      <c r="Y31" s="62"/>
      <c r="Z31" s="62"/>
      <c r="AA31" s="62"/>
      <c r="AB31" s="62"/>
      <c r="AC31" s="62"/>
      <c r="AD31" s="62"/>
      <c r="AE31" s="62"/>
      <c r="AF31" s="62"/>
      <c r="AG31" s="62"/>
      <c r="AH31" s="62"/>
      <c r="AI31" s="62"/>
      <c r="AJ31" s="62"/>
      <c r="AK31" s="62"/>
      <c r="AL31" s="62"/>
      <c r="AM31" s="62"/>
      <c r="AN31" s="62"/>
      <c r="AO31" s="62"/>
      <c r="AP31" s="62"/>
      <c r="AQ31" s="62"/>
      <c r="AR31" s="62"/>
      <c r="AS31" s="62"/>
      <c r="AT31" s="62"/>
      <c r="AU31" s="62"/>
      <c r="AV31" s="62"/>
    </row>
    <row r="32" spans="1:48" ht="15.75" thickBot="1">
      <c r="A32" s="40" t="s">
        <v>17</v>
      </c>
      <c r="B32" s="34" t="s">
        <v>13</v>
      </c>
      <c r="C32" s="35">
        <f>Devis!D7/1000</f>
        <v>0.25</v>
      </c>
      <c r="F32" s="34" t="s">
        <v>13</v>
      </c>
      <c r="G32" s="35">
        <f>Devis!D7/1000</f>
        <v>0.25</v>
      </c>
      <c r="J32" s="34" t="s">
        <v>13</v>
      </c>
      <c r="K32" s="35">
        <f>Devis!D7/1000</f>
        <v>0.25</v>
      </c>
      <c r="L32" s="2"/>
      <c r="N32" s="34" t="s">
        <v>13</v>
      </c>
      <c r="O32" s="35">
        <f>Devis!D7/1000</f>
        <v>0.25</v>
      </c>
      <c r="P32" s="2"/>
      <c r="Q32" s="62"/>
      <c r="R32" s="34" t="s">
        <v>13</v>
      </c>
      <c r="S32" s="35">
        <f>Devis!D7/1000</f>
        <v>0.25</v>
      </c>
      <c r="T32" s="2"/>
      <c r="U32" s="62"/>
      <c r="V32" s="34" t="s">
        <v>13</v>
      </c>
      <c r="W32" s="35">
        <f>Devis!D7/1000</f>
        <v>0.25</v>
      </c>
      <c r="X32" s="2"/>
      <c r="Y32" s="62"/>
      <c r="Z32" s="62"/>
      <c r="AA32" s="62"/>
      <c r="AB32" s="62"/>
      <c r="AC32" s="62"/>
      <c r="AD32" s="62"/>
      <c r="AE32" s="62"/>
      <c r="AF32" s="62"/>
      <c r="AG32" s="62"/>
      <c r="AH32" s="62"/>
      <c r="AI32" s="62"/>
      <c r="AJ32" s="62"/>
      <c r="AK32" s="62"/>
      <c r="AL32" s="62"/>
      <c r="AM32" s="62"/>
      <c r="AN32" s="62"/>
      <c r="AO32" s="62"/>
      <c r="AP32" s="62"/>
      <c r="AQ32" s="62"/>
      <c r="AR32" s="62"/>
      <c r="AS32" s="62"/>
      <c r="AT32" s="62"/>
      <c r="AU32" s="62"/>
      <c r="AV32" s="62"/>
    </row>
    <row r="33" spans="1:48">
      <c r="B33" s="36" t="s">
        <v>14</v>
      </c>
      <c r="C33" s="37">
        <f>((C13/100)*(D13/100))*C32</f>
        <v>0.1386</v>
      </c>
      <c r="F33" s="36" t="s">
        <v>14</v>
      </c>
      <c r="G33" s="37">
        <f>((G13/100)*(H13/100))*G32</f>
        <v>0.1386</v>
      </c>
      <c r="J33" s="36" t="s">
        <v>14</v>
      </c>
      <c r="K33" s="37">
        <f>((K13/100)*(L13/100))*K32</f>
        <v>0.14950000000000002</v>
      </c>
      <c r="L33" s="2"/>
      <c r="N33" s="36" t="s">
        <v>14</v>
      </c>
      <c r="O33" s="37">
        <f>((O13/100)*(P13/100))*O32</f>
        <v>0.14950000000000002</v>
      </c>
      <c r="P33" s="2"/>
      <c r="Q33" s="62"/>
      <c r="R33" s="36" t="s">
        <v>14</v>
      </c>
      <c r="S33" s="37">
        <f>((S13/100)*(T13/100))*S32</f>
        <v>0.17849999999999999</v>
      </c>
      <c r="T33" s="2"/>
      <c r="U33" s="62"/>
      <c r="V33" s="36" t="s">
        <v>14</v>
      </c>
      <c r="W33" s="37">
        <f>((W13/100)*(X13/100))*W32</f>
        <v>0.17849999999999999</v>
      </c>
      <c r="X33" s="2"/>
      <c r="Y33" s="62"/>
      <c r="Z33" s="62"/>
      <c r="AA33" s="62"/>
      <c r="AB33" s="62"/>
      <c r="AC33" s="62"/>
      <c r="AD33" s="62"/>
      <c r="AE33" s="62"/>
      <c r="AF33" s="62"/>
      <c r="AG33" s="62"/>
      <c r="AH33" s="62"/>
      <c r="AI33" s="62"/>
      <c r="AJ33" s="62"/>
      <c r="AK33" s="62"/>
      <c r="AL33" s="62"/>
      <c r="AM33" s="62"/>
      <c r="AN33" s="62"/>
      <c r="AO33" s="62"/>
      <c r="AP33" s="62"/>
      <c r="AQ33" s="62"/>
      <c r="AR33" s="62"/>
      <c r="AS33" s="62"/>
      <c r="AT33" s="62"/>
      <c r="AU33" s="62"/>
      <c r="AV33" s="62"/>
    </row>
    <row r="34" spans="1:48">
      <c r="B34" s="36" t="s">
        <v>11</v>
      </c>
      <c r="C34" s="37">
        <f>(Devis!D12/IF(AND(D21="POSSIBLE",C21&gt;=C29),C21,C29)+500)</f>
        <v>2000</v>
      </c>
      <c r="F34" s="36" t="s">
        <v>11</v>
      </c>
      <c r="G34" s="37">
        <f>(Devis!D12/(IF(AND(H21="POSSIBLE",G21&gt;=G29),G21,G29)))+500</f>
        <v>2166.666666666667</v>
      </c>
      <c r="J34" s="36" t="s">
        <v>11</v>
      </c>
      <c r="K34" s="37">
        <f>(Devis!D12/IF(AND(L21="POSSIBLE",K21&gt;=K29),K21,K29)+500)</f>
        <v>2000</v>
      </c>
      <c r="L34" s="2"/>
      <c r="N34" s="36" t="s">
        <v>11</v>
      </c>
      <c r="O34" s="37">
        <f>(Devis!D12/IF(AND(P21="POSSIBLE",O21&gt;=O29),O21,O29))+500</f>
        <v>1750</v>
      </c>
      <c r="P34" s="2"/>
      <c r="Q34" s="62"/>
      <c r="R34" s="36" t="s">
        <v>11</v>
      </c>
      <c r="S34" s="37">
        <f>(Devis!D12/IF(AND(T21="POSSIBLE",S21&gt;=S29),S21,S29))+500</f>
        <v>1750</v>
      </c>
      <c r="T34" s="2"/>
      <c r="U34" s="62"/>
      <c r="V34" s="36" t="s">
        <v>11</v>
      </c>
      <c r="W34" s="37">
        <f>(Devis!D12/IF(AND(X21="POSSIBLE",W21&gt;=W29),W21,W29))+500</f>
        <v>1437.5</v>
      </c>
      <c r="X34" s="2"/>
      <c r="Y34" s="62"/>
      <c r="Z34" s="62"/>
      <c r="AA34" s="62"/>
      <c r="AB34" s="62"/>
      <c r="AC34" s="62"/>
      <c r="AD34" s="62"/>
      <c r="AE34" s="62"/>
      <c r="AF34" s="62"/>
      <c r="AG34" s="62"/>
      <c r="AH34" s="62"/>
      <c r="AI34" s="62"/>
      <c r="AJ34" s="62"/>
      <c r="AK34" s="62"/>
      <c r="AL34" s="62"/>
      <c r="AM34" s="62"/>
      <c r="AN34" s="62"/>
      <c r="AO34" s="62"/>
      <c r="AP34" s="62"/>
      <c r="AQ34" s="62"/>
      <c r="AR34" s="62"/>
      <c r="AS34" s="62"/>
      <c r="AT34" s="62"/>
      <c r="AU34" s="62"/>
      <c r="AV34" s="62"/>
    </row>
    <row r="35" spans="1:48">
      <c r="B35" s="36" t="s">
        <v>12</v>
      </c>
      <c r="C35" s="41">
        <f>C34*C33</f>
        <v>277.2</v>
      </c>
      <c r="F35" s="36" t="s">
        <v>12</v>
      </c>
      <c r="G35" s="41">
        <f>G33*G34</f>
        <v>300.30000000000007</v>
      </c>
      <c r="J35" s="36" t="s">
        <v>12</v>
      </c>
      <c r="K35" s="41">
        <f>K33*K34</f>
        <v>299.00000000000006</v>
      </c>
      <c r="L35" s="2"/>
      <c r="N35" s="36" t="s">
        <v>12</v>
      </c>
      <c r="O35" s="41">
        <f>O33*O34</f>
        <v>261.62500000000006</v>
      </c>
      <c r="P35" s="2"/>
      <c r="Q35" s="62"/>
      <c r="R35" s="36" t="s">
        <v>12</v>
      </c>
      <c r="S35" s="41">
        <f>S33*S34</f>
        <v>312.375</v>
      </c>
      <c r="T35" s="2"/>
      <c r="U35" s="62"/>
      <c r="V35" s="36" t="s">
        <v>12</v>
      </c>
      <c r="W35" s="41">
        <f>W33*W34</f>
        <v>256.59375</v>
      </c>
      <c r="X35" s="2"/>
      <c r="Y35" s="62"/>
      <c r="Z35" s="62"/>
      <c r="AA35" s="62"/>
      <c r="AB35" s="62"/>
      <c r="AC35" s="62"/>
      <c r="AD35" s="62"/>
      <c r="AE35" s="62"/>
      <c r="AF35" s="62"/>
      <c r="AG35" s="62"/>
      <c r="AH35" s="62"/>
      <c r="AI35" s="62"/>
      <c r="AJ35" s="62"/>
      <c r="AK35" s="62"/>
      <c r="AL35" s="62"/>
      <c r="AM35" s="62"/>
      <c r="AN35" s="62"/>
      <c r="AO35" s="62"/>
      <c r="AP35" s="62"/>
      <c r="AQ35" s="62"/>
      <c r="AR35" s="62"/>
      <c r="AS35" s="62"/>
      <c r="AT35" s="62"/>
      <c r="AU35" s="62"/>
      <c r="AV35" s="62"/>
    </row>
    <row r="36" spans="1:48" ht="15.75" thickBot="1">
      <c r="B36" s="38" t="s">
        <v>15</v>
      </c>
      <c r="C36" s="42">
        <f>C35*C9</f>
        <v>318.77999999999997</v>
      </c>
      <c r="F36" s="38" t="s">
        <v>15</v>
      </c>
      <c r="G36" s="42">
        <f>G35*C9</f>
        <v>345.34500000000003</v>
      </c>
      <c r="J36" s="38" t="s">
        <v>15</v>
      </c>
      <c r="K36" s="42">
        <f>K35*C9</f>
        <v>343.85</v>
      </c>
      <c r="L36" s="2"/>
      <c r="N36" s="38" t="s">
        <v>15</v>
      </c>
      <c r="O36" s="42">
        <f>O35*C9</f>
        <v>300.86875000000003</v>
      </c>
      <c r="P36" s="2"/>
      <c r="Q36" s="62"/>
      <c r="R36" s="38" t="s">
        <v>15</v>
      </c>
      <c r="S36" s="42">
        <f>S35*C9</f>
        <v>359.23124999999999</v>
      </c>
      <c r="T36" s="2"/>
      <c r="U36" s="62"/>
      <c r="V36" s="38" t="s">
        <v>15</v>
      </c>
      <c r="W36" s="42">
        <f>W35*C9</f>
        <v>295.08281249999999</v>
      </c>
      <c r="X36" s="2"/>
      <c r="Y36" s="62"/>
      <c r="Z36" s="62"/>
      <c r="AA36" s="62"/>
      <c r="AB36" s="62"/>
      <c r="AC36" s="62"/>
      <c r="AD36" s="62"/>
      <c r="AE36" s="62"/>
      <c r="AF36" s="62"/>
      <c r="AG36" s="62"/>
      <c r="AH36" s="62"/>
      <c r="AI36" s="62"/>
      <c r="AJ36" s="62"/>
      <c r="AK36" s="62"/>
      <c r="AL36" s="62"/>
      <c r="AM36" s="62"/>
      <c r="AN36" s="62"/>
      <c r="AO36" s="62"/>
      <c r="AP36" s="62"/>
      <c r="AQ36" s="62"/>
      <c r="AR36" s="62"/>
      <c r="AS36" s="62"/>
      <c r="AT36" s="62"/>
      <c r="AU36" s="62"/>
      <c r="AV36" s="62"/>
    </row>
    <row r="37" spans="1:48">
      <c r="Q37" s="62"/>
      <c r="R37" s="2"/>
      <c r="S37" s="2"/>
      <c r="T37" s="2"/>
      <c r="U37" s="62"/>
      <c r="V37" s="2"/>
      <c r="W37" s="2"/>
      <c r="X37" s="2"/>
      <c r="Y37" s="62"/>
      <c r="Z37" s="62"/>
      <c r="AA37" s="62"/>
      <c r="AB37" s="62"/>
      <c r="AC37" s="62"/>
      <c r="AD37" s="62"/>
      <c r="AE37" s="62"/>
      <c r="AF37" s="62"/>
      <c r="AG37" s="62"/>
      <c r="AH37" s="62"/>
      <c r="AI37" s="62"/>
      <c r="AJ37" s="62"/>
      <c r="AK37" s="62"/>
      <c r="AL37" s="62"/>
      <c r="AM37" s="62"/>
      <c r="AN37" s="62"/>
      <c r="AO37" s="62"/>
      <c r="AP37" s="62"/>
      <c r="AQ37" s="62"/>
      <c r="AR37" s="62"/>
      <c r="AS37" s="62"/>
      <c r="AT37" s="62"/>
      <c r="AU37" s="62"/>
      <c r="AV37" s="62"/>
    </row>
    <row r="38" spans="1:48" ht="15.75" thickBot="1">
      <c r="Q38" s="62"/>
      <c r="R38" s="2"/>
      <c r="S38" s="2"/>
      <c r="T38" s="2"/>
      <c r="U38" s="62"/>
      <c r="V38" s="2"/>
      <c r="W38" s="2"/>
      <c r="X38" s="2"/>
      <c r="Y38" s="62"/>
      <c r="Z38" s="62"/>
      <c r="AA38" s="62"/>
      <c r="AB38" s="62"/>
      <c r="AC38" s="62"/>
      <c r="AD38" s="62"/>
      <c r="AE38" s="62"/>
      <c r="AF38" s="62"/>
      <c r="AG38" s="62"/>
      <c r="AH38" s="62"/>
      <c r="AI38" s="62"/>
      <c r="AJ38" s="62"/>
      <c r="AK38" s="62"/>
      <c r="AL38" s="62"/>
      <c r="AM38" s="62"/>
      <c r="AN38" s="62"/>
      <c r="AO38" s="62"/>
      <c r="AP38" s="62"/>
      <c r="AQ38" s="62"/>
      <c r="AR38" s="62"/>
      <c r="AS38" s="62"/>
      <c r="AT38" s="62"/>
      <c r="AU38" s="62"/>
      <c r="AV38" s="62"/>
    </row>
    <row r="39" spans="1:48" ht="15.75" thickBot="1">
      <c r="A39" s="40" t="s">
        <v>18</v>
      </c>
      <c r="B39" s="34" t="s">
        <v>19</v>
      </c>
      <c r="C39" s="35">
        <f>Devis!D12</f>
        <v>15000</v>
      </c>
      <c r="F39" s="34" t="s">
        <v>19</v>
      </c>
      <c r="G39" s="35">
        <f>Devis!D12</f>
        <v>15000</v>
      </c>
      <c r="J39" s="34" t="s">
        <v>19</v>
      </c>
      <c r="K39" s="35">
        <f>Devis!D12</f>
        <v>15000</v>
      </c>
      <c r="N39" s="34" t="s">
        <v>19</v>
      </c>
      <c r="O39" s="35">
        <f>Devis!D12</f>
        <v>15000</v>
      </c>
      <c r="Q39" s="62"/>
      <c r="R39" s="34" t="s">
        <v>19</v>
      </c>
      <c r="S39" s="35">
        <f>Devis!D12</f>
        <v>15000</v>
      </c>
      <c r="T39" s="2"/>
      <c r="U39" s="62"/>
      <c r="V39" s="34" t="s">
        <v>19</v>
      </c>
      <c r="W39" s="35">
        <f>Devis!D12</f>
        <v>15000</v>
      </c>
      <c r="X39" s="2"/>
      <c r="Y39" s="62"/>
      <c r="Z39" s="62"/>
      <c r="AA39" s="62"/>
      <c r="AB39" s="62"/>
      <c r="AC39" s="62"/>
      <c r="AD39" s="62"/>
      <c r="AE39" s="62"/>
      <c r="AF39" s="62"/>
      <c r="AG39" s="62"/>
      <c r="AH39" s="62"/>
      <c r="AI39" s="62"/>
      <c r="AJ39" s="62"/>
      <c r="AK39" s="62"/>
      <c r="AL39" s="62"/>
      <c r="AM39" s="62"/>
      <c r="AN39" s="62"/>
      <c r="AO39" s="62"/>
      <c r="AP39" s="62"/>
      <c r="AQ39" s="62"/>
      <c r="AR39" s="62"/>
      <c r="AS39" s="62"/>
      <c r="AT39" s="62"/>
      <c r="AU39" s="62"/>
      <c r="AV39" s="62"/>
    </row>
    <row r="40" spans="1:48">
      <c r="B40" s="36" t="s">
        <v>20</v>
      </c>
      <c r="C40" s="37">
        <f>IF(D21="POSSIBLE",C21,IF(D29="POSSIBLE",C29,MAX(C21,C29)))</f>
        <v>10</v>
      </c>
      <c r="F40" s="36" t="s">
        <v>20</v>
      </c>
      <c r="G40" s="37">
        <f>IF(H21="POSSIBLE",G21,IF(H29="POSSIBLE",G29,MAX(G21,G29)))</f>
        <v>9</v>
      </c>
      <c r="J40" s="36" t="s">
        <v>20</v>
      </c>
      <c r="K40" s="37">
        <f>IF(L21="POSSIBLE",K21,IF(L29="POSSIBLE",K29,MAX(K21,K29)))</f>
        <v>10</v>
      </c>
      <c r="N40" s="36" t="s">
        <v>20</v>
      </c>
      <c r="O40" s="37">
        <f>IF(P21="POSSIBLE",O21,IF(P29="POSSIBLE",O29,MAX(O21,O29)))</f>
        <v>12</v>
      </c>
      <c r="Q40" s="62"/>
      <c r="R40" s="36" t="s">
        <v>20</v>
      </c>
      <c r="S40" s="37">
        <f>IF(T21="POSSIBLE",S21,IF(T29="POSSIBLE",S29,MAX(S21,S29)))</f>
        <v>12</v>
      </c>
      <c r="T40" s="2"/>
      <c r="U40" s="62"/>
      <c r="V40" s="36" t="s">
        <v>20</v>
      </c>
      <c r="W40" s="37">
        <f>IF(X21="POSSIBLE",W21,IF(X29="POSSIBLE",W29,MAX(W21,W29)))</f>
        <v>16</v>
      </c>
      <c r="X40" s="2"/>
      <c r="Y40" s="62"/>
      <c r="Z40" s="62"/>
      <c r="AA40" s="62"/>
      <c r="AB40" s="62"/>
      <c r="AC40" s="62"/>
      <c r="AD40" s="62"/>
      <c r="AE40" s="62"/>
      <c r="AF40" s="62"/>
      <c r="AG40" s="62"/>
      <c r="AH40" s="62"/>
      <c r="AI40" s="62"/>
      <c r="AJ40" s="62"/>
      <c r="AK40" s="62"/>
      <c r="AL40" s="62"/>
      <c r="AM40" s="62"/>
      <c r="AN40" s="62"/>
      <c r="AO40" s="62"/>
      <c r="AP40" s="62"/>
      <c r="AQ40" s="62"/>
      <c r="AR40" s="62"/>
      <c r="AS40" s="62"/>
      <c r="AT40" s="62"/>
      <c r="AU40" s="62"/>
      <c r="AV40" s="62"/>
    </row>
    <row r="41" spans="1:48">
      <c r="B41" s="36" t="s">
        <v>11</v>
      </c>
      <c r="C41" s="37">
        <f>C34</f>
        <v>2000</v>
      </c>
      <c r="F41" s="36" t="s">
        <v>11</v>
      </c>
      <c r="G41" s="37">
        <f>G34</f>
        <v>2166.666666666667</v>
      </c>
      <c r="J41" s="36" t="s">
        <v>11</v>
      </c>
      <c r="K41" s="37">
        <f>K34</f>
        <v>2000</v>
      </c>
      <c r="N41" s="36" t="s">
        <v>11</v>
      </c>
      <c r="O41" s="37">
        <f>O34</f>
        <v>1750</v>
      </c>
      <c r="Q41" s="62"/>
      <c r="R41" s="36" t="s">
        <v>11</v>
      </c>
      <c r="S41" s="37">
        <f>S34</f>
        <v>1750</v>
      </c>
      <c r="T41" s="2"/>
      <c r="U41" s="62"/>
      <c r="V41" s="36" t="s">
        <v>11</v>
      </c>
      <c r="W41" s="37">
        <f>W34</f>
        <v>1437.5</v>
      </c>
      <c r="X41" s="2"/>
      <c r="Y41" s="62"/>
      <c r="Z41" s="62"/>
      <c r="AA41" s="62"/>
      <c r="AB41" s="62"/>
      <c r="AC41" s="62"/>
      <c r="AD41" s="62"/>
      <c r="AE41" s="62"/>
      <c r="AF41" s="62"/>
      <c r="AG41" s="62"/>
      <c r="AH41" s="62"/>
      <c r="AI41" s="62"/>
      <c r="AJ41" s="62"/>
      <c r="AK41" s="62"/>
      <c r="AL41" s="62"/>
      <c r="AM41" s="62"/>
      <c r="AN41" s="62"/>
      <c r="AO41" s="62"/>
      <c r="AP41" s="62"/>
      <c r="AQ41" s="62"/>
      <c r="AR41" s="62"/>
      <c r="AS41" s="62"/>
      <c r="AT41" s="62"/>
      <c r="AU41" s="62"/>
      <c r="AV41" s="62"/>
    </row>
    <row r="42" spans="1:48">
      <c r="B42" s="36" t="s">
        <v>21</v>
      </c>
      <c r="C42" s="37">
        <f>C41*(IF(Devis!D8="Recto Seul",1,2))</f>
        <v>4000</v>
      </c>
      <c r="F42" s="36" t="s">
        <v>21</v>
      </c>
      <c r="G42" s="37">
        <f>G41*(IF(Devis!D8="Recto Seul",1,2))</f>
        <v>4333.3333333333339</v>
      </c>
      <c r="J42" s="36" t="s">
        <v>21</v>
      </c>
      <c r="K42" s="37">
        <f>K41*(IF(Devis!D8="Recto Seul",1,2))</f>
        <v>4000</v>
      </c>
      <c r="N42" s="36" t="s">
        <v>21</v>
      </c>
      <c r="O42" s="37">
        <f>O41*(IF(Devis!D8="Recto Seul",1,2))</f>
        <v>3500</v>
      </c>
      <c r="Q42" s="62"/>
      <c r="R42" s="36" t="s">
        <v>21</v>
      </c>
      <c r="S42" s="37">
        <f>S41*(IF(Devis!D8="Recto Seul",1,2))</f>
        <v>3500</v>
      </c>
      <c r="T42" s="2"/>
      <c r="U42" s="62"/>
      <c r="V42" s="36" t="s">
        <v>21</v>
      </c>
      <c r="W42" s="37">
        <f>W41*(IF(Devis!D8="Recto Seul",1,2))</f>
        <v>2875</v>
      </c>
      <c r="X42" s="2"/>
      <c r="Y42" s="62"/>
      <c r="Z42" s="62"/>
      <c r="AA42" s="62"/>
      <c r="AB42" s="62"/>
      <c r="AC42" s="62"/>
      <c r="AD42" s="62"/>
      <c r="AE42" s="62"/>
      <c r="AF42" s="62"/>
      <c r="AG42" s="62"/>
      <c r="AH42" s="62"/>
      <c r="AI42" s="62"/>
      <c r="AJ42" s="62"/>
      <c r="AK42" s="62"/>
      <c r="AL42" s="62"/>
      <c r="AM42" s="62"/>
      <c r="AN42" s="62"/>
      <c r="AO42" s="62"/>
      <c r="AP42" s="62"/>
      <c r="AQ42" s="62"/>
      <c r="AR42" s="62"/>
      <c r="AS42" s="62"/>
      <c r="AT42" s="62"/>
      <c r="AU42" s="62"/>
      <c r="AV42" s="62"/>
    </row>
    <row r="43" spans="1:48">
      <c r="B43" s="46"/>
      <c r="C43" s="37"/>
      <c r="F43" s="46"/>
      <c r="G43" s="37"/>
      <c r="J43" s="46"/>
      <c r="K43" s="37"/>
      <c r="N43" s="46"/>
      <c r="O43" s="37"/>
      <c r="Q43" s="62"/>
      <c r="R43" s="46"/>
      <c r="S43" s="37"/>
      <c r="T43" s="2"/>
      <c r="U43" s="62"/>
      <c r="V43" s="46"/>
      <c r="W43" s="37"/>
      <c r="X43" s="2"/>
      <c r="Y43" s="62"/>
      <c r="Z43" s="62"/>
      <c r="AA43" s="62"/>
      <c r="AB43" s="62"/>
      <c r="AC43" s="62"/>
      <c r="AD43" s="62"/>
      <c r="AE43" s="62"/>
      <c r="AF43" s="62"/>
      <c r="AG43" s="62"/>
      <c r="AH43" s="62"/>
      <c r="AI43" s="62"/>
      <c r="AJ43" s="62"/>
      <c r="AK43" s="62"/>
      <c r="AL43" s="62"/>
      <c r="AM43" s="62"/>
      <c r="AN43" s="62"/>
      <c r="AO43" s="62"/>
      <c r="AP43" s="62"/>
      <c r="AQ43" s="62"/>
      <c r="AR43" s="62"/>
      <c r="AS43" s="62"/>
      <c r="AT43" s="62"/>
      <c r="AU43" s="62"/>
      <c r="AV43" s="62"/>
    </row>
    <row r="44" spans="1:48" ht="15.75" thickBot="1">
      <c r="B44" s="38" t="s">
        <v>22</v>
      </c>
      <c r="C44" s="42">
        <f>((C42/1000)*C7)+C6</f>
        <v>350</v>
      </c>
      <c r="F44" s="38" t="s">
        <v>22</v>
      </c>
      <c r="G44" s="42">
        <f>((G42/1000)*C7)+C6</f>
        <v>358.33333333333337</v>
      </c>
      <c r="J44" s="38" t="s">
        <v>22</v>
      </c>
      <c r="K44" s="42">
        <f>((K42/1000)*C7)+C6</f>
        <v>350</v>
      </c>
      <c r="N44" s="38" t="s">
        <v>22</v>
      </c>
      <c r="O44" s="42">
        <f>((O42/1000)*C7)+C6</f>
        <v>337.5</v>
      </c>
      <c r="Q44" s="62"/>
      <c r="R44" s="38" t="s">
        <v>22</v>
      </c>
      <c r="S44" s="42">
        <f>((S42/1000)*C7)+C6</f>
        <v>337.5</v>
      </c>
      <c r="T44" s="2"/>
      <c r="U44" s="62"/>
      <c r="V44" s="38" t="s">
        <v>22</v>
      </c>
      <c r="W44" s="42">
        <f>((W42/1000)*C7)+C6</f>
        <v>321.875</v>
      </c>
      <c r="X44" s="2"/>
      <c r="Y44" s="62"/>
      <c r="Z44" s="62"/>
      <c r="AA44" s="62"/>
      <c r="AB44" s="62"/>
      <c r="AC44" s="62"/>
      <c r="AD44" s="62"/>
      <c r="AE44" s="62"/>
      <c r="AF44" s="62"/>
      <c r="AG44" s="62"/>
      <c r="AH44" s="62"/>
      <c r="AI44" s="62"/>
      <c r="AJ44" s="62"/>
      <c r="AK44" s="62"/>
      <c r="AL44" s="62"/>
      <c r="AM44" s="62"/>
      <c r="AN44" s="62"/>
      <c r="AO44" s="62"/>
      <c r="AP44" s="62"/>
      <c r="AQ44" s="62"/>
      <c r="AR44" s="62"/>
      <c r="AS44" s="62"/>
      <c r="AT44" s="62"/>
      <c r="AU44" s="62"/>
      <c r="AV44" s="62"/>
    </row>
    <row r="45" spans="1:48">
      <c r="Q45" s="62"/>
      <c r="R45" s="2"/>
      <c r="S45" s="2"/>
      <c r="T45" s="2"/>
      <c r="U45" s="62"/>
      <c r="V45" s="2"/>
      <c r="W45" s="2"/>
      <c r="X45" s="2"/>
      <c r="Y45" s="62"/>
      <c r="Z45" s="62"/>
      <c r="AA45" s="62"/>
      <c r="AB45" s="62"/>
      <c r="AC45" s="62"/>
      <c r="AD45" s="62"/>
      <c r="AE45" s="62"/>
      <c r="AF45" s="62"/>
      <c r="AG45" s="62"/>
      <c r="AH45" s="62"/>
      <c r="AI45" s="62"/>
      <c r="AJ45" s="62"/>
      <c r="AK45" s="62"/>
      <c r="AL45" s="62"/>
      <c r="AM45" s="62"/>
      <c r="AN45" s="62"/>
      <c r="AO45" s="62"/>
      <c r="AP45" s="62"/>
      <c r="AQ45" s="62"/>
      <c r="AR45" s="62"/>
      <c r="AS45" s="62"/>
      <c r="AT45" s="62"/>
      <c r="AU45" s="62"/>
      <c r="AV45" s="62"/>
    </row>
    <row r="46" spans="1:48">
      <c r="Q46" s="62"/>
      <c r="R46" s="2"/>
      <c r="S46" s="2"/>
      <c r="T46" s="2"/>
      <c r="U46" s="62"/>
      <c r="V46" s="2"/>
      <c r="W46" s="2"/>
      <c r="X46" s="2"/>
      <c r="Y46" s="62"/>
      <c r="Z46" s="62"/>
      <c r="AA46" s="62"/>
      <c r="AB46" s="62"/>
      <c r="AC46" s="62"/>
      <c r="AD46" s="62"/>
      <c r="AE46" s="62"/>
      <c r="AF46" s="62"/>
      <c r="AG46" s="62"/>
      <c r="AH46" s="62"/>
      <c r="AI46" s="62"/>
      <c r="AJ46" s="62"/>
      <c r="AK46" s="62"/>
      <c r="AL46" s="62"/>
      <c r="AM46" s="62"/>
      <c r="AN46" s="62"/>
      <c r="AO46" s="62"/>
      <c r="AP46" s="62"/>
      <c r="AQ46" s="62"/>
      <c r="AR46" s="62"/>
      <c r="AS46" s="62"/>
      <c r="AT46" s="62"/>
      <c r="AU46" s="62"/>
      <c r="AV46" s="62"/>
    </row>
    <row r="47" spans="1:48" ht="21">
      <c r="A47" s="47" t="s">
        <v>23</v>
      </c>
      <c r="C47" s="71">
        <f>IF(AND(D21="IMPOSSIBLE",D29="IMPOSSIBLE"),C36+C44+C6,C36+C44)</f>
        <v>668.78</v>
      </c>
      <c r="D47" s="54"/>
      <c r="E47" s="49"/>
      <c r="G47" s="71">
        <f>IF(AND(H21="IMPOSSIBLE",H29="IMPOSSIBLE"),G44+G36+C6,G44+G36)</f>
        <v>953.6783333333334</v>
      </c>
      <c r="H47" s="49"/>
      <c r="I47" s="49"/>
      <c r="K47" s="71">
        <f>IF(AND(L21="IMPOSSIBLE",L29="IMPOSSIBLE"),K44+K36+C6,K44+K36)</f>
        <v>693.85</v>
      </c>
      <c r="L47" s="49"/>
      <c r="M47" s="49"/>
      <c r="O47" s="71">
        <f>IF(AND(P21="IMPOSSIBLE",P29="IMPOSSIBLE"),O36+O44+C6,O36+O44)</f>
        <v>888.36875000000009</v>
      </c>
      <c r="P47" s="49"/>
      <c r="Q47" s="62"/>
      <c r="R47" s="2"/>
      <c r="S47" s="71">
        <f>IF(AND(T21="IMPOSSIBLE",T29="IMPOSSIBLE"),S36+S44+C6,S36+S44)</f>
        <v>696.73125000000005</v>
      </c>
      <c r="T47" s="49"/>
      <c r="U47" s="62"/>
      <c r="V47" s="2"/>
      <c r="W47" s="71">
        <f>IF(AND(X21="IMPOSSIBLE",X29="IMPOSSIBLE"),W36+W44+C6,W36+W44)</f>
        <v>616.95781250000005</v>
      </c>
      <c r="X47" s="49"/>
      <c r="Y47" s="62"/>
      <c r="Z47" s="62"/>
      <c r="AA47" s="63"/>
      <c r="AB47" s="62"/>
      <c r="AC47" s="62"/>
      <c r="AD47" s="62"/>
      <c r="AE47" s="63"/>
      <c r="AF47" s="62"/>
      <c r="AG47" s="62"/>
      <c r="AH47" s="62"/>
      <c r="AI47" s="63"/>
      <c r="AJ47" s="62"/>
      <c r="AK47" s="62"/>
      <c r="AL47" s="62"/>
      <c r="AM47" s="63"/>
      <c r="AN47" s="62"/>
      <c r="AO47" s="62"/>
      <c r="AP47" s="62"/>
      <c r="AQ47" s="63"/>
      <c r="AR47" s="62"/>
      <c r="AS47" s="62"/>
      <c r="AT47" s="62"/>
      <c r="AU47" s="63"/>
      <c r="AV47" s="62"/>
    </row>
    <row r="48" spans="1:48">
      <c r="C48" s="53" t="str">
        <f>IF(D21="POSSIBLE", "Bascule 1/8", IF(D29="POSSIBLE","Bascule 1/12","Bascule Côté/Côté"))</f>
        <v>Bascule 1/12</v>
      </c>
      <c r="D48" s="54"/>
      <c r="E48" s="49"/>
      <c r="G48" s="53" t="str">
        <f>IF(H21="POSSIBLE", "Bascule 1/8", IF(H29="POSSIBLE","Bascule 1/12","Bascule Côté/Côté"))</f>
        <v>Bascule Côté/Côté</v>
      </c>
      <c r="H48" s="49"/>
      <c r="I48" s="49"/>
      <c r="K48" s="53" t="str">
        <f>IF(L21="POSSIBLE", "Bascule 1/8", IF(L29="POSSIBLE","Bascule 1/12","Bascule Côté/Côté"))</f>
        <v>Bascule 1/12</v>
      </c>
      <c r="L48" s="49"/>
      <c r="M48" s="49"/>
      <c r="O48" s="53" t="str">
        <f>IF(P21="POSSIBLE", "Bascule 1/8", IF(P29="POSSIBLE","Bascule 1/12","Bascule Côté/Côté"))</f>
        <v>Bascule Côté/Côté</v>
      </c>
      <c r="P48" s="49"/>
      <c r="Q48" s="62"/>
      <c r="R48" s="2"/>
      <c r="S48" s="53" t="str">
        <f>IF(T21="POSSIBLE", "Bascule 1/8", IF(T29="POSSIBLE","Bascule 1/12","Bascule Côté/Côté"))</f>
        <v>Bascule 1/12</v>
      </c>
      <c r="T48" s="49"/>
      <c r="U48" s="62"/>
      <c r="V48" s="2"/>
      <c r="W48" s="53" t="str">
        <f>IF(X21="POSSIBLE", "Bascule 1/8", IF(X29="POSSIBLE","Bascule 1/12","Bascule Côté/Côté"))</f>
        <v>Bascule 1/8</v>
      </c>
      <c r="X48" s="49"/>
      <c r="Y48" s="62"/>
      <c r="Z48" s="62"/>
      <c r="AA48" s="64"/>
      <c r="AB48" s="62"/>
      <c r="AC48" s="62"/>
      <c r="AD48" s="62"/>
      <c r="AE48" s="64"/>
      <c r="AF48" s="62"/>
      <c r="AG48" s="62"/>
      <c r="AH48" s="62"/>
      <c r="AI48" s="64"/>
      <c r="AJ48" s="62"/>
      <c r="AK48" s="62"/>
      <c r="AL48" s="62"/>
      <c r="AM48" s="64"/>
      <c r="AN48" s="62"/>
      <c r="AO48" s="62"/>
      <c r="AP48" s="62"/>
      <c r="AQ48" s="64"/>
      <c r="AR48" s="62"/>
      <c r="AS48" s="62"/>
      <c r="AT48" s="62"/>
      <c r="AU48" s="64"/>
      <c r="AV48" s="62"/>
    </row>
    <row r="49" spans="1:48" s="2" customFormat="1">
      <c r="C49" s="53">
        <f>IF(C48="Bascule 1/8",C21,IF(C48="Bascule 1/12",C29,IF(C48="Bascule Côté/Côté",MAX(C29,C21),"Erreur")))</f>
        <v>10</v>
      </c>
      <c r="D49" s="54"/>
      <c r="E49" s="49"/>
      <c r="G49" s="53">
        <f>IF(G48="Bascule 1/8",G21,IF(G48="Bascule 1/12",G29,IF(G48="Bascule Côté/Côté",MAX(G29,G21),"Erreur")))</f>
        <v>9</v>
      </c>
      <c r="H49" s="49"/>
      <c r="I49" s="49"/>
      <c r="K49" s="53">
        <f>IF(K48="Bascule 1/8",K21,IF(K48="Bascule 1/12",K29,IF(K48="Bascule Côté/Côté",MAX(K29,K21),"Erreur")))</f>
        <v>10</v>
      </c>
      <c r="L49" s="49"/>
      <c r="M49" s="49"/>
      <c r="O49" s="53">
        <f>IF(O48="Bascule 1/8",O21,IF(O48="Bascule 1/12",O29,IF(O48="Bascule Côté/Côté",MAX(O29,O21),"Erreur")))</f>
        <v>12</v>
      </c>
      <c r="P49" s="49"/>
      <c r="Q49" s="62"/>
      <c r="S49" s="53">
        <f>IF(S48="Bascule 1/8",S21,IF(S48="Bascule 1/12",S29,IF(S48="Bascule Côté/Côté",MAX(S29,S21),"Erreur")))</f>
        <v>12</v>
      </c>
      <c r="T49" s="49"/>
      <c r="U49" s="62"/>
      <c r="W49" s="53">
        <f>IF(W48="Bascule 1/8",W21,IF(W48="Bascule 1/12",W29,IF(W48="Bascule Côté/Côté",MAX(W29,W21),"Erreur")))</f>
        <v>16</v>
      </c>
      <c r="X49" s="49"/>
      <c r="Y49" s="62"/>
      <c r="Z49" s="62"/>
      <c r="AA49" s="64"/>
      <c r="AB49" s="62"/>
      <c r="AC49" s="62"/>
      <c r="AD49" s="62"/>
      <c r="AE49" s="64"/>
      <c r="AF49" s="62"/>
      <c r="AG49" s="62"/>
      <c r="AH49" s="62"/>
      <c r="AI49" s="64"/>
      <c r="AJ49" s="62"/>
      <c r="AK49" s="62"/>
      <c r="AL49" s="62"/>
      <c r="AM49" s="64"/>
      <c r="AN49" s="62"/>
      <c r="AO49" s="62"/>
      <c r="AP49" s="62"/>
      <c r="AQ49" s="64"/>
      <c r="AR49" s="62"/>
      <c r="AS49" s="62"/>
      <c r="AT49" s="62"/>
      <c r="AU49" s="64"/>
      <c r="AV49" s="62"/>
    </row>
    <row r="50" spans="1:48">
      <c r="R50" s="2"/>
      <c r="S50" s="2"/>
      <c r="T50" s="2"/>
      <c r="U50" s="2"/>
      <c r="V50" s="2"/>
      <c r="W50" s="2"/>
      <c r="X50" s="2"/>
      <c r="Y50" s="2"/>
      <c r="Z50" s="2"/>
      <c r="AA50" s="2"/>
      <c r="AB50" s="2"/>
      <c r="AC50" s="2"/>
      <c r="AD50" s="2"/>
      <c r="AE50" s="2"/>
      <c r="AF50" s="2"/>
      <c r="AH50" s="2"/>
      <c r="AI50" s="2"/>
      <c r="AJ50" s="2"/>
      <c r="AK50" s="2"/>
      <c r="AL50" s="2"/>
      <c r="AM50" s="2"/>
      <c r="AN50" s="2"/>
      <c r="AO50" s="2"/>
      <c r="AP50" s="2"/>
      <c r="AQ50" s="2"/>
      <c r="AR50" s="2"/>
      <c r="AS50" s="2"/>
      <c r="AT50" s="2"/>
      <c r="AU50" s="2"/>
      <c r="AV50" s="2"/>
    </row>
    <row r="51" spans="1:48" ht="21">
      <c r="A51" s="52" t="s">
        <v>28</v>
      </c>
    </row>
    <row r="52" spans="1:48" ht="21">
      <c r="A52" s="52" t="str">
        <f>IF(AA4=C47,"Solution 1A",IF(AA4=G47,"Solution 1B",IF(AA4=K47,"Solution 2A",IF(AA4=O47,"Solution 2B",IF(AA4=S47,"Solution 3A",IF(AA4=W47,"Solution 3B",""))))))</f>
        <v>Solution 3B</v>
      </c>
    </row>
  </sheetData>
  <sheetProtection password="CC45" sheet="1" objects="1" scenarios="1" selectLockedCells="1" selectUnlockedCells="1"/>
  <pageMargins left="0.7" right="0.7" top="0.75" bottom="0.75" header="0.3" footer="0.3"/>
  <pageSetup paperSize="9" orientation="portrait" r:id="rId1"/>
  <legacyDrawing r:id="rId2"/>
</worksheet>
</file>

<file path=xl/worksheets/sheet4.xml><?xml version="1.0" encoding="utf-8"?>
<worksheet xmlns="http://schemas.openxmlformats.org/spreadsheetml/2006/main" xmlns:r="http://schemas.openxmlformats.org/officeDocument/2006/relationships">
  <sheetPr codeName="Feuil4"/>
  <dimension ref="A1"/>
  <sheetViews>
    <sheetView workbookViewId="0"/>
  </sheetViews>
  <sheetFormatPr baseColWidth="10" defaultRowHeight="1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4</vt:i4>
      </vt:variant>
    </vt:vector>
  </HeadingPairs>
  <TitlesOfParts>
    <vt:vector size="4" baseType="lpstr">
      <vt:lpstr>Devis</vt:lpstr>
      <vt:lpstr>Options</vt:lpstr>
      <vt:lpstr>Programmation</vt:lpstr>
      <vt:lpstr>Feuil1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METAYER Max</dc:creator>
  <cp:lastModifiedBy>METAYER Max</cp:lastModifiedBy>
  <dcterms:created xsi:type="dcterms:W3CDTF">2011-08-07T10:10:39Z</dcterms:created>
  <dcterms:modified xsi:type="dcterms:W3CDTF">2011-08-20T13:49:58Z</dcterms:modified>
</cp:coreProperties>
</file>