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0" windowWidth="18720" windowHeight="11940"/>
  </bookViews>
  <sheets>
    <sheet name="Feuil1.1" sheetId="19" r:id="rId1"/>
    <sheet name="Feuil1.2" sheetId="5" r:id="rId2"/>
    <sheet name="Feuil1.3" sheetId="9" r:id="rId3"/>
    <sheet name="Feuil1.4" sheetId="6" r:id="rId4"/>
    <sheet name="Annexe 1" sheetId="12" r:id="rId5"/>
    <sheet name="Annexe 2" sheetId="10" r:id="rId6"/>
    <sheet name="Annexe 3" sheetId="13" r:id="rId7"/>
    <sheet name="Annexe 4" sheetId="22" r:id="rId8"/>
    <sheet name="Annexe 5" sheetId="23" r:id="rId9"/>
  </sheets>
  <externalReferences>
    <externalReference r:id="rId10"/>
  </externalReferences>
  <definedNames>
    <definedName name="_xlnm._FilterDatabase" localSheetId="6" hidden="1">'Annexe 3'!$A$4:$D$2004</definedName>
    <definedName name="catafr1" localSheetId="0">[1]Feuil1.2!#REF!</definedName>
    <definedName name="catafr1">Feuil1.2!#REF!</definedName>
    <definedName name="catafr2" localSheetId="0">[1]Feuil1.2!#REF!</definedName>
    <definedName name="catafr2">Feuil1.2!#REF!</definedName>
    <definedName name="catafr3" localSheetId="0">[1]Feuil1.2!#REF!</definedName>
    <definedName name="catafr3">Feuil1.2!#REF!</definedName>
    <definedName name="catafr4" localSheetId="0">[1]Feuil1.2!#REF!</definedName>
    <definedName name="catafr4">Feuil1.2!#REF!</definedName>
    <definedName name="codeasi" localSheetId="0">Feuil1.1!$G$35</definedName>
    <definedName name="codeasi">#REF!</definedName>
    <definedName name="codeasi1" localSheetId="0">Feuil1.1!$G$35</definedName>
    <definedName name="codeasi1">#REF!</definedName>
    <definedName name="codeasi2" localSheetId="0">Feuil1.1!$G$40</definedName>
    <definedName name="codeasi2">#REF!</definedName>
    <definedName name="codeasi3" localSheetId="0">Feuil1.1!$G$45</definedName>
    <definedName name="codeasi3">#REF!</definedName>
    <definedName name="codeasi4" localSheetId="0">Feuil1.1!$G$50</definedName>
    <definedName name="codeasi4">#REF!</definedName>
    <definedName name="codeenvp" localSheetId="0">Feuil1.1!$G$22</definedName>
    <definedName name="codeenvp">#REF!</definedName>
    <definedName name="codepapier" localSheetId="0">Feuil1.1!$G$21</definedName>
    <definedName name="codepapier">#REF!</definedName>
    <definedName name="codepliauto" localSheetId="0">Feuil1.1!$G$23</definedName>
    <definedName name="codepliauto">#REF!</definedName>
    <definedName name="codepliman" localSheetId="0">Feuil1.1!$G$24</definedName>
    <definedName name="codepliman">#REF!</definedName>
    <definedName name="codetax" localSheetId="0">Feuil1.1!$G$25</definedName>
    <definedName name="codetax">#REF!</definedName>
    <definedName name="libtax" localSheetId="0">Feuil1.1!$E$25</definedName>
    <definedName name="libtax">#REF!</definedName>
    <definedName name="nbr">Feuil1.2!$B$15</definedName>
    <definedName name="nbrasiplis" localSheetId="0">[1]Feuil1.2!$C$24</definedName>
    <definedName name="nbrasiplis">Feuil1.2!$C$24</definedName>
    <definedName name="nbrasitot" localSheetId="0">[1]Feuil1.2!$C$25</definedName>
    <definedName name="nbrasitot">Feuil1.2!$C$25</definedName>
    <definedName name="nbrfeuilletot">Feuil1.2!$C$28</definedName>
    <definedName name="nbrfeuillets" localSheetId="0">Feuil1.1!$D$19</definedName>
    <definedName name="nbrfeuillets">#REF!</definedName>
    <definedName name="nbrfeuilletsasi" localSheetId="0">Feuil1.1!$D$36</definedName>
    <definedName name="nbrfeuilletsasi">#REF!</definedName>
    <definedName name="nbrfeuilletsasi2" localSheetId="0">Feuil1.1!$D$41</definedName>
    <definedName name="nbrfeuilletsasi2">#REF!</definedName>
    <definedName name="nbrfeuilletsasi3" localSheetId="0">Feuil1.1!$D$46</definedName>
    <definedName name="nbrfeuilletsasi3">#REF!</definedName>
    <definedName name="nbrfeuilletsasi4" localSheetId="0">Feuil1.1!$D$51</definedName>
    <definedName name="nbrfeuilletsasi4">#REF!</definedName>
    <definedName name="nbrfeuilletsasi5" localSheetId="0">Feuil1.1!$D$57</definedName>
    <definedName name="nbrfeuilletsasi5">#REF!</definedName>
    <definedName name="nbrfeuilletsasi6" localSheetId="0">Feuil1.1!$D$62</definedName>
    <definedName name="nbrfeuilletsasi6">#REF!</definedName>
    <definedName name="nbrfeuilletsasi7" localSheetId="0">Feuil1.1!$D$67</definedName>
    <definedName name="nbrfeuilletsasi7">#REF!</definedName>
    <definedName name="nbrfeuilletsasi8" localSheetId="0">Feuil1.1!$D$72</definedName>
    <definedName name="nbrfeuilletsasi8">#REF!</definedName>
    <definedName name="nbrfeuilletsplis" localSheetId="0">Feuil1.1!$D$19</definedName>
    <definedName name="nbrfeuilletsplis">#REF!</definedName>
    <definedName name="nbrfeuilletstot" localSheetId="0">[1]Feuil1.2!$C$21</definedName>
    <definedName name="nbrfeuilletstot">Feuil1.2!$C$21</definedName>
    <definedName name="nbrfeuilplis" localSheetId="0">[1]Feuil1.2!$C$20</definedName>
    <definedName name="nbrfeuilplis">Feuil1.2!$C$20</definedName>
    <definedName name="nbrfeuilpplis" localSheetId="0">[1]Feuil1.2!$C$27</definedName>
    <definedName name="nbrfeuilpplis">Feuil1.2!$C$27</definedName>
    <definedName name="nbrfeuiltot">Feuil1.2!$C$27</definedName>
    <definedName name="nbrfeuiltplis">Feuil1.2!$C$20</definedName>
    <definedName name="nbrga1" localSheetId="0">[1]Feuil1.2!$H$17</definedName>
    <definedName name="nbrga1">Feuil1.2!$H$17</definedName>
    <definedName name="nbrga2" localSheetId="0">[1]Feuil1.2!$H$26</definedName>
    <definedName name="nbrga2">Feuil1.2!$H$26</definedName>
    <definedName name="nbrga3" localSheetId="0">[1]Feuil1.2!$H$35</definedName>
    <definedName name="nbrga3">Feuil1.2!$H$35</definedName>
    <definedName name="nbrga4" localSheetId="0">[1]Feuil1.2!$H$44</definedName>
    <definedName name="nbrga4">Feuil1.2!$H$44</definedName>
    <definedName name="nbrgache1" localSheetId="0">[1]Feuil1.2!$H$16</definedName>
    <definedName name="nbrgache1">Feuil1.2!$H$16</definedName>
    <definedName name="nbrgache2" localSheetId="0">[1]Feuil1.2!$H$25</definedName>
    <definedName name="nbrgache2">Feuil1.2!$H$25</definedName>
    <definedName name="nbrgache3" localSheetId="0">[1]Feuil1.2!$H$34</definedName>
    <definedName name="nbrgache3">Feuil1.2!$H$34</definedName>
    <definedName name="nbrgache4" localSheetId="0">[1]Feuil1.2!$H$43</definedName>
    <definedName name="nbrgache4">Feuil1.2!$H$43</definedName>
    <definedName name="nbrng1">Feuil1.2!$H$17</definedName>
    <definedName name="nbrng2">Feuil1.2!$H$26</definedName>
    <definedName name="nbrng3">Feuil1.2!$H$35</definedName>
    <definedName name="nbrng4">Feuil1.2!$H$44</definedName>
    <definedName name="nbrngache1">Feuil1.2!$H$17</definedName>
    <definedName name="nbrok3">Feuil1.2!$H$34</definedName>
    <definedName name="nbrok4">Feuil1.2!$H$43</definedName>
    <definedName name="nbrplis">Feuil1.2!$B$15</definedName>
    <definedName name="nbrpliscase">Feuil1.2!$B$15</definedName>
    <definedName name="nbrplisdom" localSheetId="0">Feuil1.1!$D$17</definedName>
    <definedName name="nbrplisdom">#REF!</definedName>
    <definedName name="nbrplisfr" localSheetId="0">Feuil1.1!$D$16</definedName>
    <definedName name="nbrplisfr">#REF!</definedName>
    <definedName name="nbrplistom" localSheetId="0">Feuil1.1!$D$18</definedName>
    <definedName name="nbrplistom">#REF!</definedName>
    <definedName name="NBRPLISTOT" localSheetId="0">[1]Feuil1.2!$C$15</definedName>
    <definedName name="NBRPLISTOT">Feuil1.2!$C$15</definedName>
    <definedName name="nbrtrait1">Feuil1.2!$H$16</definedName>
    <definedName name="nbrtrait3">Feuil1.2!$H$34</definedName>
    <definedName name="nbrtrait4">Feuil1.2!$H$43</definedName>
    <definedName name="papier" localSheetId="0">Feuil1.1!$D$21</definedName>
    <definedName name="papier">#REF!</definedName>
    <definedName name="papierasi" localSheetId="0">Feuil1.1!$D$35</definedName>
    <definedName name="papierasi">#REF!</definedName>
    <definedName name="pdsasi" localSheetId="0">[1]Feuil1.2!#REF!</definedName>
    <definedName name="pdsasi">Feuil1.2!#REF!</definedName>
    <definedName name="pdsasi1" localSheetId="0">Feuil1.1!$E$35</definedName>
    <definedName name="pdsasi1">#REF!</definedName>
    <definedName name="pdsasi2" localSheetId="0">Feuil1.1!$E$40</definedName>
    <definedName name="pdsasi2">#REF!</definedName>
    <definedName name="pdsasi3" localSheetId="0">Feuil1.1!$E$45</definedName>
    <definedName name="pdsasi3">#REF!</definedName>
    <definedName name="pdsasi4" localSheetId="0">Feuil1.1!$E$50</definedName>
    <definedName name="pdsasi4">#REF!</definedName>
    <definedName name="pdsasi5" localSheetId="0">Feuil1.1!$D$56</definedName>
    <definedName name="pdsasi5">#REF!</definedName>
    <definedName name="pdsasi6" localSheetId="0">Feuil1.1!$D$61</definedName>
    <definedName name="pdsasi6">#REF!</definedName>
    <definedName name="pdsasi7" localSheetId="0">Feuil1.1!$D$66</definedName>
    <definedName name="pdsasi7">#REF!</definedName>
    <definedName name="pdsasi8" localSheetId="0">Feuil1.1!$D$71</definedName>
    <definedName name="pdsasi8">#REF!</definedName>
    <definedName name="pdsasiplis" localSheetId="0">[1]Feuil1.2!$C$41</definedName>
    <definedName name="pdsasiplis">Feuil1.2!$C$41</definedName>
    <definedName name="pdsasitot" localSheetId="0">[1]Feuil1.2!$C$42</definedName>
    <definedName name="pdsasitot">Feuil1.2!$C$42</definedName>
    <definedName name="pdsenvp" localSheetId="0">[1]Feuil1.2!$C$37</definedName>
    <definedName name="pdsenvp">Feuil1.2!$C$37</definedName>
    <definedName name="pdsenvpplis" localSheetId="0">[1]Feuil1.2!$C$38</definedName>
    <definedName name="pdsenvpplis">Feuil1.2!$C$38</definedName>
    <definedName name="pdsenvptot" localSheetId="0">[1]Feuil1.2!$C$39</definedName>
    <definedName name="pdsenvptot">Feuil1.2!$C$39</definedName>
    <definedName name="pdsfeuillets" localSheetId="0">[1]Feuil1.2!$C$33</definedName>
    <definedName name="pdsfeuillets">Feuil1.2!$C$33</definedName>
    <definedName name="pdsfeuilletsplis" localSheetId="0">[1]Feuil1.2!$C$34</definedName>
    <definedName name="pdsfeuilletsplis">Feuil1.2!$C$34</definedName>
    <definedName name="pdsfeuilletstot" localSheetId="0">[1]Feuil1.2!$C$35</definedName>
    <definedName name="pdsfeuilletstot">Feuil1.2!$C$35</definedName>
    <definedName name="pdsplistot" localSheetId="0">[1]Feuil1.2!$C$44</definedName>
    <definedName name="pdsplistot">Feuil1.2!$C$44</definedName>
    <definedName name="pdstiragetot" localSheetId="0">[1]Feuil1.2!$C$45</definedName>
    <definedName name="pdstiragetot">Feuil1.2!$C$45</definedName>
    <definedName name="pnbrplisfr" localSheetId="0">Feuil1.1!$E$16</definedName>
    <definedName name="pnbrplisfr">#REF!</definedName>
    <definedName name="pourcp1" localSheetId="0">[1]Feuil1.2!$H$21</definedName>
    <definedName name="pourcp1">Feuil1.2!$H$21</definedName>
    <definedName name="pourcp2" localSheetId="0">[1]Feuil1.2!$H$30</definedName>
    <definedName name="pourcp2">Feuil1.2!$H$30</definedName>
    <definedName name="pourcp3" localSheetId="0">[1]Feuil1.2!$H$39</definedName>
    <definedName name="pourcp3">Feuil1.2!$H$39</definedName>
    <definedName name="pourcp4" localSheetId="0">[1]Feuil1.2!$H$48</definedName>
    <definedName name="pourcp4">Feuil1.2!$H$48</definedName>
    <definedName name="pourdp1" localSheetId="0">[1]Feuil1.2!$H$20</definedName>
    <definedName name="pourdp1">Feuil1.2!$H$20</definedName>
    <definedName name="pourdp2" localSheetId="0">[1]Feuil1.2!$H$29</definedName>
    <definedName name="pourdp2">Feuil1.2!$H$29</definedName>
    <definedName name="pourdp3" localSheetId="0">[1]Feuil1.2!$H$38</definedName>
    <definedName name="pourdp3">Feuil1.2!$H$38</definedName>
    <definedName name="pourdp4" localSheetId="0">[1]Feuil1.2!$H$47</definedName>
    <definedName name="pourdp4">Feuil1.2!$H$47</definedName>
    <definedName name="pourmanu1" localSheetId="0">[1]Feuil1.2!$H$22</definedName>
    <definedName name="pourmanu1">Feuil1.2!$H$22</definedName>
    <definedName name="pourmanu2">Feuil1.2!$H$31</definedName>
    <definedName name="pourmanu3">Feuil1.2!$H$40</definedName>
    <definedName name="pourmanu4">Feuil1.2!$H$49</definedName>
    <definedName name="pourtf1" localSheetId="0">[1]Feuil1.2!$H$19</definedName>
    <definedName name="pourtf1">Feuil1.2!$H$19</definedName>
    <definedName name="pourtf2" localSheetId="0">[1]Feuil1.2!$H$28</definedName>
    <definedName name="pourtf2">Feuil1.2!$H$28</definedName>
    <definedName name="pourtf3" localSheetId="0">[1]Feuil1.2!$H$37</definedName>
    <definedName name="pourtf3">Feuil1.2!$H$37</definedName>
    <definedName name="pourtf4" localSheetId="0">[1]Feuil1.2!$H$46</definedName>
    <definedName name="pourtf4">Feuil1.2!$H$46</definedName>
    <definedName name="ptypepapasi" localSheetId="0">Feuil1.1!$E$35</definedName>
    <definedName name="ptypepapasi">#REF!</definedName>
    <definedName name="RefGa">Tableau43[Type tri manu]</definedName>
    <definedName name="RefGaPds">Tableau43[Poids (g)]</definedName>
    <definedName name="RefTax">Tableau6117[Tarif taxe]</definedName>
    <definedName name="RefTris">Tableau3212[Type tri auto]</definedName>
    <definedName name="RefTrisPds">Tableau3212[Poids (g)]</definedName>
    <definedName name="Tableau" localSheetId="0">#REF!</definedName>
    <definedName name="Tableau">#REF!</definedName>
    <definedName name="tarif" localSheetId="0">Feuil1.1!$D$23</definedName>
    <definedName name="tarif">#REF!</definedName>
    <definedName name="tarifauto" localSheetId="0">Feuil1.1!$E$23</definedName>
    <definedName name="tarifauto">#REF!</definedName>
    <definedName name="tarifmanu" localSheetId="0">Feuil1.1!$E$24</definedName>
    <definedName name="tarifmanu">#REF!</definedName>
    <definedName name="TCPG2" localSheetId="0">'[1]Annexe 2'!$E$6</definedName>
    <definedName name="TCPG2">'Annexe 2'!$E$6</definedName>
    <definedName name="TCPM" localSheetId="0">'[1]Annexe 2'!$C$6</definedName>
    <definedName name="TCPM">'Annexe 2'!$C$6</definedName>
    <definedName name="TCPNM" localSheetId="0">'[1]Annexe 2'!$D$6</definedName>
    <definedName name="TCPNM">'Annexe 2'!$D$6</definedName>
    <definedName name="TCPNM2">'Annexe 2'!$D$7</definedName>
    <definedName name="TDOM1" localSheetId="0">'[1]Annexe 2'!$C$28</definedName>
    <definedName name="TDOM1">'Annexe 2'!$C$28</definedName>
    <definedName name="TDOM2" localSheetId="0">'[1]Annexe 2'!$C$30</definedName>
    <definedName name="TDOM2">'Annexe 2'!$C$30</definedName>
    <definedName name="TDPG2" localSheetId="0">'[1]Annexe 2'!$E$8</definedName>
    <definedName name="TDPG2">'Annexe 2'!$E$8</definedName>
    <definedName name="TDPM" localSheetId="0">'[1]Annexe 2'!$C$8</definedName>
    <definedName name="TDPM">'Annexe 2'!$C$8</definedName>
    <definedName name="TDPNM" localSheetId="0">'[1]Annexe 2'!$D$8</definedName>
    <definedName name="TDPNM">'Annexe 2'!$D$8</definedName>
    <definedName name="TDPNM2" localSheetId="0">'[1]Annexe 2'!$D$9</definedName>
    <definedName name="TDPNM2">'Annexe 2'!$D$9</definedName>
    <definedName name="TMNOR1" localSheetId="0">'[1]Annexe 2'!$C$20</definedName>
    <definedName name="TMNOR1">'Annexe 2'!$C$20</definedName>
    <definedName name="TMNOR2" localSheetId="0">'[1]Annexe 2'!$D$20</definedName>
    <definedName name="TMNOR2">'Annexe 2'!$D$20</definedName>
    <definedName name="TMNOR3" localSheetId="0">'[1]Annexe 2'!$E$20</definedName>
    <definedName name="TMNOR3">'Annexe 2'!$E$20</definedName>
    <definedName name="TMRED1" localSheetId="0">'[1]Annexe 2'!$C$18</definedName>
    <definedName name="TMRED1">'Annexe 2'!$C$18</definedName>
    <definedName name="TMRED2" localSheetId="0">'[1]Annexe 2'!$D$18</definedName>
    <definedName name="TMRED2">'Annexe 2'!$D$18</definedName>
    <definedName name="TMRED3" localSheetId="0">'[1]Annexe 2'!$E$18</definedName>
    <definedName name="TMRED3">'Annexe 2'!$E$18</definedName>
    <definedName name="trait" localSheetId="0">Feuil1.1!$D$24</definedName>
    <definedName name="trait">#REF!</definedName>
    <definedName name="trait1" localSheetId="0">[1]Feuil1.2!$H$18</definedName>
    <definedName name="trait1">Feuil1.2!$H$18</definedName>
    <definedName name="trait2" localSheetId="0">[1]Feuil1.2!$H$27</definedName>
    <definedName name="trait2">Feuil1.2!$H$27</definedName>
    <definedName name="trait3" localSheetId="0">[1]Feuil1.2!$H$36</definedName>
    <definedName name="trait3">Feuil1.2!$H$36</definedName>
    <definedName name="trait4" localSheetId="0">[1]Feuil1.2!$H$45</definedName>
    <definedName name="trait4">Feuil1.2!$H$45</definedName>
    <definedName name="TTFG2" localSheetId="0">'[1]Annexe 2'!$E$10</definedName>
    <definedName name="TTFG2">'Annexe 2'!$E$10</definedName>
    <definedName name="TTFM" localSheetId="0">'[1]Annexe 2'!$C$10</definedName>
    <definedName name="TTFM">'Annexe 2'!$C$10</definedName>
    <definedName name="TTFNM" localSheetId="0">'[1]Annexe 2'!$D$10</definedName>
    <definedName name="TTFNM">'Annexe 2'!$D$10</definedName>
    <definedName name="TTFNM2" localSheetId="0">'[1]Annexe 2'!$D$11</definedName>
    <definedName name="TTFNM2">'Annexe 2'!$D$11</definedName>
    <definedName name="TTOM1" localSheetId="0">'[1]Annexe 2'!$D$28</definedName>
    <definedName name="TTOM1">'Annexe 2'!$D$28</definedName>
    <definedName name="TTOM2" localSheetId="0">'[1]Annexe 2'!$D$30</definedName>
    <definedName name="TTOM2">'Annexe 2'!$D$30</definedName>
    <definedName name="typeenvp" localSheetId="0">Feuil1.1!$E$22</definedName>
    <definedName name="typeenvp">#REF!</definedName>
    <definedName name="typepap" localSheetId="0">Feuil1.1!$E$21</definedName>
    <definedName name="typepap">#REF!</definedName>
    <definedName name="typepapasi" localSheetId="0">[1]Feuil1.2!#REF!</definedName>
    <definedName name="typepapasi">Feuil1.2!#REF!</definedName>
    <definedName name="typepapfeuil">Feuil1.2!$C$22</definedName>
    <definedName name="typepliage">Feuil1.2!$C$29</definedName>
    <definedName name="_xlnm.Print_Area" localSheetId="0">Feuil1.1!$A$1:$H$38</definedName>
    <definedName name="_xlnm.Print_Area" localSheetId="1">Feuil1.2!$A$1:$I$51</definedName>
    <definedName name="_xlnm.Print_Area" localSheetId="2">Feuil1.3!$A$1:$I$42</definedName>
    <definedName name="_xlnm.Print_Area" localSheetId="3">Feuil1.4!$A$1:$J$44</definedName>
  </definedNames>
  <calcPr calcId="125725"/>
</workbook>
</file>

<file path=xl/calcChain.xml><?xml version="1.0" encoding="utf-8"?>
<calcChain xmlns="http://schemas.openxmlformats.org/spreadsheetml/2006/main">
  <c r="E24" i="19"/>
  <c r="E23"/>
  <c r="E50"/>
  <c r="E45"/>
  <c r="E40"/>
  <c r="E35"/>
  <c r="E25"/>
  <c r="E22"/>
  <c r="E21"/>
  <c r="C37" i="5" l="1"/>
  <c r="C38" s="1"/>
  <c r="C41"/>
  <c r="C15"/>
  <c r="C25" s="1"/>
  <c r="C24"/>
  <c r="C18"/>
  <c r="C17"/>
  <c r="C16"/>
  <c r="H17" l="1"/>
  <c r="C42"/>
  <c r="C39"/>
  <c r="C21"/>
  <c r="C28" l="1"/>
  <c r="C20"/>
  <c r="C27" s="1"/>
  <c r="C29" l="1"/>
  <c r="H26" l="1"/>
  <c r="H35" s="1"/>
  <c r="H16"/>
  <c r="H25" l="1"/>
  <c r="H18"/>
  <c r="H44"/>
  <c r="H43" s="1"/>
  <c r="H34"/>
  <c r="H27"/>
  <c r="H29" i="9" s="1"/>
  <c r="H47" i="5" l="1"/>
  <c r="H48"/>
  <c r="H46"/>
  <c r="H29"/>
  <c r="E26" i="9" s="1"/>
  <c r="H30" i="5"/>
  <c r="H28"/>
  <c r="E25" i="9" s="1"/>
  <c r="H39" i="5"/>
  <c r="H37"/>
  <c r="H38"/>
  <c r="H21"/>
  <c r="H20"/>
  <c r="D19" i="9" s="1"/>
  <c r="H19" i="5"/>
  <c r="C27" i="9"/>
  <c r="C26"/>
  <c r="C25"/>
  <c r="H28"/>
  <c r="H31" i="5"/>
  <c r="H22"/>
  <c r="D26" i="9"/>
  <c r="C18"/>
  <c r="D20"/>
  <c r="D25"/>
  <c r="E40"/>
  <c r="E39"/>
  <c r="H45" i="5"/>
  <c r="E41" i="9"/>
  <c r="H36" i="5"/>
  <c r="E32" i="9"/>
  <c r="E34"/>
  <c r="E33"/>
  <c r="D27" l="1"/>
  <c r="E27"/>
  <c r="D26" i="6"/>
  <c r="C20" i="9"/>
  <c r="E20"/>
  <c r="D19" i="6" s="1"/>
  <c r="D24"/>
  <c r="D25"/>
  <c r="C40" i="9"/>
  <c r="C41"/>
  <c r="C34"/>
  <c r="C33"/>
  <c r="E19"/>
  <c r="E47" s="1"/>
  <c r="C19"/>
  <c r="C39"/>
  <c r="C32"/>
  <c r="H35"/>
  <c r="H36"/>
  <c r="H42"/>
  <c r="H43"/>
  <c r="G43"/>
  <c r="G42"/>
  <c r="G35"/>
  <c r="G29"/>
  <c r="G28"/>
  <c r="G36"/>
  <c r="G21"/>
  <c r="G22"/>
  <c r="H40" i="5"/>
  <c r="H49"/>
  <c r="E18" i="9"/>
  <c r="E46" s="1"/>
  <c r="D18"/>
  <c r="D41"/>
  <c r="D40"/>
  <c r="D34"/>
  <c r="D39"/>
  <c r="D33"/>
  <c r="D32"/>
  <c r="E48" l="1"/>
  <c r="H18" i="6"/>
  <c r="H26"/>
  <c r="G50" i="9"/>
  <c r="H49"/>
  <c r="H24" i="6"/>
  <c r="C48" i="9"/>
  <c r="H25" i="6"/>
  <c r="C46" i="9"/>
  <c r="H19" i="6"/>
  <c r="E36" s="1"/>
  <c r="C47" i="9"/>
  <c r="H17" i="6"/>
  <c r="D18"/>
  <c r="G49" i="9"/>
  <c r="H50"/>
  <c r="D46"/>
  <c r="D47"/>
  <c r="D17" i="6"/>
  <c r="D48" i="9"/>
  <c r="E35" i="6" l="1"/>
  <c r="E34"/>
  <c r="C22" i="5"/>
  <c r="C33"/>
  <c r="C34" s="1"/>
  <c r="C44" l="1"/>
  <c r="C35"/>
  <c r="C45" s="1"/>
  <c r="D27" i="6" l="1"/>
  <c r="D22" s="1"/>
  <c r="H27"/>
  <c r="H22" s="1"/>
  <c r="E38"/>
  <c r="D20"/>
  <c r="H20"/>
  <c r="H15" s="1"/>
  <c r="E37"/>
  <c r="D15" l="1"/>
  <c r="E39"/>
  <c r="E42" s="1"/>
  <c r="E41" s="1"/>
</calcChain>
</file>

<file path=xl/connections.xml><?xml version="1.0" encoding="utf-8"?>
<connections xmlns="http://schemas.openxmlformats.org/spreadsheetml/2006/main">
  <connection id="1" name="mediaparams" type="6" refreshedVersion="3" background="1">
    <textPr codePage="850" sourceFile="C:\Dossiers\Simulateur Affranchissement\Réferences\mediaparams.txt" delimited="0" decimal="," thousands=" ">
      <textFields count="4">
        <textField/>
        <textField position="1"/>
        <textField position="12"/>
        <textField position="22"/>
      </textFields>
    </textPr>
  </connection>
</connections>
</file>

<file path=xl/sharedStrings.xml><?xml version="1.0" encoding="utf-8"?>
<sst xmlns="http://schemas.openxmlformats.org/spreadsheetml/2006/main" count="289" uniqueCount="126">
  <si>
    <t>Simulateur de coût d'affranchissement</t>
  </si>
  <si>
    <t>Type de papier :</t>
  </si>
  <si>
    <t xml:space="preserve">Paramètres d'appels </t>
  </si>
  <si>
    <t>Valeurs</t>
  </si>
  <si>
    <t>Unitée</t>
  </si>
  <si>
    <t>gramme(s)</t>
  </si>
  <si>
    <t>Nombre de feuillets (par plis) :</t>
  </si>
  <si>
    <t>1.2 Options Supplémentaires</t>
  </si>
  <si>
    <t>1.1 Définition des parametres</t>
  </si>
  <si>
    <t>Nombre de plis</t>
  </si>
  <si>
    <t>Nombre de feuillets / Plis</t>
  </si>
  <si>
    <t>Nombre total de feuillets</t>
  </si>
  <si>
    <t>Nombre d'asiles / Plis</t>
  </si>
  <si>
    <t>Nombre total d'asiles</t>
  </si>
  <si>
    <t>Type de papier Feuillet</t>
  </si>
  <si>
    <t>Type de pliage</t>
  </si>
  <si>
    <t>Grammage et poids</t>
  </si>
  <si>
    <t>Résumé du tirage</t>
  </si>
  <si>
    <t>Affranchissement</t>
  </si>
  <si>
    <t>% de tri TF</t>
  </si>
  <si>
    <t>% de tri DP</t>
  </si>
  <si>
    <t>% de tri CP</t>
  </si>
  <si>
    <t>Nombre de plis destination France :</t>
  </si>
  <si>
    <t>Nombre de plis France</t>
  </si>
  <si>
    <t>Estimation du coût</t>
  </si>
  <si>
    <t>Poids d'un feuillet (g)</t>
  </si>
  <si>
    <t>Poids des feuillets (g) / Plis</t>
  </si>
  <si>
    <t>Poids d'une enveloppe (g)</t>
  </si>
  <si>
    <t>Poids des asiles (g) / Plis</t>
  </si>
  <si>
    <t>3éme tirage :</t>
  </si>
  <si>
    <t>4éme tirage :</t>
  </si>
  <si>
    <t>2éme tirage :</t>
  </si>
  <si>
    <t>1er tirage :</t>
  </si>
  <si>
    <t>Récapitulatif du tirage</t>
  </si>
  <si>
    <t>CP</t>
  </si>
  <si>
    <t>DP</t>
  </si>
  <si>
    <t>TF</t>
  </si>
  <si>
    <t>Nombre de plis destination TOM :</t>
  </si>
  <si>
    <t>Nombre de plis destination DOM :</t>
  </si>
  <si>
    <t>Total</t>
  </si>
  <si>
    <t>Surtaxe DOM</t>
  </si>
  <si>
    <t>Surtaxe TOM</t>
  </si>
  <si>
    <t>3éme tirage</t>
  </si>
  <si>
    <t>4éme tirage</t>
  </si>
  <si>
    <t>2éme tirage</t>
  </si>
  <si>
    <t>1er tirage</t>
  </si>
  <si>
    <t>Prix moyen / Plis</t>
  </si>
  <si>
    <t>Surtaxe DOM-TOM</t>
  </si>
  <si>
    <t>Total tirage</t>
  </si>
  <si>
    <t>Coût :</t>
  </si>
  <si>
    <t>Répartition du coût</t>
  </si>
  <si>
    <t>Nombre de plis DOM</t>
  </si>
  <si>
    <t>Nombre de plis TOM</t>
  </si>
  <si>
    <t>Poids total d'un plis (g)</t>
  </si>
  <si>
    <t>Nombre de plis traités</t>
  </si>
  <si>
    <t>Nombre de plis gâchés</t>
  </si>
  <si>
    <t>Poids (g)</t>
  </si>
  <si>
    <t>Code</t>
  </si>
  <si>
    <t xml:space="preserve">                                                                       </t>
  </si>
  <si>
    <t>Type d'enveloppe</t>
  </si>
  <si>
    <t>G2</t>
  </si>
  <si>
    <t>PA</t>
  </si>
  <si>
    <t>PM</t>
  </si>
  <si>
    <t>TAX</t>
  </si>
  <si>
    <t>G4 ET ECO'PLI (MECA)</t>
  </si>
  <si>
    <t>G4 ET ECO'PLI (NON MECA)</t>
  </si>
  <si>
    <t>REDUIT</t>
  </si>
  <si>
    <t>NORMAL</t>
  </si>
  <si>
    <t>ECOPLI (REDUIT)</t>
  </si>
  <si>
    <t>LETTRE (NORMAL)</t>
  </si>
  <si>
    <t>0 à 100</t>
  </si>
  <si>
    <t>0 à 35</t>
  </si>
  <si>
    <t>35 à 350</t>
  </si>
  <si>
    <t>Référence asile :</t>
  </si>
  <si>
    <t>Nombre total de feuilles / Plis</t>
  </si>
  <si>
    <t>Nombre total de feuilles</t>
  </si>
  <si>
    <t>Nombre d'asiles (par plis) :</t>
  </si>
  <si>
    <t>Poids de l'enveloppe (g) / Plis</t>
  </si>
  <si>
    <t>Poids total des enveloppes (kg)</t>
  </si>
  <si>
    <t>Poids total des feuillets (kg)</t>
  </si>
  <si>
    <t>Poids total des asiles (kg)</t>
  </si>
  <si>
    <t>Poids total du tirage (kg)</t>
  </si>
  <si>
    <t>Paramétres du tirage</t>
  </si>
  <si>
    <t xml:space="preserve"> G4 ET ECOPLI (NON MECA)</t>
  </si>
  <si>
    <t xml:space="preserve"> G4 ET ECOPLI (MECA)</t>
  </si>
  <si>
    <t>Tirage 1:</t>
  </si>
  <si>
    <t>Tirage 2:</t>
  </si>
  <si>
    <t>Tirage 3:</t>
  </si>
  <si>
    <t>Tirage 4:</t>
  </si>
  <si>
    <t>Total:</t>
  </si>
  <si>
    <t>€</t>
  </si>
  <si>
    <t>Plis</t>
  </si>
  <si>
    <t>Paramétrage du tirage</t>
  </si>
  <si>
    <t>(tarification)</t>
  </si>
  <si>
    <t>G4 et Eco'pli (MECA) 0 à 35g</t>
  </si>
  <si>
    <t>G2 0 à 35g</t>
  </si>
  <si>
    <t>Tarification automatique</t>
  </si>
  <si>
    <t>Tarification Manuelle</t>
  </si>
  <si>
    <t>De 0 à 20g</t>
  </si>
  <si>
    <t>De 20 à 50g</t>
  </si>
  <si>
    <t>De 50 à 100g</t>
  </si>
  <si>
    <t>Ecopli ( Réduit)</t>
  </si>
  <si>
    <t>Lettre (Normal)</t>
  </si>
  <si>
    <t>Normal</t>
  </si>
  <si>
    <t>Réduit</t>
  </si>
  <si>
    <t xml:space="preserve">G4 et Eco'pli ( NON MECA) </t>
  </si>
  <si>
    <t>DOM</t>
  </si>
  <si>
    <t>TOM</t>
  </si>
  <si>
    <t>Colonne1</t>
  </si>
  <si>
    <t>Type tri auto</t>
  </si>
  <si>
    <t>Type tri manu</t>
  </si>
  <si>
    <t>1.2.1 Asiles avec référence</t>
  </si>
  <si>
    <t>1.2.2 Asile sans référence</t>
  </si>
  <si>
    <t>Poids de l'asile :</t>
  </si>
  <si>
    <t>Référence taxe DOM-TOM</t>
  </si>
  <si>
    <t>Tarif taxe</t>
  </si>
  <si>
    <t xml:space="preserve"> Tarification mise sous plis gache :</t>
  </si>
  <si>
    <t xml:space="preserve"> Tarification mise sous plis :</t>
  </si>
  <si>
    <t>Référence tris</t>
  </si>
  <si>
    <t>Référence tris gache</t>
  </si>
  <si>
    <t>% de tri Manuel</t>
  </si>
  <si>
    <t xml:space="preserve">Ecopli </t>
  </si>
  <si>
    <t>Manuel Commandé</t>
  </si>
  <si>
    <t>Manuel Gache</t>
  </si>
  <si>
    <t xml:space="preserve"> </t>
  </si>
  <si>
    <t>Ecopli et Lettre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</si>
</sst>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A6212"/>
        <bgColor indexed="64"/>
      </patternFill>
    </fill>
    <fill>
      <patternFill patternType="solid">
        <fgColor theme="4" tint="0.39997558519241921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 diagonalUp="1" diagonalDown="1"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 diagonalUp="1"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</borders>
  <cellStyleXfs count="1">
    <xf numFmtId="0" fontId="0" fillId="0" borderId="0"/>
  </cellStyleXfs>
  <cellXfs count="21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0" fillId="3" borderId="0" xfId="0" applyFill="1" applyBorder="1"/>
    <xf numFmtId="0" fontId="0" fillId="3" borderId="0" xfId="0" applyFill="1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right"/>
    </xf>
    <xf numFmtId="0" fontId="1" fillId="0" borderId="0" xfId="0" applyFont="1" applyBorder="1" applyAlignment="1" applyProtection="1">
      <alignment horizontal="left"/>
      <protection locked="0"/>
    </xf>
    <xf numFmtId="0" fontId="0" fillId="2" borderId="20" xfId="0" applyFill="1" applyBorder="1"/>
    <xf numFmtId="0" fontId="0" fillId="2" borderId="32" xfId="0" applyFill="1" applyBorder="1" applyAlignment="1">
      <alignment horizontal="right"/>
    </xf>
    <xf numFmtId="0" fontId="0" fillId="2" borderId="32" xfId="0" applyFill="1" applyBorder="1"/>
    <xf numFmtId="0" fontId="0" fillId="0" borderId="16" xfId="0" applyBorder="1"/>
    <xf numFmtId="0" fontId="0" fillId="0" borderId="36" xfId="0" applyBorder="1" applyAlignment="1">
      <alignment horizontal="center"/>
    </xf>
    <xf numFmtId="0" fontId="0" fillId="2" borderId="38" xfId="0" applyFill="1" applyBorder="1"/>
    <xf numFmtId="0" fontId="0" fillId="0" borderId="36" xfId="0" applyBorder="1" applyAlignment="1">
      <alignment horizontal="center" vertical="center"/>
    </xf>
    <xf numFmtId="0" fontId="0" fillId="3" borderId="15" xfId="0" applyFill="1" applyBorder="1"/>
    <xf numFmtId="0" fontId="0" fillId="3" borderId="32" xfId="0" applyFill="1" applyBorder="1" applyAlignment="1">
      <alignment horizontal="right"/>
    </xf>
    <xf numFmtId="0" fontId="1" fillId="0" borderId="32" xfId="0" applyFont="1" applyBorder="1" applyAlignment="1" applyProtection="1">
      <protection locked="0"/>
    </xf>
    <xf numFmtId="0" fontId="0" fillId="2" borderId="22" xfId="0" applyFill="1" applyBorder="1" applyAlignment="1">
      <alignment vertical="center"/>
    </xf>
    <xf numFmtId="0" fontId="0" fillId="2" borderId="40" xfId="0" applyFill="1" applyBorder="1" applyAlignment="1">
      <alignment vertical="center"/>
    </xf>
    <xf numFmtId="0" fontId="1" fillId="0" borderId="32" xfId="0" applyFont="1" applyBorder="1" applyAlignment="1" applyProtection="1">
      <alignment horizontal="right"/>
      <protection locked="0"/>
    </xf>
    <xf numFmtId="0" fontId="0" fillId="0" borderId="32" xfId="0" applyBorder="1" applyAlignment="1">
      <alignment horizontal="right"/>
    </xf>
    <xf numFmtId="0" fontId="0" fillId="0" borderId="32" xfId="0" applyBorder="1" applyAlignment="1">
      <alignment horizontal="left"/>
    </xf>
    <xf numFmtId="0" fontId="1" fillId="0" borderId="34" xfId="0" applyFont="1" applyBorder="1" applyAlignment="1" applyProtection="1">
      <alignment horizontal="right"/>
      <protection locked="0"/>
    </xf>
    <xf numFmtId="0" fontId="0" fillId="3" borderId="17" xfId="0" applyFill="1" applyBorder="1"/>
    <xf numFmtId="0" fontId="0" fillId="3" borderId="38" xfId="0" applyFill="1" applyBorder="1" applyAlignment="1">
      <alignment horizontal="right"/>
    </xf>
    <xf numFmtId="0" fontId="1" fillId="0" borderId="38" xfId="0" applyFont="1" applyBorder="1" applyAlignment="1" applyProtection="1">
      <protection locked="0"/>
    </xf>
    <xf numFmtId="0" fontId="0" fillId="2" borderId="41" xfId="0" applyFill="1" applyBorder="1" applyAlignment="1">
      <alignment horizontal="right"/>
    </xf>
    <xf numFmtId="0" fontId="1" fillId="2" borderId="32" xfId="0" applyFont="1" applyFill="1" applyBorder="1" applyAlignment="1" applyProtection="1">
      <protection locked="0"/>
    </xf>
    <xf numFmtId="0" fontId="0" fillId="3" borderId="44" xfId="0" applyFill="1" applyBorder="1"/>
    <xf numFmtId="0" fontId="0" fillId="3" borderId="45" xfId="0" applyFill="1" applyBorder="1" applyAlignment="1">
      <alignment horizontal="right"/>
    </xf>
    <xf numFmtId="0" fontId="0" fillId="0" borderId="45" xfId="0" applyBorder="1" applyAlignment="1">
      <alignment horizontal="right"/>
    </xf>
    <xf numFmtId="0" fontId="0" fillId="0" borderId="45" xfId="0" applyBorder="1"/>
    <xf numFmtId="0" fontId="0" fillId="2" borderId="1" xfId="0" applyFill="1" applyBorder="1" applyAlignment="1">
      <alignment vertical="center"/>
    </xf>
    <xf numFmtId="0" fontId="0" fillId="2" borderId="47" xfId="0" applyFill="1" applyBorder="1" applyAlignment="1">
      <alignment vertical="center"/>
    </xf>
    <xf numFmtId="0" fontId="0" fillId="0" borderId="42" xfId="0" applyBorder="1" applyAlignment="1">
      <alignment horizontal="center" vertic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1" fillId="0" borderId="0" xfId="0" applyFont="1" applyBorder="1" applyAlignment="1" applyProtection="1">
      <alignment horizontal="right"/>
      <protection locked="0"/>
    </xf>
    <xf numFmtId="0" fontId="1" fillId="0" borderId="38" xfId="0" applyFont="1" applyBorder="1" applyAlignment="1" applyProtection="1">
      <alignment horizontal="right"/>
      <protection locked="0"/>
    </xf>
    <xf numFmtId="0" fontId="0" fillId="2" borderId="38" xfId="0" applyFill="1" applyBorder="1" applyAlignment="1">
      <alignment horizontal="right"/>
    </xf>
    <xf numFmtId="0" fontId="0" fillId="3" borderId="41" xfId="0" applyFill="1" applyBorder="1" applyAlignment="1">
      <alignment horizontal="right"/>
    </xf>
    <xf numFmtId="0" fontId="0" fillId="3" borderId="20" xfId="0" applyFill="1" applyBorder="1"/>
    <xf numFmtId="0" fontId="1" fillId="0" borderId="45" xfId="0" applyFont="1" applyBorder="1" applyAlignment="1" applyProtection="1">
      <alignment horizontal="right"/>
      <protection locked="0"/>
    </xf>
    <xf numFmtId="0" fontId="0" fillId="2" borderId="46" xfId="0" applyFill="1" applyBorder="1"/>
    <xf numFmtId="0" fontId="0" fillId="2" borderId="45" xfId="0" applyFill="1" applyBorder="1" applyAlignment="1">
      <alignment horizontal="right"/>
    </xf>
    <xf numFmtId="0" fontId="0" fillId="2" borderId="45" xfId="0" applyFill="1" applyBorder="1"/>
    <xf numFmtId="0" fontId="0" fillId="0" borderId="0" xfId="0" applyBorder="1" applyAlignment="1" applyProtection="1">
      <alignment horizontal="right"/>
      <protection hidden="1"/>
    </xf>
    <xf numFmtId="0" fontId="0" fillId="0" borderId="0" xfId="0" applyProtection="1">
      <protection hidden="1"/>
    </xf>
    <xf numFmtId="0" fontId="0" fillId="0" borderId="5" xfId="0" applyBorder="1" applyProtection="1">
      <protection hidden="1"/>
    </xf>
    <xf numFmtId="0" fontId="0" fillId="0" borderId="0" xfId="0" applyBorder="1" applyProtection="1">
      <protection hidden="1"/>
    </xf>
    <xf numFmtId="0" fontId="0" fillId="0" borderId="9" xfId="0" applyBorder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3" borderId="23" xfId="0" applyFill="1" applyBorder="1" applyAlignment="1" applyProtection="1">
      <alignment horizontal="right"/>
      <protection hidden="1"/>
    </xf>
    <xf numFmtId="0" fontId="0" fillId="0" borderId="3" xfId="0" applyBorder="1" applyProtection="1">
      <protection hidden="1"/>
    </xf>
    <xf numFmtId="0" fontId="5" fillId="2" borderId="20" xfId="0" applyFont="1" applyFill="1" applyBorder="1" applyProtection="1">
      <protection hidden="1"/>
    </xf>
    <xf numFmtId="0" fontId="0" fillId="2" borderId="21" xfId="0" applyFill="1" applyBorder="1" applyAlignment="1" applyProtection="1">
      <alignment horizontal="right"/>
      <protection hidden="1"/>
    </xf>
    <xf numFmtId="0" fontId="0" fillId="2" borderId="20" xfId="0" applyFill="1" applyBorder="1" applyProtection="1">
      <protection hidden="1"/>
    </xf>
    <xf numFmtId="0" fontId="0" fillId="2" borderId="19" xfId="0" applyFill="1" applyBorder="1" applyAlignment="1" applyProtection="1">
      <alignment horizontal="right"/>
      <protection hidden="1"/>
    </xf>
    <xf numFmtId="0" fontId="0" fillId="0" borderId="13" xfId="0" applyFont="1" applyBorder="1" applyAlignment="1" applyProtection="1">
      <alignment horizontal="left"/>
      <protection hidden="1"/>
    </xf>
    <xf numFmtId="0" fontId="0" fillId="0" borderId="14" xfId="0" applyBorder="1" applyAlignment="1" applyProtection="1">
      <alignment horizontal="right"/>
      <protection hidden="1"/>
    </xf>
    <xf numFmtId="0" fontId="4" fillId="0" borderId="4" xfId="0" applyFont="1" applyBorder="1" applyProtection="1">
      <protection hidden="1"/>
    </xf>
    <xf numFmtId="0" fontId="0" fillId="0" borderId="26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16" xfId="0" applyBorder="1" applyAlignment="1" applyProtection="1">
      <alignment horizontal="right"/>
      <protection hidden="1"/>
    </xf>
    <xf numFmtId="0" fontId="0" fillId="0" borderId="17" xfId="0" applyBorder="1" applyProtection="1">
      <protection hidden="1"/>
    </xf>
    <xf numFmtId="0" fontId="0" fillId="0" borderId="18" xfId="0" applyBorder="1" applyAlignment="1" applyProtection="1">
      <alignment horizontal="right"/>
      <protection hidden="1"/>
    </xf>
    <xf numFmtId="0" fontId="0" fillId="0" borderId="26" xfId="0" applyBorder="1" applyAlignment="1" applyProtection="1">
      <alignment horizontal="right"/>
      <protection hidden="1"/>
    </xf>
    <xf numFmtId="0" fontId="0" fillId="0" borderId="19" xfId="0" applyBorder="1" applyAlignment="1" applyProtection="1">
      <alignment horizontal="right"/>
      <protection hidden="1"/>
    </xf>
    <xf numFmtId="0" fontId="0" fillId="0" borderId="24" xfId="0" applyBorder="1" applyProtection="1">
      <protection hidden="1"/>
    </xf>
    <xf numFmtId="0" fontId="0" fillId="0" borderId="25" xfId="0" applyBorder="1" applyAlignment="1" applyProtection="1">
      <alignment horizontal="right"/>
      <protection hidden="1"/>
    </xf>
    <xf numFmtId="0" fontId="0" fillId="0" borderId="2" xfId="0" applyBorder="1" applyProtection="1">
      <protection hidden="1"/>
    </xf>
    <xf numFmtId="0" fontId="0" fillId="2" borderId="27" xfId="0" applyFill="1" applyBorder="1" applyProtection="1">
      <protection hidden="1"/>
    </xf>
    <xf numFmtId="0" fontId="0" fillId="2" borderId="19" xfId="0" applyFill="1" applyBorder="1" applyProtection="1">
      <protection hidden="1"/>
    </xf>
    <xf numFmtId="0" fontId="0" fillId="0" borderId="32" xfId="0" applyBorder="1" applyProtection="1">
      <protection hidden="1"/>
    </xf>
    <xf numFmtId="0" fontId="0" fillId="2" borderId="32" xfId="0" applyFill="1" applyBorder="1" applyProtection="1">
      <protection hidden="1"/>
    </xf>
    <xf numFmtId="0" fontId="0" fillId="0" borderId="32" xfId="0" applyFill="1" applyBorder="1" applyProtection="1">
      <protection hidden="1"/>
    </xf>
    <xf numFmtId="0" fontId="0" fillId="0" borderId="16" xfId="0" applyFill="1" applyBorder="1" applyProtection="1">
      <protection hidden="1"/>
    </xf>
    <xf numFmtId="0" fontId="0" fillId="0" borderId="15" xfId="0" applyBorder="1" applyAlignment="1" applyProtection="1">
      <alignment horizontal="left"/>
      <protection hidden="1"/>
    </xf>
    <xf numFmtId="0" fontId="0" fillId="0" borderId="32" xfId="0" applyBorder="1" applyAlignment="1" applyProtection="1">
      <alignment horizontal="right"/>
      <protection hidden="1"/>
    </xf>
    <xf numFmtId="0" fontId="0" fillId="2" borderId="32" xfId="0" applyFill="1" applyBorder="1" applyAlignment="1" applyProtection="1">
      <alignment horizontal="right"/>
      <protection hidden="1"/>
    </xf>
    <xf numFmtId="0" fontId="0" fillId="0" borderId="15" xfId="0" applyBorder="1" applyAlignment="1" applyProtection="1">
      <alignment horizontal="right"/>
      <protection hidden="1"/>
    </xf>
    <xf numFmtId="0" fontId="0" fillId="3" borderId="51" xfId="0" applyFill="1" applyBorder="1" applyProtection="1">
      <protection hidden="1"/>
    </xf>
    <xf numFmtId="0" fontId="0" fillId="3" borderId="50" xfId="0" applyFill="1" applyBorder="1" applyProtection="1">
      <protection hidden="1"/>
    </xf>
    <xf numFmtId="0" fontId="0" fillId="3" borderId="15" xfId="0" applyFill="1" applyBorder="1" applyAlignment="1" applyProtection="1">
      <alignment horizontal="right"/>
      <protection hidden="1"/>
    </xf>
    <xf numFmtId="0" fontId="0" fillId="2" borderId="20" xfId="0" applyFill="1" applyBorder="1" applyAlignment="1" applyProtection="1">
      <alignment horizontal="right"/>
      <protection hidden="1"/>
    </xf>
    <xf numFmtId="0" fontId="0" fillId="2" borderId="27" xfId="0" applyFill="1" applyBorder="1" applyAlignment="1" applyProtection="1">
      <alignment horizontal="center"/>
      <protection hidden="1"/>
    </xf>
    <xf numFmtId="0" fontId="4" fillId="0" borderId="15" xfId="0" applyFont="1" applyBorder="1" applyAlignment="1" applyProtection="1">
      <alignment horizontal="right"/>
      <protection hidden="1"/>
    </xf>
    <xf numFmtId="0" fontId="0" fillId="0" borderId="16" xfId="0" applyBorder="1" applyProtection="1">
      <protection hidden="1"/>
    </xf>
    <xf numFmtId="0" fontId="0" fillId="2" borderId="34" xfId="0" applyFill="1" applyBorder="1" applyProtection="1">
      <protection hidden="1"/>
    </xf>
    <xf numFmtId="0" fontId="0" fillId="3" borderId="52" xfId="0" applyFill="1" applyBorder="1" applyProtection="1"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35" xfId="0" applyBorder="1" applyProtection="1">
      <protection hidden="1"/>
    </xf>
    <xf numFmtId="0" fontId="0" fillId="0" borderId="2" xfId="0" applyBorder="1" applyAlignment="1" applyProtection="1">
      <alignment horizontal="right"/>
      <protection hidden="1"/>
    </xf>
    <xf numFmtId="0" fontId="2" fillId="2" borderId="20" xfId="0" applyFont="1" applyFill="1" applyBorder="1" applyProtection="1">
      <protection hidden="1"/>
    </xf>
    <xf numFmtId="0" fontId="0" fillId="2" borderId="31" xfId="0" applyFill="1" applyBorder="1" applyProtection="1">
      <protection hidden="1"/>
    </xf>
    <xf numFmtId="0" fontId="0" fillId="2" borderId="16" xfId="0" applyFill="1" applyBorder="1" applyProtection="1">
      <protection hidden="1"/>
    </xf>
    <xf numFmtId="0" fontId="0" fillId="0" borderId="20" xfId="0" applyBorder="1" applyProtection="1">
      <protection hidden="1"/>
    </xf>
    <xf numFmtId="0" fontId="0" fillId="0" borderId="27" xfId="0" applyBorder="1" applyAlignment="1" applyProtection="1">
      <alignment horizontal="right"/>
      <protection hidden="1"/>
    </xf>
    <xf numFmtId="0" fontId="0" fillId="0" borderId="27" xfId="0" applyBorder="1" applyProtection="1">
      <protection hidden="1"/>
    </xf>
    <xf numFmtId="0" fontId="0" fillId="0" borderId="31" xfId="0" applyBorder="1" applyProtection="1">
      <protection hidden="1"/>
    </xf>
    <xf numFmtId="0" fontId="0" fillId="0" borderId="4" xfId="0" applyFont="1" applyBorder="1" applyProtection="1">
      <protection hidden="1"/>
    </xf>
    <xf numFmtId="0" fontId="0" fillId="0" borderId="9" xfId="0" applyFont="1" applyBorder="1" applyProtection="1">
      <protection hidden="1"/>
    </xf>
    <xf numFmtId="0" fontId="0" fillId="0" borderId="4" xfId="0" applyBorder="1" applyProtection="1">
      <protection hidden="1"/>
    </xf>
    <xf numFmtId="0" fontId="0" fillId="2" borderId="27" xfId="0" applyFill="1" applyBorder="1" applyAlignment="1" applyProtection="1">
      <alignment horizontal="right"/>
      <protection hidden="1"/>
    </xf>
    <xf numFmtId="0" fontId="0" fillId="0" borderId="53" xfId="0" applyBorder="1" applyProtection="1">
      <protection hidden="1"/>
    </xf>
    <xf numFmtId="0" fontId="0" fillId="0" borderId="49" xfId="0" applyBorder="1" applyAlignment="1" applyProtection="1">
      <alignment horizontal="right"/>
      <protection hidden="1"/>
    </xf>
    <xf numFmtId="0" fontId="0" fillId="0" borderId="54" xfId="0" applyBorder="1" applyProtection="1">
      <protection hidden="1"/>
    </xf>
    <xf numFmtId="0" fontId="5" fillId="0" borderId="0" xfId="0" applyFont="1" applyBorder="1" applyProtection="1">
      <protection hidden="1"/>
    </xf>
    <xf numFmtId="0" fontId="0" fillId="0" borderId="0" xfId="0" applyFont="1" applyBorder="1" applyProtection="1">
      <protection hidden="1"/>
    </xf>
    <xf numFmtId="0" fontId="0" fillId="0" borderId="35" xfId="0" applyBorder="1" applyAlignment="1" applyProtection="1">
      <alignment horizontal="right"/>
      <protection hidden="1"/>
    </xf>
    <xf numFmtId="0" fontId="0" fillId="0" borderId="23" xfId="0" applyBorder="1" applyProtection="1">
      <protection hidden="1"/>
    </xf>
    <xf numFmtId="0" fontId="0" fillId="0" borderId="33" xfId="0" applyBorder="1" applyAlignment="1" applyProtection="1">
      <alignment horizontal="right"/>
      <protection hidden="1"/>
    </xf>
    <xf numFmtId="0" fontId="0" fillId="0" borderId="30" xfId="0" applyBorder="1" applyProtection="1">
      <protection hidden="1"/>
    </xf>
    <xf numFmtId="0" fontId="5" fillId="0" borderId="4" xfId="0" applyFont="1" applyBorder="1" applyProtection="1">
      <protection hidden="1"/>
    </xf>
    <xf numFmtId="0" fontId="0" fillId="4" borderId="28" xfId="0" applyFill="1" applyBorder="1" applyProtection="1">
      <protection hidden="1"/>
    </xf>
    <xf numFmtId="0" fontId="0" fillId="4" borderId="34" xfId="0" applyFill="1" applyBorder="1" applyAlignment="1" applyProtection="1">
      <alignment horizontal="right"/>
      <protection hidden="1"/>
    </xf>
    <xf numFmtId="0" fontId="0" fillId="4" borderId="29" xfId="0" applyFill="1" applyBorder="1" applyProtection="1">
      <protection hidden="1"/>
    </xf>
    <xf numFmtId="6" fontId="0" fillId="4" borderId="25" xfId="0" applyNumberFormat="1" applyFill="1" applyBorder="1" applyProtection="1">
      <protection hidden="1"/>
    </xf>
    <xf numFmtId="0" fontId="0" fillId="0" borderId="3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3" borderId="0" xfId="0" applyFill="1"/>
    <xf numFmtId="0" fontId="0" fillId="3" borderId="37" xfId="0" applyFill="1" applyBorder="1" applyAlignment="1">
      <alignment horizontal="center"/>
    </xf>
    <xf numFmtId="0" fontId="6" fillId="3" borderId="16" xfId="0" applyFont="1" applyFill="1" applyBorder="1"/>
    <xf numFmtId="0" fontId="6" fillId="3" borderId="46" xfId="0" applyFont="1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0" xfId="0" applyFill="1" applyBorder="1"/>
    <xf numFmtId="0" fontId="2" fillId="5" borderId="0" xfId="0" applyFont="1" applyFill="1" applyBorder="1" applyAlignment="1">
      <alignment horizontal="center"/>
    </xf>
    <xf numFmtId="0" fontId="0" fillId="5" borderId="10" xfId="0" applyFill="1" applyBorder="1"/>
    <xf numFmtId="0" fontId="0" fillId="5" borderId="6" xfId="0" applyFill="1" applyBorder="1" applyProtection="1">
      <protection hidden="1"/>
    </xf>
    <xf numFmtId="0" fontId="0" fillId="5" borderId="7" xfId="0" applyFill="1" applyBorder="1" applyProtection="1">
      <protection hidden="1"/>
    </xf>
    <xf numFmtId="0" fontId="0" fillId="5" borderId="8" xfId="0" applyFill="1" applyBorder="1" applyProtection="1">
      <protection hidden="1"/>
    </xf>
    <xf numFmtId="0" fontId="0" fillId="5" borderId="9" xfId="0" applyFill="1" applyBorder="1" applyProtection="1">
      <protection hidden="1"/>
    </xf>
    <xf numFmtId="0" fontId="0" fillId="5" borderId="0" xfId="0" applyFill="1" applyBorder="1" applyProtection="1">
      <protection hidden="1"/>
    </xf>
    <xf numFmtId="0" fontId="2" fillId="5" borderId="0" xfId="0" applyFont="1" applyFill="1" applyBorder="1" applyAlignment="1" applyProtection="1">
      <alignment horizontal="center"/>
      <protection hidden="1"/>
    </xf>
    <xf numFmtId="0" fontId="0" fillId="5" borderId="10" xfId="0" applyFill="1" applyBorder="1" applyProtection="1">
      <protection hidden="1"/>
    </xf>
    <xf numFmtId="0" fontId="2" fillId="0" borderId="1" xfId="0" applyFont="1" applyBorder="1" applyAlignment="1" applyProtection="1">
      <alignment horizontal="left"/>
      <protection hidden="1"/>
    </xf>
    <xf numFmtId="0" fontId="2" fillId="0" borderId="22" xfId="0" applyFont="1" applyBorder="1" applyAlignment="1" applyProtection="1">
      <alignment horizontal="center"/>
      <protection hidden="1"/>
    </xf>
    <xf numFmtId="0" fontId="2" fillId="0" borderId="20" xfId="0" applyFont="1" applyBorder="1" applyAlignment="1" applyProtection="1">
      <alignment horizontal="center"/>
      <protection hidden="1"/>
    </xf>
    <xf numFmtId="49" fontId="0" fillId="0" borderId="0" xfId="0" applyNumberFormat="1" applyBorder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Border="1" applyAlignment="1">
      <alignment horizontal="left"/>
    </xf>
    <xf numFmtId="0" fontId="5" fillId="3" borderId="0" xfId="0" applyFont="1" applyFill="1" applyBorder="1"/>
    <xf numFmtId="0" fontId="5" fillId="0" borderId="0" xfId="0" applyFont="1" applyAlignment="1">
      <alignment horizontal="left"/>
    </xf>
    <xf numFmtId="0" fontId="5" fillId="0" borderId="0" xfId="0" applyFont="1"/>
    <xf numFmtId="0" fontId="7" fillId="3" borderId="0" xfId="0" applyFont="1" applyFill="1" applyBorder="1"/>
    <xf numFmtId="0" fontId="6" fillId="2" borderId="16" xfId="0" applyFont="1" applyFill="1" applyBorder="1"/>
    <xf numFmtId="0" fontId="6" fillId="2" borderId="18" xfId="0" applyFont="1" applyFill="1" applyBorder="1"/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Fill="1" applyBorder="1"/>
    <xf numFmtId="0" fontId="0" fillId="0" borderId="3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Fill="1" applyBorder="1"/>
    <xf numFmtId="49" fontId="0" fillId="0" borderId="33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Border="1" applyAlignment="1">
      <alignment horizontal="center"/>
    </xf>
    <xf numFmtId="0" fontId="0" fillId="2" borderId="48" xfId="0" applyFill="1" applyBorder="1" applyProtection="1">
      <protection hidden="1"/>
    </xf>
    <xf numFmtId="0" fontId="0" fillId="2" borderId="26" xfId="0" applyFill="1" applyBorder="1" applyProtection="1">
      <protection hidden="1"/>
    </xf>
    <xf numFmtId="0" fontId="0" fillId="2" borderId="53" xfId="0" applyFill="1" applyBorder="1" applyProtection="1">
      <protection hidden="1"/>
    </xf>
    <xf numFmtId="0" fontId="0" fillId="2" borderId="55" xfId="0" applyFill="1" applyBorder="1" applyProtection="1">
      <protection hidden="1"/>
    </xf>
    <xf numFmtId="0" fontId="0" fillId="2" borderId="4" xfId="0" applyFill="1" applyBorder="1" applyProtection="1">
      <protection hidden="1"/>
    </xf>
    <xf numFmtId="0" fontId="0" fillId="2" borderId="57" xfId="0" applyFill="1" applyBorder="1" applyProtection="1">
      <protection hidden="1"/>
    </xf>
    <xf numFmtId="0" fontId="0" fillId="6" borderId="0" xfId="0" applyFill="1" applyBorder="1" applyAlignment="1">
      <alignment horizontal="center" vertical="center"/>
    </xf>
    <xf numFmtId="0" fontId="0" fillId="3" borderId="32" xfId="0" applyFill="1" applyBorder="1" applyProtection="1">
      <protection hidden="1"/>
    </xf>
    <xf numFmtId="0" fontId="0" fillId="3" borderId="16" xfId="0" applyFill="1" applyBorder="1" applyProtection="1">
      <protection hidden="1"/>
    </xf>
    <xf numFmtId="0" fontId="0" fillId="3" borderId="34" xfId="0" applyFill="1" applyBorder="1" applyProtection="1">
      <protection hidden="1"/>
    </xf>
    <xf numFmtId="0" fontId="0" fillId="3" borderId="25" xfId="0" applyFill="1" applyBorder="1" applyProtection="1">
      <protection hidden="1"/>
    </xf>
    <xf numFmtId="0" fontId="0" fillId="3" borderId="58" xfId="0" applyFill="1" applyBorder="1" applyProtection="1">
      <protection hidden="1"/>
    </xf>
    <xf numFmtId="0" fontId="0" fillId="3" borderId="59" xfId="0" applyFill="1" applyBorder="1" applyProtection="1">
      <protection hidden="1"/>
    </xf>
    <xf numFmtId="0" fontId="0" fillId="0" borderId="24" xfId="0" applyFill="1" applyBorder="1" applyAlignment="1" applyProtection="1">
      <alignment horizontal="right"/>
      <protection hidden="1"/>
    </xf>
    <xf numFmtId="0" fontId="0" fillId="0" borderId="8" xfId="0" applyBorder="1" applyProtection="1">
      <protection hidden="1"/>
    </xf>
    <xf numFmtId="0" fontId="0" fillId="0" borderId="10" xfId="0" applyBorder="1" applyAlignment="1" applyProtection="1">
      <alignment horizontal="left"/>
      <protection hidden="1"/>
    </xf>
    <xf numFmtId="0" fontId="0" fillId="0" borderId="12" xfId="0" applyBorder="1" applyAlignment="1" applyProtection="1">
      <alignment horizontal="left"/>
      <protection hidden="1"/>
    </xf>
    <xf numFmtId="0" fontId="0" fillId="0" borderId="41" xfId="0" applyBorder="1" applyProtection="1">
      <protection hidden="1"/>
    </xf>
    <xf numFmtId="0" fontId="0" fillId="2" borderId="41" xfId="0" applyFill="1" applyBorder="1" applyProtection="1">
      <protection hidden="1"/>
    </xf>
    <xf numFmtId="0" fontId="0" fillId="0" borderId="49" xfId="0" applyBorder="1" applyProtection="1">
      <protection hidden="1"/>
    </xf>
    <xf numFmtId="0" fontId="0" fillId="0" borderId="10" xfId="0" applyBorder="1" applyProtection="1">
      <protection hidden="1"/>
    </xf>
    <xf numFmtId="0" fontId="0" fillId="0" borderId="56" xfId="0" applyBorder="1" applyAlignment="1" applyProtection="1">
      <alignment horizontal="left"/>
      <protection hidden="1"/>
    </xf>
    <xf numFmtId="0" fontId="0" fillId="0" borderId="3" xfId="0" applyBorder="1" applyAlignment="1" applyProtection="1">
      <alignment horizontal="right"/>
      <protection hidden="1"/>
    </xf>
    <xf numFmtId="0" fontId="0" fillId="0" borderId="57" xfId="0" applyBorder="1" applyAlignment="1" applyProtection="1">
      <alignment horizontal="right"/>
      <protection hidden="1"/>
    </xf>
    <xf numFmtId="0" fontId="0" fillId="0" borderId="57" xfId="0" applyBorder="1" applyAlignment="1" applyProtection="1">
      <alignment horizontal="left"/>
      <protection hidden="1"/>
    </xf>
    <xf numFmtId="0" fontId="0" fillId="2" borderId="26" xfId="0" applyFill="1" applyBorder="1" applyAlignment="1" applyProtection="1">
      <alignment horizontal="left"/>
      <protection hidden="1"/>
    </xf>
    <xf numFmtId="0" fontId="0" fillId="0" borderId="19" xfId="0" applyBorder="1" applyAlignment="1" applyProtection="1">
      <alignment horizontal="left"/>
      <protection hidden="1"/>
    </xf>
    <xf numFmtId="0" fontId="0" fillId="0" borderId="55" xfId="0" applyBorder="1" applyAlignment="1" applyProtection="1">
      <alignment horizontal="left"/>
      <protection hidden="1"/>
    </xf>
    <xf numFmtId="0" fontId="0" fillId="0" borderId="21" xfId="0" applyBorder="1" applyAlignment="1" applyProtection="1">
      <alignment horizontal="left"/>
      <protection hidden="1"/>
    </xf>
    <xf numFmtId="0" fontId="0" fillId="0" borderId="39" xfId="0" applyBorder="1" applyAlignment="1" applyProtection="1">
      <alignment horizontal="right"/>
      <protection hidden="1"/>
    </xf>
    <xf numFmtId="0" fontId="0" fillId="0" borderId="15" xfId="0" applyFill="1" applyBorder="1" applyAlignment="1" applyProtection="1">
      <alignment horizontal="right"/>
      <protection hidden="1"/>
    </xf>
    <xf numFmtId="49" fontId="0" fillId="0" borderId="0" xfId="0" applyNumberFormat="1"/>
    <xf numFmtId="0" fontId="1" fillId="3" borderId="32" xfId="0" applyFont="1" applyFill="1" applyBorder="1" applyAlignment="1" applyProtection="1">
      <protection locked="0"/>
    </xf>
    <xf numFmtId="0" fontId="2" fillId="5" borderId="11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5" borderId="11" xfId="0" applyFont="1" applyFill="1" applyBorder="1" applyAlignment="1" applyProtection="1">
      <alignment horizontal="center"/>
      <protection hidden="1"/>
    </xf>
    <xf numFmtId="0" fontId="2" fillId="5" borderId="5" xfId="0" applyFont="1" applyFill="1" applyBorder="1" applyAlignment="1" applyProtection="1">
      <alignment horizontal="center"/>
      <protection hidden="1"/>
    </xf>
    <xf numFmtId="0" fontId="2" fillId="5" borderId="12" xfId="0" applyFont="1" applyFill="1" applyBorder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 vertical="center"/>
      <protection hidden="1"/>
    </xf>
  </cellXfs>
  <cellStyles count="1">
    <cellStyle name="Normal" xfId="0" builtinId="0"/>
  </cellStyles>
  <dxfs count="12">
    <dxf>
      <border outline="0">
        <left style="medium">
          <color auto="1"/>
        </left>
        <right style="thin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/>
        <bottom style="thin">
          <color auto="1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/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right" vertical="bottom" textRotation="0" wrapText="0" indent="0" relativeIndent="0" justifyLastLine="0" shrinkToFit="0" mergeCell="0" readingOrder="0"/>
    </dxf>
    <dxf>
      <numFmt numFmtId="30" formatCode="@"/>
    </dxf>
    <dxf>
      <numFmt numFmtId="30" formatCode="@"/>
    </dxf>
    <dxf>
      <alignment horizontal="right" vertical="bottom" textRotation="0" wrapText="0" indent="0" relativeIndent="0" justifyLastLine="0" shrinkToFit="0" mergeCell="0" readingOrder="0"/>
    </dxf>
    <dxf>
      <numFmt numFmtId="30" formatCode="@"/>
    </dxf>
    <dxf>
      <numFmt numFmtId="30" formatCode="@"/>
    </dxf>
  </dxfs>
  <tableStyles count="0" defaultTableStyle="TableStyleMedium9" defaultPivotStyle="PivotStyleLight16"/>
  <colors>
    <mruColors>
      <color rgb="FF74CB30"/>
      <color rgb="FFA3B0FF"/>
      <color rgb="FFEA6212"/>
      <color rgb="FFEAEAEA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193384</xdr:colOff>
      <xdr:row>27</xdr:row>
      <xdr:rowOff>81502</xdr:rowOff>
    </xdr:from>
    <xdr:ext cx="184731" cy="937629"/>
    <xdr:sp macro="" textlink="">
      <xdr:nvSpPr>
        <xdr:cNvPr id="6" name="Rectangle 5"/>
        <xdr:cNvSpPr/>
      </xdr:nvSpPr>
      <xdr:spPr>
        <a:xfrm>
          <a:off x="5927434" y="6301327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endParaRPr lang="fr-FR" sz="54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ssiers/Simulateur%20Affranchissement/Simulateur%20Affranchissement%20Lettre%20V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.1"/>
      <sheetName val="Feuil1.2"/>
      <sheetName val="Feuil1.3"/>
      <sheetName val="Feuil1.4"/>
      <sheetName val="Annexe 1"/>
      <sheetName val="Annexe 2"/>
      <sheetName val="Simulateur Affranchissement Let"/>
    </sheetNames>
    <sheetDataSet>
      <sheetData sheetId="0"/>
      <sheetData sheetId="1">
        <row r="15">
          <cell r="C15">
            <v>0</v>
          </cell>
        </row>
        <row r="16">
          <cell r="H16">
            <v>0</v>
          </cell>
        </row>
        <row r="17">
          <cell r="H17">
            <v>0</v>
          </cell>
        </row>
        <row r="18">
          <cell r="H18" t="str">
            <v>Manuel</v>
          </cell>
        </row>
        <row r="19">
          <cell r="H19" t="str">
            <v>0</v>
          </cell>
        </row>
        <row r="20">
          <cell r="C20" t="e">
            <v>#DIV/0!</v>
          </cell>
          <cell r="H20" t="str">
            <v>0</v>
          </cell>
        </row>
        <row r="21">
          <cell r="C21">
            <v>0</v>
          </cell>
          <cell r="H21" t="str">
            <v>0</v>
          </cell>
        </row>
        <row r="22">
          <cell r="H22">
            <v>0</v>
          </cell>
        </row>
        <row r="24">
          <cell r="C24">
            <v>0</v>
          </cell>
        </row>
        <row r="25">
          <cell r="C25">
            <v>0</v>
          </cell>
          <cell r="H25">
            <v>0</v>
          </cell>
        </row>
        <row r="26">
          <cell r="H26">
            <v>0</v>
          </cell>
        </row>
        <row r="27">
          <cell r="C27" t="e">
            <v>#DIV/0!</v>
          </cell>
          <cell r="H27" t="str">
            <v>Manuel</v>
          </cell>
        </row>
        <row r="28">
          <cell r="H28" t="str">
            <v>0</v>
          </cell>
        </row>
        <row r="29">
          <cell r="H29" t="str">
            <v>0</v>
          </cell>
        </row>
        <row r="30">
          <cell r="H30" t="str">
            <v>0</v>
          </cell>
        </row>
        <row r="33">
          <cell r="C33">
            <v>5.0999999999999996</v>
          </cell>
        </row>
        <row r="34">
          <cell r="C34" t="e">
            <v>#DIV/0!</v>
          </cell>
          <cell r="H34">
            <v>0</v>
          </cell>
        </row>
        <row r="35">
          <cell r="C35" t="e">
            <v>#DIV/0!</v>
          </cell>
          <cell r="H35">
            <v>0</v>
          </cell>
        </row>
        <row r="36">
          <cell r="H36" t="str">
            <v>Manuel</v>
          </cell>
        </row>
        <row r="37">
          <cell r="C37">
            <v>4.8</v>
          </cell>
          <cell r="H37" t="str">
            <v>0</v>
          </cell>
        </row>
        <row r="38">
          <cell r="C38">
            <v>4.8</v>
          </cell>
          <cell r="H38" t="str">
            <v>0</v>
          </cell>
        </row>
        <row r="39">
          <cell r="C39">
            <v>0</v>
          </cell>
          <cell r="H39" t="str">
            <v>0</v>
          </cell>
        </row>
        <row r="41">
          <cell r="C41">
            <v>0</v>
          </cell>
        </row>
        <row r="42">
          <cell r="C42">
            <v>0</v>
          </cell>
        </row>
        <row r="43">
          <cell r="H43">
            <v>0</v>
          </cell>
        </row>
        <row r="44">
          <cell r="C44" t="e">
            <v>#DIV/0!</v>
          </cell>
          <cell r="H44">
            <v>0</v>
          </cell>
        </row>
        <row r="45">
          <cell r="C45" t="e">
            <v>#DIV/0!</v>
          </cell>
          <cell r="H45" t="str">
            <v>Manuel</v>
          </cell>
        </row>
        <row r="46">
          <cell r="H46" t="str">
            <v>0</v>
          </cell>
        </row>
        <row r="47">
          <cell r="H47" t="str">
            <v>0</v>
          </cell>
        </row>
        <row r="48">
          <cell r="H48" t="str">
            <v>0</v>
          </cell>
        </row>
      </sheetData>
      <sheetData sheetId="2"/>
      <sheetData sheetId="3"/>
      <sheetData sheetId="4"/>
      <sheetData sheetId="5">
        <row r="6">
          <cell r="C6">
            <v>0.40899999999999997</v>
          </cell>
          <cell r="D6">
            <v>0.28799999999999998</v>
          </cell>
          <cell r="E6">
            <v>0.46100000000000002</v>
          </cell>
        </row>
        <row r="8">
          <cell r="C8">
            <v>0.41899999999999998</v>
          </cell>
          <cell r="D8">
            <v>0.308</v>
          </cell>
          <cell r="E8">
            <v>0.47099999999999997</v>
          </cell>
        </row>
        <row r="9">
          <cell r="D9">
            <v>4.1500000000000004</v>
          </cell>
        </row>
        <row r="10">
          <cell r="C10">
            <v>0.443</v>
          </cell>
          <cell r="D10">
            <v>0.35299999999999998</v>
          </cell>
          <cell r="E10">
            <v>0.496</v>
          </cell>
        </row>
        <row r="11">
          <cell r="D11">
            <v>4.1500000000000004</v>
          </cell>
        </row>
        <row r="18">
          <cell r="C18">
            <v>0.53</v>
          </cell>
          <cell r="D18">
            <v>0.75</v>
          </cell>
          <cell r="E18">
            <v>0.93</v>
          </cell>
        </row>
        <row r="20">
          <cell r="C20">
            <v>0.57999999999999996</v>
          </cell>
          <cell r="D20">
            <v>0.94</v>
          </cell>
          <cell r="E20">
            <v>1.4</v>
          </cell>
        </row>
        <row r="28">
          <cell r="C28">
            <v>0.05</v>
          </cell>
          <cell r="D28">
            <v>0.11</v>
          </cell>
        </row>
        <row r="30">
          <cell r="C30">
            <v>0.02</v>
          </cell>
          <cell r="D30">
            <v>0.05</v>
          </cell>
        </row>
      </sheetData>
      <sheetData sheetId="6" refreshError="1"/>
    </sheetDataSet>
  </externalBook>
</externalLink>
</file>

<file path=xl/tables/table1.xml><?xml version="1.0" encoding="utf-8"?>
<table xmlns="http://schemas.openxmlformats.org/spreadsheetml/2006/main" id="2" name="Tableau43" displayName="Tableau43" ref="F5:H7" totalsRowShown="0">
  <autoFilter ref="F5:H7"/>
  <tableColumns count="3">
    <tableColumn id="1" name="Code"/>
    <tableColumn id="2" name="Type tri manu"/>
    <tableColumn id="3" name="Poids (g)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6" name="Tableau6117" displayName="Tableau6117" ref="J5:L7" totalsRowShown="0">
  <autoFilter ref="J5:L7"/>
  <tableColumns count="3">
    <tableColumn id="1" name="Code" dataDxfId="11"/>
    <tableColumn id="2" name="Tarif taxe" dataDxfId="10"/>
    <tableColumn id="3" name="Colonne1" dataDxfId="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1" name="Tableau3212" displayName="Tableau3212" ref="B5:D10" totalsRowShown="0">
  <autoFilter ref="B5:D10"/>
  <tableColumns count="3">
    <tableColumn id="1" name="Code" dataDxfId="8"/>
    <tableColumn id="2" name="Type tri auto" dataDxfId="7"/>
    <tableColumn id="3" name="Poids (g)" dataDxfId="6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7" name="Tableau7" displayName="Tableau7" ref="B5:E11" totalsRowShown="0" tableBorderDxfId="5">
  <autoFilter ref="B5:E11"/>
  <tableColumns count="4">
    <tableColumn id="1" name="Code"/>
    <tableColumn id="2" name="G4 et Eco'pli (MECA) 0 à 35g"/>
    <tableColumn id="3" name="G4 et Eco'pli ( NON MECA) " dataDxfId="4"/>
    <tableColumn id="4" name="G2 0 à 35g" dataDxfId="3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8" name="Tableau8" displayName="Tableau8" ref="B17:E21" totalsRowShown="0" tableBorderDxfId="2">
  <autoFilter ref="B17:E21"/>
  <tableColumns count="4">
    <tableColumn id="1" name="Code"/>
    <tableColumn id="2" name="De 0 à 20g"/>
    <tableColumn id="3" name="De 20 à 50g"/>
    <tableColumn id="4" name="De 50 à 100g" dataDxfId="1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9" name="Tableau9" displayName="Tableau9" ref="B27:D31" totalsRowShown="0" tableBorderDxfId="0">
  <autoFilter ref="B27:D31"/>
  <tableColumns count="3">
    <tableColumn id="1" name="Code"/>
    <tableColumn id="2" name="DOM"/>
    <tableColumn id="3" name="TOM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2:J72"/>
  <sheetViews>
    <sheetView showGridLines="0" tabSelected="1" zoomScaleNormal="100" workbookViewId="0">
      <selection activeCell="A10" sqref="A10:H10"/>
    </sheetView>
  </sheetViews>
  <sheetFormatPr baseColWidth="10" defaultRowHeight="15"/>
  <cols>
    <col min="1" max="1" width="9.42578125" customWidth="1"/>
    <col min="2" max="2" width="27.85546875" customWidth="1"/>
    <col min="3" max="3" width="12.7109375" customWidth="1"/>
    <col min="4" max="4" width="25.42578125" customWidth="1"/>
    <col min="5" max="5" width="17.7109375" customWidth="1"/>
    <col min="6" max="6" width="27.28515625" customWidth="1"/>
    <col min="7" max="7" width="31.7109375" customWidth="1"/>
    <col min="8" max="8" width="9.42578125" customWidth="1"/>
  </cols>
  <sheetData>
    <row r="2" spans="1:10">
      <c r="B2" s="130"/>
      <c r="C2" s="131"/>
      <c r="D2" s="131"/>
      <c r="E2" s="131"/>
      <c r="F2" s="131"/>
      <c r="G2" s="132"/>
    </row>
    <row r="3" spans="1:10" ht="15.75">
      <c r="B3" s="133"/>
      <c r="C3" s="134"/>
      <c r="D3" s="134"/>
      <c r="E3" s="135"/>
      <c r="F3" s="134"/>
      <c r="G3" s="136"/>
    </row>
    <row r="4" spans="1:10" ht="15.75" customHeight="1">
      <c r="B4" s="205"/>
      <c r="C4" s="206"/>
      <c r="D4" s="206"/>
      <c r="E4" s="206"/>
      <c r="F4" s="206"/>
      <c r="G4" s="207"/>
    </row>
    <row r="7" spans="1:10" ht="18.75">
      <c r="A7" s="208" t="s">
        <v>0</v>
      </c>
      <c r="B7" s="208"/>
      <c r="C7" s="208"/>
      <c r="D7" s="208"/>
      <c r="E7" s="208"/>
      <c r="F7" s="208"/>
      <c r="G7" s="208"/>
      <c r="H7" s="208"/>
    </row>
    <row r="8" spans="1:10">
      <c r="E8" s="1"/>
      <c r="G8" s="1"/>
      <c r="H8" s="1"/>
      <c r="I8" s="1"/>
      <c r="J8" s="1"/>
    </row>
    <row r="9" spans="1:10">
      <c r="E9" s="1"/>
      <c r="G9" s="1"/>
      <c r="H9" s="1"/>
      <c r="I9" s="1"/>
      <c r="J9" s="1"/>
    </row>
    <row r="10" spans="1:10" ht="15" customHeight="1">
      <c r="A10" s="208" t="s">
        <v>92</v>
      </c>
      <c r="B10" s="208"/>
      <c r="C10" s="208"/>
      <c r="D10" s="208"/>
      <c r="E10" s="208"/>
      <c r="F10" s="208"/>
      <c r="G10" s="208"/>
      <c r="H10" s="208"/>
      <c r="I10" s="1"/>
      <c r="J10" s="1"/>
    </row>
    <row r="11" spans="1:10">
      <c r="E11" s="1"/>
      <c r="G11" s="1"/>
      <c r="H11" s="1"/>
      <c r="I11" s="1"/>
      <c r="J11" s="1"/>
    </row>
    <row r="12" spans="1:10" ht="15.75">
      <c r="B12" s="2" t="s">
        <v>8</v>
      </c>
      <c r="C12" s="2"/>
      <c r="E12" s="1"/>
      <c r="G12" s="1"/>
      <c r="H12" s="1"/>
      <c r="I12" s="1"/>
      <c r="J12" s="1"/>
    </row>
    <row r="14" spans="1:10" ht="15.75" thickBot="1">
      <c r="G14" s="126"/>
    </row>
    <row r="15" spans="1:10">
      <c r="B15" s="18"/>
      <c r="C15" s="19"/>
      <c r="D15" s="14" t="s">
        <v>2</v>
      </c>
      <c r="E15" s="14" t="s">
        <v>3</v>
      </c>
      <c r="F15" s="12" t="s">
        <v>4</v>
      </c>
      <c r="G15" s="127" t="s">
        <v>57</v>
      </c>
    </row>
    <row r="16" spans="1:10" ht="16.5" customHeight="1">
      <c r="B16" s="15"/>
      <c r="C16" s="16" t="s">
        <v>22</v>
      </c>
      <c r="D16" s="17">
        <v>0</v>
      </c>
      <c r="E16" s="10"/>
      <c r="F16" s="10"/>
      <c r="G16" s="155"/>
    </row>
    <row r="17" spans="2:7" ht="16.5" customHeight="1">
      <c r="B17" s="15"/>
      <c r="C17" s="16" t="s">
        <v>38</v>
      </c>
      <c r="D17" s="17">
        <v>0</v>
      </c>
      <c r="E17" s="10"/>
      <c r="F17" s="10"/>
      <c r="G17" s="155"/>
    </row>
    <row r="18" spans="2:7" ht="16.5" customHeight="1">
      <c r="B18" s="15"/>
      <c r="C18" s="16" t="s">
        <v>37</v>
      </c>
      <c r="D18" s="17">
        <v>0</v>
      </c>
      <c r="E18" s="10"/>
      <c r="F18" s="10"/>
      <c r="G18" s="155"/>
    </row>
    <row r="19" spans="2:7" ht="16.5" customHeight="1">
      <c r="B19" s="24"/>
      <c r="C19" s="25" t="s">
        <v>6</v>
      </c>
      <c r="D19" s="26">
        <v>0</v>
      </c>
      <c r="E19" s="40"/>
      <c r="F19" s="13"/>
      <c r="G19" s="156"/>
    </row>
    <row r="20" spans="2:7">
      <c r="B20" s="8"/>
      <c r="C20" s="27"/>
      <c r="D20" s="28"/>
      <c r="E20" s="9"/>
      <c r="F20" s="10"/>
      <c r="G20" s="155"/>
    </row>
    <row r="21" spans="2:7" ht="18.75" customHeight="1">
      <c r="B21" s="15"/>
      <c r="C21" s="16" t="s">
        <v>1</v>
      </c>
      <c r="D21" s="28"/>
      <c r="E21" s="47" t="e">
        <f>INDEX(RefPapPds,codepapier,1)</f>
        <v>#NAME?</v>
      </c>
      <c r="F21" s="22" t="s">
        <v>5</v>
      </c>
      <c r="G21" s="128">
        <v>1</v>
      </c>
    </row>
    <row r="22" spans="2:7" ht="18.75" customHeight="1">
      <c r="B22" s="42"/>
      <c r="C22" s="41" t="s">
        <v>59</v>
      </c>
      <c r="D22" s="204"/>
      <c r="E22" s="21" t="e">
        <f>INDEX(RefEnvpPds,codeenvp,1)</f>
        <v>#NAME?</v>
      </c>
      <c r="F22" s="22" t="s">
        <v>5</v>
      </c>
      <c r="G22" s="128">
        <v>1</v>
      </c>
    </row>
    <row r="23" spans="2:7" ht="18.75" customHeight="1">
      <c r="B23" s="15"/>
      <c r="C23" s="16" t="s">
        <v>117</v>
      </c>
      <c r="D23" s="20"/>
      <c r="E23" s="21" t="str">
        <f>INDEX(RefTrisPds,codepliauto,1)</f>
        <v>0 à 35</v>
      </c>
      <c r="F23" s="22" t="s">
        <v>5</v>
      </c>
      <c r="G23" s="128">
        <v>2</v>
      </c>
    </row>
    <row r="24" spans="2:7" ht="18.75" customHeight="1">
      <c r="B24" s="15"/>
      <c r="C24" s="16" t="s">
        <v>116</v>
      </c>
      <c r="D24" s="20"/>
      <c r="E24" s="21" t="str">
        <f>INDEX(RefGaPds,codepliman,1)</f>
        <v>0 à 100</v>
      </c>
      <c r="F24" s="22" t="s">
        <v>5</v>
      </c>
      <c r="G24" s="128">
        <v>2</v>
      </c>
    </row>
    <row r="25" spans="2:7" ht="19.5" customHeight="1" thickBot="1">
      <c r="B25" s="29"/>
      <c r="C25" s="30" t="s">
        <v>47</v>
      </c>
      <c r="D25" s="43"/>
      <c r="E25" s="31" t="str">
        <f>INDEX(RefTax,codetax,1)</f>
        <v>REDUIT</v>
      </c>
      <c r="F25" s="32" t="s">
        <v>93</v>
      </c>
      <c r="G25" s="129">
        <v>1</v>
      </c>
    </row>
    <row r="26" spans="2:7" ht="18.75" customHeight="1">
      <c r="B26" s="3"/>
      <c r="C26" s="4"/>
      <c r="D26" s="38"/>
      <c r="E26" s="6"/>
      <c r="F26" s="5"/>
      <c r="G26" s="3"/>
    </row>
    <row r="27" spans="2:7" ht="18.75" customHeight="1">
      <c r="B27" s="154"/>
      <c r="C27" s="4"/>
      <c r="D27" s="38"/>
      <c r="E27" s="6"/>
      <c r="F27" s="5"/>
      <c r="G27" s="3"/>
    </row>
    <row r="28" spans="2:7" ht="18.75" customHeight="1">
      <c r="B28" s="154"/>
      <c r="C28" s="4"/>
      <c r="D28" s="38"/>
      <c r="E28" s="6"/>
      <c r="F28" s="5"/>
      <c r="G28" s="3"/>
    </row>
    <row r="29" spans="2:7">
      <c r="B29" s="151" t="s">
        <v>7</v>
      </c>
      <c r="C29" s="4"/>
      <c r="D29" s="7" t="s">
        <v>124</v>
      </c>
      <c r="E29" s="6"/>
      <c r="F29" s="5"/>
      <c r="G29" s="5"/>
    </row>
    <row r="30" spans="2:7">
      <c r="C30" s="4"/>
      <c r="D30" s="7"/>
      <c r="E30" s="6"/>
      <c r="F30" s="5"/>
      <c r="G30" s="5"/>
    </row>
    <row r="31" spans="2:7">
      <c r="B31" s="3"/>
      <c r="C31" s="4"/>
      <c r="D31" s="7"/>
      <c r="E31" s="6"/>
      <c r="F31" s="5"/>
      <c r="G31" s="5"/>
    </row>
    <row r="32" spans="2:7">
      <c r="B32" s="152" t="s">
        <v>111</v>
      </c>
      <c r="E32" s="1"/>
      <c r="G32" s="1"/>
    </row>
    <row r="33" spans="2:7" ht="15.75" thickBot="1">
      <c r="E33" s="1"/>
      <c r="G33" s="1"/>
    </row>
    <row r="34" spans="2:7" ht="15" customHeight="1">
      <c r="B34" s="33"/>
      <c r="C34" s="34"/>
      <c r="D34" s="35" t="s">
        <v>2</v>
      </c>
      <c r="E34" s="35" t="s">
        <v>3</v>
      </c>
      <c r="F34" s="36" t="s">
        <v>4</v>
      </c>
      <c r="G34" s="37" t="s">
        <v>57</v>
      </c>
    </row>
    <row r="35" spans="2:7" ht="18.75" customHeight="1">
      <c r="B35" s="15"/>
      <c r="C35" s="16" t="s">
        <v>73</v>
      </c>
      <c r="D35" s="39"/>
      <c r="E35" s="21" t="e">
        <f>INDEX(RefAsiPds,codeasi,1)</f>
        <v>#NAME?</v>
      </c>
      <c r="F35" s="22" t="s">
        <v>5</v>
      </c>
      <c r="G35" s="11">
        <v>1</v>
      </c>
    </row>
    <row r="36" spans="2:7" ht="16.5" customHeight="1" thickBot="1">
      <c r="B36" s="29"/>
      <c r="C36" s="30" t="s">
        <v>76</v>
      </c>
      <c r="D36" s="23">
        <v>0</v>
      </c>
      <c r="E36" s="45"/>
      <c r="F36" s="46"/>
      <c r="G36" s="44"/>
    </row>
    <row r="38" spans="2:7" ht="15.75" thickBot="1"/>
    <row r="39" spans="2:7">
      <c r="B39" s="33"/>
      <c r="C39" s="34"/>
      <c r="D39" s="35" t="s">
        <v>2</v>
      </c>
      <c r="E39" s="35" t="s">
        <v>3</v>
      </c>
      <c r="F39" s="36" t="s">
        <v>4</v>
      </c>
      <c r="G39" s="37" t="s">
        <v>57</v>
      </c>
    </row>
    <row r="40" spans="2:7">
      <c r="B40" s="15"/>
      <c r="C40" s="16" t="s">
        <v>73</v>
      </c>
      <c r="D40" s="39"/>
      <c r="E40" s="21" t="e">
        <f>INDEX(RefAsiPds,codeasi2,1)</f>
        <v>#NAME?</v>
      </c>
      <c r="F40" s="22" t="s">
        <v>5</v>
      </c>
      <c r="G40" s="11">
        <v>1</v>
      </c>
    </row>
    <row r="41" spans="2:7" ht="15.75" thickBot="1">
      <c r="B41" s="29"/>
      <c r="C41" s="30" t="s">
        <v>76</v>
      </c>
      <c r="D41" s="23">
        <v>0</v>
      </c>
      <c r="E41" s="45"/>
      <c r="F41" s="46"/>
      <c r="G41" s="44"/>
    </row>
    <row r="43" spans="2:7" ht="15.75" thickBot="1"/>
    <row r="44" spans="2:7">
      <c r="B44" s="33"/>
      <c r="C44" s="34"/>
      <c r="D44" s="35" t="s">
        <v>2</v>
      </c>
      <c r="E44" s="35" t="s">
        <v>3</v>
      </c>
      <c r="F44" s="36" t="s">
        <v>4</v>
      </c>
      <c r="G44" s="37" t="s">
        <v>57</v>
      </c>
    </row>
    <row r="45" spans="2:7">
      <c r="B45" s="15"/>
      <c r="C45" s="16" t="s">
        <v>73</v>
      </c>
      <c r="D45" s="39"/>
      <c r="E45" s="21" t="e">
        <f>INDEX(RefAsiPds,codeasi3,1)</f>
        <v>#NAME?</v>
      </c>
      <c r="F45" s="22" t="s">
        <v>5</v>
      </c>
      <c r="G45" s="11">
        <v>1</v>
      </c>
    </row>
    <row r="46" spans="2:7" ht="15.75" thickBot="1">
      <c r="B46" s="29"/>
      <c r="C46" s="30" t="s">
        <v>76</v>
      </c>
      <c r="D46" s="23">
        <v>0</v>
      </c>
      <c r="E46" s="45"/>
      <c r="F46" s="46"/>
      <c r="G46" s="44"/>
    </row>
    <row r="48" spans="2:7" ht="15.75" thickBot="1"/>
    <row r="49" spans="2:7">
      <c r="B49" s="33"/>
      <c r="C49" s="34"/>
      <c r="D49" s="35" t="s">
        <v>2</v>
      </c>
      <c r="E49" s="35" t="s">
        <v>3</v>
      </c>
      <c r="F49" s="36" t="s">
        <v>4</v>
      </c>
      <c r="G49" s="37" t="s">
        <v>57</v>
      </c>
    </row>
    <row r="50" spans="2:7">
      <c r="B50" s="15"/>
      <c r="C50" s="16" t="s">
        <v>73</v>
      </c>
      <c r="D50" s="39"/>
      <c r="E50" s="21" t="e">
        <f>INDEX(RefAsiPds,codeasi4,1)</f>
        <v>#NAME?</v>
      </c>
      <c r="F50" s="22" t="s">
        <v>5</v>
      </c>
      <c r="G50" s="11">
        <v>1</v>
      </c>
    </row>
    <row r="51" spans="2:7" ht="15.75" thickBot="1">
      <c r="B51" s="29"/>
      <c r="C51" s="30" t="s">
        <v>76</v>
      </c>
      <c r="D51" s="23">
        <v>0</v>
      </c>
      <c r="E51" s="45"/>
      <c r="F51" s="46"/>
      <c r="G51" s="44"/>
    </row>
    <row r="52" spans="2:7">
      <c r="B52" s="3"/>
      <c r="C52" s="4"/>
      <c r="D52" s="38"/>
      <c r="E52" s="4"/>
      <c r="F52" s="3"/>
      <c r="G52" s="3"/>
    </row>
    <row r="53" spans="2:7">
      <c r="B53" s="153" t="s">
        <v>112</v>
      </c>
    </row>
    <row r="54" spans="2:7" ht="15.75" thickBot="1"/>
    <row r="55" spans="2:7">
      <c r="B55" s="33"/>
      <c r="C55" s="34"/>
      <c r="D55" s="35" t="s">
        <v>2</v>
      </c>
      <c r="E55" s="36" t="s">
        <v>4</v>
      </c>
    </row>
    <row r="56" spans="2:7">
      <c r="B56" s="15"/>
      <c r="C56" s="16" t="s">
        <v>113</v>
      </c>
      <c r="D56" s="39">
        <v>0</v>
      </c>
      <c r="E56" s="22" t="s">
        <v>5</v>
      </c>
    </row>
    <row r="57" spans="2:7" ht="15.75" thickBot="1">
      <c r="B57" s="29"/>
      <c r="C57" s="30" t="s">
        <v>76</v>
      </c>
      <c r="D57" s="23">
        <v>0</v>
      </c>
      <c r="E57" s="46"/>
    </row>
    <row r="59" spans="2:7" ht="15.75" thickBot="1"/>
    <row r="60" spans="2:7">
      <c r="B60" s="33"/>
      <c r="C60" s="34"/>
      <c r="D60" s="35" t="s">
        <v>2</v>
      </c>
      <c r="E60" s="36" t="s">
        <v>4</v>
      </c>
    </row>
    <row r="61" spans="2:7">
      <c r="B61" s="15"/>
      <c r="C61" s="16" t="s">
        <v>113</v>
      </c>
      <c r="D61" s="39">
        <v>0</v>
      </c>
      <c r="E61" s="22" t="s">
        <v>5</v>
      </c>
    </row>
    <row r="62" spans="2:7" ht="15.75" thickBot="1">
      <c r="B62" s="29"/>
      <c r="C62" s="30" t="s">
        <v>76</v>
      </c>
      <c r="D62" s="23">
        <v>0</v>
      </c>
      <c r="E62" s="46"/>
    </row>
    <row r="64" spans="2:7" ht="15.75" thickBot="1"/>
    <row r="65" spans="2:5">
      <c r="B65" s="33"/>
      <c r="C65" s="34"/>
      <c r="D65" s="35" t="s">
        <v>2</v>
      </c>
      <c r="E65" s="36" t="s">
        <v>4</v>
      </c>
    </row>
    <row r="66" spans="2:5">
      <c r="B66" s="15"/>
      <c r="C66" s="16" t="s">
        <v>113</v>
      </c>
      <c r="D66" s="39">
        <v>0</v>
      </c>
      <c r="E66" s="22" t="s">
        <v>5</v>
      </c>
    </row>
    <row r="67" spans="2:5" ht="15.75" thickBot="1">
      <c r="B67" s="29"/>
      <c r="C67" s="30" t="s">
        <v>76</v>
      </c>
      <c r="D67" s="23">
        <v>0</v>
      </c>
      <c r="E67" s="46"/>
    </row>
    <row r="69" spans="2:5" ht="15.75" thickBot="1"/>
    <row r="70" spans="2:5">
      <c r="B70" s="33"/>
      <c r="C70" s="34"/>
      <c r="D70" s="35" t="s">
        <v>2</v>
      </c>
      <c r="E70" s="36" t="s">
        <v>4</v>
      </c>
    </row>
    <row r="71" spans="2:5">
      <c r="B71" s="15"/>
      <c r="C71" s="16" t="s">
        <v>113</v>
      </c>
      <c r="D71" s="39">
        <v>0</v>
      </c>
      <c r="E71" s="22" t="s">
        <v>5</v>
      </c>
    </row>
    <row r="72" spans="2:5" ht="15.75" thickBot="1">
      <c r="B72" s="29"/>
      <c r="C72" s="30" t="s">
        <v>76</v>
      </c>
      <c r="D72" s="23">
        <v>0</v>
      </c>
      <c r="E72" s="46"/>
    </row>
  </sheetData>
  <mergeCells count="3">
    <mergeCell ref="B4:G4"/>
    <mergeCell ref="A7:H7"/>
    <mergeCell ref="A10:H10"/>
  </mergeCells>
  <pageMargins left="0.23622047244094491" right="0.23622047244094491" top="0.74803149606299213" bottom="0.74803149606299213" header="0.31496062992125984" footer="0.31496062992125984"/>
  <pageSetup paperSize="9" fitToWidth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L65"/>
  <sheetViews>
    <sheetView showGridLines="0" zoomScaleNormal="100" workbookViewId="0">
      <selection activeCell="D25" sqref="D25"/>
    </sheetView>
  </sheetViews>
  <sheetFormatPr baseColWidth="10" defaultRowHeight="15"/>
  <cols>
    <col min="1" max="1" width="9.42578125" customWidth="1"/>
    <col min="2" max="2" width="27.85546875" customWidth="1"/>
    <col min="3" max="5" width="21.42578125" customWidth="1"/>
    <col min="6" max="6" width="1.28515625" customWidth="1"/>
    <col min="7" max="7" width="27.85546875" customWidth="1"/>
    <col min="8" max="8" width="21.42578125" customWidth="1"/>
    <col min="9" max="9" width="9.42578125" customWidth="1"/>
  </cols>
  <sheetData>
    <row r="1" spans="1:12">
      <c r="A1" s="48"/>
      <c r="B1" s="49"/>
      <c r="C1" s="49"/>
      <c r="D1" s="49"/>
      <c r="E1" s="49"/>
      <c r="F1" s="49"/>
      <c r="G1" s="49"/>
      <c r="H1" s="49"/>
      <c r="I1" s="50"/>
    </row>
    <row r="2" spans="1:12">
      <c r="A2" s="48"/>
      <c r="B2" s="137"/>
      <c r="C2" s="138"/>
      <c r="D2" s="138"/>
      <c r="E2" s="138"/>
      <c r="F2" s="138"/>
      <c r="G2" s="138"/>
      <c r="H2" s="139"/>
      <c r="I2" s="51"/>
    </row>
    <row r="3" spans="1:12" ht="15.75">
      <c r="A3" s="48"/>
      <c r="B3" s="140"/>
      <c r="C3" s="141"/>
      <c r="D3" s="141"/>
      <c r="E3" s="141"/>
      <c r="F3" s="141"/>
      <c r="G3" s="142"/>
      <c r="H3" s="143"/>
      <c r="I3" s="48"/>
    </row>
    <row r="4" spans="1:12" ht="15.75">
      <c r="A4" s="48"/>
      <c r="B4" s="209"/>
      <c r="C4" s="210"/>
      <c r="D4" s="210"/>
      <c r="E4" s="210"/>
      <c r="F4" s="210"/>
      <c r="G4" s="210"/>
      <c r="H4" s="211"/>
      <c r="I4" s="52"/>
    </row>
    <row r="5" spans="1:12">
      <c r="A5" s="48"/>
      <c r="B5" s="48"/>
      <c r="C5" s="48"/>
      <c r="D5" s="48"/>
      <c r="E5" s="48"/>
      <c r="F5" s="48"/>
      <c r="G5" s="48"/>
      <c r="H5" s="48"/>
      <c r="I5" s="52"/>
    </row>
    <row r="6" spans="1:12" ht="15" customHeight="1">
      <c r="A6" s="48"/>
      <c r="B6" s="48"/>
      <c r="C6" s="48"/>
      <c r="D6" s="48"/>
      <c r="E6" s="48"/>
      <c r="F6" s="48"/>
      <c r="G6" s="48"/>
      <c r="H6" s="48"/>
      <c r="I6" s="52"/>
    </row>
    <row r="7" spans="1:12" ht="18.75" customHeight="1">
      <c r="A7" s="212" t="s">
        <v>0</v>
      </c>
      <c r="B7" s="212"/>
      <c r="C7" s="212"/>
      <c r="D7" s="212"/>
      <c r="E7" s="212"/>
      <c r="F7" s="212"/>
      <c r="G7" s="212"/>
      <c r="H7" s="212"/>
      <c r="I7" s="212"/>
    </row>
    <row r="8" spans="1:12">
      <c r="A8" s="48"/>
      <c r="B8" s="48"/>
      <c r="C8" s="48"/>
      <c r="D8" s="48"/>
      <c r="E8" s="48"/>
      <c r="F8" s="48"/>
      <c r="G8" s="52"/>
      <c r="H8" s="48"/>
      <c r="I8" s="52"/>
      <c r="J8" s="1"/>
      <c r="K8" s="1"/>
      <c r="L8" s="1"/>
    </row>
    <row r="9" spans="1:12">
      <c r="A9" s="48"/>
      <c r="B9" s="48"/>
      <c r="C9" s="48"/>
      <c r="D9" s="48"/>
      <c r="E9" s="48"/>
      <c r="F9" s="48"/>
      <c r="G9" s="52"/>
      <c r="H9" s="48"/>
      <c r="I9" s="52"/>
      <c r="J9" s="1"/>
      <c r="K9" s="1"/>
      <c r="L9" s="1"/>
    </row>
    <row r="10" spans="1:12" ht="18.75">
      <c r="A10" s="212" t="s">
        <v>17</v>
      </c>
      <c r="B10" s="212"/>
      <c r="C10" s="212"/>
      <c r="D10" s="212"/>
      <c r="E10" s="212"/>
      <c r="F10" s="212"/>
      <c r="G10" s="212"/>
      <c r="H10" s="212"/>
      <c r="I10" s="212"/>
      <c r="J10" s="1"/>
      <c r="K10" s="1"/>
      <c r="L10" s="1"/>
    </row>
    <row r="11" spans="1:12">
      <c r="A11" s="48"/>
      <c r="B11" s="48"/>
      <c r="C11" s="48"/>
      <c r="D11" s="48" t="s">
        <v>58</v>
      </c>
      <c r="E11" s="48"/>
      <c r="F11" s="48"/>
      <c r="G11" s="48"/>
      <c r="H11" s="48"/>
      <c r="I11" s="48"/>
      <c r="J11" s="1"/>
      <c r="K11" s="1"/>
      <c r="L11" s="1"/>
    </row>
    <row r="12" spans="1:12" ht="15.75" thickBot="1">
      <c r="A12" s="48"/>
      <c r="B12" s="48"/>
      <c r="C12" s="48"/>
      <c r="D12" s="48"/>
      <c r="E12" s="48"/>
      <c r="F12" s="48"/>
      <c r="G12" s="48"/>
      <c r="H12" s="48"/>
      <c r="I12" s="48"/>
      <c r="J12" s="1"/>
      <c r="K12" s="1"/>
      <c r="L12" s="1"/>
    </row>
    <row r="13" spans="1:12" ht="15.75">
      <c r="A13" s="48"/>
      <c r="B13" s="145" t="s">
        <v>82</v>
      </c>
      <c r="C13" s="53"/>
      <c r="D13" s="48"/>
      <c r="E13" s="48"/>
      <c r="F13" s="48"/>
      <c r="G13" s="92" t="s">
        <v>18</v>
      </c>
      <c r="H13" s="54"/>
      <c r="I13" s="48"/>
    </row>
    <row r="14" spans="1:12">
      <c r="A14" s="48"/>
      <c r="B14" s="55"/>
      <c r="C14" s="56"/>
      <c r="D14" s="48"/>
      <c r="E14" s="48"/>
      <c r="F14" s="48"/>
      <c r="G14" s="57"/>
      <c r="H14" s="58"/>
      <c r="I14" s="48"/>
    </row>
    <row r="15" spans="1:12" ht="15.75">
      <c r="A15" s="48"/>
      <c r="B15" s="59" t="s">
        <v>9</v>
      </c>
      <c r="C15" s="60" t="e">
        <f>nbrplisdom+nbrplisfr+nbrplistom</f>
        <v>#REF!</v>
      </c>
      <c r="D15" s="48"/>
      <c r="E15" s="48"/>
      <c r="F15" s="48"/>
      <c r="G15" s="61" t="s">
        <v>32</v>
      </c>
      <c r="H15" s="62"/>
      <c r="I15" s="48"/>
    </row>
    <row r="16" spans="1:12">
      <c r="A16" s="48"/>
      <c r="B16" s="63" t="s">
        <v>23</v>
      </c>
      <c r="C16" s="64" t="e">
        <f>nbrplisfr</f>
        <v>#REF!</v>
      </c>
      <c r="D16" s="48"/>
      <c r="E16" s="48"/>
      <c r="F16" s="48"/>
      <c r="G16" s="63" t="s">
        <v>54</v>
      </c>
      <c r="H16" s="64" t="e">
        <f>NBRPLISTOT-nbrga1</f>
        <v>#REF!</v>
      </c>
      <c r="I16" s="48"/>
    </row>
    <row r="17" spans="1:9">
      <c r="A17" s="48"/>
      <c r="B17" s="65" t="s">
        <v>51</v>
      </c>
      <c r="C17" s="66" t="e">
        <f>nbrplisdom</f>
        <v>#REF!</v>
      </c>
      <c r="D17" s="48"/>
      <c r="E17" s="48"/>
      <c r="F17" s="48"/>
      <c r="G17" s="63" t="s">
        <v>55</v>
      </c>
      <c r="H17" s="64" t="e">
        <f>IF(tarifauto="0 à 100",0,ROUND((NBRPLISTOT/100*2),0.1))</f>
        <v>#REF!</v>
      </c>
      <c r="I17" s="48"/>
    </row>
    <row r="18" spans="1:9">
      <c r="A18" s="48"/>
      <c r="B18" s="65" t="s">
        <v>52</v>
      </c>
      <c r="C18" s="66" t="e">
        <f>nbrplistom</f>
        <v>#REF!</v>
      </c>
      <c r="D18" s="48"/>
      <c r="E18" s="48"/>
      <c r="F18" s="48"/>
      <c r="G18" s="63" t="s">
        <v>91</v>
      </c>
      <c r="H18" s="64" t="e">
        <f>IF(OR(nbrgache1&lt;31,tarifauto="0 à 100"),"Manuel","Automatique")</f>
        <v>#REF!</v>
      </c>
      <c r="I18" s="48"/>
    </row>
    <row r="19" spans="1:9">
      <c r="A19" s="48"/>
      <c r="B19" s="57"/>
      <c r="C19" s="58"/>
      <c r="D19" s="48"/>
      <c r="E19" s="48"/>
      <c r="F19" s="48"/>
      <c r="G19" s="63" t="s">
        <v>19</v>
      </c>
      <c r="H19" s="64" t="e">
        <f>IF(trait1="Manuel","0",IF(nbrgache1&lt;5001,100,IF(nbrgache1&lt;10001,70,IF(nbrgache1&lt;20001,39,IF(nbrgache1&lt;50001,26,IF(nbrgache1&lt;100001,10,IF(nbrgache1&lt;150000,2,"Erreur")))))))</f>
        <v>#REF!</v>
      </c>
      <c r="I19" s="48"/>
    </row>
    <row r="20" spans="1:9">
      <c r="A20" s="48"/>
      <c r="B20" s="63" t="s">
        <v>10</v>
      </c>
      <c r="C20" s="64" t="e">
        <f>nbrfeuilletstot/NBRPLISTOT</f>
        <v>#REF!</v>
      </c>
      <c r="D20" s="48"/>
      <c r="E20" s="48"/>
      <c r="F20" s="48"/>
      <c r="G20" s="63" t="s">
        <v>20</v>
      </c>
      <c r="H20" s="64" t="e">
        <f>IF(trait1="Manuel","0",IF(nbrgache1&lt;5001,0,IF(nbrgache1&lt;10001,30,IF(nbrgache1&lt;20001,60,IF(nbrgache1&lt;50001,73,IF(nbrgache1&lt;100001,88,IF(nbrgache1&lt;150000,95,"Erreur")))))))</f>
        <v>#REF!</v>
      </c>
      <c r="I20" s="48"/>
    </row>
    <row r="21" spans="1:9">
      <c r="A21" s="48"/>
      <c r="B21" s="63" t="s">
        <v>11</v>
      </c>
      <c r="C21" s="64" t="e">
        <f>nbrfeuillets*NBRPLISTOT</f>
        <v>#REF!</v>
      </c>
      <c r="D21" s="48"/>
      <c r="E21" s="48"/>
      <c r="F21" s="48"/>
      <c r="G21" s="63" t="s">
        <v>21</v>
      </c>
      <c r="H21" s="64" t="e">
        <f>IF(trait1="Manuel","0",IF(nbrgache1&lt;5001,0,IF(nbrgache1&lt;10001,0,IF(nbrgache1&lt;20001,1,IF(nbrgache1&lt;50001,1,IF(nbrgache1&lt;100001,2,IF(nbrgache1&lt;150000,3,"Erreur")))))))</f>
        <v>#REF!</v>
      </c>
      <c r="I21" s="48"/>
    </row>
    <row r="22" spans="1:9">
      <c r="A22" s="48"/>
      <c r="B22" s="63" t="s">
        <v>14</v>
      </c>
      <c r="C22" s="64" t="e">
        <f>INDEX(RefPap,codepapier,1)</f>
        <v>#NAME?</v>
      </c>
      <c r="D22" s="48"/>
      <c r="E22" s="48"/>
      <c r="F22" s="48"/>
      <c r="G22" s="63" t="s">
        <v>120</v>
      </c>
      <c r="H22" s="64" t="e">
        <f>IF(AND(trait1="Manuel",nbrgache1&gt;0),100,0)</f>
        <v>#REF!</v>
      </c>
      <c r="I22" s="48"/>
    </row>
    <row r="23" spans="1:9">
      <c r="A23" s="48"/>
      <c r="B23" s="57"/>
      <c r="C23" s="58"/>
      <c r="D23" s="48"/>
      <c r="E23" s="48"/>
      <c r="F23" s="48"/>
      <c r="G23" s="57"/>
      <c r="H23" s="58"/>
      <c r="I23" s="48"/>
    </row>
    <row r="24" spans="1:9" ht="15.75">
      <c r="A24" s="48"/>
      <c r="B24" s="63" t="s">
        <v>12</v>
      </c>
      <c r="C24" s="64" t="e">
        <f>nbrfeuilletsasi</f>
        <v>#REF!</v>
      </c>
      <c r="D24" s="48"/>
      <c r="E24" s="48"/>
      <c r="F24" s="48"/>
      <c r="G24" s="61" t="s">
        <v>31</v>
      </c>
      <c r="H24" s="67"/>
      <c r="I24" s="48"/>
    </row>
    <row r="25" spans="1:9">
      <c r="A25" s="48"/>
      <c r="B25" s="63" t="s">
        <v>13</v>
      </c>
      <c r="C25" s="64" t="e">
        <f>nbrfeuilletsasi*NBRPLISTOT</f>
        <v>#REF!</v>
      </c>
      <c r="D25" s="48"/>
      <c r="E25" s="48"/>
      <c r="F25" s="48"/>
      <c r="G25" s="63" t="s">
        <v>54</v>
      </c>
      <c r="H25" s="64" t="e">
        <f>nbrga1-nbrga2</f>
        <v>#REF!</v>
      </c>
      <c r="I25" s="48"/>
    </row>
    <row r="26" spans="1:9">
      <c r="A26" s="48"/>
      <c r="B26" s="57"/>
      <c r="C26" s="58"/>
      <c r="D26" s="48"/>
      <c r="E26" s="48"/>
      <c r="F26" s="48"/>
      <c r="G26" s="63" t="s">
        <v>55</v>
      </c>
      <c r="H26" s="64" t="e">
        <f>IF(nbrga1&gt;30,ROUND((nbrga1/100*2),0.1),0)</f>
        <v>#REF!</v>
      </c>
      <c r="I26" s="48"/>
    </row>
    <row r="27" spans="1:9">
      <c r="A27" s="48"/>
      <c r="B27" s="63" t="s">
        <v>74</v>
      </c>
      <c r="C27" s="64" t="e">
        <f>nbrfeuilplis+nbrasiplis</f>
        <v>#REF!</v>
      </c>
      <c r="D27" s="48"/>
      <c r="E27" s="48"/>
      <c r="F27" s="48"/>
      <c r="G27" s="63" t="s">
        <v>91</v>
      </c>
      <c r="H27" s="64" t="e">
        <f>IF(nbrgache2&lt;31,"Manuel","Automatique")</f>
        <v>#REF!</v>
      </c>
      <c r="I27" s="48"/>
    </row>
    <row r="28" spans="1:9">
      <c r="A28" s="48"/>
      <c r="B28" s="63" t="s">
        <v>75</v>
      </c>
      <c r="C28" s="64" t="e">
        <f>nbrfeuilletstot+nbrasitot</f>
        <v>#REF!</v>
      </c>
      <c r="D28" s="48"/>
      <c r="E28" s="48"/>
      <c r="F28" s="48"/>
      <c r="G28" s="63" t="s">
        <v>19</v>
      </c>
      <c r="H28" s="64" t="e">
        <f>IF(nbrgache2&lt;31,"0",IF(nbrgache2&lt;5001,100,IF(nbrgache1&lt;10001,70,IF(nbrgache2&lt;20001,39,IF(nbrgache2&lt;50001,26,IF(nbrgache2&lt;100001,10,IF(nbrgache2&lt;150000,2,"Erreur")))))))</f>
        <v>#REF!</v>
      </c>
      <c r="I28" s="48"/>
    </row>
    <row r="29" spans="1:9">
      <c r="A29" s="48"/>
      <c r="B29" s="63" t="s">
        <v>15</v>
      </c>
      <c r="C29" s="64" t="e">
        <f>IF(nbrfeuilpplis&lt;5,"Pli en 3",IF(nbrfeuilpplis&lt;12,"Pli en 2",IF(nbrfeuilpplis&gt;12,"A plat","Erreur")))</f>
        <v>#REF!</v>
      </c>
      <c r="D29" s="48"/>
      <c r="E29" s="48"/>
      <c r="F29" s="48"/>
      <c r="G29" s="63" t="s">
        <v>20</v>
      </c>
      <c r="H29" s="64" t="e">
        <f>IF(nbrgache2&lt;31,"0",IF(nbrgache2&lt;5001,0,IF(nbrgache2&lt;10001,30,IF(nbrgache2&lt;20001,60,IF(nbrgache2&lt;50001,73,IF(nbrgache2&lt;100001,88,IF(nbrgache2&lt;150000,95,"""Erreur")))))))</f>
        <v>#REF!</v>
      </c>
      <c r="I29" s="48"/>
    </row>
    <row r="30" spans="1:9">
      <c r="A30" s="48"/>
      <c r="B30" s="57"/>
      <c r="C30" s="58"/>
      <c r="D30" s="48"/>
      <c r="E30" s="48"/>
      <c r="F30" s="48"/>
      <c r="G30" s="63" t="s">
        <v>21</v>
      </c>
      <c r="H30" s="64" t="e">
        <f>IF(nbrgache2&lt;31,"0",IF(nbrgache2&lt;5001,0,IF(nbrgache2&lt;10001,0,IF(nbrgache2&lt;20001,1,IF(nbrgache2&lt;50001,1,IF(nbrgache2&lt;100001,2,IF(nbrgache2&lt;150000,3,"Erreur")))))))</f>
        <v>#REF!</v>
      </c>
      <c r="I30" s="48"/>
    </row>
    <row r="31" spans="1:9" ht="15.75">
      <c r="A31" s="48"/>
      <c r="B31" s="146" t="s">
        <v>16</v>
      </c>
      <c r="C31" s="68"/>
      <c r="D31" s="48"/>
      <c r="E31" s="48"/>
      <c r="F31" s="48"/>
      <c r="G31" s="63" t="s">
        <v>120</v>
      </c>
      <c r="H31" s="64" t="e">
        <f>IF(AND(trait2="Manuel",nbrgache2&gt;0),100,0)</f>
        <v>#REF!</v>
      </c>
      <c r="I31" s="48"/>
    </row>
    <row r="32" spans="1:9">
      <c r="A32" s="48"/>
      <c r="B32" s="57"/>
      <c r="C32" s="58"/>
      <c r="D32" s="48"/>
      <c r="E32" s="48"/>
      <c r="F32" s="48"/>
      <c r="G32" s="57"/>
      <c r="H32" s="58"/>
      <c r="I32" s="48"/>
    </row>
    <row r="33" spans="1:9" ht="15.75">
      <c r="A33" s="48"/>
      <c r="B33" s="63" t="s">
        <v>25</v>
      </c>
      <c r="C33" s="64" t="e">
        <f>#REF!</f>
        <v>#REF!</v>
      </c>
      <c r="D33" s="48"/>
      <c r="E33" s="48"/>
      <c r="F33" s="48"/>
      <c r="G33" s="61" t="s">
        <v>29</v>
      </c>
      <c r="H33" s="67"/>
      <c r="I33" s="48"/>
    </row>
    <row r="34" spans="1:9">
      <c r="A34" s="48"/>
      <c r="B34" s="63" t="s">
        <v>26</v>
      </c>
      <c r="C34" s="64" t="e">
        <f>pdsfeuillets*nbrfeuilplis</f>
        <v>#REF!</v>
      </c>
      <c r="D34" s="48"/>
      <c r="E34" s="48"/>
      <c r="F34" s="48"/>
      <c r="G34" s="63" t="s">
        <v>54</v>
      </c>
      <c r="H34" s="64" t="e">
        <f>nbrga2-nbrga3</f>
        <v>#REF!</v>
      </c>
      <c r="I34" s="48"/>
    </row>
    <row r="35" spans="1:9">
      <c r="A35" s="48"/>
      <c r="B35" s="63" t="s">
        <v>79</v>
      </c>
      <c r="C35" s="64" t="e">
        <f>pdsfeuilletsplis*NBRPLISTOT/1000</f>
        <v>#REF!</v>
      </c>
      <c r="D35" s="48"/>
      <c r="E35" s="48"/>
      <c r="F35" s="48"/>
      <c r="G35" s="63" t="s">
        <v>55</v>
      </c>
      <c r="H35" s="64" t="e">
        <f>IF(nbrga2&gt;30,ROUND((nbrga2/100*2),0.1),0)</f>
        <v>#REF!</v>
      </c>
      <c r="I35" s="48"/>
    </row>
    <row r="36" spans="1:9">
      <c r="A36" s="48"/>
      <c r="B36" s="57"/>
      <c r="C36" s="58"/>
      <c r="D36" s="48"/>
      <c r="E36" s="48"/>
      <c r="F36" s="48"/>
      <c r="G36" s="63" t="s">
        <v>91</v>
      </c>
      <c r="H36" s="64" t="e">
        <f>IF(nbrgache3&lt;31,"Manuel","Automatique")</f>
        <v>#REF!</v>
      </c>
      <c r="I36" s="48"/>
    </row>
    <row r="37" spans="1:9">
      <c r="A37" s="48"/>
      <c r="B37" s="63" t="s">
        <v>27</v>
      </c>
      <c r="C37" s="64" t="e">
        <f>#REF!</f>
        <v>#REF!</v>
      </c>
      <c r="D37" s="48"/>
      <c r="E37" s="48"/>
      <c r="F37" s="48"/>
      <c r="G37" s="63" t="s">
        <v>19</v>
      </c>
      <c r="H37" s="64" t="e">
        <f>IF(nbrgache3&lt;31,"0",IF(nbrgache3&lt;5001,100,IF(nbrgache3&lt;10001,70,IF(nbrgache3&lt;20001,39,IF(nbrgache2&lt;50001,26,IF(nbrgache3&lt;100001,10,IF(nbrgache3&lt;150000,2,"Erreur")))))))</f>
        <v>#REF!</v>
      </c>
      <c r="I37" s="48"/>
    </row>
    <row r="38" spans="1:9">
      <c r="A38" s="48"/>
      <c r="B38" s="63" t="s">
        <v>77</v>
      </c>
      <c r="C38" s="64" t="e">
        <f>pdsenvp</f>
        <v>#REF!</v>
      </c>
      <c r="D38" s="48"/>
      <c r="E38" s="48"/>
      <c r="F38" s="48"/>
      <c r="G38" s="63" t="s">
        <v>20</v>
      </c>
      <c r="H38" s="64" t="e">
        <f>IF(nbrgache3&lt;31,"0",IF(nbrgache3&lt;5001,0,IF(nbrgache3&lt;10001,30,IF(nbrgache3&lt;20001,60,IF(nbrgache3&lt;50001,73,IF(nbrgache3&lt;100001,88,IF(nbrgache3&lt;150000,95,"""Erreur")))))))</f>
        <v>#REF!</v>
      </c>
      <c r="I38" s="48"/>
    </row>
    <row r="39" spans="1:9">
      <c r="A39" s="48"/>
      <c r="B39" s="63" t="s">
        <v>78</v>
      </c>
      <c r="C39" s="64" t="e">
        <f>pdsenvpplis*NBRPLISTOT/1000</f>
        <v>#REF!</v>
      </c>
      <c r="D39" s="48"/>
      <c r="E39" s="48"/>
      <c r="F39" s="48"/>
      <c r="G39" s="63" t="s">
        <v>21</v>
      </c>
      <c r="H39" s="64" t="e">
        <f>IF(nbrgache3&lt;31,"0",IF(nbrgache3&lt;5001,0,IF(nbrgache3&lt;10001,0,IF(nbrgache3&lt;20001,1,IF(nbrgache3&lt;50001,1,IF(nbrgache3&lt;100001,2,IF(nbrgache3&lt;150000,3,"Erreur")))))))</f>
        <v>#REF!</v>
      </c>
      <c r="I39" s="48"/>
    </row>
    <row r="40" spans="1:9">
      <c r="A40" s="48"/>
      <c r="B40" s="57"/>
      <c r="C40" s="58"/>
      <c r="D40" s="48"/>
      <c r="E40" s="48"/>
      <c r="F40" s="48"/>
      <c r="G40" s="63" t="s">
        <v>120</v>
      </c>
      <c r="H40" s="64" t="e">
        <f>IF(AND(trait3="Manuel",nbrgache3&gt;0),100,0)</f>
        <v>#REF!</v>
      </c>
      <c r="I40" s="48"/>
    </row>
    <row r="41" spans="1:9">
      <c r="A41" s="48"/>
      <c r="B41" s="63" t="s">
        <v>28</v>
      </c>
      <c r="C41" s="64" t="e">
        <f>pdsasi1*nbrfeuilletsasi+pdsasi2*nbrfeuilletsasi2+pdsasi3*nbrfeuilletsasi3+pdsasi4*nbrfeuilletsasi4+pdsasi5*nbrfeuilletsasi5+pdsasi6*nbrfeuilletsasi6+pdsasi7*nbrfeuilletsasi7+pdsasi8*nbrfeuilletsasi8</f>
        <v>#REF!</v>
      </c>
      <c r="D41" s="48"/>
      <c r="E41" s="48"/>
      <c r="F41" s="48"/>
      <c r="G41" s="57"/>
      <c r="H41" s="58"/>
      <c r="I41" s="48"/>
    </row>
    <row r="42" spans="1:9" ht="15.75">
      <c r="A42" s="48"/>
      <c r="B42" s="63" t="s">
        <v>80</v>
      </c>
      <c r="C42" s="64" t="e">
        <f>pdsasiplis*NBRPLISTOT/1000</f>
        <v>#REF!</v>
      </c>
      <c r="D42" s="48"/>
      <c r="E42" s="48"/>
      <c r="F42" s="48"/>
      <c r="G42" s="61" t="s">
        <v>30</v>
      </c>
      <c r="H42" s="67"/>
      <c r="I42" s="48"/>
    </row>
    <row r="43" spans="1:9">
      <c r="A43" s="48"/>
      <c r="B43" s="57"/>
      <c r="C43" s="58"/>
      <c r="D43" s="48"/>
      <c r="E43" s="48"/>
      <c r="F43" s="48"/>
      <c r="G43" s="63" t="s">
        <v>54</v>
      </c>
      <c r="H43" s="64" t="e">
        <f>nbrga3-nbrga4</f>
        <v>#REF!</v>
      </c>
      <c r="I43" s="48"/>
    </row>
    <row r="44" spans="1:9">
      <c r="A44" s="48"/>
      <c r="B44" s="63" t="s">
        <v>53</v>
      </c>
      <c r="C44" s="64" t="e">
        <f>pdsfeuilletsplis+pdsenvpplis+pdsasiplis</f>
        <v>#REF!</v>
      </c>
      <c r="D44" s="48"/>
      <c r="E44" s="48"/>
      <c r="F44" s="48"/>
      <c r="G44" s="63" t="s">
        <v>55</v>
      </c>
      <c r="H44" s="64" t="e">
        <f>IF(nbrga3&gt;30,ROUND((nbrga3/100*2),0.1),0)</f>
        <v>#REF!</v>
      </c>
      <c r="I44" s="48"/>
    </row>
    <row r="45" spans="1:9">
      <c r="A45" s="48"/>
      <c r="B45" s="65" t="s">
        <v>81</v>
      </c>
      <c r="C45" s="66" t="e">
        <f>pdsfeuilletstot+pdsenvptot+pdsasitot</f>
        <v>#REF!</v>
      </c>
      <c r="D45" s="48"/>
      <c r="E45" s="48"/>
      <c r="F45" s="48"/>
      <c r="G45" s="63" t="s">
        <v>91</v>
      </c>
      <c r="H45" s="64" t="e">
        <f>IF(nbrgache4&lt;31,"Manuel","Automatique")</f>
        <v>#REF!</v>
      </c>
      <c r="I45" s="48"/>
    </row>
    <row r="46" spans="1:9">
      <c r="A46" s="48"/>
      <c r="B46" s="172"/>
      <c r="C46" s="173"/>
      <c r="D46" s="48"/>
      <c r="E46" s="48"/>
      <c r="F46" s="48"/>
      <c r="G46" s="63" t="s">
        <v>19</v>
      </c>
      <c r="H46" s="64" t="e">
        <f>IF(nbrgache4&lt;31,"0",IF(nbrgache4&lt;5001,100,IF(nbrgache4&lt;10001,70,IF(nbrgache4&lt;20001,39,IF(nbrgache4&lt;50001,26,IF(nbrgache4&lt;100001,10,IF(nbrgache4&lt;150000,2,"Erreur")))))))</f>
        <v>#REF!</v>
      </c>
      <c r="I46" s="48"/>
    </row>
    <row r="47" spans="1:9">
      <c r="A47" s="48"/>
      <c r="B47" s="176"/>
      <c r="C47" s="177"/>
      <c r="D47" s="48"/>
      <c r="E47" s="48"/>
      <c r="F47" s="48"/>
      <c r="G47" s="63" t="s">
        <v>20</v>
      </c>
      <c r="H47" s="64" t="e">
        <f>IF(nbrgache4&lt;31,"0",IF(nbrgache4&lt;5001,0,IF(nbrgache4&lt;10001,30,IF(nbrgache4&lt;20001,60,IF(nbrgache4&lt;50001,73,IF(nbrgache4&lt;100001,88,IF(nbrgache4&lt;150000,95,"Erreur")))))))</f>
        <v>#REF!</v>
      </c>
      <c r="I47" s="48"/>
    </row>
    <row r="48" spans="1:9">
      <c r="A48" s="48"/>
      <c r="B48" s="176"/>
      <c r="C48" s="177"/>
      <c r="D48" s="48"/>
      <c r="E48" s="48"/>
      <c r="F48" s="48"/>
      <c r="G48" s="63" t="s">
        <v>21</v>
      </c>
      <c r="H48" s="64" t="e">
        <f>IF(nbrgache4&lt;30,"0",IF(nbrgache4&lt;5001,0,IF(nbrgache4&lt;10001,0,IF(nbrgache4&lt;20001,1,IF(nbrgache4&lt;50001,1,IF(nbrgache4&lt;100001,2,IF(nbrgache4&lt;150000,3,"Erreur")))))))</f>
        <v>#REF!</v>
      </c>
      <c r="I48" s="48"/>
    </row>
    <row r="49" spans="1:9" ht="15.75" thickBot="1">
      <c r="A49" s="48"/>
      <c r="B49" s="174"/>
      <c r="C49" s="175"/>
      <c r="D49" s="48"/>
      <c r="E49" s="48"/>
      <c r="F49" s="48"/>
      <c r="G49" s="69" t="s">
        <v>120</v>
      </c>
      <c r="H49" s="70" t="e">
        <f>IF(AND(trait4="Manuel",nbrgache4&gt;0),100,0)</f>
        <v>#REF!</v>
      </c>
      <c r="I49" s="48"/>
    </row>
    <row r="50" spans="1:9">
      <c r="A50" s="48"/>
      <c r="D50" s="48"/>
      <c r="E50" s="48"/>
      <c r="F50" s="48"/>
      <c r="G50" s="48"/>
      <c r="H50" s="48"/>
      <c r="I50" s="48"/>
    </row>
    <row r="51" spans="1:9">
      <c r="G51" s="48"/>
      <c r="H51" s="48"/>
    </row>
    <row r="64" spans="1:9" ht="15" customHeight="1"/>
    <row r="65" ht="15" customHeight="1"/>
  </sheetData>
  <mergeCells count="3">
    <mergeCell ref="B4:H4"/>
    <mergeCell ref="A7:I7"/>
    <mergeCell ref="A10:I10"/>
  </mergeCells>
  <pageMargins left="0.25" right="0.25" top="0.75" bottom="0.75" header="0.3" footer="0.3"/>
  <pageSetup paperSize="9" scale="64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50"/>
  <sheetViews>
    <sheetView showGridLines="0" workbookViewId="0">
      <selection activeCell="B4" sqref="B4:H4"/>
    </sheetView>
  </sheetViews>
  <sheetFormatPr baseColWidth="10" defaultRowHeight="15"/>
  <cols>
    <col min="1" max="1" width="9.42578125" customWidth="1"/>
    <col min="3" max="4" width="24.28515625" customWidth="1"/>
    <col min="5" max="5" width="25.7109375" customWidth="1"/>
    <col min="6" max="6" width="8.42578125" customWidth="1"/>
    <col min="7" max="8" width="24.28515625" customWidth="1"/>
    <col min="9" max="10" width="9.42578125" customWidth="1"/>
  </cols>
  <sheetData>
    <row r="1" spans="1:10">
      <c r="A1" s="48"/>
      <c r="B1" s="49"/>
      <c r="C1" s="49"/>
      <c r="D1" s="49"/>
      <c r="E1" s="49"/>
      <c r="F1" s="49"/>
      <c r="G1" s="49"/>
      <c r="H1" s="49"/>
      <c r="I1" s="48"/>
      <c r="J1" s="5"/>
    </row>
    <row r="2" spans="1:10">
      <c r="A2" s="48"/>
      <c r="B2" s="137"/>
      <c r="C2" s="138"/>
      <c r="D2" s="138"/>
      <c r="E2" s="138"/>
      <c r="F2" s="138"/>
      <c r="G2" s="138"/>
      <c r="H2" s="139"/>
      <c r="I2" s="51"/>
      <c r="J2" s="5"/>
    </row>
    <row r="3" spans="1:10" ht="15.75" customHeight="1">
      <c r="A3" s="48"/>
      <c r="B3" s="140"/>
      <c r="C3" s="141"/>
      <c r="D3" s="141"/>
      <c r="E3" s="141"/>
      <c r="F3" s="141"/>
      <c r="G3" s="141"/>
      <c r="H3" s="143"/>
      <c r="I3" s="48"/>
    </row>
    <row r="4" spans="1:10" ht="15.75">
      <c r="A4" s="48"/>
      <c r="B4" s="209"/>
      <c r="C4" s="210"/>
      <c r="D4" s="210"/>
      <c r="E4" s="210"/>
      <c r="F4" s="210"/>
      <c r="G4" s="210"/>
      <c r="H4" s="211"/>
      <c r="I4" s="48"/>
      <c r="J4" s="1"/>
    </row>
    <row r="5" spans="1:10">
      <c r="A5" s="48"/>
      <c r="B5" s="48"/>
      <c r="C5" s="48"/>
      <c r="D5" s="48"/>
      <c r="E5" s="48"/>
      <c r="F5" s="48"/>
      <c r="G5" s="48"/>
      <c r="H5" s="48"/>
      <c r="I5" s="48"/>
      <c r="J5" s="1"/>
    </row>
    <row r="6" spans="1:10">
      <c r="A6" s="48"/>
      <c r="B6" s="48"/>
      <c r="C6" s="48"/>
      <c r="D6" s="48"/>
      <c r="E6" s="48"/>
      <c r="F6" s="48"/>
      <c r="G6" s="48"/>
      <c r="H6" s="48"/>
      <c r="I6" s="48"/>
      <c r="J6" s="1"/>
    </row>
    <row r="7" spans="1:10" ht="18.75" customHeight="1">
      <c r="A7" s="212" t="s">
        <v>0</v>
      </c>
      <c r="B7" s="212"/>
      <c r="C7" s="212"/>
      <c r="D7" s="212"/>
      <c r="E7" s="212"/>
      <c r="F7" s="212"/>
      <c r="G7" s="212"/>
      <c r="H7" s="212"/>
      <c r="I7" s="212"/>
      <c r="J7" s="1"/>
    </row>
    <row r="8" spans="1:10" ht="15" customHeight="1">
      <c r="A8" s="48"/>
      <c r="B8" s="48"/>
      <c r="C8" s="48"/>
      <c r="D8" s="48"/>
      <c r="E8" s="48"/>
      <c r="F8" s="48"/>
      <c r="G8" s="48"/>
      <c r="H8" s="48"/>
      <c r="I8" s="48"/>
      <c r="J8" s="1"/>
    </row>
    <row r="9" spans="1:10" ht="15" customHeight="1">
      <c r="A9" s="48"/>
      <c r="B9" s="48"/>
      <c r="C9" s="48"/>
      <c r="D9" s="48"/>
      <c r="E9" s="48"/>
      <c r="F9" s="48"/>
      <c r="G9" s="48"/>
      <c r="H9" s="48"/>
      <c r="I9" s="48"/>
      <c r="J9" s="1"/>
    </row>
    <row r="10" spans="1:10" ht="18.75" customHeight="1">
      <c r="A10" s="212" t="s">
        <v>17</v>
      </c>
      <c r="B10" s="212"/>
      <c r="C10" s="212"/>
      <c r="D10" s="212"/>
      <c r="E10" s="212"/>
      <c r="F10" s="212"/>
      <c r="G10" s="212"/>
      <c r="H10" s="212"/>
      <c r="I10" s="212"/>
    </row>
    <row r="11" spans="1:10" ht="15" customHeight="1">
      <c r="A11" s="48"/>
      <c r="B11" s="48"/>
      <c r="C11" s="48"/>
      <c r="D11" s="48"/>
      <c r="E11" s="48"/>
      <c r="F11" s="48"/>
      <c r="G11" s="48"/>
      <c r="H11" s="48"/>
      <c r="I11" s="48"/>
    </row>
    <row r="12" spans="1:10">
      <c r="A12" s="48"/>
      <c r="B12" s="48"/>
      <c r="C12" s="48"/>
      <c r="D12" s="48"/>
      <c r="E12" s="48"/>
      <c r="F12" s="48"/>
      <c r="G12" s="48"/>
      <c r="H12" s="48"/>
      <c r="I12" s="48"/>
    </row>
    <row r="13" spans="1:10" ht="15.75" thickBot="1">
      <c r="A13" s="48"/>
      <c r="B13" s="48"/>
      <c r="C13" s="48"/>
      <c r="D13" s="48"/>
      <c r="E13" s="48"/>
      <c r="F13" s="48"/>
      <c r="G13" s="48"/>
      <c r="H13" s="48"/>
      <c r="I13" s="48"/>
    </row>
    <row r="14" spans="1:10" ht="15.75">
      <c r="A14" s="48"/>
      <c r="B14" s="144" t="s">
        <v>33</v>
      </c>
      <c r="C14" s="71"/>
      <c r="D14" s="71"/>
      <c r="E14" s="71"/>
      <c r="F14" s="71"/>
      <c r="G14" s="71"/>
      <c r="H14" s="54"/>
      <c r="I14" s="48"/>
    </row>
    <row r="15" spans="1:10">
      <c r="A15" s="48"/>
      <c r="B15" s="57"/>
      <c r="C15" s="72"/>
      <c r="D15" s="72"/>
      <c r="E15" s="72"/>
      <c r="F15" s="72"/>
      <c r="G15" s="72"/>
      <c r="H15" s="73"/>
      <c r="I15" s="48"/>
    </row>
    <row r="16" spans="1:10">
      <c r="A16" s="48"/>
      <c r="B16" s="63"/>
      <c r="C16" s="74" t="s">
        <v>60</v>
      </c>
      <c r="D16" s="74" t="s">
        <v>84</v>
      </c>
      <c r="E16" s="74" t="s">
        <v>83</v>
      </c>
      <c r="F16" s="75"/>
      <c r="G16" s="76" t="s">
        <v>122</v>
      </c>
      <c r="H16" s="77" t="s">
        <v>123</v>
      </c>
      <c r="I16" s="48"/>
    </row>
    <row r="17" spans="1:9">
      <c r="A17" s="48"/>
      <c r="B17" s="78" t="s">
        <v>85</v>
      </c>
      <c r="C17" s="79"/>
      <c r="D17" s="79"/>
      <c r="E17" s="79"/>
      <c r="F17" s="80"/>
      <c r="G17" s="74"/>
      <c r="H17" s="74"/>
      <c r="I17" s="48"/>
    </row>
    <row r="18" spans="1:9">
      <c r="A18" s="48"/>
      <c r="B18" s="81" t="s">
        <v>36</v>
      </c>
      <c r="C18" s="79" t="e">
        <f>ROUND(IF(codepliauto=1,nbrgache1*pourtf1%),0.1)</f>
        <v>#REF!</v>
      </c>
      <c r="D18" s="79" t="e">
        <f>ROUND(IF(codepliauto=2,nbrgache1*pourtf1%),0.0001)</f>
        <v>#REF!</v>
      </c>
      <c r="E18" s="79" t="e">
        <f>ROUND(IF(codepliauto=3,nbrgache1*pourtf1%),0.1)</f>
        <v>#REF!</v>
      </c>
      <c r="F18" s="80"/>
      <c r="G18" s="82"/>
      <c r="H18" s="83"/>
      <c r="I18" s="48"/>
    </row>
    <row r="19" spans="1:9">
      <c r="A19" s="48"/>
      <c r="B19" s="81" t="s">
        <v>35</v>
      </c>
      <c r="C19" s="79" t="e">
        <f>ROUND(IF(codepliauto=1,nbrgache1*pourdp1%),0.1)</f>
        <v>#REF!</v>
      </c>
      <c r="D19" s="79" t="e">
        <f>ROUND(IF(codepliauto=2,nbrgache1*pourdp1%),0.1)</f>
        <v>#REF!</v>
      </c>
      <c r="E19" s="79" t="e">
        <f>ROUND(IF(codepliauto=3,nbrgache1*pourdp1%),0.1)</f>
        <v>#REF!</v>
      </c>
      <c r="F19" s="80"/>
      <c r="G19" s="82"/>
      <c r="H19" s="83"/>
      <c r="I19" s="48"/>
    </row>
    <row r="20" spans="1:9">
      <c r="A20" s="48"/>
      <c r="B20" s="84" t="s">
        <v>34</v>
      </c>
      <c r="C20" s="79" t="e">
        <f>ROUND(IF(codepliauto=1,nbrgache1*pourcp1%),0.1)</f>
        <v>#REF!</v>
      </c>
      <c r="D20" s="79" t="e">
        <f>ROUND(IF(codepliauto=2,nbrgache1*pourcp1%),0.1)</f>
        <v>#REF!</v>
      </c>
      <c r="E20" s="79" t="e">
        <f>ROUND(IF(codepliauto=3,nbrgache1*pourcp1%),0.1)</f>
        <v>#REF!</v>
      </c>
      <c r="F20" s="75"/>
      <c r="G20" s="82"/>
      <c r="H20" s="83"/>
      <c r="I20" s="48"/>
    </row>
    <row r="21" spans="1:9">
      <c r="A21" s="48"/>
      <c r="B21" s="84" t="s">
        <v>121</v>
      </c>
      <c r="C21" s="82"/>
      <c r="D21" s="83"/>
      <c r="E21" s="82"/>
      <c r="F21" s="75"/>
      <c r="G21" s="179" t="e">
        <f>IF(AND(codepliauto=4,pourmanu1=100),nbrgache1,0)</f>
        <v>#REF!</v>
      </c>
      <c r="H21" s="179">
        <v>0</v>
      </c>
      <c r="I21" s="48"/>
    </row>
    <row r="22" spans="1:9">
      <c r="A22" s="48"/>
      <c r="B22" s="202" t="s">
        <v>103</v>
      </c>
      <c r="C22" s="183"/>
      <c r="D22" s="83"/>
      <c r="E22" s="82"/>
      <c r="F22" s="75"/>
      <c r="G22" s="179" t="e">
        <f>IF(AND(codepliauto=5,pourmanu1=100),nbrgache1,0)</f>
        <v>#REF!</v>
      </c>
      <c r="H22" s="179">
        <v>0</v>
      </c>
      <c r="I22" s="48"/>
    </row>
    <row r="23" spans="1:9">
      <c r="A23" s="48"/>
      <c r="B23" s="85"/>
      <c r="C23" s="86"/>
      <c r="D23" s="86"/>
      <c r="E23" s="72"/>
      <c r="F23" s="72"/>
      <c r="G23" s="72"/>
      <c r="H23" s="73"/>
      <c r="I23" s="48"/>
    </row>
    <row r="24" spans="1:9">
      <c r="A24" s="48"/>
      <c r="B24" s="78" t="s">
        <v>86</v>
      </c>
      <c r="C24" s="74"/>
      <c r="D24" s="74"/>
      <c r="E24" s="74"/>
      <c r="F24" s="75"/>
      <c r="G24" s="74"/>
      <c r="H24" s="74"/>
      <c r="I24" s="48"/>
    </row>
    <row r="25" spans="1:9">
      <c r="A25" s="48"/>
      <c r="B25" s="84" t="s">
        <v>36</v>
      </c>
      <c r="C25" s="79" t="e">
        <f>ROUND(IF(codepliauto=1,nbrgache2*pourtf2%),0.1)</f>
        <v>#REF!</v>
      </c>
      <c r="D25" s="79" t="e">
        <f>ROUND(IF(codepliauto=2,nbrgache2*pourtf2%),0.1)</f>
        <v>#REF!</v>
      </c>
      <c r="E25" s="79" t="e">
        <f>ROUND(IF(codepliauto=3,nbrgache2*pourtf2%),0.1)</f>
        <v>#REF!</v>
      </c>
      <c r="F25" s="75"/>
      <c r="G25" s="82"/>
      <c r="H25" s="83"/>
      <c r="I25" s="48"/>
    </row>
    <row r="26" spans="1:9">
      <c r="A26" s="48"/>
      <c r="B26" s="81" t="s">
        <v>35</v>
      </c>
      <c r="C26" s="79" t="e">
        <f>ROUND(IF(codepliauto=1,nbrgache2*pourdp2%),0.1)</f>
        <v>#REF!</v>
      </c>
      <c r="D26" s="79" t="e">
        <f>ROUND(IF(codepliauto=2,nbrgache2*pourdp2%),0.1)</f>
        <v>#REF!</v>
      </c>
      <c r="E26" s="79" t="e">
        <f>ROUND(IF(codepliauto=3,nbrgache2*pourdp2%),0.1)</f>
        <v>#REF!</v>
      </c>
      <c r="F26" s="75"/>
      <c r="G26" s="82"/>
      <c r="H26" s="83"/>
      <c r="I26" s="48"/>
    </row>
    <row r="27" spans="1:9">
      <c r="A27" s="48"/>
      <c r="B27" s="81" t="s">
        <v>34</v>
      </c>
      <c r="C27" s="79" t="e">
        <f>ROUND(IF(codepliauto=1,nbrgache2*pourcp2%),0.1)</f>
        <v>#REF!</v>
      </c>
      <c r="D27" s="79" t="e">
        <f>ROUND(IF(codepliauto=2,nbrgache2*pourcp2%),0.1)</f>
        <v>#REF!</v>
      </c>
      <c r="E27" s="79" t="e">
        <f>ROUND(IF(codepliauto=3,nbrgache2*pourcp2%),0.1)</f>
        <v>#REF!</v>
      </c>
      <c r="F27" s="75"/>
      <c r="G27" s="82"/>
      <c r="H27" s="83"/>
      <c r="I27" s="48"/>
    </row>
    <row r="28" spans="1:9">
      <c r="A28" s="48"/>
      <c r="B28" s="84" t="s">
        <v>121</v>
      </c>
      <c r="C28" s="82"/>
      <c r="D28" s="83"/>
      <c r="E28" s="82"/>
      <c r="F28" s="75"/>
      <c r="G28" s="179" t="e">
        <f>IF(AND(codepliauto=4,pourmanu1=100),nbrgache2,0)</f>
        <v>#REF!</v>
      </c>
      <c r="H28" s="179" t="e">
        <f>IF(AND(codepliman=1,trait2="Manuel"),nbrgache2,0)</f>
        <v>#REF!</v>
      </c>
      <c r="I28" s="48"/>
    </row>
    <row r="29" spans="1:9">
      <c r="A29" s="48"/>
      <c r="B29" s="202" t="s">
        <v>103</v>
      </c>
      <c r="C29" s="82"/>
      <c r="D29" s="83"/>
      <c r="E29" s="82"/>
      <c r="F29" s="75"/>
      <c r="G29" s="179" t="e">
        <f>IF(AND(codepliauto=5,pourmanu1=100),nbrgache2,0)</f>
        <v>#REF!</v>
      </c>
      <c r="H29" s="179" t="e">
        <f>IF(AND(codepliman=2,trait2="Manuel"),nbrgache2,0)</f>
        <v>#REF!</v>
      </c>
      <c r="I29" s="48"/>
    </row>
    <row r="30" spans="1:9">
      <c r="A30" s="48"/>
      <c r="B30" s="85"/>
      <c r="C30" s="72"/>
      <c r="D30" s="72"/>
      <c r="E30" s="72"/>
      <c r="F30" s="72"/>
      <c r="G30" s="72"/>
      <c r="H30" s="73"/>
      <c r="I30" s="48"/>
    </row>
    <row r="31" spans="1:9">
      <c r="A31" s="48"/>
      <c r="B31" s="78" t="s">
        <v>87</v>
      </c>
      <c r="C31" s="74"/>
      <c r="D31" s="74"/>
      <c r="E31" s="74"/>
      <c r="F31" s="75"/>
      <c r="G31" s="74"/>
      <c r="H31" s="74"/>
      <c r="I31" s="48"/>
    </row>
    <row r="32" spans="1:9">
      <c r="A32" s="48"/>
      <c r="B32" s="81" t="s">
        <v>36</v>
      </c>
      <c r="C32" s="79" t="e">
        <f>ROUND(IF(codepliauto=1,nbrgache3*pourtf3%),0.1)</f>
        <v>#REF!</v>
      </c>
      <c r="D32" s="79" t="e">
        <f>ROUND(IF(codepliauto=2,nbrgache3*pourtf3%),0.1)</f>
        <v>#REF!</v>
      </c>
      <c r="E32" s="79" t="e">
        <f>ROUND(IF(codepliauto=3,nbrgache3*pourtf3%),0.1)</f>
        <v>#REF!</v>
      </c>
      <c r="F32" s="75"/>
      <c r="G32" s="82"/>
      <c r="H32" s="83"/>
      <c r="I32" s="48"/>
    </row>
    <row r="33" spans="1:9">
      <c r="A33" s="48"/>
      <c r="B33" s="81" t="s">
        <v>35</v>
      </c>
      <c r="C33" s="79" t="e">
        <f>ROUND(IF(codepliauto=1,nbrgache3*pourdp3%),0.1)</f>
        <v>#REF!</v>
      </c>
      <c r="D33" s="79" t="e">
        <f>ROUND(IF(codepliauto=2,nbrgache3*pourdp3%),0.1)</f>
        <v>#REF!</v>
      </c>
      <c r="E33" s="79" t="e">
        <f>ROUND(IF(codepliauto=3,nbrgache3*pourdp3%),0.1)</f>
        <v>#REF!</v>
      </c>
      <c r="F33" s="75"/>
      <c r="G33" s="82"/>
      <c r="H33" s="83"/>
      <c r="I33" s="48"/>
    </row>
    <row r="34" spans="1:9">
      <c r="A34" s="48"/>
      <c r="B34" s="81" t="s">
        <v>34</v>
      </c>
      <c r="C34" s="79" t="e">
        <f>ROUND(IF(codepliauto=1,nbrgache3*pourcp3%),0.1)</f>
        <v>#REF!</v>
      </c>
      <c r="D34" s="79" t="e">
        <f>ROUND(IF(codepliauto=2,nbrgache3*pourcp3%),0.1)</f>
        <v>#REF!</v>
      </c>
      <c r="E34" s="79" t="e">
        <f>ROUND(IF(codepliauto=3,nbrgache3*pourcp3%),0.1)</f>
        <v>#REF!</v>
      </c>
      <c r="F34" s="75"/>
      <c r="G34" s="82"/>
      <c r="H34" s="83"/>
      <c r="I34" s="48"/>
    </row>
    <row r="35" spans="1:9">
      <c r="A35" s="48"/>
      <c r="B35" s="84" t="s">
        <v>121</v>
      </c>
      <c r="C35" s="82"/>
      <c r="D35" s="83"/>
      <c r="E35" s="82"/>
      <c r="F35" s="75"/>
      <c r="G35" s="179" t="e">
        <f>IF(AND(codepliauto=4,pourmanu1=100),nbrgache3,0)</f>
        <v>#REF!</v>
      </c>
      <c r="H35" s="179" t="e">
        <f>IF(AND(codepliman=1,trait3="Manuel"),nbrgache3,0)</f>
        <v>#REF!</v>
      </c>
      <c r="I35" s="48"/>
    </row>
    <row r="36" spans="1:9">
      <c r="A36" s="48"/>
      <c r="B36" s="202" t="s">
        <v>103</v>
      </c>
      <c r="C36" s="82"/>
      <c r="D36" s="83"/>
      <c r="E36" s="82"/>
      <c r="F36" s="75"/>
      <c r="G36" s="179" t="e">
        <f>IF(AND(codepliauto=5,pourmanu1=100),nbrgache3,0)</f>
        <v>#REF!</v>
      </c>
      <c r="H36" s="179" t="e">
        <f>IF(AND(codepliman=2,trait3="Manuel"),nbrgache3,0)</f>
        <v>#REF!</v>
      </c>
      <c r="I36" s="48"/>
    </row>
    <row r="37" spans="1:9">
      <c r="A37" s="48"/>
      <c r="B37" s="85"/>
      <c r="C37" s="72"/>
      <c r="D37" s="72"/>
      <c r="E37" s="72"/>
      <c r="F37" s="72"/>
      <c r="G37" s="72"/>
      <c r="H37" s="73"/>
      <c r="I37" s="48"/>
    </row>
    <row r="38" spans="1:9">
      <c r="A38" s="48"/>
      <c r="B38" s="78" t="s">
        <v>88</v>
      </c>
      <c r="C38" s="74"/>
      <c r="D38" s="74"/>
      <c r="E38" s="74"/>
      <c r="F38" s="75"/>
      <c r="G38" s="74"/>
      <c r="H38" s="74"/>
      <c r="I38" s="48"/>
    </row>
    <row r="39" spans="1:9">
      <c r="A39" s="48"/>
      <c r="B39" s="81" t="s">
        <v>36</v>
      </c>
      <c r="C39" s="79" t="e">
        <f>ROUND(IF(codepliauto=1,nbrgache4*pourtf4%),0.1)</f>
        <v>#REF!</v>
      </c>
      <c r="D39" s="79" t="e">
        <f>ROUND(IF(codepliauto=2,nbrgache4*pourtf4%),0.1)</f>
        <v>#REF!</v>
      </c>
      <c r="E39" s="79" t="e">
        <f>ROUND(IF(codepliauto=3,nbrgache4*pourtf4%),0.1)</f>
        <v>#REF!</v>
      </c>
      <c r="F39" s="75"/>
      <c r="G39" s="82"/>
      <c r="H39" s="83"/>
      <c r="I39" s="48"/>
    </row>
    <row r="40" spans="1:9" ht="15.75">
      <c r="A40" s="48"/>
      <c r="B40" s="87" t="s">
        <v>35</v>
      </c>
      <c r="C40" s="79" t="e">
        <f>ROUND(IF(codepliauto=1,nbrgache4*pourdp4%),0.1)</f>
        <v>#REF!</v>
      </c>
      <c r="D40" s="79" t="e">
        <f>ROUND(IF(codepliauto=2,nbrgache4*pourdp4%),0.1)</f>
        <v>#REF!</v>
      </c>
      <c r="E40" s="79" t="e">
        <f>ROUND(IF(codepliauto=3,nbrgache4*pourdp4%),0.1)</f>
        <v>#REF!</v>
      </c>
      <c r="F40" s="75"/>
      <c r="G40" s="82"/>
      <c r="H40" s="83"/>
      <c r="I40" s="48"/>
    </row>
    <row r="41" spans="1:9">
      <c r="A41" s="48"/>
      <c r="B41" s="81" t="s">
        <v>34</v>
      </c>
      <c r="C41" s="79" t="e">
        <f>ROUND(IF(codepliauto=1,nbrgache4*pourcp4%),0.1)</f>
        <v>#REF!</v>
      </c>
      <c r="D41" s="79" t="e">
        <f>ROUND(IF(codepliauto=2,nbrgache4*pourcp4%),0.1)</f>
        <v>#REF!</v>
      </c>
      <c r="E41" s="79" t="e">
        <f>ROUND(IF(codepliauto=3,nbrgache4*pourcp4%),0.1)</f>
        <v>#REF!</v>
      </c>
      <c r="F41" s="75"/>
      <c r="G41" s="82"/>
      <c r="H41" s="83"/>
      <c r="I41" s="48"/>
    </row>
    <row r="42" spans="1:9">
      <c r="B42" s="84" t="s">
        <v>121</v>
      </c>
      <c r="C42" s="82"/>
      <c r="D42" s="83"/>
      <c r="E42" s="82"/>
      <c r="F42" s="75"/>
      <c r="G42" s="179" t="e">
        <f>IF(AND(codepliauto=4,pourmanu1=100),nbrgache4,0)</f>
        <v>#REF!</v>
      </c>
      <c r="H42" s="179" t="e">
        <f>IF(AND(codepliman=1,trait4="Manuel"),nbrgache4,0)</f>
        <v>#REF!</v>
      </c>
    </row>
    <row r="43" spans="1:9">
      <c r="B43" s="202" t="s">
        <v>103</v>
      </c>
      <c r="C43" s="82"/>
      <c r="D43" s="83"/>
      <c r="E43" s="82"/>
      <c r="F43" s="75"/>
      <c r="G43" s="179" t="e">
        <f>IF(AND(codepliauto=5,pourmanu1=100),nbrgache4,0)</f>
        <v>#REF!</v>
      </c>
      <c r="H43" s="179" t="e">
        <f>IF(AND(codepliman=2,trait4="Manuel"),nbrgache4,0)</f>
        <v>#REF!</v>
      </c>
    </row>
    <row r="44" spans="1:9">
      <c r="B44" s="85"/>
      <c r="C44" s="72"/>
      <c r="D44" s="72"/>
      <c r="E44" s="72"/>
      <c r="F44" s="72"/>
      <c r="G44" s="72"/>
      <c r="H44" s="73"/>
    </row>
    <row r="45" spans="1:9">
      <c r="B45" s="78" t="s">
        <v>89</v>
      </c>
      <c r="C45" s="74"/>
      <c r="D45" s="74"/>
      <c r="E45" s="74"/>
      <c r="F45" s="75"/>
      <c r="G45" s="74"/>
      <c r="H45" s="88"/>
    </row>
    <row r="46" spans="1:9">
      <c r="B46" s="81" t="s">
        <v>36</v>
      </c>
      <c r="C46" s="79" t="e">
        <f t="shared" ref="C46:E48" si="0">C18+C25+C32+C39</f>
        <v>#REF!</v>
      </c>
      <c r="D46" s="79" t="e">
        <f t="shared" si="0"/>
        <v>#REF!</v>
      </c>
      <c r="E46" s="79" t="e">
        <f t="shared" si="0"/>
        <v>#REF!</v>
      </c>
      <c r="F46" s="75"/>
      <c r="G46" s="82"/>
      <c r="H46" s="83"/>
    </row>
    <row r="47" spans="1:9">
      <c r="B47" s="81" t="s">
        <v>35</v>
      </c>
      <c r="C47" s="79" t="e">
        <f t="shared" si="0"/>
        <v>#REF!</v>
      </c>
      <c r="D47" s="79" t="e">
        <f t="shared" si="0"/>
        <v>#REF!</v>
      </c>
      <c r="E47" s="79" t="e">
        <f t="shared" si="0"/>
        <v>#REF!</v>
      </c>
      <c r="F47" s="75"/>
      <c r="G47" s="82"/>
      <c r="H47" s="83"/>
    </row>
    <row r="48" spans="1:9">
      <c r="B48" s="81" t="s">
        <v>34</v>
      </c>
      <c r="C48" s="79" t="e">
        <f t="shared" si="0"/>
        <v>#REF!</v>
      </c>
      <c r="D48" s="79" t="e">
        <f t="shared" si="0"/>
        <v>#REF!</v>
      </c>
      <c r="E48" s="79" t="e">
        <f t="shared" si="0"/>
        <v>#REF!</v>
      </c>
      <c r="F48" s="75"/>
      <c r="G48" s="82"/>
      <c r="H48" s="83"/>
    </row>
    <row r="49" spans="2:8">
      <c r="B49" s="84" t="s">
        <v>121</v>
      </c>
      <c r="C49" s="82"/>
      <c r="D49" s="82"/>
      <c r="E49" s="183"/>
      <c r="F49" s="75"/>
      <c r="G49" s="179" t="e">
        <f>G21+G28+G35+G42</f>
        <v>#REF!</v>
      </c>
      <c r="H49" s="180" t="e">
        <f>H21+H28+H35+H42</f>
        <v>#REF!</v>
      </c>
    </row>
    <row r="50" spans="2:8" ht="15.75" thickBot="1">
      <c r="B50" s="185" t="s">
        <v>103</v>
      </c>
      <c r="C50" s="184"/>
      <c r="D50" s="90"/>
      <c r="E50" s="184"/>
      <c r="F50" s="89"/>
      <c r="G50" s="181" t="e">
        <f>G22+G29+G36+G43</f>
        <v>#REF!</v>
      </c>
      <c r="H50" s="182" t="e">
        <f>H22+H29+H36+H43</f>
        <v>#REF!</v>
      </c>
    </row>
  </sheetData>
  <mergeCells count="3">
    <mergeCell ref="A7:I7"/>
    <mergeCell ref="B4:H4"/>
    <mergeCell ref="A10:I10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L48"/>
  <sheetViews>
    <sheetView showGridLines="0" zoomScaleNormal="100" workbookViewId="0">
      <selection activeCell="C11" sqref="C11"/>
    </sheetView>
  </sheetViews>
  <sheetFormatPr baseColWidth="10" defaultRowHeight="15"/>
  <cols>
    <col min="1" max="1" width="9.42578125" customWidth="1"/>
    <col min="2" max="2" width="22.85546875" customWidth="1"/>
    <col min="3" max="3" width="18.42578125" customWidth="1"/>
    <col min="4" max="4" width="19.42578125" customWidth="1"/>
    <col min="5" max="5" width="10.5703125" customWidth="1"/>
    <col min="6" max="6" width="22.85546875" customWidth="1"/>
    <col min="7" max="7" width="18.42578125" customWidth="1"/>
    <col min="8" max="8" width="19.5703125" customWidth="1"/>
    <col min="9" max="9" width="10.5703125" customWidth="1"/>
    <col min="10" max="10" width="9.42578125" customWidth="1"/>
  </cols>
  <sheetData>
    <row r="1" spans="1:12">
      <c r="A1" s="48"/>
      <c r="B1" s="48"/>
      <c r="C1" s="48"/>
      <c r="D1" s="48"/>
      <c r="E1" s="48"/>
      <c r="F1" s="48"/>
      <c r="G1" s="48"/>
      <c r="H1" s="48"/>
      <c r="I1" s="48"/>
      <c r="J1" s="48"/>
    </row>
    <row r="2" spans="1:12">
      <c r="A2" s="48"/>
      <c r="B2" s="137"/>
      <c r="C2" s="138"/>
      <c r="D2" s="138"/>
      <c r="E2" s="138"/>
      <c r="F2" s="138"/>
      <c r="G2" s="138"/>
      <c r="H2" s="138"/>
      <c r="I2" s="139"/>
      <c r="J2" s="48"/>
    </row>
    <row r="3" spans="1:12" ht="15.75">
      <c r="A3" s="48"/>
      <c r="B3" s="140"/>
      <c r="C3" s="141"/>
      <c r="D3" s="141"/>
      <c r="E3" s="141"/>
      <c r="F3" s="142"/>
      <c r="G3" s="141"/>
      <c r="H3" s="141"/>
      <c r="I3" s="143"/>
      <c r="J3" s="48"/>
    </row>
    <row r="4" spans="1:12" ht="15.75">
      <c r="A4" s="48"/>
      <c r="B4" s="209"/>
      <c r="C4" s="210"/>
      <c r="D4" s="210"/>
      <c r="E4" s="210"/>
      <c r="F4" s="210"/>
      <c r="G4" s="210"/>
      <c r="H4" s="210"/>
      <c r="I4" s="211"/>
      <c r="J4" s="48"/>
    </row>
    <row r="5" spans="1:12">
      <c r="A5" s="48"/>
      <c r="B5" s="48"/>
      <c r="C5" s="48"/>
      <c r="D5" s="48"/>
      <c r="E5" s="48"/>
      <c r="F5" s="48"/>
      <c r="G5" s="48"/>
      <c r="H5" s="48"/>
      <c r="I5" s="48"/>
      <c r="J5" s="48"/>
    </row>
    <row r="6" spans="1:12">
      <c r="A6" s="48"/>
      <c r="B6" s="48"/>
      <c r="C6" s="48"/>
      <c r="D6" s="48"/>
      <c r="E6" s="48"/>
      <c r="F6" s="48"/>
      <c r="G6" s="48"/>
      <c r="H6" s="48"/>
      <c r="I6" s="48"/>
      <c r="J6" s="48"/>
    </row>
    <row r="7" spans="1:12" ht="18.75">
      <c r="A7" s="212" t="s">
        <v>0</v>
      </c>
      <c r="B7" s="212"/>
      <c r="C7" s="212"/>
      <c r="D7" s="212"/>
      <c r="E7" s="212"/>
      <c r="F7" s="212"/>
      <c r="G7" s="212"/>
      <c r="H7" s="212"/>
      <c r="I7" s="212"/>
      <c r="J7" s="212"/>
    </row>
    <row r="8" spans="1:12">
      <c r="A8" s="48"/>
      <c r="B8" s="48"/>
      <c r="C8" s="48"/>
      <c r="D8" s="48"/>
      <c r="E8" s="48"/>
      <c r="F8" s="52"/>
      <c r="G8" s="48"/>
      <c r="H8" s="52"/>
      <c r="I8" s="52"/>
      <c r="J8" s="52"/>
      <c r="K8" s="1"/>
      <c r="L8" s="1"/>
    </row>
    <row r="9" spans="1:12">
      <c r="A9" s="48"/>
      <c r="B9" s="48"/>
      <c r="C9" s="48"/>
      <c r="D9" s="48"/>
      <c r="E9" s="48"/>
      <c r="F9" s="52"/>
      <c r="G9" s="48"/>
      <c r="H9" s="52"/>
      <c r="I9" s="52"/>
      <c r="J9" s="52"/>
      <c r="K9" s="1"/>
      <c r="L9" s="1"/>
    </row>
    <row r="10" spans="1:12" ht="15.75" customHeight="1">
      <c r="A10" s="212" t="s">
        <v>24</v>
      </c>
      <c r="B10" s="212"/>
      <c r="C10" s="212"/>
      <c r="D10" s="212"/>
      <c r="E10" s="212"/>
      <c r="F10" s="212"/>
      <c r="G10" s="212"/>
      <c r="H10" s="212"/>
      <c r="I10" s="212"/>
      <c r="J10" s="212"/>
      <c r="K10" s="1"/>
      <c r="L10" s="1"/>
    </row>
    <row r="11" spans="1:12" ht="15.75" customHeight="1">
      <c r="A11" s="48"/>
      <c r="B11" s="48"/>
      <c r="C11" s="48"/>
      <c r="D11" s="48"/>
      <c r="E11" s="48"/>
      <c r="F11" s="91"/>
      <c r="G11" s="48"/>
      <c r="H11" s="52"/>
      <c r="I11" s="52"/>
      <c r="J11" s="52"/>
      <c r="K11" s="1"/>
      <c r="L11" s="1"/>
    </row>
    <row r="12" spans="1:12" ht="15.75" thickBot="1">
      <c r="A12" s="48"/>
      <c r="B12" s="48"/>
      <c r="C12" s="48"/>
      <c r="D12" s="48"/>
      <c r="E12" s="48"/>
      <c r="F12" s="48"/>
      <c r="G12" s="48"/>
      <c r="H12" s="48"/>
      <c r="I12" s="48"/>
      <c r="J12" s="52"/>
      <c r="K12" s="1"/>
      <c r="L12" s="1"/>
    </row>
    <row r="13" spans="1:12" ht="15.75">
      <c r="A13" s="48"/>
      <c r="B13" s="92" t="s">
        <v>50</v>
      </c>
      <c r="C13" s="71"/>
      <c r="D13" s="93"/>
      <c r="E13" s="93"/>
      <c r="F13" s="94"/>
      <c r="G13" s="71"/>
      <c r="H13" s="95"/>
      <c r="I13" s="194"/>
      <c r="J13" s="48"/>
    </row>
    <row r="14" spans="1:12" ht="15.75">
      <c r="A14" s="48"/>
      <c r="B14" s="96"/>
      <c r="C14" s="72"/>
      <c r="D14" s="72"/>
      <c r="E14" s="190"/>
      <c r="F14" s="97"/>
      <c r="G14" s="72"/>
      <c r="H14" s="72"/>
      <c r="I14" s="73"/>
      <c r="J14" s="48"/>
    </row>
    <row r="15" spans="1:12">
      <c r="A15" s="48"/>
      <c r="B15" s="99" t="s">
        <v>45</v>
      </c>
      <c r="C15" s="100"/>
      <c r="D15" s="101" t="e">
        <f>D17+D18+D19+D20</f>
        <v>#REF!</v>
      </c>
      <c r="E15" s="189" t="s">
        <v>90</v>
      </c>
      <c r="F15" s="102" t="s">
        <v>42</v>
      </c>
      <c r="G15" s="100"/>
      <c r="H15" s="100" t="e">
        <f>H17+H18+H19+H20</f>
        <v>#REF!</v>
      </c>
      <c r="I15" s="200" t="s">
        <v>90</v>
      </c>
      <c r="J15" s="48"/>
    </row>
    <row r="16" spans="1:12">
      <c r="A16" s="48"/>
      <c r="B16" s="103"/>
      <c r="C16" s="47"/>
      <c r="D16" s="50"/>
      <c r="E16" s="186"/>
      <c r="F16" s="104"/>
      <c r="G16" s="47"/>
      <c r="H16" s="47"/>
      <c r="I16" s="195"/>
      <c r="J16" s="48"/>
    </row>
    <row r="17" spans="1:10">
      <c r="A17" s="48"/>
      <c r="B17" s="105"/>
      <c r="C17" s="47" t="s">
        <v>36</v>
      </c>
      <c r="D17" s="50" t="e">
        <f>(Feuil1.3!C18*TTFG2+Feuil1.3!D18*TTFM+Feuil1.3!E18*TTFNM)+IF(codepliauto=3,pdstiragetot*TTFNM2,0)</f>
        <v>#REF!</v>
      </c>
      <c r="E17" s="187" t="s">
        <v>90</v>
      </c>
      <c r="F17" s="51"/>
      <c r="G17" s="47" t="s">
        <v>36</v>
      </c>
      <c r="H17" s="50" t="e">
        <f>(Feuil1.3!C32*TTFG2+Feuil1.3!D32*TTFM+Feuil1.3!E32*TTFNM)+IF(codepliauto=3,ROUND(pdstiragetot,0.1)*TTFNM2,0)*IF(Feuil1.3!C32=0,0)</f>
        <v>#REF!</v>
      </c>
      <c r="I17" s="196" t="s">
        <v>90</v>
      </c>
      <c r="J17" s="48"/>
    </row>
    <row r="18" spans="1:10">
      <c r="A18" s="48"/>
      <c r="B18" s="105"/>
      <c r="C18" s="47" t="s">
        <v>35</v>
      </c>
      <c r="D18" s="50" t="e">
        <f>(Feuil1.3!C19*TDPG2+Feuil1.3!D19*TDPM+Feuil1.3!E19*TDPNM)+IF(codepliauto=3,pdstiragetot*TDPNM2,0)</f>
        <v>#REF!</v>
      </c>
      <c r="E18" s="187" t="s">
        <v>90</v>
      </c>
      <c r="F18" s="51"/>
      <c r="G18" s="47" t="s">
        <v>35</v>
      </c>
      <c r="H18" s="50" t="e">
        <f>(Feuil1.3!C33*TTFG2+Feuil1.3!D33*TTFM+Feuil1.3!E33*TTFNM)+IF(codepliauto=3,ROUND(pdstiragetot,0.1)*TTFNM2,0)*IF(Feuil1.3!C33=0,0)</f>
        <v>#REF!</v>
      </c>
      <c r="I18" s="196" t="s">
        <v>90</v>
      </c>
      <c r="J18" s="48"/>
    </row>
    <row r="19" spans="1:10">
      <c r="A19" s="48"/>
      <c r="B19" s="105"/>
      <c r="C19" s="47" t="s">
        <v>34</v>
      </c>
      <c r="D19" s="50" t="e">
        <f>(Feuil1.3!C20*TCPG2+Feuil1.3!D20*TCPM+Feuil1.3!E20*TCPNM)+IF(codepliauto=3,pdstiragetot*TCPNM,0)</f>
        <v>#REF!</v>
      </c>
      <c r="E19" s="187" t="s">
        <v>90</v>
      </c>
      <c r="F19" s="51"/>
      <c r="G19" s="47" t="s">
        <v>34</v>
      </c>
      <c r="H19" s="50" t="e">
        <f>(Feuil1.3!C34*TTFG2+Feuil1.3!D34*TTFM+Feuil1.3!E34*TTFNM)+IF(codepliauto=3,ROUND(pdstiragetot,0.1)*TTFNM2,0)*IF(Feuil1.3!C34=0,0)</f>
        <v>#REF!</v>
      </c>
      <c r="I19" s="196" t="s">
        <v>90</v>
      </c>
      <c r="J19" s="48"/>
    </row>
    <row r="20" spans="1:10">
      <c r="A20" s="48"/>
      <c r="B20" s="105"/>
      <c r="C20" s="47" t="s">
        <v>125</v>
      </c>
      <c r="D20" s="50" t="e">
        <f>IF(pdsplistot&lt;20,(Feuil1.3!G21+Feuil1.3!H21)*TMRED1+(Feuil1.3!G22+Feuil1.3!H22)*TMNOR1,IF(pdsplistot&lt;50,(Feuil1.3!G21+Feuil1.3!H21)*TMRED2+(Feuil1.3!G22+Feuil1.3!H22)*TMNOR2,IF(pdsplistot&lt;=100,(Feuil1.3!G21+Feuil1.3!H21)*TMRED3+(Feuil1.3!G22+Feuil1.3!H22),0)))</f>
        <v>#REF!</v>
      </c>
      <c r="E20" s="188" t="s">
        <v>90</v>
      </c>
      <c r="F20" s="51"/>
      <c r="G20" s="47" t="s">
        <v>125</v>
      </c>
      <c r="H20" s="50" t="e">
        <f>IF(pdsplistot&lt;20,(Feuil1.3!G35+Feuil1.3!H35)*TMRED1+(Feuil1.3!G36+Feuil1.3!H36)*TMNOR1,IF(pdsplistot&lt;50,(Feuil1.3!G35+Feuil1.3!H35)*TMRED2+(Feuil1.3!G36+Feuil1.3!H36)*TMNOR2,IF(pdsplistot&lt;=100,(Feuil1.3!G35+Feuil1.3!H35)*TMRED3+(Feuil1.3!G36+Feuil1.3!H36)*TMNOR3,0)))</f>
        <v>#REF!</v>
      </c>
      <c r="I20" s="196" t="s">
        <v>90</v>
      </c>
      <c r="J20" s="48"/>
    </row>
    <row r="21" spans="1:10">
      <c r="A21" s="48"/>
      <c r="B21" s="57"/>
      <c r="C21" s="72"/>
      <c r="D21" s="72"/>
      <c r="E21" s="190"/>
      <c r="F21" s="97"/>
      <c r="G21" s="72"/>
      <c r="H21" s="106"/>
      <c r="I21" s="197"/>
      <c r="J21" s="48"/>
    </row>
    <row r="22" spans="1:10">
      <c r="A22" s="48"/>
      <c r="B22" s="99" t="s">
        <v>44</v>
      </c>
      <c r="C22" s="100"/>
      <c r="D22" s="101" t="e">
        <f>D24+D25+D26+D27</f>
        <v>#REF!</v>
      </c>
      <c r="E22" s="189" t="s">
        <v>90</v>
      </c>
      <c r="F22" s="102" t="s">
        <v>43</v>
      </c>
      <c r="G22" s="100"/>
      <c r="H22" s="100" t="e">
        <f>H24+H25+H26+H27</f>
        <v>#REF!</v>
      </c>
      <c r="I22" s="198" t="s">
        <v>90</v>
      </c>
      <c r="J22" s="48"/>
    </row>
    <row r="23" spans="1:10">
      <c r="A23" s="48"/>
      <c r="B23" s="103"/>
      <c r="C23" s="47"/>
      <c r="D23" s="50"/>
      <c r="E23" s="192"/>
      <c r="F23" s="104"/>
      <c r="G23" s="47"/>
      <c r="H23" s="47"/>
      <c r="I23" s="196"/>
      <c r="J23" s="48"/>
    </row>
    <row r="24" spans="1:10">
      <c r="A24" s="48"/>
      <c r="B24" s="105"/>
      <c r="C24" s="47" t="s">
        <v>36</v>
      </c>
      <c r="D24" s="50" t="e">
        <f>(Feuil1.3!C25*TTFG2+Feuil1.3!D25*TTFM+Feuil1.3!E25*TTFNM)+IF(codepliauto=3,ROUND(pdstiragetot,0.1)*TTFNM2,0)*IF(Feuil1.3!C25=0,0)</f>
        <v>#REF!</v>
      </c>
      <c r="E24" s="187" t="s">
        <v>90</v>
      </c>
      <c r="F24" s="51"/>
      <c r="G24" s="47" t="s">
        <v>36</v>
      </c>
      <c r="H24" s="50" t="e">
        <f>(Feuil1.3!C39*TTFG2+Feuil1.3!D39*TTFM+Feuil1.3!E39*TTFNM)+IF(codepliauto=3,ROUND(pdstiragetot,0.1)*TTFNM2,0)*IF(Feuil1.3!C39=0,0)</f>
        <v>#REF!</v>
      </c>
      <c r="I24" s="196" t="s">
        <v>90</v>
      </c>
      <c r="J24" s="48"/>
    </row>
    <row r="25" spans="1:10">
      <c r="A25" s="48"/>
      <c r="B25" s="105"/>
      <c r="C25" s="47" t="s">
        <v>35</v>
      </c>
      <c r="D25" s="50" t="e">
        <f>(Feuil1.3!C26*TTFG2+Feuil1.3!D26*TTFM+Feuil1.3!E26*TTFNM)+IF(codepliauto=3,ROUND(pdstiragetot,0.1)*TTFNM2,0)*IF(Feuil1.3!C26=0,0)</f>
        <v>#REF!</v>
      </c>
      <c r="E25" s="187" t="s">
        <v>90</v>
      </c>
      <c r="F25" s="51"/>
      <c r="G25" s="47" t="s">
        <v>35</v>
      </c>
      <c r="H25" s="50" t="e">
        <f>(Feuil1.3!C40*TTFG2+Feuil1.3!D40*TTFM+Feuil1.3!E40*TTFNM)+IF(codepliauto=3,ROUND(pdstiragetot,0.1)*TTFNM2,0)*IF(Feuil1.3!C40=0,0)</f>
        <v>#REF!</v>
      </c>
      <c r="I25" s="196" t="s">
        <v>90</v>
      </c>
      <c r="J25" s="48"/>
    </row>
    <row r="26" spans="1:10">
      <c r="A26" s="48"/>
      <c r="B26" s="105"/>
      <c r="C26" s="47" t="s">
        <v>34</v>
      </c>
      <c r="D26" s="50" t="e">
        <f>(Feuil1.3!C27*TTFG2+Feuil1.3!D27*TTFM+Feuil1.3!E27*TTFNM)+IF(codepliauto=3,ROUND(pdstiragetot,0.1)*TTFNM2,0)*IF(Feuil1.3!C27=0,0)</f>
        <v>#REF!</v>
      </c>
      <c r="E26" s="187" t="s">
        <v>90</v>
      </c>
      <c r="F26" s="51"/>
      <c r="G26" s="47" t="s">
        <v>34</v>
      </c>
      <c r="H26" s="50" t="e">
        <f>(Feuil1.3!C41*TTFG2+Feuil1.3!D41*TTFM+Feuil1.3!E41*TTFNM)+IF(codepliauto=3,ROUND(pdstiragetot,0.1)*TTFNM2,0)*IF(Feuil1.3!C41=0,0)</f>
        <v>#REF!</v>
      </c>
      <c r="I26" s="196" t="s">
        <v>90</v>
      </c>
      <c r="J26" s="48"/>
    </row>
    <row r="27" spans="1:10" ht="15.75" thickBot="1">
      <c r="A27" s="48"/>
      <c r="B27" s="107"/>
      <c r="C27" s="108" t="s">
        <v>125</v>
      </c>
      <c r="D27" s="191" t="e">
        <f>IF(pdsplistot&lt;20,(Feuil1.3!G28+Feuil1.3!H28)*TMRED1+(Feuil1.3!G29+Feuil1.3!H29)*TMNOR1,IF(pdsplistot&lt;50,(Feuil1.3!G28+Feuil1.3!H28)*TMRED2+(Feuil1.3!G29+Feuil1.3!H29)*TMNOR2,IF(pdsplistot&lt;=100,(Feuil1.3!G28+Feuil1.3!H28)*TMRED3+(Feuil1.3!G29+Feuil1.3!H29)*TMNOR3,0)))</f>
        <v>#REF!</v>
      </c>
      <c r="E27" s="193" t="s">
        <v>90</v>
      </c>
      <c r="F27" s="109"/>
      <c r="G27" s="108" t="s">
        <v>125</v>
      </c>
      <c r="H27" s="191" t="e">
        <f>IF(pdsplistot&lt;20,(Feuil1.3!G42+Feuil1.3!H42)*TMRED1+(Feuil1.3!G43+Feuil1.3!H43)*TMNOR1,IF(pdsplistot&lt;50,(Feuil1.3!G42+Feuil1.3!H42)*TMRED2+(Feuil1.3!G43+Feuil1.3!H43)*TMNOR2,IF(pdsplistot&lt;=100,(Feuil1.3!G42+Feuil1.3!H42)*TMRED3+(Feuil1.3!G43+Feuil1.3!H43)*TMNOR3,0)))</f>
        <v>#REF!</v>
      </c>
      <c r="I27" s="199" t="s">
        <v>90</v>
      </c>
      <c r="J27" s="48"/>
    </row>
    <row r="28" spans="1:10">
      <c r="A28" s="48"/>
      <c r="B28" s="110"/>
      <c r="C28" s="47"/>
      <c r="D28" s="50"/>
      <c r="E28" s="50"/>
      <c r="F28" s="48"/>
      <c r="G28" s="48"/>
      <c r="H28" s="48"/>
      <c r="I28" s="48"/>
      <c r="J28" s="48"/>
    </row>
    <row r="29" spans="1:10">
      <c r="A29" s="48"/>
      <c r="B29" s="110"/>
      <c r="C29" s="47"/>
      <c r="D29" s="50"/>
      <c r="E29" s="50"/>
      <c r="F29" s="48"/>
      <c r="G29" s="48"/>
      <c r="H29" s="48"/>
      <c r="I29" s="48"/>
      <c r="J29" s="48"/>
    </row>
    <row r="30" spans="1:10">
      <c r="A30" s="48"/>
      <c r="B30" s="110"/>
      <c r="C30" s="47"/>
      <c r="D30" s="50"/>
      <c r="E30" s="50"/>
      <c r="F30" s="48"/>
      <c r="G30" s="48"/>
      <c r="H30" s="48"/>
      <c r="I30" s="48"/>
      <c r="J30" s="48"/>
    </row>
    <row r="31" spans="1:10" ht="15.75" thickBot="1">
      <c r="A31" s="48"/>
      <c r="B31" s="111"/>
      <c r="C31" s="47"/>
      <c r="D31" s="50"/>
      <c r="E31" s="50"/>
      <c r="F31" s="48"/>
      <c r="G31" s="48"/>
      <c r="H31" s="48"/>
      <c r="I31" s="48"/>
      <c r="J31" s="48"/>
    </row>
    <row r="32" spans="1:10" ht="15.75">
      <c r="A32" s="48"/>
      <c r="B32" s="92" t="s">
        <v>39</v>
      </c>
      <c r="C32" s="112"/>
      <c r="D32" s="94"/>
      <c r="E32" s="94"/>
      <c r="F32" s="113"/>
      <c r="G32" s="48"/>
      <c r="H32" s="48"/>
      <c r="I32" s="48"/>
      <c r="J32" s="48"/>
    </row>
    <row r="33" spans="1:10">
      <c r="A33" s="48"/>
      <c r="B33" s="57"/>
      <c r="C33" s="80"/>
      <c r="D33" s="72"/>
      <c r="E33" s="72"/>
      <c r="F33" s="98"/>
      <c r="G33" s="48"/>
      <c r="H33" s="48"/>
      <c r="I33" s="48"/>
      <c r="J33" s="48"/>
    </row>
    <row r="34" spans="1:10">
      <c r="A34" s="48"/>
      <c r="B34" s="105" t="s">
        <v>49</v>
      </c>
      <c r="C34" s="114" t="s">
        <v>36</v>
      </c>
      <c r="D34" s="50"/>
      <c r="E34" s="50" t="e">
        <f>+D17+H17+H24+D24</f>
        <v>#REF!</v>
      </c>
      <c r="F34" s="115" t="s">
        <v>90</v>
      </c>
      <c r="G34" s="48"/>
      <c r="H34" s="48"/>
      <c r="I34" s="48"/>
      <c r="J34" s="48"/>
    </row>
    <row r="35" spans="1:10">
      <c r="A35" s="48"/>
      <c r="B35" s="105"/>
      <c r="C35" s="114" t="s">
        <v>35</v>
      </c>
      <c r="D35" s="50"/>
      <c r="E35" s="50" t="e">
        <f>D18+H18+H25+D25</f>
        <v>#REF!</v>
      </c>
      <c r="F35" s="115" t="s">
        <v>90</v>
      </c>
      <c r="G35" s="48"/>
      <c r="H35" s="48"/>
      <c r="I35" s="48"/>
      <c r="J35" s="48"/>
    </row>
    <row r="36" spans="1:10">
      <c r="A36" s="48"/>
      <c r="B36" s="105"/>
      <c r="C36" s="114" t="s">
        <v>34</v>
      </c>
      <c r="D36" s="50"/>
      <c r="E36" s="50" t="e">
        <f>D19+H19+D26+H26</f>
        <v>#REF!</v>
      </c>
      <c r="F36" s="115" t="s">
        <v>90</v>
      </c>
      <c r="G36" s="48"/>
      <c r="H36" s="48"/>
      <c r="I36" s="48"/>
      <c r="J36" s="48"/>
    </row>
    <row r="37" spans="1:10">
      <c r="A37" s="48"/>
      <c r="B37" s="116"/>
      <c r="C37" s="114" t="s">
        <v>40</v>
      </c>
      <c r="D37" s="50"/>
      <c r="E37" s="50" t="e">
        <f>IF(pdsplistot&gt;20,IF(codetax=1,ROUNDUP(pdsplistot,-1)/10*TDOM2*nbrplisdom,IF(codetax=2,ROUNDUP(pdsplistot,-1)/10*TDOM1*nbrplisdom)),0)</f>
        <v>#REF!</v>
      </c>
      <c r="F37" s="115" t="s">
        <v>90</v>
      </c>
      <c r="G37" s="48"/>
      <c r="H37" s="48"/>
      <c r="I37" s="48"/>
      <c r="J37" s="48"/>
    </row>
    <row r="38" spans="1:10">
      <c r="A38" s="48"/>
      <c r="B38" s="103"/>
      <c r="C38" s="114" t="s">
        <v>41</v>
      </c>
      <c r="D38" s="50"/>
      <c r="E38" s="50" t="e">
        <f>IF(pdsplistot&gt;20,IF(codetax=1,ROUNDUP(pdsplistot,-1)/10*TTOM2*nbrplistom,IF(codetax=2,ROUNDUP(pdsplistot,-1)/10*TTOM1*nbrplistom)),0)</f>
        <v>#REF!</v>
      </c>
      <c r="F38" s="115" t="s">
        <v>90</v>
      </c>
      <c r="G38" s="48"/>
      <c r="H38" s="48"/>
      <c r="I38" s="48"/>
      <c r="J38" s="48"/>
    </row>
    <row r="39" spans="1:10">
      <c r="A39" s="48"/>
      <c r="B39" s="105"/>
      <c r="C39" s="201" t="s">
        <v>125</v>
      </c>
      <c r="D39" s="50"/>
      <c r="E39" s="50" t="e">
        <f>D20+H20+H27+D27</f>
        <v>#REF!</v>
      </c>
      <c r="F39" s="115" t="s">
        <v>90</v>
      </c>
      <c r="G39" s="48"/>
      <c r="H39" s="48"/>
      <c r="I39" s="48"/>
      <c r="J39" s="48"/>
    </row>
    <row r="40" spans="1:10">
      <c r="A40" s="48"/>
      <c r="B40" s="57"/>
      <c r="C40" s="80"/>
      <c r="D40" s="72"/>
      <c r="E40" s="72"/>
      <c r="F40" s="98"/>
      <c r="G40" s="48"/>
      <c r="H40" s="48"/>
      <c r="I40" s="48"/>
      <c r="J40" s="48"/>
    </row>
    <row r="41" spans="1:10">
      <c r="A41" s="48"/>
      <c r="B41" s="105" t="s">
        <v>46</v>
      </c>
      <c r="C41" s="114"/>
      <c r="D41" s="50"/>
      <c r="E41" s="50" t="e">
        <f>E42/NBRPLISTOT</f>
        <v>#REF!</v>
      </c>
      <c r="F41" s="115"/>
      <c r="G41" s="48"/>
      <c r="H41" s="48"/>
      <c r="I41" s="48"/>
      <c r="J41" s="48"/>
    </row>
    <row r="42" spans="1:10" ht="15.75" thickBot="1">
      <c r="A42" s="48"/>
      <c r="B42" s="117" t="s">
        <v>48</v>
      </c>
      <c r="C42" s="118"/>
      <c r="D42" s="119"/>
      <c r="E42" s="119" t="e">
        <f>E34+E35+E36+E37+E38+E39</f>
        <v>#REF!</v>
      </c>
      <c r="F42" s="120" t="s">
        <v>90</v>
      </c>
      <c r="G42" s="48"/>
      <c r="H42" s="48"/>
      <c r="I42" s="48"/>
      <c r="J42" s="48"/>
    </row>
    <row r="43" spans="1:10">
      <c r="A43" s="48"/>
      <c r="B43" s="50"/>
      <c r="C43" s="47"/>
      <c r="D43" s="50"/>
      <c r="E43" s="50"/>
      <c r="F43" s="48"/>
      <c r="G43" s="48"/>
      <c r="H43" s="48"/>
      <c r="I43" s="48"/>
      <c r="J43" s="48"/>
    </row>
    <row r="44" spans="1:10">
      <c r="A44" s="48"/>
      <c r="B44" s="50"/>
      <c r="C44" s="47"/>
      <c r="D44" s="50"/>
      <c r="E44" s="50"/>
      <c r="F44" s="48"/>
      <c r="G44" s="48"/>
      <c r="H44" s="48"/>
      <c r="I44" s="48"/>
      <c r="J44" s="48"/>
    </row>
    <row r="45" spans="1:10">
      <c r="B45" s="5"/>
      <c r="C45" s="6"/>
      <c r="D45" s="5"/>
      <c r="E45" s="5"/>
    </row>
    <row r="46" spans="1:10">
      <c r="B46" s="5"/>
      <c r="C46" s="6"/>
      <c r="D46" s="5"/>
      <c r="E46" s="5"/>
    </row>
    <row r="47" spans="1:10">
      <c r="B47" s="5"/>
      <c r="C47" s="5"/>
      <c r="D47" s="5"/>
      <c r="E47" s="5"/>
    </row>
    <row r="48" spans="1:10">
      <c r="B48" s="5"/>
      <c r="C48" s="6"/>
      <c r="D48" s="5"/>
      <c r="E48" s="5"/>
    </row>
  </sheetData>
  <mergeCells count="3">
    <mergeCell ref="B4:I4"/>
    <mergeCell ref="A7:J7"/>
    <mergeCell ref="A10:J10"/>
  </mergeCells>
  <pageMargins left="0.23622047244094491" right="0.23622047244094491" top="0.74803149606299213" bottom="0.74803149606299213" header="0.31496062992125984" footer="0.31496062992125984"/>
  <pageSetup paperSize="9" scale="74" fitToWidth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L628"/>
  <sheetViews>
    <sheetView showGridLines="0" workbookViewId="0">
      <selection activeCell="F19" sqref="F19"/>
    </sheetView>
  </sheetViews>
  <sheetFormatPr baseColWidth="10" defaultRowHeight="15"/>
  <cols>
    <col min="1" max="1" width="8.42578125" customWidth="1"/>
    <col min="2" max="2" width="11.5703125" customWidth="1"/>
    <col min="3" max="3" width="24.28515625" customWidth="1"/>
    <col min="4" max="4" width="11.5703125" customWidth="1"/>
    <col min="5" max="5" width="12.85546875" bestFit="1" customWidth="1"/>
    <col min="6" max="6" width="8.5703125" customWidth="1"/>
    <col min="7" max="7" width="24.28515625" customWidth="1"/>
    <col min="8" max="8" width="11.42578125" customWidth="1"/>
    <col min="10" max="10" width="8.5703125" customWidth="1"/>
    <col min="11" max="11" width="24.28515625" customWidth="1"/>
    <col min="12" max="12" width="11.42578125" customWidth="1"/>
    <col min="16" max="16" width="11.28515625" customWidth="1"/>
  </cols>
  <sheetData>
    <row r="1" spans="2:12" ht="15.75">
      <c r="K1" s="170"/>
    </row>
    <row r="2" spans="2:12" ht="15.75">
      <c r="C2" s="170"/>
    </row>
    <row r="3" spans="2:12" ht="15.75">
      <c r="C3" s="170" t="s">
        <v>118</v>
      </c>
      <c r="G3" s="170" t="s">
        <v>119</v>
      </c>
      <c r="J3" s="147"/>
      <c r="K3" s="171" t="s">
        <v>114</v>
      </c>
      <c r="L3" s="6"/>
    </row>
    <row r="4" spans="2:12">
      <c r="J4" s="147"/>
      <c r="K4" s="147"/>
      <c r="L4" s="6"/>
    </row>
    <row r="5" spans="2:12">
      <c r="B5" t="s">
        <v>57</v>
      </c>
      <c r="C5" t="s">
        <v>109</v>
      </c>
      <c r="D5" t="s">
        <v>56</v>
      </c>
      <c r="F5" t="s">
        <v>57</v>
      </c>
      <c r="G5" t="s">
        <v>110</v>
      </c>
      <c r="H5" t="s">
        <v>56</v>
      </c>
      <c r="J5" s="147" t="s">
        <v>57</v>
      </c>
      <c r="K5" s="147" t="s">
        <v>115</v>
      </c>
      <c r="L5" s="6" t="s">
        <v>108</v>
      </c>
    </row>
    <row r="6" spans="2:12">
      <c r="B6" s="147" t="s">
        <v>61</v>
      </c>
      <c r="C6" s="147" t="s">
        <v>60</v>
      </c>
      <c r="D6" s="6" t="s">
        <v>71</v>
      </c>
      <c r="F6" s="147" t="s">
        <v>62</v>
      </c>
      <c r="G6" s="147" t="s">
        <v>68</v>
      </c>
      <c r="H6" s="6" t="s">
        <v>70</v>
      </c>
      <c r="J6" s="147" t="s">
        <v>63</v>
      </c>
      <c r="K6" s="147" t="s">
        <v>66</v>
      </c>
      <c r="L6" s="6"/>
    </row>
    <row r="7" spans="2:12">
      <c r="B7" s="147" t="s">
        <v>61</v>
      </c>
      <c r="C7" s="147" t="s">
        <v>64</v>
      </c>
      <c r="D7" s="6" t="s">
        <v>71</v>
      </c>
      <c r="F7" s="147" t="s">
        <v>62</v>
      </c>
      <c r="G7" s="147" t="s">
        <v>69</v>
      </c>
      <c r="H7" s="6" t="s">
        <v>70</v>
      </c>
      <c r="J7" s="147" t="s">
        <v>63</v>
      </c>
      <c r="K7" s="147" t="s">
        <v>67</v>
      </c>
      <c r="L7" s="6"/>
    </row>
    <row r="8" spans="2:12">
      <c r="B8" s="147" t="s">
        <v>61</v>
      </c>
      <c r="C8" s="147" t="s">
        <v>65</v>
      </c>
      <c r="D8" s="6" t="s">
        <v>72</v>
      </c>
      <c r="J8" s="147"/>
      <c r="K8" s="147"/>
      <c r="L8" s="5"/>
    </row>
    <row r="9" spans="2:12">
      <c r="B9" s="147" t="s">
        <v>62</v>
      </c>
      <c r="C9" s="147" t="s">
        <v>68</v>
      </c>
      <c r="D9" s="6" t="s">
        <v>70</v>
      </c>
    </row>
    <row r="10" spans="2:12">
      <c r="B10" s="147" t="s">
        <v>62</v>
      </c>
      <c r="C10" s="147" t="s">
        <v>69</v>
      </c>
      <c r="D10" s="6" t="s">
        <v>70</v>
      </c>
      <c r="J10" s="147"/>
      <c r="K10" s="147"/>
      <c r="L10" s="5"/>
    </row>
    <row r="11" spans="2:12">
      <c r="B11" s="147"/>
      <c r="C11" s="147"/>
      <c r="D11" s="6"/>
      <c r="J11" s="147"/>
      <c r="K11" s="147"/>
      <c r="L11" s="5"/>
    </row>
    <row r="12" spans="2:12">
      <c r="B12" s="147"/>
      <c r="C12" s="147"/>
      <c r="D12" s="6"/>
      <c r="J12" s="147"/>
      <c r="K12" s="147"/>
      <c r="L12" s="5"/>
    </row>
    <row r="13" spans="2:12">
      <c r="B13" s="147"/>
      <c r="C13" s="147"/>
      <c r="D13" s="6"/>
      <c r="J13" s="147"/>
      <c r="K13" s="147"/>
      <c r="L13" s="5"/>
    </row>
    <row r="14" spans="2:12">
      <c r="B14" s="147"/>
      <c r="C14" s="147"/>
      <c r="D14" s="6"/>
      <c r="J14" s="147"/>
      <c r="K14" s="147"/>
      <c r="L14" s="5"/>
    </row>
    <row r="15" spans="2:12">
      <c r="B15" s="147"/>
      <c r="C15" s="147"/>
      <c r="D15" s="6"/>
      <c r="J15" s="147"/>
      <c r="K15" s="147"/>
      <c r="L15" s="5"/>
    </row>
    <row r="16" spans="2:12">
      <c r="B16" s="147"/>
      <c r="C16" s="147"/>
      <c r="D16" s="6"/>
      <c r="J16" s="147"/>
      <c r="K16" s="147"/>
      <c r="L16" s="5"/>
    </row>
    <row r="17" spans="1:12">
      <c r="B17" s="147"/>
      <c r="C17" s="147"/>
      <c r="D17" s="6"/>
      <c r="J17" s="147"/>
      <c r="K17" s="147"/>
      <c r="L17" s="5"/>
    </row>
    <row r="18" spans="1:12">
      <c r="J18" s="147"/>
      <c r="K18" s="147"/>
      <c r="L18" s="5"/>
    </row>
    <row r="19" spans="1:12" ht="15.75">
      <c r="F19" s="147"/>
      <c r="G19" s="171"/>
      <c r="H19" s="6"/>
      <c r="J19" s="147"/>
      <c r="K19" s="147"/>
      <c r="L19" s="5"/>
    </row>
    <row r="20" spans="1:12">
      <c r="F20" s="147"/>
      <c r="G20" s="147"/>
      <c r="H20" s="6"/>
      <c r="J20" s="147"/>
      <c r="K20" s="147"/>
      <c r="L20" s="5"/>
    </row>
    <row r="21" spans="1:12">
      <c r="F21" s="147"/>
      <c r="G21" s="147"/>
      <c r="H21" s="6"/>
      <c r="J21" s="147"/>
      <c r="K21" s="147"/>
      <c r="L21" s="5"/>
    </row>
    <row r="22" spans="1:12">
      <c r="F22" s="147"/>
      <c r="G22" s="147"/>
      <c r="H22" s="6"/>
      <c r="J22" s="147"/>
      <c r="K22" s="147"/>
      <c r="L22" s="5"/>
    </row>
    <row r="23" spans="1:12">
      <c r="F23" s="147"/>
      <c r="G23" s="147"/>
      <c r="H23" s="6"/>
      <c r="J23" s="147"/>
      <c r="K23" s="147"/>
      <c r="L23" s="5"/>
    </row>
    <row r="24" spans="1:12">
      <c r="J24" s="147"/>
      <c r="K24" s="147"/>
      <c r="L24" s="5"/>
    </row>
    <row r="25" spans="1:12">
      <c r="A25" s="148"/>
      <c r="C25" s="148"/>
      <c r="D25" s="148"/>
      <c r="E25" s="149"/>
      <c r="J25" s="147"/>
      <c r="K25" s="147"/>
      <c r="L25" s="5"/>
    </row>
    <row r="26" spans="1:12">
      <c r="A26" s="148"/>
      <c r="C26" s="148"/>
      <c r="D26" s="148"/>
      <c r="E26" s="149"/>
      <c r="J26" s="147"/>
      <c r="K26" s="147"/>
      <c r="L26" s="5"/>
    </row>
    <row r="27" spans="1:12">
      <c r="C27" s="148"/>
      <c r="D27" s="148"/>
      <c r="E27" s="149"/>
      <c r="J27" s="147"/>
      <c r="K27" s="147"/>
      <c r="L27" s="5"/>
    </row>
    <row r="28" spans="1:12">
      <c r="B28" s="5"/>
      <c r="C28" s="150"/>
      <c r="D28" s="150"/>
      <c r="E28" s="149"/>
      <c r="J28" s="147"/>
      <c r="K28" s="147"/>
      <c r="L28" s="5"/>
    </row>
    <row r="29" spans="1:12">
      <c r="B29" s="5"/>
      <c r="C29" s="150"/>
      <c r="D29" s="150"/>
      <c r="E29" s="149"/>
      <c r="J29" s="147"/>
      <c r="K29" s="147"/>
      <c r="L29" s="5"/>
    </row>
    <row r="30" spans="1:12">
      <c r="C30" s="148"/>
      <c r="D30" s="148"/>
      <c r="J30" s="147"/>
      <c r="K30" s="147"/>
      <c r="L30" s="5"/>
    </row>
    <row r="31" spans="1:12">
      <c r="C31" s="148"/>
      <c r="J31" s="147"/>
      <c r="K31" s="147"/>
      <c r="L31" s="5"/>
    </row>
    <row r="32" spans="1:12">
      <c r="J32" s="147"/>
      <c r="K32" s="147"/>
      <c r="L32" s="5"/>
    </row>
    <row r="33" spans="2:12">
      <c r="J33" s="147"/>
      <c r="K33" s="147"/>
      <c r="L33" s="5"/>
    </row>
    <row r="34" spans="2:12">
      <c r="J34" s="147"/>
      <c r="K34" s="147"/>
      <c r="L34" s="5"/>
    </row>
    <row r="35" spans="2:12">
      <c r="J35" s="147"/>
      <c r="K35" s="147"/>
      <c r="L35" s="5"/>
    </row>
    <row r="36" spans="2:12">
      <c r="J36" s="147"/>
      <c r="K36" s="147"/>
      <c r="L36" s="5"/>
    </row>
    <row r="37" spans="2:12">
      <c r="J37" s="147"/>
      <c r="K37" s="147"/>
      <c r="L37" s="5"/>
    </row>
    <row r="38" spans="2:12">
      <c r="J38" s="147"/>
      <c r="K38" s="147"/>
      <c r="L38" s="5"/>
    </row>
    <row r="39" spans="2:12" ht="15.75">
      <c r="C39" s="170"/>
      <c r="G39" s="170"/>
      <c r="J39" s="147"/>
      <c r="K39" s="147"/>
      <c r="L39" s="5"/>
    </row>
    <row r="40" spans="2:12">
      <c r="J40" s="147"/>
      <c r="K40" s="147"/>
      <c r="L40" s="5"/>
    </row>
    <row r="41" spans="2:12">
      <c r="J41" s="147"/>
      <c r="K41" s="147"/>
      <c r="L41" s="5"/>
    </row>
    <row r="42" spans="2:12">
      <c r="B42" s="147"/>
      <c r="C42" s="147"/>
      <c r="D42" s="6"/>
      <c r="F42" s="147"/>
      <c r="G42" s="147"/>
      <c r="H42" s="6"/>
      <c r="J42" s="147"/>
      <c r="K42" s="147"/>
      <c r="L42" s="5"/>
    </row>
    <row r="43" spans="2:12">
      <c r="B43" s="147"/>
      <c r="C43" s="147"/>
      <c r="D43" s="6"/>
      <c r="F43" s="147"/>
      <c r="G43" s="147"/>
      <c r="H43" s="6"/>
      <c r="J43" s="147"/>
      <c r="K43" s="147"/>
      <c r="L43" s="5"/>
    </row>
    <row r="44" spans="2:12">
      <c r="B44" s="147"/>
      <c r="C44" s="147"/>
      <c r="D44" s="6"/>
      <c r="J44" s="147"/>
      <c r="K44" s="147"/>
      <c r="L44" s="5"/>
    </row>
    <row r="45" spans="2:12">
      <c r="B45" s="147"/>
      <c r="C45" s="147"/>
      <c r="D45" s="6"/>
      <c r="J45" s="147"/>
      <c r="K45" s="147"/>
      <c r="L45" s="5"/>
    </row>
    <row r="46" spans="2:12">
      <c r="B46" s="147"/>
      <c r="C46" s="147"/>
      <c r="D46" s="6"/>
      <c r="J46" s="147"/>
      <c r="K46" s="147"/>
      <c r="L46" s="5"/>
    </row>
    <row r="47" spans="2:12">
      <c r="B47" s="147"/>
      <c r="C47" s="147"/>
      <c r="D47" s="6"/>
      <c r="J47" s="147"/>
      <c r="K47" s="147"/>
      <c r="L47" s="5"/>
    </row>
    <row r="48" spans="2:12">
      <c r="B48" s="147"/>
      <c r="C48" s="147"/>
      <c r="D48" s="6"/>
      <c r="J48" s="147"/>
      <c r="K48" s="147"/>
      <c r="L48" s="5"/>
    </row>
    <row r="49" spans="2:12">
      <c r="B49" s="147"/>
      <c r="C49" s="147"/>
      <c r="D49" s="6"/>
      <c r="J49" s="147"/>
      <c r="K49" s="147"/>
      <c r="L49" s="5"/>
    </row>
    <row r="50" spans="2:12">
      <c r="B50" s="147"/>
      <c r="C50" s="147"/>
      <c r="D50" s="6"/>
      <c r="J50" s="147"/>
      <c r="K50" s="147"/>
      <c r="L50" s="5"/>
    </row>
    <row r="51" spans="2:12">
      <c r="B51" s="147"/>
      <c r="C51" s="147"/>
      <c r="D51" s="6"/>
      <c r="J51" s="147"/>
      <c r="K51" s="147"/>
      <c r="L51" s="5"/>
    </row>
    <row r="52" spans="2:12">
      <c r="B52" s="147"/>
      <c r="C52" s="147"/>
      <c r="D52" s="6"/>
      <c r="J52" s="147"/>
      <c r="K52" s="147"/>
      <c r="L52" s="5"/>
    </row>
    <row r="53" spans="2:12">
      <c r="B53" s="147"/>
      <c r="C53" s="147"/>
      <c r="D53" s="6"/>
      <c r="J53" s="147"/>
      <c r="K53" s="147"/>
      <c r="L53" s="5"/>
    </row>
    <row r="54" spans="2:12">
      <c r="B54" s="147"/>
      <c r="C54" s="147"/>
      <c r="D54" s="6"/>
      <c r="J54" s="147"/>
      <c r="K54" s="147"/>
      <c r="L54" s="5"/>
    </row>
    <row r="55" spans="2:12">
      <c r="J55" s="147"/>
      <c r="K55" s="147"/>
      <c r="L55" s="5"/>
    </row>
    <row r="56" spans="2:12" ht="15.75">
      <c r="F56" s="147"/>
      <c r="G56" s="171"/>
      <c r="H56" s="6"/>
      <c r="J56" s="147"/>
      <c r="K56" s="147"/>
      <c r="L56" s="5"/>
    </row>
    <row r="57" spans="2:12">
      <c r="F57" s="147"/>
      <c r="G57" s="147"/>
      <c r="H57" s="6"/>
      <c r="J57" s="147"/>
      <c r="K57" s="147"/>
      <c r="L57" s="5"/>
    </row>
    <row r="58" spans="2:12">
      <c r="F58" s="147"/>
      <c r="G58" s="147"/>
      <c r="H58" s="6"/>
      <c r="J58" s="147"/>
      <c r="K58" s="147"/>
      <c r="L58" s="5"/>
    </row>
    <row r="59" spans="2:12">
      <c r="F59" s="147"/>
      <c r="G59" s="147"/>
      <c r="H59" s="6"/>
      <c r="J59" s="147"/>
      <c r="K59" s="147"/>
      <c r="L59" s="5"/>
    </row>
    <row r="60" spans="2:12">
      <c r="F60" s="147"/>
      <c r="G60" s="147"/>
      <c r="H60" s="6"/>
      <c r="J60" s="147"/>
      <c r="K60" s="147"/>
      <c r="L60" s="5"/>
    </row>
    <row r="61" spans="2:12">
      <c r="J61" s="147"/>
      <c r="K61" s="147"/>
      <c r="L61" s="5"/>
    </row>
    <row r="62" spans="2:12">
      <c r="J62" s="147"/>
      <c r="K62" s="147"/>
      <c r="L62" s="5"/>
    </row>
    <row r="63" spans="2:12">
      <c r="J63" s="147"/>
      <c r="K63" s="147"/>
      <c r="L63" s="5"/>
    </row>
    <row r="64" spans="2:12">
      <c r="J64" s="147"/>
      <c r="K64" s="147"/>
      <c r="L64" s="5"/>
    </row>
    <row r="65" spans="10:12">
      <c r="J65" s="147"/>
      <c r="K65" s="147"/>
      <c r="L65" s="5"/>
    </row>
    <row r="66" spans="10:12">
      <c r="J66" s="147"/>
      <c r="K66" s="147"/>
      <c r="L66" s="5"/>
    </row>
    <row r="67" spans="10:12">
      <c r="J67" s="147"/>
      <c r="K67" s="147"/>
      <c r="L67" s="5"/>
    </row>
    <row r="68" spans="10:12">
      <c r="J68" s="147"/>
      <c r="K68" s="147"/>
      <c r="L68" s="5"/>
    </row>
    <row r="69" spans="10:12">
      <c r="J69" s="147"/>
      <c r="K69" s="147"/>
      <c r="L69" s="5"/>
    </row>
    <row r="70" spans="10:12">
      <c r="J70" s="147"/>
      <c r="K70" s="147"/>
      <c r="L70" s="5"/>
    </row>
    <row r="71" spans="10:12">
      <c r="J71" s="147"/>
      <c r="K71" s="147"/>
      <c r="L71" s="5"/>
    </row>
    <row r="72" spans="10:12">
      <c r="J72" s="147"/>
      <c r="K72" s="147"/>
      <c r="L72" s="5"/>
    </row>
    <row r="73" spans="10:12">
      <c r="J73" s="147"/>
      <c r="K73" s="147"/>
      <c r="L73" s="5"/>
    </row>
    <row r="74" spans="10:12">
      <c r="J74" s="147"/>
      <c r="K74" s="147"/>
      <c r="L74" s="5"/>
    </row>
    <row r="75" spans="10:12">
      <c r="J75" s="147"/>
      <c r="K75" s="147"/>
      <c r="L75" s="5"/>
    </row>
    <row r="76" spans="10:12">
      <c r="J76" s="147"/>
      <c r="K76" s="147"/>
      <c r="L76" s="5"/>
    </row>
    <row r="77" spans="10:12">
      <c r="J77" s="147"/>
      <c r="K77" s="147"/>
      <c r="L77" s="5"/>
    </row>
    <row r="78" spans="10:12">
      <c r="J78" s="147"/>
      <c r="K78" s="147"/>
      <c r="L78" s="5"/>
    </row>
    <row r="79" spans="10:12">
      <c r="J79" s="147"/>
      <c r="K79" s="147"/>
      <c r="L79" s="5"/>
    </row>
    <row r="80" spans="10:12">
      <c r="J80" s="147"/>
      <c r="K80" s="147"/>
      <c r="L80" s="5"/>
    </row>
    <row r="81" spans="10:12">
      <c r="J81" s="147"/>
      <c r="K81" s="147"/>
      <c r="L81" s="5"/>
    </row>
    <row r="82" spans="10:12">
      <c r="J82" s="147"/>
      <c r="K82" s="147"/>
      <c r="L82" s="5"/>
    </row>
    <row r="83" spans="10:12">
      <c r="J83" s="147"/>
      <c r="K83" s="147"/>
      <c r="L83" s="5"/>
    </row>
    <row r="84" spans="10:12">
      <c r="J84" s="147"/>
      <c r="K84" s="147"/>
      <c r="L84" s="5"/>
    </row>
    <row r="85" spans="10:12">
      <c r="J85" s="147"/>
      <c r="K85" s="147"/>
      <c r="L85" s="5"/>
    </row>
    <row r="86" spans="10:12">
      <c r="J86" s="147"/>
      <c r="K86" s="147"/>
      <c r="L86" s="5"/>
    </row>
    <row r="87" spans="10:12">
      <c r="J87" s="147"/>
      <c r="K87" s="147"/>
      <c r="L87" s="5"/>
    </row>
    <row r="88" spans="10:12">
      <c r="J88" s="147"/>
      <c r="K88" s="147"/>
      <c r="L88" s="5"/>
    </row>
    <row r="89" spans="10:12">
      <c r="J89" s="147"/>
      <c r="K89" s="147"/>
      <c r="L89" s="5"/>
    </row>
    <row r="90" spans="10:12">
      <c r="J90" s="147"/>
      <c r="K90" s="147"/>
      <c r="L90" s="5"/>
    </row>
    <row r="91" spans="10:12">
      <c r="J91" s="147"/>
      <c r="K91" s="147"/>
      <c r="L91" s="5"/>
    </row>
    <row r="92" spans="10:12">
      <c r="J92" s="147"/>
      <c r="K92" s="147"/>
      <c r="L92" s="5"/>
    </row>
    <row r="93" spans="10:12">
      <c r="J93" s="147"/>
      <c r="K93" s="147"/>
      <c r="L93" s="5"/>
    </row>
    <row r="94" spans="10:12">
      <c r="J94" s="147"/>
      <c r="K94" s="147"/>
      <c r="L94" s="5"/>
    </row>
    <row r="95" spans="10:12">
      <c r="J95" s="147"/>
      <c r="K95" s="147"/>
      <c r="L95" s="5"/>
    </row>
    <row r="96" spans="10:12">
      <c r="J96" s="147"/>
      <c r="K96" s="147"/>
      <c r="L96" s="5"/>
    </row>
    <row r="97" spans="10:12">
      <c r="J97" s="147"/>
      <c r="K97" s="147"/>
      <c r="L97" s="5"/>
    </row>
    <row r="98" spans="10:12">
      <c r="J98" s="147"/>
      <c r="K98" s="147"/>
      <c r="L98" s="5"/>
    </row>
    <row r="99" spans="10:12">
      <c r="J99" s="147"/>
      <c r="K99" s="147"/>
      <c r="L99" s="5"/>
    </row>
    <row r="100" spans="10:12">
      <c r="J100" s="147"/>
      <c r="K100" s="147"/>
      <c r="L100" s="5"/>
    </row>
    <row r="101" spans="10:12">
      <c r="J101" s="147"/>
      <c r="K101" s="147"/>
      <c r="L101" s="5"/>
    </row>
    <row r="102" spans="10:12">
      <c r="J102" s="147"/>
      <c r="K102" s="147"/>
      <c r="L102" s="5"/>
    </row>
    <row r="103" spans="10:12">
      <c r="J103" s="147"/>
      <c r="K103" s="147"/>
      <c r="L103" s="5"/>
    </row>
    <row r="104" spans="10:12">
      <c r="J104" s="147"/>
      <c r="K104" s="147"/>
      <c r="L104" s="5"/>
    </row>
    <row r="105" spans="10:12">
      <c r="J105" s="147"/>
      <c r="K105" s="147"/>
      <c r="L105" s="5"/>
    </row>
    <row r="106" spans="10:12">
      <c r="J106" s="147"/>
      <c r="K106" s="147"/>
      <c r="L106" s="5"/>
    </row>
    <row r="107" spans="10:12">
      <c r="J107" s="147"/>
      <c r="K107" s="147"/>
      <c r="L107" s="5"/>
    </row>
    <row r="108" spans="10:12">
      <c r="J108" s="147"/>
      <c r="K108" s="147"/>
      <c r="L108" s="5"/>
    </row>
    <row r="109" spans="10:12">
      <c r="J109" s="147"/>
      <c r="K109" s="147"/>
      <c r="L109" s="5"/>
    </row>
    <row r="110" spans="10:12">
      <c r="J110" s="147"/>
      <c r="K110" s="147"/>
      <c r="L110" s="5"/>
    </row>
    <row r="111" spans="10:12">
      <c r="J111" s="147"/>
      <c r="K111" s="147"/>
      <c r="L111" s="5"/>
    </row>
    <row r="112" spans="10:12">
      <c r="J112" s="147"/>
      <c r="K112" s="147"/>
      <c r="L112" s="5"/>
    </row>
    <row r="113" spans="10:12">
      <c r="J113" s="147"/>
      <c r="K113" s="147"/>
      <c r="L113" s="5"/>
    </row>
    <row r="114" spans="10:12">
      <c r="J114" s="147"/>
      <c r="K114" s="147"/>
      <c r="L114" s="5"/>
    </row>
    <row r="115" spans="10:12">
      <c r="J115" s="147"/>
      <c r="K115" s="147"/>
      <c r="L115" s="5"/>
    </row>
    <row r="116" spans="10:12">
      <c r="J116" s="147"/>
      <c r="K116" s="147"/>
      <c r="L116" s="5"/>
    </row>
    <row r="117" spans="10:12">
      <c r="J117" s="147"/>
      <c r="K117" s="147"/>
      <c r="L117" s="5"/>
    </row>
    <row r="118" spans="10:12">
      <c r="J118" s="147"/>
      <c r="K118" s="147"/>
      <c r="L118" s="5"/>
    </row>
    <row r="119" spans="10:12">
      <c r="J119" s="147"/>
      <c r="K119" s="147"/>
      <c r="L119" s="5"/>
    </row>
    <row r="120" spans="10:12">
      <c r="J120" s="147"/>
      <c r="K120" s="147"/>
      <c r="L120" s="5"/>
    </row>
    <row r="121" spans="10:12">
      <c r="J121" s="147"/>
      <c r="K121" s="147"/>
      <c r="L121" s="5"/>
    </row>
    <row r="122" spans="10:12">
      <c r="J122" s="147"/>
      <c r="K122" s="147"/>
      <c r="L122" s="5"/>
    </row>
    <row r="123" spans="10:12">
      <c r="J123" s="147"/>
      <c r="K123" s="147"/>
      <c r="L123" s="5"/>
    </row>
    <row r="124" spans="10:12">
      <c r="J124" s="147"/>
      <c r="K124" s="147"/>
      <c r="L124" s="5"/>
    </row>
    <row r="125" spans="10:12">
      <c r="J125" s="147"/>
      <c r="K125" s="147"/>
      <c r="L125" s="5"/>
    </row>
    <row r="126" spans="10:12">
      <c r="J126" s="147"/>
      <c r="K126" s="147"/>
      <c r="L126" s="5"/>
    </row>
    <row r="127" spans="10:12">
      <c r="J127" s="147"/>
      <c r="K127" s="147"/>
      <c r="L127" s="5"/>
    </row>
    <row r="128" spans="10:12">
      <c r="J128" s="147"/>
      <c r="K128" s="147"/>
      <c r="L128" s="5"/>
    </row>
    <row r="129" spans="10:12">
      <c r="J129" s="147"/>
      <c r="K129" s="147"/>
      <c r="L129" s="5"/>
    </row>
    <row r="130" spans="10:12">
      <c r="J130" s="147"/>
      <c r="K130" s="147"/>
      <c r="L130" s="5"/>
    </row>
    <row r="131" spans="10:12">
      <c r="J131" s="147"/>
      <c r="K131" s="147"/>
      <c r="L131" s="5"/>
    </row>
    <row r="132" spans="10:12">
      <c r="J132" s="147"/>
      <c r="K132" s="147"/>
      <c r="L132" s="5"/>
    </row>
    <row r="133" spans="10:12">
      <c r="J133" s="147"/>
      <c r="K133" s="147"/>
      <c r="L133" s="5"/>
    </row>
    <row r="134" spans="10:12">
      <c r="J134" s="147"/>
      <c r="K134" s="147"/>
      <c r="L134" s="5"/>
    </row>
    <row r="135" spans="10:12">
      <c r="J135" s="147"/>
      <c r="K135" s="147"/>
      <c r="L135" s="5"/>
    </row>
    <row r="136" spans="10:12">
      <c r="J136" s="147"/>
      <c r="K136" s="147"/>
      <c r="L136" s="5"/>
    </row>
    <row r="137" spans="10:12">
      <c r="J137" s="147"/>
      <c r="K137" s="147"/>
      <c r="L137" s="5"/>
    </row>
    <row r="138" spans="10:12">
      <c r="J138" s="147"/>
      <c r="K138" s="147"/>
      <c r="L138" s="5"/>
    </row>
    <row r="139" spans="10:12">
      <c r="J139" s="147"/>
      <c r="K139" s="147"/>
      <c r="L139" s="5"/>
    </row>
    <row r="140" spans="10:12">
      <c r="J140" s="147"/>
      <c r="K140" s="147"/>
      <c r="L140" s="5"/>
    </row>
    <row r="141" spans="10:12">
      <c r="J141" s="147"/>
      <c r="K141" s="147"/>
      <c r="L141" s="5"/>
    </row>
    <row r="142" spans="10:12">
      <c r="J142" s="147"/>
      <c r="K142" s="147"/>
      <c r="L142" s="5"/>
    </row>
    <row r="143" spans="10:12">
      <c r="J143" s="147"/>
      <c r="K143" s="147"/>
      <c r="L143" s="5"/>
    </row>
    <row r="144" spans="10:12">
      <c r="J144" s="147"/>
      <c r="K144" s="147"/>
      <c r="L144" s="5"/>
    </row>
    <row r="145" spans="10:12">
      <c r="J145" s="147"/>
      <c r="K145" s="147"/>
      <c r="L145" s="5"/>
    </row>
    <row r="146" spans="10:12">
      <c r="J146" s="147"/>
      <c r="K146" s="147"/>
      <c r="L146" s="5"/>
    </row>
    <row r="147" spans="10:12">
      <c r="J147" s="147"/>
      <c r="K147" s="147"/>
      <c r="L147" s="5"/>
    </row>
    <row r="148" spans="10:12">
      <c r="J148" s="147"/>
      <c r="K148" s="147"/>
      <c r="L148" s="5"/>
    </row>
    <row r="149" spans="10:12">
      <c r="J149" s="147"/>
      <c r="K149" s="147"/>
      <c r="L149" s="5"/>
    </row>
    <row r="150" spans="10:12">
      <c r="J150" s="147"/>
      <c r="K150" s="147"/>
      <c r="L150" s="5"/>
    </row>
    <row r="151" spans="10:12">
      <c r="J151" s="147"/>
      <c r="K151" s="147"/>
      <c r="L151" s="5"/>
    </row>
    <row r="152" spans="10:12">
      <c r="J152" s="147"/>
      <c r="K152" s="147"/>
      <c r="L152" s="5"/>
    </row>
    <row r="153" spans="10:12">
      <c r="J153" s="147"/>
      <c r="K153" s="147"/>
      <c r="L153" s="5"/>
    </row>
    <row r="154" spans="10:12">
      <c r="J154" s="147"/>
      <c r="K154" s="147"/>
      <c r="L154" s="5"/>
    </row>
    <row r="155" spans="10:12">
      <c r="J155" s="147"/>
      <c r="K155" s="147"/>
      <c r="L155" s="5"/>
    </row>
    <row r="156" spans="10:12">
      <c r="J156" s="147"/>
      <c r="K156" s="147"/>
      <c r="L156" s="5"/>
    </row>
    <row r="157" spans="10:12">
      <c r="J157" s="147"/>
      <c r="K157" s="147"/>
      <c r="L157" s="5"/>
    </row>
    <row r="158" spans="10:12">
      <c r="J158" s="147"/>
      <c r="K158" s="147"/>
      <c r="L158" s="5"/>
    </row>
    <row r="159" spans="10:12">
      <c r="J159" s="147"/>
      <c r="K159" s="147"/>
      <c r="L159" s="5"/>
    </row>
    <row r="160" spans="10:12">
      <c r="J160" s="147"/>
      <c r="K160" s="147"/>
      <c r="L160" s="5"/>
    </row>
    <row r="161" spans="10:12">
      <c r="J161" s="147"/>
      <c r="K161" s="147"/>
      <c r="L161" s="5"/>
    </row>
    <row r="162" spans="10:12">
      <c r="J162" s="147"/>
      <c r="K162" s="147"/>
      <c r="L162" s="5"/>
    </row>
    <row r="163" spans="10:12">
      <c r="J163" s="147"/>
      <c r="K163" s="147"/>
      <c r="L163" s="5"/>
    </row>
    <row r="164" spans="10:12">
      <c r="J164" s="147"/>
      <c r="K164" s="147"/>
      <c r="L164" s="5"/>
    </row>
    <row r="165" spans="10:12">
      <c r="J165" s="147"/>
      <c r="K165" s="147"/>
      <c r="L165" s="5"/>
    </row>
    <row r="166" spans="10:12">
      <c r="J166" s="147"/>
      <c r="K166" s="147"/>
      <c r="L166" s="5"/>
    </row>
    <row r="167" spans="10:12">
      <c r="J167" s="147"/>
      <c r="K167" s="147"/>
      <c r="L167" s="5"/>
    </row>
    <row r="168" spans="10:12">
      <c r="J168" s="147"/>
      <c r="K168" s="147"/>
      <c r="L168" s="5"/>
    </row>
    <row r="169" spans="10:12">
      <c r="J169" s="147"/>
      <c r="K169" s="147"/>
      <c r="L169" s="5"/>
    </row>
    <row r="170" spans="10:12">
      <c r="J170" s="147"/>
      <c r="K170" s="147"/>
      <c r="L170" s="5"/>
    </row>
    <row r="171" spans="10:12">
      <c r="J171" s="147"/>
      <c r="K171" s="147"/>
      <c r="L171" s="5"/>
    </row>
    <row r="172" spans="10:12">
      <c r="J172" s="147"/>
      <c r="K172" s="147"/>
      <c r="L172" s="5"/>
    </row>
    <row r="173" spans="10:12">
      <c r="J173" s="147"/>
      <c r="K173" s="147"/>
      <c r="L173" s="5"/>
    </row>
    <row r="174" spans="10:12">
      <c r="J174" s="147"/>
      <c r="K174" s="147"/>
      <c r="L174" s="5"/>
    </row>
    <row r="175" spans="10:12">
      <c r="J175" s="147"/>
      <c r="K175" s="147"/>
      <c r="L175" s="5"/>
    </row>
    <row r="176" spans="10:12">
      <c r="J176" s="147"/>
      <c r="K176" s="147"/>
      <c r="L176" s="5"/>
    </row>
    <row r="177" spans="10:12">
      <c r="J177" s="147"/>
      <c r="K177" s="147"/>
      <c r="L177" s="5"/>
    </row>
    <row r="178" spans="10:12">
      <c r="J178" s="147"/>
      <c r="K178" s="147"/>
      <c r="L178" s="5"/>
    </row>
    <row r="179" spans="10:12">
      <c r="J179" s="147"/>
      <c r="K179" s="147"/>
      <c r="L179" s="5"/>
    </row>
    <row r="180" spans="10:12">
      <c r="J180" s="147"/>
      <c r="K180" s="147"/>
      <c r="L180" s="5"/>
    </row>
    <row r="181" spans="10:12">
      <c r="J181" s="147"/>
      <c r="K181" s="147"/>
      <c r="L181" s="5"/>
    </row>
    <row r="182" spans="10:12">
      <c r="J182" s="147"/>
      <c r="K182" s="147"/>
      <c r="L182" s="5"/>
    </row>
    <row r="183" spans="10:12">
      <c r="J183" s="147"/>
      <c r="K183" s="147"/>
      <c r="L183" s="5"/>
    </row>
    <row r="184" spans="10:12">
      <c r="J184" s="147"/>
      <c r="K184" s="147"/>
      <c r="L184" s="5"/>
    </row>
    <row r="185" spans="10:12">
      <c r="J185" s="147"/>
      <c r="K185" s="147"/>
      <c r="L185" s="5"/>
    </row>
    <row r="186" spans="10:12">
      <c r="J186" s="147"/>
      <c r="K186" s="147"/>
      <c r="L186" s="5"/>
    </row>
    <row r="187" spans="10:12">
      <c r="J187" s="147"/>
      <c r="K187" s="147"/>
      <c r="L187" s="5"/>
    </row>
    <row r="188" spans="10:12">
      <c r="J188" s="147"/>
      <c r="K188" s="147"/>
      <c r="L188" s="5"/>
    </row>
    <row r="189" spans="10:12">
      <c r="J189" s="147"/>
      <c r="K189" s="147"/>
      <c r="L189" s="5"/>
    </row>
    <row r="190" spans="10:12">
      <c r="J190" s="147"/>
      <c r="K190" s="147"/>
      <c r="L190" s="5"/>
    </row>
    <row r="191" spans="10:12">
      <c r="J191" s="147"/>
      <c r="K191" s="147"/>
      <c r="L191" s="5"/>
    </row>
    <row r="192" spans="10:12">
      <c r="J192" s="147"/>
      <c r="K192" s="147"/>
      <c r="L192" s="5"/>
    </row>
    <row r="193" spans="10:12">
      <c r="J193" s="147"/>
      <c r="K193" s="147"/>
      <c r="L193" s="5"/>
    </row>
    <row r="194" spans="10:12">
      <c r="J194" s="147"/>
      <c r="K194" s="147"/>
      <c r="L194" s="5"/>
    </row>
    <row r="195" spans="10:12">
      <c r="J195" s="147"/>
      <c r="K195" s="147"/>
      <c r="L195" s="5"/>
    </row>
    <row r="196" spans="10:12">
      <c r="J196" s="147"/>
      <c r="K196" s="147"/>
      <c r="L196" s="5"/>
    </row>
    <row r="197" spans="10:12">
      <c r="J197" s="147"/>
      <c r="K197" s="147"/>
      <c r="L197" s="5"/>
    </row>
    <row r="198" spans="10:12">
      <c r="J198" s="147"/>
      <c r="K198" s="147"/>
      <c r="L198" s="5"/>
    </row>
    <row r="199" spans="10:12">
      <c r="J199" s="147"/>
      <c r="K199" s="147"/>
      <c r="L199" s="5"/>
    </row>
    <row r="200" spans="10:12">
      <c r="J200" s="147"/>
      <c r="K200" s="147"/>
      <c r="L200" s="5"/>
    </row>
    <row r="201" spans="10:12">
      <c r="J201" s="147"/>
      <c r="K201" s="147"/>
      <c r="L201" s="5"/>
    </row>
    <row r="202" spans="10:12">
      <c r="J202" s="147"/>
      <c r="K202" s="147"/>
      <c r="L202" s="5"/>
    </row>
    <row r="203" spans="10:12">
      <c r="J203" s="147"/>
      <c r="K203" s="147"/>
      <c r="L203" s="5"/>
    </row>
    <row r="204" spans="10:12">
      <c r="J204" s="147"/>
      <c r="K204" s="147"/>
      <c r="L204" s="5"/>
    </row>
    <row r="205" spans="10:12">
      <c r="J205" s="147"/>
      <c r="K205" s="147"/>
      <c r="L205" s="5"/>
    </row>
    <row r="206" spans="10:12">
      <c r="J206" s="147"/>
      <c r="K206" s="147"/>
      <c r="L206" s="5"/>
    </row>
    <row r="207" spans="10:12">
      <c r="J207" s="147"/>
      <c r="K207" s="147"/>
      <c r="L207" s="5"/>
    </row>
    <row r="208" spans="10:12">
      <c r="J208" s="147"/>
      <c r="K208" s="147"/>
      <c r="L208" s="5"/>
    </row>
    <row r="209" spans="10:12">
      <c r="J209" s="147"/>
      <c r="K209" s="147"/>
      <c r="L209" s="5"/>
    </row>
    <row r="210" spans="10:12">
      <c r="J210" s="147"/>
      <c r="K210" s="147"/>
      <c r="L210" s="5"/>
    </row>
    <row r="211" spans="10:12">
      <c r="J211" s="147"/>
      <c r="K211" s="147"/>
      <c r="L211" s="5"/>
    </row>
    <row r="212" spans="10:12">
      <c r="J212" s="147"/>
      <c r="K212" s="147"/>
      <c r="L212" s="5"/>
    </row>
    <row r="213" spans="10:12">
      <c r="J213" s="147"/>
      <c r="K213" s="147"/>
      <c r="L213" s="5"/>
    </row>
    <row r="214" spans="10:12">
      <c r="J214" s="147"/>
      <c r="K214" s="147"/>
      <c r="L214" s="5"/>
    </row>
    <row r="215" spans="10:12">
      <c r="J215" s="147"/>
      <c r="K215" s="147"/>
      <c r="L215" s="5"/>
    </row>
    <row r="216" spans="10:12">
      <c r="J216" s="147"/>
      <c r="K216" s="147"/>
      <c r="L216" s="5"/>
    </row>
    <row r="217" spans="10:12">
      <c r="J217" s="147"/>
      <c r="K217" s="147"/>
      <c r="L217" s="5"/>
    </row>
    <row r="218" spans="10:12">
      <c r="J218" s="147"/>
      <c r="K218" s="147"/>
      <c r="L218" s="5"/>
    </row>
    <row r="219" spans="10:12">
      <c r="J219" s="147"/>
      <c r="K219" s="147"/>
      <c r="L219" s="5"/>
    </row>
    <row r="220" spans="10:12">
      <c r="J220" s="147"/>
      <c r="K220" s="147"/>
      <c r="L220" s="5"/>
    </row>
    <row r="221" spans="10:12">
      <c r="J221" s="147"/>
      <c r="K221" s="147"/>
      <c r="L221" s="5"/>
    </row>
    <row r="222" spans="10:12">
      <c r="J222" s="147"/>
      <c r="K222" s="147"/>
      <c r="L222" s="5"/>
    </row>
    <row r="223" spans="10:12">
      <c r="J223" s="147"/>
      <c r="K223" s="147"/>
      <c r="L223" s="5"/>
    </row>
    <row r="224" spans="10:12">
      <c r="J224" s="147"/>
      <c r="K224" s="147"/>
      <c r="L224" s="5"/>
    </row>
    <row r="225" spans="10:12">
      <c r="J225" s="147"/>
      <c r="K225" s="147"/>
      <c r="L225" s="5"/>
    </row>
    <row r="226" spans="10:12">
      <c r="J226" s="147"/>
      <c r="K226" s="147"/>
      <c r="L226" s="5"/>
    </row>
    <row r="227" spans="10:12">
      <c r="J227" s="147"/>
      <c r="K227" s="147"/>
      <c r="L227" s="5"/>
    </row>
    <row r="228" spans="10:12">
      <c r="J228" s="147"/>
      <c r="K228" s="147"/>
      <c r="L228" s="5"/>
    </row>
    <row r="229" spans="10:12">
      <c r="J229" s="147"/>
      <c r="K229" s="147"/>
      <c r="L229" s="5"/>
    </row>
    <row r="230" spans="10:12">
      <c r="J230" s="147"/>
      <c r="K230" s="147"/>
      <c r="L230" s="5"/>
    </row>
    <row r="231" spans="10:12">
      <c r="J231" s="147"/>
      <c r="K231" s="147"/>
      <c r="L231" s="5"/>
    </row>
    <row r="232" spans="10:12">
      <c r="J232" s="147"/>
      <c r="K232" s="147"/>
      <c r="L232" s="5"/>
    </row>
    <row r="233" spans="10:12">
      <c r="J233" s="147"/>
      <c r="K233" s="147"/>
      <c r="L233" s="5"/>
    </row>
    <row r="234" spans="10:12">
      <c r="J234" s="147"/>
      <c r="K234" s="147"/>
      <c r="L234" s="5"/>
    </row>
    <row r="235" spans="10:12">
      <c r="J235" s="147"/>
      <c r="K235" s="147"/>
      <c r="L235" s="5"/>
    </row>
    <row r="236" spans="10:12">
      <c r="J236" s="147"/>
      <c r="K236" s="147"/>
      <c r="L236" s="5"/>
    </row>
    <row r="237" spans="10:12">
      <c r="J237" s="147"/>
      <c r="K237" s="147"/>
      <c r="L237" s="5"/>
    </row>
    <row r="238" spans="10:12">
      <c r="J238" s="147"/>
      <c r="K238" s="147"/>
      <c r="L238" s="5"/>
    </row>
    <row r="239" spans="10:12">
      <c r="J239" s="147"/>
      <c r="K239" s="147"/>
      <c r="L239" s="5"/>
    </row>
    <row r="240" spans="10:12">
      <c r="J240" s="147"/>
      <c r="K240" s="147"/>
      <c r="L240" s="5"/>
    </row>
    <row r="241" spans="10:12">
      <c r="J241" s="147"/>
      <c r="K241" s="147"/>
      <c r="L241" s="5"/>
    </row>
    <row r="242" spans="10:12">
      <c r="J242" s="147"/>
      <c r="K242" s="147"/>
      <c r="L242" s="5"/>
    </row>
    <row r="243" spans="10:12">
      <c r="J243" s="147"/>
      <c r="K243" s="147"/>
      <c r="L243" s="5"/>
    </row>
    <row r="244" spans="10:12">
      <c r="J244" s="147"/>
      <c r="K244" s="147"/>
      <c r="L244" s="5"/>
    </row>
    <row r="245" spans="10:12">
      <c r="J245" s="147"/>
      <c r="K245" s="147"/>
      <c r="L245" s="5"/>
    </row>
    <row r="246" spans="10:12">
      <c r="J246" s="147"/>
      <c r="K246" s="147"/>
      <c r="L246" s="5"/>
    </row>
    <row r="247" spans="10:12">
      <c r="J247" s="147"/>
      <c r="K247" s="147"/>
      <c r="L247" s="5"/>
    </row>
    <row r="248" spans="10:12">
      <c r="J248" s="147"/>
      <c r="K248" s="147"/>
      <c r="L248" s="5"/>
    </row>
    <row r="249" spans="10:12">
      <c r="J249" s="147"/>
      <c r="K249" s="147"/>
      <c r="L249" s="5"/>
    </row>
    <row r="250" spans="10:12">
      <c r="J250" s="147"/>
      <c r="K250" s="147"/>
      <c r="L250" s="5"/>
    </row>
    <row r="251" spans="10:12">
      <c r="J251" s="147"/>
      <c r="K251" s="147"/>
      <c r="L251" s="5"/>
    </row>
    <row r="252" spans="10:12">
      <c r="J252" s="147"/>
      <c r="K252" s="147"/>
      <c r="L252" s="5"/>
    </row>
    <row r="253" spans="10:12">
      <c r="J253" s="147"/>
      <c r="K253" s="147"/>
      <c r="L253" s="5"/>
    </row>
    <row r="254" spans="10:12">
      <c r="J254" s="147"/>
      <c r="K254" s="147"/>
      <c r="L254" s="5"/>
    </row>
    <row r="255" spans="10:12">
      <c r="J255" s="147"/>
      <c r="K255" s="147"/>
      <c r="L255" s="5"/>
    </row>
    <row r="256" spans="10:12">
      <c r="J256" s="147"/>
      <c r="K256" s="147"/>
      <c r="L256" s="5"/>
    </row>
    <row r="257" spans="10:12">
      <c r="J257" s="147"/>
      <c r="K257" s="147"/>
      <c r="L257" s="5"/>
    </row>
    <row r="258" spans="10:12">
      <c r="J258" s="147"/>
      <c r="K258" s="147"/>
      <c r="L258" s="5"/>
    </row>
    <row r="259" spans="10:12">
      <c r="J259" s="147"/>
      <c r="K259" s="147"/>
      <c r="L259" s="5"/>
    </row>
    <row r="260" spans="10:12">
      <c r="J260" s="147"/>
      <c r="K260" s="147"/>
      <c r="L260" s="5"/>
    </row>
    <row r="261" spans="10:12">
      <c r="J261" s="147"/>
      <c r="K261" s="147"/>
      <c r="L261" s="5"/>
    </row>
    <row r="262" spans="10:12">
      <c r="J262" s="147"/>
      <c r="K262" s="147"/>
      <c r="L262" s="5"/>
    </row>
    <row r="263" spans="10:12">
      <c r="J263" s="147"/>
      <c r="K263" s="147"/>
      <c r="L263" s="5"/>
    </row>
    <row r="264" spans="10:12">
      <c r="J264" s="147"/>
      <c r="K264" s="147"/>
      <c r="L264" s="5"/>
    </row>
    <row r="265" spans="10:12">
      <c r="J265" s="147"/>
      <c r="K265" s="147"/>
      <c r="L265" s="5"/>
    </row>
    <row r="266" spans="10:12">
      <c r="J266" s="147"/>
      <c r="K266" s="147"/>
      <c r="L266" s="5"/>
    </row>
    <row r="267" spans="10:12">
      <c r="J267" s="147"/>
      <c r="K267" s="147"/>
      <c r="L267" s="5"/>
    </row>
    <row r="268" spans="10:12">
      <c r="J268" s="147"/>
      <c r="K268" s="147"/>
      <c r="L268" s="5"/>
    </row>
    <row r="269" spans="10:12">
      <c r="J269" s="147"/>
      <c r="K269" s="147"/>
      <c r="L269" s="5"/>
    </row>
    <row r="270" spans="10:12">
      <c r="J270" s="147"/>
      <c r="K270" s="147"/>
      <c r="L270" s="5"/>
    </row>
    <row r="271" spans="10:12">
      <c r="J271" s="147"/>
      <c r="K271" s="147"/>
      <c r="L271" s="5"/>
    </row>
    <row r="272" spans="10:12">
      <c r="J272" s="147"/>
      <c r="K272" s="147"/>
      <c r="L272" s="5"/>
    </row>
    <row r="273" spans="10:12">
      <c r="J273" s="147"/>
      <c r="K273" s="147"/>
      <c r="L273" s="5"/>
    </row>
    <row r="274" spans="10:12">
      <c r="J274" s="147"/>
      <c r="K274" s="147"/>
      <c r="L274" s="5"/>
    </row>
    <row r="275" spans="10:12">
      <c r="J275" s="147"/>
      <c r="K275" s="147"/>
      <c r="L275" s="5"/>
    </row>
    <row r="276" spans="10:12">
      <c r="J276" s="147"/>
      <c r="K276" s="147"/>
      <c r="L276" s="5"/>
    </row>
    <row r="277" spans="10:12">
      <c r="J277" s="147"/>
      <c r="K277" s="147"/>
      <c r="L277" s="5"/>
    </row>
    <row r="278" spans="10:12">
      <c r="J278" s="147"/>
      <c r="K278" s="147"/>
      <c r="L278" s="5"/>
    </row>
    <row r="279" spans="10:12">
      <c r="J279" s="147"/>
      <c r="K279" s="147"/>
      <c r="L279" s="5"/>
    </row>
    <row r="280" spans="10:12">
      <c r="J280" s="147"/>
      <c r="K280" s="147"/>
      <c r="L280" s="5"/>
    </row>
    <row r="281" spans="10:12">
      <c r="J281" s="147"/>
      <c r="K281" s="147"/>
      <c r="L281" s="5"/>
    </row>
    <row r="282" spans="10:12">
      <c r="J282" s="147"/>
      <c r="K282" s="147"/>
      <c r="L282" s="5"/>
    </row>
    <row r="283" spans="10:12">
      <c r="J283" s="147"/>
      <c r="K283" s="147"/>
      <c r="L283" s="5"/>
    </row>
    <row r="284" spans="10:12">
      <c r="J284" s="147"/>
      <c r="K284" s="147"/>
      <c r="L284" s="5"/>
    </row>
    <row r="285" spans="10:12">
      <c r="J285" s="147"/>
      <c r="K285" s="147"/>
      <c r="L285" s="5"/>
    </row>
    <row r="286" spans="10:12">
      <c r="J286" s="147"/>
      <c r="K286" s="147"/>
      <c r="L286" s="5"/>
    </row>
    <row r="287" spans="10:12">
      <c r="J287" s="147"/>
      <c r="K287" s="147"/>
      <c r="L287" s="5"/>
    </row>
    <row r="288" spans="10:12">
      <c r="J288" s="147"/>
      <c r="K288" s="147"/>
      <c r="L288" s="5"/>
    </row>
    <row r="289" spans="10:12">
      <c r="J289" s="147"/>
      <c r="K289" s="147"/>
      <c r="L289" s="5"/>
    </row>
    <row r="290" spans="10:12">
      <c r="J290" s="147"/>
      <c r="K290" s="147"/>
      <c r="L290" s="5"/>
    </row>
    <row r="291" spans="10:12">
      <c r="J291" s="147"/>
      <c r="K291" s="147"/>
      <c r="L291" s="5"/>
    </row>
    <row r="292" spans="10:12">
      <c r="J292" s="147"/>
      <c r="K292" s="147"/>
      <c r="L292" s="5"/>
    </row>
    <row r="293" spans="10:12">
      <c r="J293" s="147"/>
      <c r="K293" s="147"/>
      <c r="L293" s="5"/>
    </row>
    <row r="294" spans="10:12">
      <c r="J294" s="147"/>
      <c r="K294" s="147"/>
      <c r="L294" s="5"/>
    </row>
    <row r="295" spans="10:12">
      <c r="J295" s="147"/>
      <c r="K295" s="147"/>
      <c r="L295" s="5"/>
    </row>
    <row r="296" spans="10:12">
      <c r="J296" s="147"/>
      <c r="K296" s="147"/>
      <c r="L296" s="5"/>
    </row>
    <row r="297" spans="10:12">
      <c r="J297" s="147"/>
      <c r="K297" s="147"/>
      <c r="L297" s="5"/>
    </row>
    <row r="298" spans="10:12">
      <c r="J298" s="147"/>
      <c r="K298" s="147"/>
      <c r="L298" s="5"/>
    </row>
    <row r="299" spans="10:12">
      <c r="J299" s="147"/>
      <c r="K299" s="147"/>
      <c r="L299" s="5"/>
    </row>
    <row r="300" spans="10:12">
      <c r="J300" s="147"/>
      <c r="K300" s="147"/>
      <c r="L300" s="5"/>
    </row>
    <row r="301" spans="10:12">
      <c r="J301" s="147"/>
      <c r="K301" s="147"/>
      <c r="L301" s="5"/>
    </row>
    <row r="302" spans="10:12">
      <c r="J302" s="147"/>
      <c r="K302" s="147"/>
      <c r="L302" s="5"/>
    </row>
    <row r="303" spans="10:12">
      <c r="J303" s="147"/>
      <c r="K303" s="147"/>
      <c r="L303" s="5"/>
    </row>
    <row r="304" spans="10:12">
      <c r="J304" s="147"/>
      <c r="K304" s="147"/>
      <c r="L304" s="5"/>
    </row>
    <row r="305" spans="10:12">
      <c r="J305" s="147"/>
      <c r="K305" s="147"/>
      <c r="L305" s="5"/>
    </row>
    <row r="306" spans="10:12">
      <c r="J306" s="147"/>
      <c r="K306" s="147"/>
      <c r="L306" s="5"/>
    </row>
    <row r="307" spans="10:12">
      <c r="J307" s="147"/>
      <c r="K307" s="147"/>
      <c r="L307" s="5"/>
    </row>
    <row r="308" spans="10:12">
      <c r="J308" s="147"/>
      <c r="K308" s="147"/>
      <c r="L308" s="5"/>
    </row>
    <row r="309" spans="10:12">
      <c r="J309" s="147"/>
      <c r="K309" s="147"/>
      <c r="L309" s="5"/>
    </row>
    <row r="310" spans="10:12">
      <c r="J310" s="147"/>
      <c r="K310" s="147"/>
      <c r="L310" s="5"/>
    </row>
    <row r="311" spans="10:12">
      <c r="J311" s="147"/>
      <c r="K311" s="147"/>
      <c r="L311" s="5"/>
    </row>
    <row r="312" spans="10:12">
      <c r="J312" s="147"/>
      <c r="K312" s="147"/>
      <c r="L312" s="5"/>
    </row>
    <row r="313" spans="10:12">
      <c r="J313" s="147"/>
      <c r="K313" s="147"/>
      <c r="L313" s="5"/>
    </row>
    <row r="314" spans="10:12">
      <c r="J314" s="147"/>
      <c r="K314" s="147"/>
      <c r="L314" s="5"/>
    </row>
    <row r="315" spans="10:12">
      <c r="J315" s="147"/>
      <c r="K315" s="147"/>
      <c r="L315" s="5"/>
    </row>
    <row r="316" spans="10:12">
      <c r="J316" s="147"/>
      <c r="K316" s="147"/>
      <c r="L316" s="5"/>
    </row>
    <row r="317" spans="10:12">
      <c r="J317" s="147"/>
      <c r="K317" s="147"/>
      <c r="L317" s="5"/>
    </row>
    <row r="318" spans="10:12">
      <c r="J318" s="147"/>
      <c r="K318" s="147"/>
      <c r="L318" s="5"/>
    </row>
    <row r="319" spans="10:12">
      <c r="J319" s="147"/>
      <c r="K319" s="147"/>
      <c r="L319" s="5"/>
    </row>
    <row r="320" spans="10:12">
      <c r="J320" s="147"/>
      <c r="K320" s="147"/>
      <c r="L320" s="5"/>
    </row>
    <row r="321" spans="10:12">
      <c r="J321" s="147"/>
      <c r="K321" s="147"/>
      <c r="L321" s="5"/>
    </row>
    <row r="322" spans="10:12">
      <c r="J322" s="147"/>
      <c r="K322" s="147"/>
      <c r="L322" s="5"/>
    </row>
    <row r="323" spans="10:12">
      <c r="J323" s="147"/>
      <c r="K323" s="147"/>
      <c r="L323" s="5"/>
    </row>
    <row r="324" spans="10:12">
      <c r="J324" s="147"/>
      <c r="K324" s="147"/>
      <c r="L324" s="5"/>
    </row>
    <row r="325" spans="10:12">
      <c r="J325" s="147"/>
      <c r="K325" s="147"/>
      <c r="L325" s="5"/>
    </row>
    <row r="326" spans="10:12">
      <c r="J326" s="147"/>
      <c r="K326" s="147"/>
      <c r="L326" s="5"/>
    </row>
    <row r="327" spans="10:12">
      <c r="J327" s="147"/>
      <c r="K327" s="147"/>
      <c r="L327" s="5"/>
    </row>
    <row r="328" spans="10:12">
      <c r="J328" s="147"/>
      <c r="K328" s="147"/>
      <c r="L328" s="5"/>
    </row>
    <row r="329" spans="10:12">
      <c r="J329" s="147"/>
      <c r="K329" s="147"/>
      <c r="L329" s="5"/>
    </row>
    <row r="330" spans="10:12">
      <c r="J330" s="147"/>
      <c r="K330" s="147"/>
      <c r="L330" s="5"/>
    </row>
    <row r="331" spans="10:12">
      <c r="J331" s="147"/>
      <c r="K331" s="147"/>
      <c r="L331" s="5"/>
    </row>
    <row r="332" spans="10:12">
      <c r="J332" s="147"/>
      <c r="K332" s="147"/>
      <c r="L332" s="5"/>
    </row>
    <row r="333" spans="10:12">
      <c r="J333" s="147"/>
      <c r="K333" s="147"/>
      <c r="L333" s="5"/>
    </row>
    <row r="334" spans="10:12">
      <c r="J334" s="147"/>
      <c r="K334" s="147"/>
      <c r="L334" s="5"/>
    </row>
    <row r="335" spans="10:12">
      <c r="J335" s="147"/>
      <c r="K335" s="147"/>
      <c r="L335" s="5"/>
    </row>
    <row r="336" spans="10:12">
      <c r="J336" s="147"/>
      <c r="K336" s="147"/>
      <c r="L336" s="5"/>
    </row>
    <row r="337" spans="10:12">
      <c r="J337" s="147"/>
      <c r="K337" s="147"/>
      <c r="L337" s="5"/>
    </row>
    <row r="338" spans="10:12">
      <c r="J338" s="147"/>
      <c r="K338" s="147"/>
      <c r="L338" s="5"/>
    </row>
    <row r="339" spans="10:12">
      <c r="J339" s="147"/>
      <c r="K339" s="147"/>
      <c r="L339" s="5"/>
    </row>
    <row r="340" spans="10:12">
      <c r="J340" s="147"/>
      <c r="K340" s="147"/>
      <c r="L340" s="5"/>
    </row>
    <row r="341" spans="10:12">
      <c r="J341" s="147"/>
      <c r="K341" s="147"/>
      <c r="L341" s="5"/>
    </row>
    <row r="342" spans="10:12">
      <c r="J342" s="147"/>
      <c r="K342" s="147"/>
      <c r="L342" s="5"/>
    </row>
    <row r="343" spans="10:12">
      <c r="J343" s="147"/>
      <c r="K343" s="147"/>
      <c r="L343" s="5"/>
    </row>
    <row r="344" spans="10:12">
      <c r="J344" s="147"/>
      <c r="K344" s="147"/>
      <c r="L344" s="5"/>
    </row>
    <row r="345" spans="10:12">
      <c r="J345" s="147"/>
      <c r="K345" s="147"/>
      <c r="L345" s="5"/>
    </row>
    <row r="346" spans="10:12">
      <c r="J346" s="147"/>
      <c r="K346" s="147"/>
      <c r="L346" s="5"/>
    </row>
    <row r="347" spans="10:12">
      <c r="J347" s="147"/>
      <c r="K347" s="147"/>
      <c r="L347" s="5"/>
    </row>
    <row r="348" spans="10:12">
      <c r="J348" s="147"/>
      <c r="K348" s="147"/>
      <c r="L348" s="5"/>
    </row>
    <row r="349" spans="10:12">
      <c r="J349" s="147"/>
      <c r="K349" s="147"/>
      <c r="L349" s="5"/>
    </row>
    <row r="350" spans="10:12">
      <c r="J350" s="147"/>
      <c r="K350" s="147"/>
      <c r="L350" s="5"/>
    </row>
    <row r="351" spans="10:12">
      <c r="J351" s="147"/>
      <c r="K351" s="147"/>
      <c r="L351" s="5"/>
    </row>
    <row r="352" spans="10:12">
      <c r="J352" s="147"/>
      <c r="K352" s="147"/>
      <c r="L352" s="5"/>
    </row>
    <row r="353" spans="10:12">
      <c r="J353" s="147"/>
      <c r="K353" s="147"/>
      <c r="L353" s="5"/>
    </row>
    <row r="354" spans="10:12">
      <c r="J354" s="147"/>
      <c r="K354" s="147"/>
      <c r="L354" s="5"/>
    </row>
    <row r="355" spans="10:12">
      <c r="J355" s="147"/>
      <c r="K355" s="147"/>
      <c r="L355" s="5"/>
    </row>
    <row r="356" spans="10:12">
      <c r="J356" s="147"/>
      <c r="K356" s="147"/>
      <c r="L356" s="5"/>
    </row>
    <row r="357" spans="10:12">
      <c r="J357" s="147"/>
      <c r="K357" s="147"/>
      <c r="L357" s="5"/>
    </row>
    <row r="358" spans="10:12">
      <c r="J358" s="147"/>
      <c r="K358" s="147"/>
      <c r="L358" s="5"/>
    </row>
    <row r="359" spans="10:12">
      <c r="J359" s="147"/>
      <c r="K359" s="147"/>
      <c r="L359" s="5"/>
    </row>
    <row r="360" spans="10:12">
      <c r="J360" s="147"/>
      <c r="K360" s="147"/>
      <c r="L360" s="5"/>
    </row>
    <row r="361" spans="10:12">
      <c r="J361" s="147"/>
      <c r="K361" s="147"/>
      <c r="L361" s="5"/>
    </row>
    <row r="362" spans="10:12">
      <c r="J362" s="147"/>
      <c r="K362" s="147"/>
      <c r="L362" s="5"/>
    </row>
    <row r="363" spans="10:12">
      <c r="J363" s="147"/>
      <c r="K363" s="147"/>
      <c r="L363" s="5"/>
    </row>
    <row r="364" spans="10:12">
      <c r="J364" s="147"/>
      <c r="K364" s="147"/>
      <c r="L364" s="5"/>
    </row>
    <row r="365" spans="10:12">
      <c r="J365" s="147"/>
      <c r="K365" s="147"/>
      <c r="L365" s="5"/>
    </row>
    <row r="366" spans="10:12">
      <c r="J366" s="147"/>
      <c r="K366" s="147"/>
      <c r="L366" s="5"/>
    </row>
    <row r="367" spans="10:12">
      <c r="J367" s="147"/>
      <c r="K367" s="147"/>
      <c r="L367" s="5"/>
    </row>
    <row r="368" spans="10:12">
      <c r="J368" s="147"/>
      <c r="K368" s="147"/>
      <c r="L368" s="5"/>
    </row>
    <row r="369" spans="10:12">
      <c r="J369" s="147"/>
      <c r="K369" s="147"/>
      <c r="L369" s="5"/>
    </row>
    <row r="370" spans="10:12">
      <c r="J370" s="147"/>
      <c r="K370" s="147"/>
      <c r="L370" s="5"/>
    </row>
    <row r="371" spans="10:12">
      <c r="J371" s="147"/>
      <c r="K371" s="147"/>
      <c r="L371" s="5"/>
    </row>
    <row r="372" spans="10:12">
      <c r="J372" s="147"/>
      <c r="K372" s="147"/>
      <c r="L372" s="5"/>
    </row>
    <row r="373" spans="10:12">
      <c r="J373" s="147"/>
      <c r="K373" s="147"/>
      <c r="L373" s="5"/>
    </row>
    <row r="374" spans="10:12">
      <c r="J374" s="147"/>
      <c r="K374" s="147"/>
      <c r="L374" s="5"/>
    </row>
    <row r="375" spans="10:12">
      <c r="J375" s="147"/>
      <c r="K375" s="147"/>
      <c r="L375" s="5"/>
    </row>
    <row r="376" spans="10:12">
      <c r="J376" s="147"/>
      <c r="K376" s="147"/>
      <c r="L376" s="5"/>
    </row>
    <row r="377" spans="10:12">
      <c r="J377" s="147"/>
      <c r="K377" s="147"/>
      <c r="L377" s="5"/>
    </row>
    <row r="378" spans="10:12">
      <c r="J378" s="147"/>
      <c r="K378" s="147"/>
      <c r="L378" s="5"/>
    </row>
    <row r="379" spans="10:12">
      <c r="J379" s="147"/>
      <c r="K379" s="147"/>
      <c r="L379" s="5"/>
    </row>
    <row r="380" spans="10:12">
      <c r="J380" s="147"/>
      <c r="K380" s="147"/>
      <c r="L380" s="5"/>
    </row>
    <row r="381" spans="10:12">
      <c r="J381" s="147"/>
      <c r="K381" s="147"/>
      <c r="L381" s="5"/>
    </row>
    <row r="382" spans="10:12">
      <c r="J382" s="147"/>
      <c r="K382" s="147"/>
      <c r="L382" s="5"/>
    </row>
    <row r="383" spans="10:12">
      <c r="J383" s="147"/>
      <c r="K383" s="147"/>
      <c r="L383" s="5"/>
    </row>
    <row r="384" spans="10:12">
      <c r="J384" s="147"/>
      <c r="K384" s="147"/>
      <c r="L384" s="5"/>
    </row>
    <row r="385" spans="10:12">
      <c r="J385" s="147"/>
      <c r="K385" s="147"/>
      <c r="L385" s="5"/>
    </row>
    <row r="386" spans="10:12">
      <c r="J386" s="147"/>
      <c r="K386" s="147"/>
      <c r="L386" s="5"/>
    </row>
    <row r="387" spans="10:12">
      <c r="J387" s="147"/>
      <c r="K387" s="147"/>
      <c r="L387" s="5"/>
    </row>
    <row r="388" spans="10:12">
      <c r="J388" s="147"/>
      <c r="K388" s="147"/>
      <c r="L388" s="5"/>
    </row>
    <row r="389" spans="10:12">
      <c r="J389" s="147"/>
      <c r="K389" s="147"/>
      <c r="L389" s="5"/>
    </row>
    <row r="390" spans="10:12">
      <c r="J390" s="147"/>
      <c r="K390" s="147"/>
      <c r="L390" s="5"/>
    </row>
    <row r="391" spans="10:12">
      <c r="J391" s="147"/>
      <c r="K391" s="147"/>
      <c r="L391" s="5"/>
    </row>
    <row r="392" spans="10:12">
      <c r="J392" s="147"/>
      <c r="K392" s="147"/>
      <c r="L392" s="5"/>
    </row>
    <row r="393" spans="10:12">
      <c r="J393" s="147"/>
      <c r="K393" s="147"/>
      <c r="L393" s="5"/>
    </row>
    <row r="394" spans="10:12">
      <c r="J394" s="147"/>
      <c r="K394" s="147"/>
      <c r="L394" s="5"/>
    </row>
    <row r="395" spans="10:12">
      <c r="J395" s="147"/>
      <c r="K395" s="147"/>
      <c r="L395" s="5"/>
    </row>
    <row r="396" spans="10:12">
      <c r="J396" s="147"/>
      <c r="K396" s="147"/>
      <c r="L396" s="5"/>
    </row>
    <row r="397" spans="10:12">
      <c r="J397" s="147"/>
      <c r="K397" s="147"/>
      <c r="L397" s="5"/>
    </row>
    <row r="398" spans="10:12">
      <c r="J398" s="147"/>
      <c r="K398" s="147"/>
      <c r="L398" s="5"/>
    </row>
    <row r="399" spans="10:12">
      <c r="J399" s="147"/>
      <c r="K399" s="147"/>
      <c r="L399" s="5"/>
    </row>
    <row r="400" spans="10:12">
      <c r="J400" s="147"/>
      <c r="K400" s="147"/>
      <c r="L400" s="5"/>
    </row>
    <row r="401" spans="10:12">
      <c r="J401" s="147"/>
      <c r="K401" s="147"/>
      <c r="L401" s="5"/>
    </row>
    <row r="402" spans="10:12">
      <c r="J402" s="147"/>
      <c r="K402" s="147"/>
      <c r="L402" s="5"/>
    </row>
    <row r="403" spans="10:12">
      <c r="J403" s="147"/>
      <c r="K403" s="147"/>
      <c r="L403" s="5"/>
    </row>
    <row r="404" spans="10:12">
      <c r="J404" s="147"/>
      <c r="K404" s="147"/>
      <c r="L404" s="5"/>
    </row>
    <row r="405" spans="10:12">
      <c r="J405" s="147"/>
      <c r="K405" s="147"/>
      <c r="L405" s="5"/>
    </row>
    <row r="406" spans="10:12">
      <c r="J406" s="147"/>
      <c r="K406" s="147"/>
      <c r="L406" s="5"/>
    </row>
    <row r="407" spans="10:12">
      <c r="J407" s="147"/>
      <c r="K407" s="147"/>
      <c r="L407" s="5"/>
    </row>
    <row r="408" spans="10:12">
      <c r="J408" s="147"/>
      <c r="K408" s="147"/>
      <c r="L408" s="5"/>
    </row>
    <row r="409" spans="10:12">
      <c r="J409" s="147"/>
      <c r="K409" s="147"/>
      <c r="L409" s="5"/>
    </row>
    <row r="410" spans="10:12">
      <c r="J410" s="147"/>
      <c r="K410" s="147"/>
      <c r="L410" s="5"/>
    </row>
    <row r="411" spans="10:12">
      <c r="J411" s="147"/>
      <c r="K411" s="147"/>
      <c r="L411" s="5"/>
    </row>
    <row r="412" spans="10:12">
      <c r="J412" s="147"/>
      <c r="K412" s="147"/>
      <c r="L412" s="5"/>
    </row>
    <row r="413" spans="10:12">
      <c r="J413" s="147"/>
      <c r="K413" s="147"/>
      <c r="L413" s="5"/>
    </row>
    <row r="414" spans="10:12">
      <c r="J414" s="147"/>
      <c r="K414" s="147"/>
      <c r="L414" s="5"/>
    </row>
    <row r="415" spans="10:12">
      <c r="J415" s="147"/>
      <c r="K415" s="147"/>
      <c r="L415" s="5"/>
    </row>
    <row r="416" spans="10:12">
      <c r="J416" s="147"/>
      <c r="K416" s="147"/>
      <c r="L416" s="5"/>
    </row>
    <row r="417" spans="10:12">
      <c r="J417" s="147"/>
      <c r="K417" s="147"/>
      <c r="L417" s="5"/>
    </row>
    <row r="418" spans="10:12">
      <c r="J418" s="147"/>
      <c r="K418" s="147"/>
      <c r="L418" s="5"/>
    </row>
    <row r="419" spans="10:12">
      <c r="J419" s="147"/>
      <c r="K419" s="147"/>
      <c r="L419" s="5"/>
    </row>
    <row r="420" spans="10:12">
      <c r="J420" s="147"/>
      <c r="K420" s="147"/>
      <c r="L420" s="5"/>
    </row>
    <row r="421" spans="10:12">
      <c r="J421" s="147"/>
      <c r="K421" s="147"/>
      <c r="L421" s="5"/>
    </row>
    <row r="422" spans="10:12">
      <c r="J422" s="147"/>
      <c r="K422" s="147"/>
      <c r="L422" s="5"/>
    </row>
    <row r="423" spans="10:12">
      <c r="J423" s="147"/>
      <c r="K423" s="147"/>
      <c r="L423" s="5"/>
    </row>
    <row r="424" spans="10:12">
      <c r="J424" s="147"/>
      <c r="K424" s="147"/>
      <c r="L424" s="5"/>
    </row>
    <row r="425" spans="10:12">
      <c r="J425" s="147"/>
      <c r="K425" s="147"/>
      <c r="L425" s="5"/>
    </row>
    <row r="426" spans="10:12">
      <c r="J426" s="147"/>
      <c r="K426" s="147"/>
      <c r="L426" s="5"/>
    </row>
    <row r="427" spans="10:12">
      <c r="J427" s="147"/>
      <c r="K427" s="147"/>
      <c r="L427" s="5"/>
    </row>
    <row r="428" spans="10:12">
      <c r="J428" s="147"/>
      <c r="K428" s="147"/>
      <c r="L428" s="5"/>
    </row>
    <row r="429" spans="10:12">
      <c r="J429" s="147"/>
      <c r="K429" s="147"/>
      <c r="L429" s="5"/>
    </row>
    <row r="430" spans="10:12">
      <c r="J430" s="147"/>
      <c r="K430" s="147"/>
      <c r="L430" s="5"/>
    </row>
    <row r="431" spans="10:12">
      <c r="J431" s="147"/>
      <c r="K431" s="147"/>
      <c r="L431" s="5"/>
    </row>
    <row r="432" spans="10:12">
      <c r="J432" s="147"/>
      <c r="K432" s="147"/>
      <c r="L432" s="5"/>
    </row>
    <row r="433" spans="10:12">
      <c r="J433" s="147"/>
      <c r="K433" s="147"/>
      <c r="L433" s="5"/>
    </row>
    <row r="434" spans="10:12">
      <c r="J434" s="147"/>
      <c r="K434" s="147"/>
      <c r="L434" s="5"/>
    </row>
    <row r="435" spans="10:12">
      <c r="J435" s="147"/>
      <c r="K435" s="147"/>
      <c r="L435" s="5"/>
    </row>
    <row r="436" spans="10:12">
      <c r="J436" s="147"/>
      <c r="K436" s="147"/>
      <c r="L436" s="5"/>
    </row>
    <row r="437" spans="10:12">
      <c r="J437" s="147"/>
      <c r="K437" s="147"/>
      <c r="L437" s="5"/>
    </row>
    <row r="438" spans="10:12">
      <c r="J438" s="147"/>
      <c r="K438" s="147"/>
      <c r="L438" s="5"/>
    </row>
    <row r="439" spans="10:12">
      <c r="J439" s="147"/>
      <c r="K439" s="147"/>
      <c r="L439" s="5"/>
    </row>
    <row r="440" spans="10:12">
      <c r="J440" s="147"/>
      <c r="K440" s="147"/>
      <c r="L440" s="5"/>
    </row>
    <row r="441" spans="10:12">
      <c r="J441" s="147"/>
      <c r="K441" s="147"/>
      <c r="L441" s="5"/>
    </row>
    <row r="442" spans="10:12">
      <c r="J442" s="147"/>
      <c r="K442" s="147"/>
      <c r="L442" s="5"/>
    </row>
    <row r="443" spans="10:12">
      <c r="J443" s="147"/>
      <c r="K443" s="147"/>
      <c r="L443" s="5"/>
    </row>
    <row r="444" spans="10:12">
      <c r="J444" s="147"/>
      <c r="K444" s="147"/>
      <c r="L444" s="5"/>
    </row>
    <row r="445" spans="10:12">
      <c r="J445" s="147"/>
      <c r="K445" s="147"/>
      <c r="L445" s="5"/>
    </row>
    <row r="446" spans="10:12">
      <c r="J446" s="147"/>
      <c r="K446" s="147"/>
      <c r="L446" s="5"/>
    </row>
    <row r="447" spans="10:12">
      <c r="J447" s="147"/>
      <c r="K447" s="147"/>
      <c r="L447" s="5"/>
    </row>
    <row r="448" spans="10:12">
      <c r="J448" s="147"/>
      <c r="K448" s="147"/>
      <c r="L448" s="5"/>
    </row>
    <row r="449" spans="10:12">
      <c r="J449" s="147"/>
      <c r="K449" s="147"/>
      <c r="L449" s="5"/>
    </row>
    <row r="450" spans="10:12">
      <c r="J450" s="147"/>
      <c r="K450" s="147"/>
      <c r="L450" s="5"/>
    </row>
    <row r="451" spans="10:12">
      <c r="J451" s="147"/>
      <c r="K451" s="147"/>
      <c r="L451" s="5"/>
    </row>
    <row r="452" spans="10:12">
      <c r="J452" s="147"/>
      <c r="K452" s="147"/>
      <c r="L452" s="5"/>
    </row>
    <row r="453" spans="10:12">
      <c r="J453" s="147"/>
      <c r="K453" s="147"/>
      <c r="L453" s="5"/>
    </row>
    <row r="454" spans="10:12">
      <c r="J454" s="147"/>
      <c r="K454" s="147"/>
      <c r="L454" s="5"/>
    </row>
    <row r="455" spans="10:12">
      <c r="J455" s="147"/>
      <c r="K455" s="147"/>
      <c r="L455" s="5"/>
    </row>
    <row r="456" spans="10:12">
      <c r="J456" s="147"/>
      <c r="K456" s="147"/>
      <c r="L456" s="5"/>
    </row>
    <row r="457" spans="10:12">
      <c r="J457" s="147"/>
      <c r="K457" s="147"/>
      <c r="L457" s="5"/>
    </row>
    <row r="458" spans="10:12">
      <c r="J458" s="147"/>
      <c r="K458" s="147"/>
      <c r="L458" s="5"/>
    </row>
    <row r="459" spans="10:12">
      <c r="J459" s="147"/>
      <c r="K459" s="147"/>
      <c r="L459" s="5"/>
    </row>
    <row r="460" spans="10:12">
      <c r="J460" s="147"/>
      <c r="K460" s="147"/>
      <c r="L460" s="5"/>
    </row>
    <row r="461" spans="10:12">
      <c r="J461" s="147"/>
      <c r="K461" s="147"/>
      <c r="L461" s="5"/>
    </row>
    <row r="462" spans="10:12">
      <c r="J462" s="147"/>
      <c r="K462" s="147"/>
      <c r="L462" s="5"/>
    </row>
    <row r="463" spans="10:12">
      <c r="J463" s="147"/>
      <c r="K463" s="147"/>
      <c r="L463" s="5"/>
    </row>
    <row r="464" spans="10:12">
      <c r="J464" s="147"/>
      <c r="K464" s="147"/>
      <c r="L464" s="5"/>
    </row>
    <row r="465" spans="10:12">
      <c r="J465" s="147"/>
      <c r="K465" s="147"/>
      <c r="L465" s="5"/>
    </row>
    <row r="466" spans="10:12">
      <c r="J466" s="147"/>
      <c r="K466" s="147"/>
      <c r="L466" s="5"/>
    </row>
    <row r="467" spans="10:12">
      <c r="J467" s="147"/>
      <c r="K467" s="147"/>
      <c r="L467" s="5"/>
    </row>
    <row r="468" spans="10:12">
      <c r="J468" s="147"/>
      <c r="K468" s="147"/>
      <c r="L468" s="5"/>
    </row>
    <row r="469" spans="10:12">
      <c r="J469" s="147"/>
      <c r="K469" s="147"/>
      <c r="L469" s="5"/>
    </row>
    <row r="470" spans="10:12">
      <c r="J470" s="147"/>
      <c r="K470" s="147"/>
      <c r="L470" s="5"/>
    </row>
    <row r="471" spans="10:12">
      <c r="J471" s="147"/>
      <c r="K471" s="147"/>
      <c r="L471" s="5"/>
    </row>
    <row r="472" spans="10:12">
      <c r="J472" s="147"/>
      <c r="K472" s="147"/>
      <c r="L472" s="5"/>
    </row>
    <row r="473" spans="10:12">
      <c r="J473" s="147"/>
      <c r="K473" s="147"/>
      <c r="L473" s="5"/>
    </row>
    <row r="474" spans="10:12">
      <c r="J474" s="147"/>
      <c r="K474" s="147"/>
      <c r="L474" s="5"/>
    </row>
    <row r="475" spans="10:12">
      <c r="J475" s="147"/>
      <c r="K475" s="147"/>
      <c r="L475" s="5"/>
    </row>
    <row r="476" spans="10:12">
      <c r="J476" s="147"/>
      <c r="K476" s="147"/>
      <c r="L476" s="5"/>
    </row>
    <row r="477" spans="10:12">
      <c r="J477" s="147"/>
      <c r="K477" s="147"/>
      <c r="L477" s="5"/>
    </row>
    <row r="478" spans="10:12">
      <c r="J478" s="147"/>
      <c r="K478" s="147"/>
      <c r="L478" s="5"/>
    </row>
    <row r="479" spans="10:12">
      <c r="J479" s="147"/>
      <c r="K479" s="147"/>
      <c r="L479" s="5"/>
    </row>
    <row r="480" spans="10:12">
      <c r="J480" s="147"/>
      <c r="K480" s="147"/>
      <c r="L480" s="5"/>
    </row>
    <row r="481" spans="10:12">
      <c r="J481" s="147"/>
      <c r="K481" s="147"/>
      <c r="L481" s="5"/>
    </row>
    <row r="482" spans="10:12">
      <c r="J482" s="147"/>
      <c r="K482" s="147"/>
      <c r="L482" s="5"/>
    </row>
    <row r="483" spans="10:12">
      <c r="J483" s="147"/>
      <c r="K483" s="147"/>
      <c r="L483" s="5"/>
    </row>
    <row r="484" spans="10:12">
      <c r="J484" s="147"/>
      <c r="K484" s="147"/>
      <c r="L484" s="5"/>
    </row>
    <row r="485" spans="10:12">
      <c r="J485" s="147"/>
      <c r="K485" s="147"/>
      <c r="L485" s="5"/>
    </row>
    <row r="486" spans="10:12">
      <c r="J486" s="147"/>
      <c r="K486" s="147"/>
      <c r="L486" s="5"/>
    </row>
    <row r="487" spans="10:12">
      <c r="J487" s="147"/>
      <c r="K487" s="147"/>
      <c r="L487" s="5"/>
    </row>
    <row r="488" spans="10:12">
      <c r="J488" s="147"/>
      <c r="K488" s="147"/>
      <c r="L488" s="5"/>
    </row>
    <row r="489" spans="10:12">
      <c r="J489" s="147"/>
      <c r="K489" s="147"/>
      <c r="L489" s="5"/>
    </row>
    <row r="490" spans="10:12">
      <c r="J490" s="147"/>
      <c r="K490" s="147"/>
      <c r="L490" s="5"/>
    </row>
    <row r="491" spans="10:12">
      <c r="J491" s="147"/>
      <c r="K491" s="147"/>
      <c r="L491" s="5"/>
    </row>
    <row r="492" spans="10:12">
      <c r="J492" s="147"/>
      <c r="K492" s="147"/>
      <c r="L492" s="5"/>
    </row>
    <row r="493" spans="10:12">
      <c r="J493" s="147"/>
      <c r="K493" s="147"/>
      <c r="L493" s="5"/>
    </row>
    <row r="494" spans="10:12">
      <c r="J494" s="147"/>
      <c r="K494" s="147"/>
      <c r="L494" s="5"/>
    </row>
    <row r="495" spans="10:12">
      <c r="J495" s="147"/>
      <c r="K495" s="147"/>
      <c r="L495" s="5"/>
    </row>
    <row r="496" spans="10:12">
      <c r="J496" s="147"/>
      <c r="K496" s="147"/>
      <c r="L496" s="5"/>
    </row>
    <row r="497" spans="10:12">
      <c r="J497" s="147"/>
      <c r="K497" s="147"/>
      <c r="L497" s="5"/>
    </row>
    <row r="498" spans="10:12">
      <c r="J498" s="147"/>
      <c r="K498" s="147"/>
      <c r="L498" s="5"/>
    </row>
    <row r="499" spans="10:12">
      <c r="J499" s="147"/>
      <c r="K499" s="147"/>
      <c r="L499" s="5"/>
    </row>
    <row r="500" spans="10:12">
      <c r="J500" s="147"/>
      <c r="K500" s="147"/>
      <c r="L500" s="5"/>
    </row>
    <row r="501" spans="10:12">
      <c r="J501" s="147"/>
      <c r="K501" s="147"/>
      <c r="L501" s="5"/>
    </row>
    <row r="502" spans="10:12">
      <c r="J502" s="147"/>
      <c r="K502" s="147"/>
      <c r="L502" s="5"/>
    </row>
    <row r="503" spans="10:12">
      <c r="J503" s="147"/>
      <c r="K503" s="147"/>
      <c r="L503" s="5"/>
    </row>
    <row r="504" spans="10:12">
      <c r="J504" s="147"/>
      <c r="K504" s="147"/>
      <c r="L504" s="5"/>
    </row>
    <row r="505" spans="10:12">
      <c r="J505" s="147"/>
      <c r="K505" s="147"/>
      <c r="L505" s="5"/>
    </row>
    <row r="506" spans="10:12">
      <c r="J506" s="147"/>
      <c r="K506" s="147"/>
      <c r="L506" s="5"/>
    </row>
    <row r="507" spans="10:12">
      <c r="J507" s="147"/>
      <c r="K507" s="147"/>
      <c r="L507" s="5"/>
    </row>
    <row r="508" spans="10:12">
      <c r="J508" s="147"/>
      <c r="K508" s="147"/>
      <c r="L508" s="5"/>
    </row>
    <row r="509" spans="10:12">
      <c r="J509" s="147"/>
      <c r="K509" s="147"/>
      <c r="L509" s="5"/>
    </row>
    <row r="510" spans="10:12">
      <c r="J510" s="147"/>
      <c r="K510" s="147"/>
      <c r="L510" s="5"/>
    </row>
    <row r="511" spans="10:12">
      <c r="J511" s="147"/>
      <c r="K511" s="147"/>
      <c r="L511" s="5"/>
    </row>
    <row r="512" spans="10:12">
      <c r="J512" s="147"/>
      <c r="K512" s="147"/>
      <c r="L512" s="5"/>
    </row>
    <row r="513" spans="10:12">
      <c r="J513" s="147"/>
      <c r="K513" s="147"/>
      <c r="L513" s="5"/>
    </row>
    <row r="514" spans="10:12">
      <c r="J514" s="147"/>
      <c r="K514" s="147"/>
      <c r="L514" s="5"/>
    </row>
    <row r="515" spans="10:12">
      <c r="J515" s="147"/>
      <c r="K515" s="147"/>
      <c r="L515" s="5"/>
    </row>
    <row r="516" spans="10:12">
      <c r="J516" s="147"/>
      <c r="K516" s="147"/>
      <c r="L516" s="5"/>
    </row>
    <row r="517" spans="10:12">
      <c r="J517" s="147"/>
      <c r="K517" s="147"/>
      <c r="L517" s="5"/>
    </row>
    <row r="518" spans="10:12">
      <c r="J518" s="147"/>
      <c r="K518" s="147"/>
      <c r="L518" s="5"/>
    </row>
    <row r="519" spans="10:12">
      <c r="J519" s="147"/>
      <c r="K519" s="147"/>
      <c r="L519" s="5"/>
    </row>
    <row r="520" spans="10:12">
      <c r="J520" s="147"/>
      <c r="K520" s="147"/>
      <c r="L520" s="5"/>
    </row>
    <row r="521" spans="10:12">
      <c r="J521" s="147"/>
      <c r="K521" s="147"/>
      <c r="L521" s="5"/>
    </row>
    <row r="522" spans="10:12">
      <c r="J522" s="147"/>
      <c r="K522" s="147"/>
      <c r="L522" s="5"/>
    </row>
    <row r="523" spans="10:12">
      <c r="J523" s="147"/>
      <c r="K523" s="147"/>
      <c r="L523" s="5"/>
    </row>
    <row r="524" spans="10:12">
      <c r="J524" s="147"/>
      <c r="K524" s="147"/>
      <c r="L524" s="5"/>
    </row>
    <row r="525" spans="10:12">
      <c r="J525" s="147"/>
      <c r="K525" s="147"/>
      <c r="L525" s="5"/>
    </row>
    <row r="526" spans="10:12">
      <c r="J526" s="147"/>
      <c r="K526" s="147"/>
      <c r="L526" s="5"/>
    </row>
    <row r="527" spans="10:12">
      <c r="J527" s="147"/>
      <c r="K527" s="147"/>
      <c r="L527" s="5"/>
    </row>
    <row r="528" spans="10:12">
      <c r="J528" s="147"/>
      <c r="K528" s="147"/>
      <c r="L528" s="5"/>
    </row>
    <row r="529" spans="10:12">
      <c r="J529" s="147"/>
      <c r="K529" s="147"/>
      <c r="L529" s="5"/>
    </row>
    <row r="530" spans="10:12">
      <c r="J530" s="147"/>
      <c r="K530" s="147"/>
      <c r="L530" s="5"/>
    </row>
    <row r="531" spans="10:12">
      <c r="J531" s="147"/>
      <c r="K531" s="147"/>
      <c r="L531" s="5"/>
    </row>
    <row r="532" spans="10:12">
      <c r="J532" s="147"/>
      <c r="K532" s="147"/>
      <c r="L532" s="5"/>
    </row>
    <row r="533" spans="10:12">
      <c r="J533" s="147"/>
      <c r="K533" s="147"/>
      <c r="L533" s="5"/>
    </row>
    <row r="534" spans="10:12">
      <c r="J534" s="147"/>
      <c r="K534" s="147"/>
      <c r="L534" s="5"/>
    </row>
    <row r="535" spans="10:12">
      <c r="J535" s="147"/>
      <c r="K535" s="147"/>
      <c r="L535" s="5"/>
    </row>
    <row r="536" spans="10:12">
      <c r="J536" s="147"/>
      <c r="K536" s="147"/>
      <c r="L536" s="5"/>
    </row>
    <row r="537" spans="10:12">
      <c r="J537" s="147"/>
      <c r="K537" s="147"/>
      <c r="L537" s="5"/>
    </row>
    <row r="538" spans="10:12">
      <c r="J538" s="147"/>
      <c r="K538" s="147"/>
      <c r="L538" s="5"/>
    </row>
    <row r="539" spans="10:12">
      <c r="J539" s="147"/>
      <c r="K539" s="147"/>
      <c r="L539" s="5"/>
    </row>
    <row r="540" spans="10:12">
      <c r="J540" s="147"/>
      <c r="K540" s="147"/>
      <c r="L540" s="5"/>
    </row>
    <row r="541" spans="10:12">
      <c r="J541" s="147"/>
      <c r="K541" s="147"/>
      <c r="L541" s="5"/>
    </row>
    <row r="542" spans="10:12">
      <c r="J542" s="147"/>
      <c r="K542" s="147"/>
      <c r="L542" s="5"/>
    </row>
    <row r="543" spans="10:12">
      <c r="J543" s="147"/>
      <c r="K543" s="147"/>
      <c r="L543" s="5"/>
    </row>
    <row r="544" spans="10:12">
      <c r="J544" s="147"/>
      <c r="K544" s="147"/>
      <c r="L544" s="5"/>
    </row>
    <row r="545" spans="10:12">
      <c r="J545" s="147"/>
      <c r="K545" s="147"/>
      <c r="L545" s="5"/>
    </row>
    <row r="546" spans="10:12">
      <c r="J546" s="147"/>
      <c r="K546" s="147"/>
      <c r="L546" s="5"/>
    </row>
    <row r="547" spans="10:12">
      <c r="J547" s="147"/>
      <c r="K547" s="147"/>
      <c r="L547" s="5"/>
    </row>
    <row r="548" spans="10:12">
      <c r="J548" s="147"/>
      <c r="K548" s="147"/>
      <c r="L548" s="5"/>
    </row>
    <row r="549" spans="10:12">
      <c r="J549" s="147"/>
      <c r="K549" s="147"/>
      <c r="L549" s="5"/>
    </row>
    <row r="550" spans="10:12">
      <c r="J550" s="147"/>
      <c r="K550" s="147"/>
      <c r="L550" s="5"/>
    </row>
    <row r="551" spans="10:12">
      <c r="J551" s="147"/>
      <c r="K551" s="147"/>
      <c r="L551" s="5"/>
    </row>
    <row r="552" spans="10:12">
      <c r="J552" s="147"/>
      <c r="K552" s="147"/>
      <c r="L552" s="5"/>
    </row>
    <row r="553" spans="10:12">
      <c r="J553" s="147"/>
      <c r="K553" s="147"/>
      <c r="L553" s="5"/>
    </row>
    <row r="554" spans="10:12">
      <c r="J554" s="147"/>
      <c r="K554" s="147"/>
      <c r="L554" s="5"/>
    </row>
    <row r="555" spans="10:12">
      <c r="J555" s="147"/>
      <c r="K555" s="147"/>
      <c r="L555" s="5"/>
    </row>
    <row r="556" spans="10:12">
      <c r="J556" s="147"/>
      <c r="K556" s="147"/>
      <c r="L556" s="5"/>
    </row>
    <row r="557" spans="10:12">
      <c r="J557" s="147"/>
      <c r="K557" s="147"/>
      <c r="L557" s="5"/>
    </row>
    <row r="558" spans="10:12">
      <c r="J558" s="147"/>
      <c r="K558" s="147"/>
      <c r="L558" s="5"/>
    </row>
    <row r="559" spans="10:12">
      <c r="J559" s="147"/>
      <c r="K559" s="147"/>
      <c r="L559" s="5"/>
    </row>
    <row r="560" spans="10:12">
      <c r="J560" s="147"/>
      <c r="K560" s="147"/>
      <c r="L560" s="5"/>
    </row>
    <row r="561" spans="10:12">
      <c r="J561" s="147"/>
      <c r="K561" s="147"/>
      <c r="L561" s="5"/>
    </row>
    <row r="562" spans="10:12">
      <c r="J562" s="147"/>
      <c r="K562" s="147"/>
      <c r="L562" s="5"/>
    </row>
    <row r="563" spans="10:12">
      <c r="J563" s="147"/>
      <c r="K563" s="147"/>
      <c r="L563" s="5"/>
    </row>
    <row r="564" spans="10:12">
      <c r="J564" s="147"/>
      <c r="K564" s="147"/>
      <c r="L564" s="5"/>
    </row>
    <row r="565" spans="10:12">
      <c r="J565" s="147"/>
      <c r="K565" s="147"/>
      <c r="L565" s="5"/>
    </row>
    <row r="566" spans="10:12">
      <c r="J566" s="147"/>
      <c r="K566" s="147"/>
      <c r="L566" s="5"/>
    </row>
    <row r="567" spans="10:12">
      <c r="J567" s="147"/>
      <c r="K567" s="147"/>
      <c r="L567" s="5"/>
    </row>
    <row r="568" spans="10:12">
      <c r="J568" s="147"/>
      <c r="K568" s="147"/>
      <c r="L568" s="5"/>
    </row>
    <row r="569" spans="10:12">
      <c r="J569" s="147"/>
      <c r="K569" s="147"/>
      <c r="L569" s="5"/>
    </row>
    <row r="570" spans="10:12">
      <c r="J570" s="147"/>
      <c r="K570" s="147"/>
      <c r="L570" s="5"/>
    </row>
    <row r="571" spans="10:12">
      <c r="J571" s="147"/>
      <c r="K571" s="147"/>
      <c r="L571" s="5"/>
    </row>
    <row r="572" spans="10:12">
      <c r="J572" s="147"/>
      <c r="K572" s="147"/>
      <c r="L572" s="5"/>
    </row>
    <row r="573" spans="10:12">
      <c r="J573" s="147"/>
      <c r="K573" s="147"/>
      <c r="L573" s="5"/>
    </row>
    <row r="574" spans="10:12">
      <c r="J574" s="147"/>
      <c r="K574" s="147"/>
      <c r="L574" s="5"/>
    </row>
    <row r="575" spans="10:12">
      <c r="J575" s="147"/>
      <c r="K575" s="147"/>
      <c r="L575" s="5"/>
    </row>
    <row r="576" spans="10:12">
      <c r="J576" s="147"/>
      <c r="K576" s="147"/>
      <c r="L576" s="5"/>
    </row>
    <row r="577" spans="10:12">
      <c r="J577" s="147"/>
      <c r="K577" s="147"/>
      <c r="L577" s="5"/>
    </row>
    <row r="578" spans="10:12">
      <c r="J578" s="147"/>
      <c r="K578" s="147"/>
      <c r="L578" s="5"/>
    </row>
    <row r="579" spans="10:12">
      <c r="J579" s="147"/>
      <c r="K579" s="147"/>
      <c r="L579" s="5"/>
    </row>
    <row r="580" spans="10:12">
      <c r="J580" s="147"/>
      <c r="K580" s="147"/>
      <c r="L580" s="5"/>
    </row>
    <row r="581" spans="10:12">
      <c r="J581" s="147"/>
      <c r="K581" s="147"/>
      <c r="L581" s="5"/>
    </row>
    <row r="582" spans="10:12">
      <c r="J582" s="147"/>
      <c r="K582" s="147"/>
      <c r="L582" s="5"/>
    </row>
    <row r="583" spans="10:12">
      <c r="J583" s="147"/>
      <c r="K583" s="147"/>
      <c r="L583" s="5"/>
    </row>
    <row r="584" spans="10:12">
      <c r="J584" s="147"/>
      <c r="K584" s="147"/>
      <c r="L584" s="5"/>
    </row>
    <row r="585" spans="10:12">
      <c r="J585" s="147"/>
      <c r="K585" s="147"/>
      <c r="L585" s="5"/>
    </row>
    <row r="586" spans="10:12">
      <c r="J586" s="147"/>
      <c r="K586" s="147"/>
      <c r="L586" s="5"/>
    </row>
    <row r="587" spans="10:12">
      <c r="J587" s="147"/>
      <c r="K587" s="147"/>
      <c r="L587" s="5"/>
    </row>
    <row r="588" spans="10:12">
      <c r="J588" s="147"/>
      <c r="K588" s="147"/>
      <c r="L588" s="5"/>
    </row>
    <row r="589" spans="10:12">
      <c r="J589" s="147"/>
      <c r="K589" s="147"/>
      <c r="L589" s="5"/>
    </row>
    <row r="590" spans="10:12">
      <c r="J590" s="147"/>
      <c r="K590" s="147"/>
      <c r="L590" s="5"/>
    </row>
    <row r="591" spans="10:12">
      <c r="J591" s="147"/>
      <c r="K591" s="147"/>
      <c r="L591" s="5"/>
    </row>
    <row r="592" spans="10:12">
      <c r="J592" s="147"/>
      <c r="K592" s="147"/>
      <c r="L592" s="5"/>
    </row>
    <row r="593" spans="10:12">
      <c r="J593" s="147"/>
      <c r="K593" s="147"/>
      <c r="L593" s="5"/>
    </row>
    <row r="594" spans="10:12">
      <c r="J594" s="147"/>
      <c r="K594" s="147"/>
      <c r="L594" s="5"/>
    </row>
    <row r="595" spans="10:12">
      <c r="J595" s="147"/>
      <c r="K595" s="147"/>
      <c r="L595" s="5"/>
    </row>
    <row r="596" spans="10:12">
      <c r="J596" s="147"/>
      <c r="K596" s="147"/>
      <c r="L596" s="5"/>
    </row>
    <row r="597" spans="10:12">
      <c r="J597" s="147"/>
      <c r="K597" s="147"/>
      <c r="L597" s="5"/>
    </row>
    <row r="598" spans="10:12">
      <c r="J598" s="147"/>
      <c r="K598" s="147"/>
      <c r="L598" s="5"/>
    </row>
    <row r="599" spans="10:12">
      <c r="J599" s="147"/>
      <c r="K599" s="147"/>
      <c r="L599" s="5"/>
    </row>
    <row r="600" spans="10:12">
      <c r="J600" s="147"/>
      <c r="K600" s="147"/>
      <c r="L600" s="5"/>
    </row>
    <row r="601" spans="10:12">
      <c r="J601" s="147"/>
      <c r="K601" s="147"/>
      <c r="L601" s="5"/>
    </row>
    <row r="602" spans="10:12">
      <c r="J602" s="147"/>
      <c r="K602" s="147"/>
      <c r="L602" s="5"/>
    </row>
    <row r="603" spans="10:12">
      <c r="J603" s="147"/>
      <c r="K603" s="147"/>
      <c r="L603" s="5"/>
    </row>
    <row r="604" spans="10:12">
      <c r="J604" s="147"/>
      <c r="K604" s="147"/>
      <c r="L604" s="5"/>
    </row>
    <row r="605" spans="10:12">
      <c r="J605" s="147"/>
      <c r="K605" s="147"/>
      <c r="L605" s="5"/>
    </row>
    <row r="606" spans="10:12">
      <c r="J606" s="147"/>
      <c r="K606" s="147"/>
      <c r="L606" s="5"/>
    </row>
    <row r="607" spans="10:12">
      <c r="J607" s="147"/>
      <c r="K607" s="147"/>
      <c r="L607" s="5"/>
    </row>
    <row r="608" spans="10:12">
      <c r="J608" s="147"/>
      <c r="K608" s="147"/>
      <c r="L608" s="5"/>
    </row>
    <row r="609" spans="10:12">
      <c r="J609" s="147"/>
      <c r="K609" s="147"/>
      <c r="L609" s="5"/>
    </row>
    <row r="610" spans="10:12">
      <c r="J610" s="147"/>
      <c r="K610" s="147"/>
      <c r="L610" s="5"/>
    </row>
    <row r="611" spans="10:12">
      <c r="J611" s="147"/>
      <c r="K611" s="147"/>
      <c r="L611" s="5"/>
    </row>
    <row r="612" spans="10:12">
      <c r="J612" s="147"/>
      <c r="K612" s="147"/>
      <c r="L612" s="5"/>
    </row>
    <row r="613" spans="10:12">
      <c r="J613" s="147"/>
      <c r="K613" s="147"/>
      <c r="L613" s="5"/>
    </row>
    <row r="614" spans="10:12">
      <c r="J614" s="147"/>
      <c r="K614" s="147"/>
      <c r="L614" s="5"/>
    </row>
    <row r="615" spans="10:12">
      <c r="J615" s="147"/>
      <c r="K615" s="147"/>
      <c r="L615" s="5"/>
    </row>
    <row r="616" spans="10:12">
      <c r="J616" s="147"/>
      <c r="K616" s="147"/>
      <c r="L616" s="5"/>
    </row>
    <row r="617" spans="10:12">
      <c r="J617" s="147"/>
      <c r="K617" s="147"/>
      <c r="L617" s="5"/>
    </row>
    <row r="618" spans="10:12">
      <c r="J618" s="147"/>
      <c r="K618" s="147"/>
      <c r="L618" s="5"/>
    </row>
    <row r="619" spans="10:12">
      <c r="J619" s="147"/>
      <c r="K619" s="147"/>
      <c r="L619" s="5"/>
    </row>
    <row r="620" spans="10:12">
      <c r="J620" s="147"/>
      <c r="K620" s="147"/>
      <c r="L620" s="5"/>
    </row>
    <row r="621" spans="10:12">
      <c r="J621" s="147"/>
      <c r="K621" s="147"/>
      <c r="L621" s="5"/>
    </row>
    <row r="622" spans="10:12">
      <c r="J622" s="147"/>
      <c r="K622" s="147"/>
      <c r="L622" s="5"/>
    </row>
    <row r="623" spans="10:12">
      <c r="J623" s="147"/>
      <c r="K623" s="147"/>
      <c r="L623" s="5"/>
    </row>
    <row r="624" spans="10:12">
      <c r="J624" s="147"/>
      <c r="K624" s="147"/>
      <c r="L624" s="5"/>
    </row>
    <row r="625" spans="10:12">
      <c r="J625" s="147"/>
      <c r="K625" s="147"/>
      <c r="L625" s="5"/>
    </row>
    <row r="626" spans="10:12">
      <c r="J626" s="147"/>
      <c r="K626" s="147"/>
      <c r="L626" s="5"/>
    </row>
    <row r="627" spans="10:12">
      <c r="J627" s="147"/>
      <c r="K627" s="147"/>
      <c r="L627" s="5"/>
    </row>
    <row r="628" spans="10:12">
      <c r="J628" s="147"/>
      <c r="K628" s="147"/>
      <c r="L628" s="5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B2:E31"/>
  <sheetViews>
    <sheetView showGridLines="0" workbookViewId="0">
      <selection activeCell="F12" sqref="F12"/>
    </sheetView>
  </sheetViews>
  <sheetFormatPr baseColWidth="10" defaultRowHeight="15"/>
  <cols>
    <col min="2" max="2" width="15.42578125" customWidth="1"/>
    <col min="3" max="3" width="27.140625" customWidth="1"/>
    <col min="4" max="5" width="27" customWidth="1"/>
  </cols>
  <sheetData>
    <row r="2" spans="2:5" ht="15.75">
      <c r="B2" s="2" t="s">
        <v>96</v>
      </c>
    </row>
    <row r="3" spans="2:5" ht="15.75">
      <c r="B3" s="2"/>
    </row>
    <row r="5" spans="2:5" ht="30" customHeight="1">
      <c r="B5" s="178" t="s">
        <v>57</v>
      </c>
      <c r="C5" s="160" t="s">
        <v>94</v>
      </c>
      <c r="D5" s="160" t="s">
        <v>105</v>
      </c>
      <c r="E5" s="161" t="s">
        <v>95</v>
      </c>
    </row>
    <row r="6" spans="2:5" ht="16.5" customHeight="1">
      <c r="B6" s="157" t="s">
        <v>34</v>
      </c>
      <c r="C6" s="122">
        <v>0.40899999999999997</v>
      </c>
      <c r="D6" s="122">
        <v>0.28799999999999998</v>
      </c>
      <c r="E6" s="157">
        <v>0.46100000000000002</v>
      </c>
    </row>
    <row r="7" spans="2:5" ht="16.5" customHeight="1">
      <c r="B7" s="158"/>
      <c r="C7" s="121"/>
      <c r="D7" s="121">
        <v>4.1500000000000004</v>
      </c>
      <c r="E7" s="158"/>
    </row>
    <row r="8" spans="2:5" ht="16.5" customHeight="1">
      <c r="B8" s="157" t="s">
        <v>35</v>
      </c>
      <c r="C8" s="123">
        <v>0.41899999999999998</v>
      </c>
      <c r="D8" s="123">
        <v>0.308</v>
      </c>
      <c r="E8" s="157">
        <v>0.47099999999999997</v>
      </c>
    </row>
    <row r="9" spans="2:5" ht="16.5" customHeight="1">
      <c r="B9" s="159"/>
      <c r="C9" s="124"/>
      <c r="D9" s="124">
        <v>4.1500000000000004</v>
      </c>
      <c r="E9" s="158"/>
    </row>
    <row r="10" spans="2:5" ht="16.5" customHeight="1">
      <c r="B10" s="157" t="s">
        <v>36</v>
      </c>
      <c r="C10" s="125">
        <v>0.443</v>
      </c>
      <c r="D10" s="125">
        <v>0.35299999999999998</v>
      </c>
      <c r="E10" s="157">
        <v>0.496</v>
      </c>
    </row>
    <row r="11" spans="2:5" ht="16.5" customHeight="1">
      <c r="B11" s="162"/>
      <c r="C11" s="163"/>
      <c r="D11" s="123">
        <v>4.1500000000000004</v>
      </c>
      <c r="E11" s="164"/>
    </row>
    <row r="14" spans="2:5" ht="15.75">
      <c r="B14" s="2" t="s">
        <v>97</v>
      </c>
    </row>
    <row r="17" spans="2:5" ht="24" customHeight="1">
      <c r="B17" s="178" t="s">
        <v>57</v>
      </c>
      <c r="C17" s="160" t="s">
        <v>98</v>
      </c>
      <c r="D17" s="160" t="s">
        <v>99</v>
      </c>
      <c r="E17" s="161" t="s">
        <v>100</v>
      </c>
    </row>
    <row r="18" spans="2:5">
      <c r="B18" s="157" t="s">
        <v>101</v>
      </c>
      <c r="C18" s="122">
        <v>0.53</v>
      </c>
      <c r="D18" s="122">
        <v>0.75</v>
      </c>
      <c r="E18" s="157">
        <v>0.93</v>
      </c>
    </row>
    <row r="19" spans="2:5">
      <c r="B19" s="158"/>
      <c r="C19" s="121"/>
      <c r="D19" s="121"/>
      <c r="E19" s="158"/>
    </row>
    <row r="20" spans="2:5">
      <c r="B20" s="157" t="s">
        <v>102</v>
      </c>
      <c r="C20" s="123">
        <v>0.57999999999999996</v>
      </c>
      <c r="D20" s="123">
        <v>0.94</v>
      </c>
      <c r="E20" s="157">
        <v>1.4</v>
      </c>
    </row>
    <row r="21" spans="2:5">
      <c r="B21" s="165"/>
      <c r="C21" s="123"/>
      <c r="D21" s="123"/>
      <c r="E21" s="164"/>
    </row>
    <row r="24" spans="2:5" ht="15.75">
      <c r="B24" s="2" t="s">
        <v>47</v>
      </c>
    </row>
    <row r="27" spans="2:5">
      <c r="B27" s="178" t="s">
        <v>57</v>
      </c>
      <c r="C27" s="160" t="s">
        <v>106</v>
      </c>
      <c r="D27" s="169" t="s">
        <v>107</v>
      </c>
    </row>
    <row r="28" spans="2:5">
      <c r="B28" s="157" t="s">
        <v>103</v>
      </c>
      <c r="C28" s="122">
        <v>0.05</v>
      </c>
      <c r="D28" s="166">
        <v>0.11</v>
      </c>
    </row>
    <row r="29" spans="2:5">
      <c r="B29" s="158"/>
      <c r="C29" s="121"/>
      <c r="D29" s="167"/>
    </row>
    <row r="30" spans="2:5">
      <c r="B30" s="157" t="s">
        <v>104</v>
      </c>
      <c r="C30" s="123">
        <v>0.02</v>
      </c>
      <c r="D30" s="168">
        <v>0.05</v>
      </c>
    </row>
    <row r="31" spans="2:5">
      <c r="B31" s="165"/>
      <c r="C31" s="123"/>
      <c r="D31" s="168"/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A2:I662"/>
  <sheetViews>
    <sheetView workbookViewId="0">
      <selection activeCell="F32" sqref="F32"/>
    </sheetView>
  </sheetViews>
  <sheetFormatPr baseColWidth="10" defaultRowHeight="15"/>
  <cols>
    <col min="1" max="1" width="6.5703125" customWidth="1"/>
    <col min="2" max="2" width="15.7109375" customWidth="1"/>
    <col min="3" max="3" width="9" customWidth="1"/>
    <col min="4" max="4" width="17" customWidth="1"/>
    <col min="5" max="5" width="14.140625" customWidth="1"/>
    <col min="6" max="6" width="14.42578125" bestFit="1" customWidth="1"/>
    <col min="7" max="9" width="11.5703125" customWidth="1"/>
    <col min="10" max="10" width="14.42578125" customWidth="1"/>
    <col min="11" max="11" width="11.85546875" customWidth="1"/>
    <col min="12" max="12" width="18.85546875" customWidth="1"/>
    <col min="13" max="13" width="11.5703125" customWidth="1"/>
  </cols>
  <sheetData>
    <row r="2" spans="1:9">
      <c r="A2" s="5"/>
      <c r="B2" s="5"/>
      <c r="C2" s="5"/>
      <c r="D2" s="5"/>
    </row>
    <row r="4" spans="1:9">
      <c r="A4" s="5"/>
      <c r="B4" s="5"/>
      <c r="C4" s="5"/>
      <c r="D4" s="5"/>
    </row>
    <row r="5" spans="1:9">
      <c r="E5" s="203"/>
    </row>
    <row r="6" spans="1:9">
      <c r="E6" s="203"/>
    </row>
    <row r="7" spans="1:9">
      <c r="E7" s="203"/>
      <c r="F7" s="5"/>
      <c r="G7" s="5"/>
      <c r="H7" s="5"/>
      <c r="I7" s="5"/>
    </row>
    <row r="8" spans="1:9">
      <c r="E8" s="203"/>
    </row>
    <row r="9" spans="1:9">
      <c r="E9" s="203"/>
    </row>
    <row r="10" spans="1:9">
      <c r="E10" s="203"/>
    </row>
    <row r="11" spans="1:9">
      <c r="E11" s="203"/>
    </row>
    <row r="12" spans="1:9">
      <c r="E12" s="203"/>
    </row>
    <row r="13" spans="1:9">
      <c r="E13" s="203"/>
    </row>
    <row r="14" spans="1:9">
      <c r="E14" s="203"/>
    </row>
    <row r="15" spans="1:9">
      <c r="E15" s="203"/>
    </row>
    <row r="16" spans="1:9">
      <c r="E16" s="203"/>
    </row>
    <row r="17" spans="5:5">
      <c r="E17" s="203"/>
    </row>
    <row r="18" spans="5:5">
      <c r="E18" s="203"/>
    </row>
    <row r="19" spans="5:5">
      <c r="E19" s="203"/>
    </row>
    <row r="20" spans="5:5">
      <c r="E20" s="203"/>
    </row>
    <row r="21" spans="5:5">
      <c r="E21" s="203"/>
    </row>
    <row r="22" spans="5:5">
      <c r="E22" s="203"/>
    </row>
    <row r="23" spans="5:5">
      <c r="E23" s="203"/>
    </row>
    <row r="24" spans="5:5">
      <c r="E24" s="203"/>
    </row>
    <row r="25" spans="5:5">
      <c r="E25" s="203"/>
    </row>
    <row r="26" spans="5:5">
      <c r="E26" s="203"/>
    </row>
    <row r="27" spans="5:5">
      <c r="E27" s="203"/>
    </row>
    <row r="28" spans="5:5">
      <c r="E28" s="203"/>
    </row>
    <row r="29" spans="5:5">
      <c r="E29" s="203"/>
    </row>
    <row r="30" spans="5:5">
      <c r="E30" s="203"/>
    </row>
    <row r="31" spans="5:5">
      <c r="E31" s="203"/>
    </row>
    <row r="32" spans="5:5">
      <c r="E32" s="203"/>
    </row>
    <row r="33" spans="5:5">
      <c r="E33" s="203"/>
    </row>
    <row r="34" spans="5:5">
      <c r="E34" s="203"/>
    </row>
    <row r="35" spans="5:5">
      <c r="E35" s="203"/>
    </row>
    <row r="36" spans="5:5">
      <c r="E36" s="203"/>
    </row>
    <row r="37" spans="5:5">
      <c r="E37" s="203"/>
    </row>
    <row r="38" spans="5:5">
      <c r="E38" s="203"/>
    </row>
    <row r="39" spans="5:5">
      <c r="E39" s="203"/>
    </row>
    <row r="40" spans="5:5">
      <c r="E40" s="203"/>
    </row>
    <row r="41" spans="5:5">
      <c r="E41" s="203"/>
    </row>
    <row r="42" spans="5:5">
      <c r="E42" s="203"/>
    </row>
    <row r="43" spans="5:5">
      <c r="E43" s="203"/>
    </row>
    <row r="44" spans="5:5">
      <c r="E44" s="203"/>
    </row>
    <row r="45" spans="5:5">
      <c r="E45" s="203"/>
    </row>
    <row r="46" spans="5:5">
      <c r="E46" s="203"/>
    </row>
    <row r="47" spans="5:5">
      <c r="E47" s="203"/>
    </row>
    <row r="48" spans="5:5">
      <c r="E48" s="203"/>
    </row>
    <row r="49" spans="5:5">
      <c r="E49" s="203"/>
    </row>
    <row r="50" spans="5:5">
      <c r="E50" s="203"/>
    </row>
    <row r="51" spans="5:5">
      <c r="E51" s="203"/>
    </row>
    <row r="52" spans="5:5">
      <c r="E52" s="203"/>
    </row>
    <row r="53" spans="5:5">
      <c r="E53" s="203"/>
    </row>
    <row r="54" spans="5:5">
      <c r="E54" s="203"/>
    </row>
    <row r="55" spans="5:5">
      <c r="E55" s="203"/>
    </row>
    <row r="56" spans="5:5">
      <c r="E56" s="203"/>
    </row>
    <row r="57" spans="5:5">
      <c r="E57" s="203"/>
    </row>
    <row r="58" spans="5:5">
      <c r="E58" s="203"/>
    </row>
    <row r="59" spans="5:5">
      <c r="E59" s="203"/>
    </row>
    <row r="60" spans="5:5">
      <c r="E60" s="203"/>
    </row>
    <row r="61" spans="5:5">
      <c r="E61" s="203"/>
    </row>
    <row r="62" spans="5:5">
      <c r="E62" s="203"/>
    </row>
    <row r="63" spans="5:5">
      <c r="E63" s="203"/>
    </row>
    <row r="64" spans="5:5">
      <c r="E64" s="203"/>
    </row>
    <row r="65" spans="5:5">
      <c r="E65" s="203"/>
    </row>
    <row r="66" spans="5:5">
      <c r="E66" s="203"/>
    </row>
    <row r="67" spans="5:5">
      <c r="E67" s="203"/>
    </row>
    <row r="68" spans="5:5">
      <c r="E68" s="203"/>
    </row>
    <row r="69" spans="5:5">
      <c r="E69" s="203"/>
    </row>
    <row r="70" spans="5:5">
      <c r="E70" s="203"/>
    </row>
    <row r="71" spans="5:5">
      <c r="E71" s="203"/>
    </row>
    <row r="72" spans="5:5">
      <c r="E72" s="203"/>
    </row>
    <row r="73" spans="5:5">
      <c r="E73" s="203"/>
    </row>
    <row r="74" spans="5:5">
      <c r="E74" s="203"/>
    </row>
    <row r="75" spans="5:5">
      <c r="E75" s="203"/>
    </row>
    <row r="76" spans="5:5">
      <c r="E76" s="203"/>
    </row>
    <row r="77" spans="5:5">
      <c r="E77" s="203"/>
    </row>
    <row r="78" spans="5:5">
      <c r="E78" s="203"/>
    </row>
    <row r="79" spans="5:5">
      <c r="E79" s="203"/>
    </row>
    <row r="80" spans="5:5">
      <c r="E80" s="203"/>
    </row>
    <row r="81" spans="5:5">
      <c r="E81" s="203"/>
    </row>
    <row r="82" spans="5:5">
      <c r="E82" s="203"/>
    </row>
    <row r="83" spans="5:5">
      <c r="E83" s="203"/>
    </row>
    <row r="84" spans="5:5">
      <c r="E84" s="203"/>
    </row>
    <row r="85" spans="5:5">
      <c r="E85" s="203"/>
    </row>
    <row r="86" spans="5:5">
      <c r="E86" s="203"/>
    </row>
    <row r="87" spans="5:5">
      <c r="E87" s="203"/>
    </row>
    <row r="88" spans="5:5">
      <c r="E88" s="203"/>
    </row>
    <row r="89" spans="5:5">
      <c r="E89" s="203"/>
    </row>
    <row r="90" spans="5:5">
      <c r="E90" s="203"/>
    </row>
    <row r="91" spans="5:5">
      <c r="E91" s="203"/>
    </row>
    <row r="92" spans="5:5">
      <c r="E92" s="203"/>
    </row>
    <row r="93" spans="5:5">
      <c r="E93" s="203"/>
    </row>
    <row r="94" spans="5:5">
      <c r="E94" s="203"/>
    </row>
    <row r="95" spans="5:5">
      <c r="E95" s="203"/>
    </row>
    <row r="96" spans="5:5">
      <c r="E96" s="203"/>
    </row>
    <row r="97" spans="5:5">
      <c r="E97" s="203"/>
    </row>
    <row r="98" spans="5:5">
      <c r="E98" s="203"/>
    </row>
    <row r="99" spans="5:5">
      <c r="E99" s="203"/>
    </row>
    <row r="100" spans="5:5">
      <c r="E100" s="203"/>
    </row>
    <row r="101" spans="5:5">
      <c r="E101" s="203"/>
    </row>
    <row r="102" spans="5:5">
      <c r="E102" s="203"/>
    </row>
    <row r="103" spans="5:5">
      <c r="E103" s="203"/>
    </row>
    <row r="104" spans="5:5">
      <c r="E104" s="203"/>
    </row>
    <row r="105" spans="5:5">
      <c r="E105" s="203"/>
    </row>
    <row r="106" spans="5:5">
      <c r="E106" s="203"/>
    </row>
    <row r="107" spans="5:5">
      <c r="E107" s="203"/>
    </row>
    <row r="108" spans="5:5">
      <c r="E108" s="203"/>
    </row>
    <row r="109" spans="5:5">
      <c r="E109" s="203"/>
    </row>
    <row r="110" spans="5:5">
      <c r="E110" s="203"/>
    </row>
    <row r="111" spans="5:5">
      <c r="E111" s="203"/>
    </row>
    <row r="112" spans="5:5">
      <c r="E112" s="203"/>
    </row>
    <row r="113" spans="5:5">
      <c r="E113" s="203"/>
    </row>
    <row r="114" spans="5:5">
      <c r="E114" s="203"/>
    </row>
    <row r="115" spans="5:5">
      <c r="E115" s="203"/>
    </row>
    <row r="116" spans="5:5">
      <c r="E116" s="203"/>
    </row>
    <row r="117" spans="5:5">
      <c r="E117" s="203"/>
    </row>
    <row r="118" spans="5:5">
      <c r="E118" s="203"/>
    </row>
    <row r="119" spans="5:5">
      <c r="E119" s="203"/>
    </row>
    <row r="120" spans="5:5">
      <c r="E120" s="203"/>
    </row>
    <row r="121" spans="5:5">
      <c r="E121" s="203"/>
    </row>
    <row r="122" spans="5:5">
      <c r="E122" s="203"/>
    </row>
    <row r="123" spans="5:5">
      <c r="E123" s="203"/>
    </row>
    <row r="124" spans="5:5">
      <c r="E124" s="203"/>
    </row>
    <row r="125" spans="5:5">
      <c r="E125" s="203"/>
    </row>
    <row r="126" spans="5:5">
      <c r="E126" s="203"/>
    </row>
    <row r="127" spans="5:5">
      <c r="E127" s="203"/>
    </row>
    <row r="128" spans="5:5">
      <c r="E128" s="203"/>
    </row>
    <row r="129" spans="5:5">
      <c r="E129" s="203"/>
    </row>
    <row r="130" spans="5:5">
      <c r="E130" s="203"/>
    </row>
    <row r="131" spans="5:5">
      <c r="E131" s="203"/>
    </row>
    <row r="132" spans="5:5">
      <c r="E132" s="203"/>
    </row>
    <row r="133" spans="5:5">
      <c r="E133" s="203"/>
    </row>
    <row r="134" spans="5:5">
      <c r="E134" s="203"/>
    </row>
    <row r="135" spans="5:5">
      <c r="E135" s="203"/>
    </row>
    <row r="136" spans="5:5">
      <c r="E136" s="203"/>
    </row>
    <row r="137" spans="5:5">
      <c r="E137" s="203"/>
    </row>
    <row r="138" spans="5:5">
      <c r="E138" s="203"/>
    </row>
    <row r="139" spans="5:5">
      <c r="E139" s="203"/>
    </row>
    <row r="140" spans="5:5">
      <c r="E140" s="203"/>
    </row>
    <row r="141" spans="5:5">
      <c r="E141" s="203"/>
    </row>
    <row r="142" spans="5:5">
      <c r="E142" s="203"/>
    </row>
    <row r="143" spans="5:5">
      <c r="E143" s="203"/>
    </row>
    <row r="144" spans="5:5">
      <c r="E144" s="203"/>
    </row>
    <row r="145" spans="5:5">
      <c r="E145" s="203"/>
    </row>
    <row r="146" spans="5:5">
      <c r="E146" s="203"/>
    </row>
    <row r="147" spans="5:5">
      <c r="E147" s="203"/>
    </row>
    <row r="148" spans="5:5">
      <c r="E148" s="203"/>
    </row>
    <row r="149" spans="5:5">
      <c r="E149" s="203"/>
    </row>
    <row r="150" spans="5:5">
      <c r="E150" s="203"/>
    </row>
    <row r="151" spans="5:5">
      <c r="E151" s="203"/>
    </row>
    <row r="152" spans="5:5">
      <c r="E152" s="203"/>
    </row>
    <row r="153" spans="5:5">
      <c r="E153" s="203"/>
    </row>
    <row r="154" spans="5:5">
      <c r="E154" s="203"/>
    </row>
    <row r="155" spans="5:5">
      <c r="E155" s="203"/>
    </row>
    <row r="156" spans="5:5">
      <c r="E156" s="203"/>
    </row>
    <row r="157" spans="5:5">
      <c r="E157" s="203"/>
    </row>
    <row r="158" spans="5:5">
      <c r="E158" s="203"/>
    </row>
    <row r="159" spans="5:5">
      <c r="E159" s="203"/>
    </row>
    <row r="160" spans="5:5">
      <c r="E160" s="203"/>
    </row>
    <row r="161" spans="5:5">
      <c r="E161" s="203"/>
    </row>
    <row r="162" spans="5:5">
      <c r="E162" s="203"/>
    </row>
    <row r="163" spans="5:5">
      <c r="E163" s="203"/>
    </row>
    <row r="164" spans="5:5">
      <c r="E164" s="203"/>
    </row>
    <row r="165" spans="5:5">
      <c r="E165" s="203"/>
    </row>
    <row r="166" spans="5:5">
      <c r="E166" s="203"/>
    </row>
    <row r="167" spans="5:5">
      <c r="E167" s="203"/>
    </row>
    <row r="168" spans="5:5">
      <c r="E168" s="203"/>
    </row>
    <row r="169" spans="5:5">
      <c r="E169" s="203"/>
    </row>
    <row r="170" spans="5:5">
      <c r="E170" s="203"/>
    </row>
    <row r="171" spans="5:5">
      <c r="E171" s="203"/>
    </row>
    <row r="172" spans="5:5">
      <c r="E172" s="203"/>
    </row>
    <row r="173" spans="5:5">
      <c r="E173" s="203"/>
    </row>
    <row r="174" spans="5:5">
      <c r="E174" s="203"/>
    </row>
    <row r="175" spans="5:5">
      <c r="E175" s="203"/>
    </row>
    <row r="176" spans="5:5">
      <c r="E176" s="203"/>
    </row>
    <row r="177" spans="5:5">
      <c r="E177" s="203"/>
    </row>
    <row r="178" spans="5:5">
      <c r="E178" s="203"/>
    </row>
    <row r="179" spans="5:5">
      <c r="E179" s="203"/>
    </row>
    <row r="180" spans="5:5">
      <c r="E180" s="203"/>
    </row>
    <row r="181" spans="5:5">
      <c r="E181" s="203"/>
    </row>
    <row r="182" spans="5:5">
      <c r="E182" s="203"/>
    </row>
    <row r="183" spans="5:5">
      <c r="E183" s="203"/>
    </row>
    <row r="184" spans="5:5">
      <c r="E184" s="203"/>
    </row>
    <row r="185" spans="5:5">
      <c r="E185" s="203"/>
    </row>
    <row r="186" spans="5:5">
      <c r="E186" s="203"/>
    </row>
    <row r="187" spans="5:5">
      <c r="E187" s="203"/>
    </row>
    <row r="188" spans="5:5">
      <c r="E188" s="203"/>
    </row>
    <row r="189" spans="5:5">
      <c r="E189" s="203"/>
    </row>
    <row r="190" spans="5:5">
      <c r="E190" s="203"/>
    </row>
    <row r="191" spans="5:5">
      <c r="E191" s="203"/>
    </row>
    <row r="192" spans="5:5">
      <c r="E192" s="203"/>
    </row>
    <row r="193" spans="5:5">
      <c r="E193" s="203"/>
    </row>
    <row r="194" spans="5:5">
      <c r="E194" s="203"/>
    </row>
    <row r="195" spans="5:5">
      <c r="E195" s="203"/>
    </row>
    <row r="196" spans="5:5">
      <c r="E196" s="203"/>
    </row>
    <row r="197" spans="5:5">
      <c r="E197" s="203"/>
    </row>
    <row r="198" spans="5:5">
      <c r="E198" s="203"/>
    </row>
    <row r="199" spans="5:5">
      <c r="E199" s="203"/>
    </row>
    <row r="200" spans="5:5">
      <c r="E200" s="203"/>
    </row>
    <row r="201" spans="5:5">
      <c r="E201" s="203"/>
    </row>
    <row r="202" spans="5:5">
      <c r="E202" s="203"/>
    </row>
    <row r="203" spans="5:5">
      <c r="E203" s="203"/>
    </row>
    <row r="204" spans="5:5">
      <c r="E204" s="203"/>
    </row>
    <row r="205" spans="5:5">
      <c r="E205" s="203"/>
    </row>
    <row r="206" spans="5:5">
      <c r="E206" s="203"/>
    </row>
    <row r="207" spans="5:5">
      <c r="E207" s="203"/>
    </row>
    <row r="208" spans="5:5">
      <c r="E208" s="203"/>
    </row>
    <row r="209" spans="5:5">
      <c r="E209" s="203"/>
    </row>
    <row r="210" spans="5:5">
      <c r="E210" s="203"/>
    </row>
    <row r="211" spans="5:5">
      <c r="E211" s="203"/>
    </row>
    <row r="212" spans="5:5">
      <c r="E212" s="203"/>
    </row>
    <row r="213" spans="5:5">
      <c r="E213" s="203"/>
    </row>
    <row r="214" spans="5:5">
      <c r="E214" s="203"/>
    </row>
    <row r="215" spans="5:5">
      <c r="E215" s="203"/>
    </row>
    <row r="216" spans="5:5">
      <c r="E216" s="203"/>
    </row>
    <row r="217" spans="5:5">
      <c r="E217" s="203"/>
    </row>
    <row r="218" spans="5:5">
      <c r="E218" s="203"/>
    </row>
    <row r="219" spans="5:5">
      <c r="E219" s="203"/>
    </row>
    <row r="220" spans="5:5">
      <c r="E220" s="203"/>
    </row>
    <row r="221" spans="5:5">
      <c r="E221" s="203"/>
    </row>
    <row r="222" spans="5:5">
      <c r="E222" s="203"/>
    </row>
    <row r="223" spans="5:5">
      <c r="E223" s="203"/>
    </row>
    <row r="224" spans="5:5">
      <c r="E224" s="203"/>
    </row>
    <row r="225" spans="5:5">
      <c r="E225" s="203"/>
    </row>
    <row r="226" spans="5:5">
      <c r="E226" s="203"/>
    </row>
    <row r="227" spans="5:5">
      <c r="E227" s="203"/>
    </row>
    <row r="228" spans="5:5">
      <c r="E228" s="203"/>
    </row>
    <row r="229" spans="5:5">
      <c r="E229" s="203"/>
    </row>
    <row r="230" spans="5:5">
      <c r="E230" s="203"/>
    </row>
    <row r="231" spans="5:5">
      <c r="E231" s="203"/>
    </row>
    <row r="232" spans="5:5">
      <c r="E232" s="203"/>
    </row>
    <row r="233" spans="5:5">
      <c r="E233" s="203"/>
    </row>
    <row r="234" spans="5:5">
      <c r="E234" s="203"/>
    </row>
    <row r="235" spans="5:5">
      <c r="E235" s="203"/>
    </row>
    <row r="236" spans="5:5">
      <c r="E236" s="203"/>
    </row>
    <row r="237" spans="5:5">
      <c r="E237" s="203"/>
    </row>
    <row r="238" spans="5:5">
      <c r="E238" s="203"/>
    </row>
    <row r="239" spans="5:5">
      <c r="E239" s="203"/>
    </row>
    <row r="240" spans="5:5">
      <c r="E240" s="203"/>
    </row>
    <row r="241" spans="5:5">
      <c r="E241" s="203"/>
    </row>
    <row r="242" spans="5:5">
      <c r="E242" s="203"/>
    </row>
    <row r="243" spans="5:5">
      <c r="E243" s="203"/>
    </row>
    <row r="244" spans="5:5">
      <c r="E244" s="203"/>
    </row>
    <row r="245" spans="5:5">
      <c r="E245" s="203"/>
    </row>
    <row r="246" spans="5:5">
      <c r="E246" s="203"/>
    </row>
    <row r="247" spans="5:5">
      <c r="E247" s="203"/>
    </row>
    <row r="248" spans="5:5">
      <c r="E248" s="203"/>
    </row>
    <row r="249" spans="5:5">
      <c r="E249" s="203"/>
    </row>
    <row r="250" spans="5:5">
      <c r="E250" s="203"/>
    </row>
    <row r="251" spans="5:5">
      <c r="E251" s="203"/>
    </row>
    <row r="252" spans="5:5">
      <c r="E252" s="203"/>
    </row>
    <row r="253" spans="5:5">
      <c r="E253" s="203"/>
    </row>
    <row r="254" spans="5:5">
      <c r="E254" s="203"/>
    </row>
    <row r="255" spans="5:5">
      <c r="E255" s="203"/>
    </row>
    <row r="256" spans="5:5">
      <c r="E256" s="203"/>
    </row>
    <row r="257" spans="5:5">
      <c r="E257" s="203"/>
    </row>
    <row r="258" spans="5:5">
      <c r="E258" s="203"/>
    </row>
    <row r="259" spans="5:5">
      <c r="E259" s="203"/>
    </row>
    <row r="260" spans="5:5">
      <c r="E260" s="203"/>
    </row>
    <row r="261" spans="5:5">
      <c r="E261" s="203"/>
    </row>
    <row r="262" spans="5:5">
      <c r="E262" s="203"/>
    </row>
    <row r="263" spans="5:5">
      <c r="E263" s="203"/>
    </row>
    <row r="264" spans="5:5">
      <c r="E264" s="203"/>
    </row>
    <row r="265" spans="5:5">
      <c r="E265" s="203"/>
    </row>
    <row r="266" spans="5:5">
      <c r="E266" s="203"/>
    </row>
    <row r="267" spans="5:5">
      <c r="E267" s="203"/>
    </row>
    <row r="268" spans="5:5">
      <c r="E268" s="203"/>
    </row>
    <row r="269" spans="5:5">
      <c r="E269" s="203"/>
    </row>
    <row r="270" spans="5:5">
      <c r="E270" s="203"/>
    </row>
    <row r="271" spans="5:5">
      <c r="E271" s="203"/>
    </row>
    <row r="272" spans="5:5">
      <c r="E272" s="203"/>
    </row>
    <row r="273" spans="5:5">
      <c r="E273" s="203"/>
    </row>
    <row r="274" spans="5:5">
      <c r="E274" s="203"/>
    </row>
    <row r="275" spans="5:5">
      <c r="E275" s="203"/>
    </row>
    <row r="276" spans="5:5">
      <c r="E276" s="203"/>
    </row>
    <row r="277" spans="5:5">
      <c r="E277" s="203"/>
    </row>
    <row r="278" spans="5:5">
      <c r="E278" s="203"/>
    </row>
    <row r="279" spans="5:5">
      <c r="E279" s="203"/>
    </row>
    <row r="280" spans="5:5">
      <c r="E280" s="203"/>
    </row>
    <row r="281" spans="5:5">
      <c r="E281" s="203"/>
    </row>
    <row r="282" spans="5:5">
      <c r="E282" s="203"/>
    </row>
    <row r="283" spans="5:5">
      <c r="E283" s="203"/>
    </row>
    <row r="284" spans="5:5">
      <c r="E284" s="203"/>
    </row>
    <row r="285" spans="5:5">
      <c r="E285" s="203"/>
    </row>
    <row r="286" spans="5:5">
      <c r="E286" s="203"/>
    </row>
    <row r="287" spans="5:5">
      <c r="E287" s="203"/>
    </row>
    <row r="288" spans="5:5">
      <c r="E288" s="203"/>
    </row>
    <row r="289" spans="5:5">
      <c r="E289" s="203"/>
    </row>
    <row r="290" spans="5:5">
      <c r="E290" s="203"/>
    </row>
    <row r="291" spans="5:5">
      <c r="E291" s="203"/>
    </row>
    <row r="292" spans="5:5">
      <c r="E292" s="203"/>
    </row>
    <row r="293" spans="5:5">
      <c r="E293" s="203"/>
    </row>
    <row r="294" spans="5:5">
      <c r="E294" s="203"/>
    </row>
    <row r="295" spans="5:5">
      <c r="E295" s="203"/>
    </row>
    <row r="296" spans="5:5">
      <c r="E296" s="203"/>
    </row>
    <row r="297" spans="5:5">
      <c r="E297" s="203"/>
    </row>
    <row r="298" spans="5:5">
      <c r="E298" s="203"/>
    </row>
    <row r="299" spans="5:5">
      <c r="E299" s="203"/>
    </row>
    <row r="300" spans="5:5">
      <c r="E300" s="203"/>
    </row>
    <row r="301" spans="5:5">
      <c r="E301" s="203"/>
    </row>
    <row r="302" spans="5:5">
      <c r="E302" s="203"/>
    </row>
    <row r="303" spans="5:5">
      <c r="E303" s="203"/>
    </row>
    <row r="304" spans="5:5">
      <c r="E304" s="203"/>
    </row>
    <row r="305" spans="5:5">
      <c r="E305" s="203"/>
    </row>
    <row r="306" spans="5:5">
      <c r="E306" s="203"/>
    </row>
    <row r="307" spans="5:5">
      <c r="E307" s="203"/>
    </row>
    <row r="308" spans="5:5">
      <c r="E308" s="203"/>
    </row>
    <row r="309" spans="5:5">
      <c r="E309" s="203"/>
    </row>
    <row r="310" spans="5:5">
      <c r="E310" s="203"/>
    </row>
    <row r="311" spans="5:5">
      <c r="E311" s="203"/>
    </row>
    <row r="312" spans="5:5">
      <c r="E312" s="203"/>
    </row>
    <row r="313" spans="5:5">
      <c r="E313" s="203"/>
    </row>
    <row r="314" spans="5:5">
      <c r="E314" s="203"/>
    </row>
    <row r="315" spans="5:5">
      <c r="E315" s="203"/>
    </row>
    <row r="316" spans="5:5">
      <c r="E316" s="203"/>
    </row>
    <row r="317" spans="5:5">
      <c r="E317" s="203"/>
    </row>
    <row r="318" spans="5:5">
      <c r="E318" s="203"/>
    </row>
    <row r="319" spans="5:5">
      <c r="E319" s="203"/>
    </row>
    <row r="320" spans="5:5">
      <c r="E320" s="203"/>
    </row>
    <row r="321" spans="5:5">
      <c r="E321" s="203"/>
    </row>
    <row r="322" spans="5:5">
      <c r="E322" s="203"/>
    </row>
    <row r="323" spans="5:5">
      <c r="E323" s="203"/>
    </row>
    <row r="324" spans="5:5">
      <c r="E324" s="203"/>
    </row>
    <row r="325" spans="5:5">
      <c r="E325" s="203"/>
    </row>
    <row r="326" spans="5:5">
      <c r="E326" s="203"/>
    </row>
    <row r="327" spans="5:5">
      <c r="E327" s="203"/>
    </row>
    <row r="328" spans="5:5">
      <c r="E328" s="203"/>
    </row>
    <row r="329" spans="5:5">
      <c r="E329" s="203"/>
    </row>
    <row r="330" spans="5:5">
      <c r="E330" s="203"/>
    </row>
    <row r="331" spans="5:5">
      <c r="E331" s="203"/>
    </row>
    <row r="332" spans="5:5">
      <c r="E332" s="203"/>
    </row>
    <row r="333" spans="5:5">
      <c r="E333" s="203"/>
    </row>
    <row r="334" spans="5:5">
      <c r="E334" s="203"/>
    </row>
    <row r="335" spans="5:5">
      <c r="E335" s="203"/>
    </row>
    <row r="336" spans="5:5">
      <c r="E336" s="203"/>
    </row>
    <row r="337" spans="5:5">
      <c r="E337" s="203"/>
    </row>
    <row r="338" spans="5:5">
      <c r="E338" s="203"/>
    </row>
    <row r="339" spans="5:5">
      <c r="E339" s="203"/>
    </row>
    <row r="340" spans="5:5">
      <c r="E340" s="203"/>
    </row>
    <row r="341" spans="5:5">
      <c r="E341" s="203"/>
    </row>
    <row r="342" spans="5:5">
      <c r="E342" s="203"/>
    </row>
    <row r="343" spans="5:5">
      <c r="E343" s="203"/>
    </row>
    <row r="344" spans="5:5">
      <c r="E344" s="203"/>
    </row>
    <row r="345" spans="5:5">
      <c r="E345" s="203"/>
    </row>
    <row r="346" spans="5:5">
      <c r="E346" s="203"/>
    </row>
    <row r="347" spans="5:5">
      <c r="E347" s="203"/>
    </row>
    <row r="348" spans="5:5">
      <c r="E348" s="203"/>
    </row>
    <row r="349" spans="5:5">
      <c r="E349" s="203"/>
    </row>
    <row r="350" spans="5:5">
      <c r="E350" s="203"/>
    </row>
    <row r="351" spans="5:5">
      <c r="E351" s="203"/>
    </row>
    <row r="352" spans="5:5">
      <c r="E352" s="203"/>
    </row>
    <row r="353" spans="5:5">
      <c r="E353" s="203"/>
    </row>
    <row r="354" spans="5:5">
      <c r="E354" s="203"/>
    </row>
    <row r="355" spans="5:5">
      <c r="E355" s="203"/>
    </row>
    <row r="356" spans="5:5">
      <c r="E356" s="203"/>
    </row>
    <row r="357" spans="5:5">
      <c r="E357" s="203"/>
    </row>
    <row r="358" spans="5:5">
      <c r="E358" s="203"/>
    </row>
    <row r="359" spans="5:5">
      <c r="E359" s="203"/>
    </row>
    <row r="360" spans="5:5">
      <c r="E360" s="203"/>
    </row>
    <row r="361" spans="5:5">
      <c r="E361" s="203"/>
    </row>
    <row r="362" spans="5:5">
      <c r="E362" s="203"/>
    </row>
    <row r="363" spans="5:5">
      <c r="E363" s="203"/>
    </row>
    <row r="364" spans="5:5">
      <c r="E364" s="203"/>
    </row>
    <row r="365" spans="5:5">
      <c r="E365" s="203"/>
    </row>
    <row r="366" spans="5:5">
      <c r="E366" s="203"/>
    </row>
    <row r="367" spans="5:5">
      <c r="E367" s="203"/>
    </row>
    <row r="368" spans="5:5">
      <c r="E368" s="203"/>
    </row>
    <row r="369" spans="5:5">
      <c r="E369" s="203"/>
    </row>
    <row r="370" spans="5:5">
      <c r="E370" s="203"/>
    </row>
    <row r="371" spans="5:5">
      <c r="E371" s="203"/>
    </row>
    <row r="372" spans="5:5">
      <c r="E372" s="203"/>
    </row>
    <row r="373" spans="5:5">
      <c r="E373" s="203"/>
    </row>
    <row r="374" spans="5:5">
      <c r="E374" s="203"/>
    </row>
    <row r="375" spans="5:5">
      <c r="E375" s="203"/>
    </row>
    <row r="376" spans="5:5">
      <c r="E376" s="203"/>
    </row>
    <row r="377" spans="5:5">
      <c r="E377" s="203"/>
    </row>
    <row r="378" spans="5:5">
      <c r="E378" s="203"/>
    </row>
    <row r="379" spans="5:5">
      <c r="E379" s="203"/>
    </row>
    <row r="380" spans="5:5">
      <c r="E380" s="203"/>
    </row>
    <row r="381" spans="5:5">
      <c r="E381" s="203"/>
    </row>
    <row r="382" spans="5:5">
      <c r="E382" s="203"/>
    </row>
    <row r="383" spans="5:5">
      <c r="E383" s="203"/>
    </row>
    <row r="384" spans="5:5">
      <c r="E384" s="203"/>
    </row>
    <row r="385" spans="5:5">
      <c r="E385" s="203"/>
    </row>
    <row r="386" spans="5:5">
      <c r="E386" s="203"/>
    </row>
    <row r="387" spans="5:5">
      <c r="E387" s="203"/>
    </row>
    <row r="388" spans="5:5">
      <c r="E388" s="203"/>
    </row>
    <row r="389" spans="5:5">
      <c r="E389" s="203"/>
    </row>
    <row r="390" spans="5:5">
      <c r="E390" s="203"/>
    </row>
    <row r="391" spans="5:5">
      <c r="E391" s="203"/>
    </row>
    <row r="392" spans="5:5">
      <c r="E392" s="203"/>
    </row>
    <row r="393" spans="5:5">
      <c r="E393" s="203"/>
    </row>
    <row r="394" spans="5:5">
      <c r="E394" s="203"/>
    </row>
    <row r="395" spans="5:5">
      <c r="E395" s="203"/>
    </row>
    <row r="396" spans="5:5">
      <c r="E396" s="203"/>
    </row>
    <row r="397" spans="5:5">
      <c r="E397" s="203"/>
    </row>
    <row r="398" spans="5:5">
      <c r="E398" s="203"/>
    </row>
    <row r="399" spans="5:5">
      <c r="E399" s="203"/>
    </row>
    <row r="400" spans="5:5">
      <c r="E400" s="203"/>
    </row>
    <row r="401" spans="5:5">
      <c r="E401" s="203"/>
    </row>
    <row r="402" spans="5:5">
      <c r="E402" s="203"/>
    </row>
    <row r="403" spans="5:5">
      <c r="E403" s="203"/>
    </row>
    <row r="404" spans="5:5">
      <c r="E404" s="203"/>
    </row>
    <row r="405" spans="5:5">
      <c r="E405" s="203"/>
    </row>
    <row r="406" spans="5:5">
      <c r="E406" s="203"/>
    </row>
    <row r="407" spans="5:5">
      <c r="E407" s="203"/>
    </row>
    <row r="408" spans="5:5">
      <c r="E408" s="203"/>
    </row>
    <row r="409" spans="5:5">
      <c r="E409" s="203"/>
    </row>
    <row r="410" spans="5:5">
      <c r="E410" s="203"/>
    </row>
    <row r="411" spans="5:5">
      <c r="E411" s="203"/>
    </row>
    <row r="412" spans="5:5">
      <c r="E412" s="203"/>
    </row>
    <row r="413" spans="5:5">
      <c r="E413" s="203"/>
    </row>
    <row r="414" spans="5:5">
      <c r="E414" s="203"/>
    </row>
    <row r="415" spans="5:5">
      <c r="E415" s="203"/>
    </row>
    <row r="416" spans="5:5">
      <c r="E416" s="203"/>
    </row>
    <row r="417" spans="5:5">
      <c r="E417" s="203"/>
    </row>
    <row r="418" spans="5:5">
      <c r="E418" s="203"/>
    </row>
    <row r="419" spans="5:5">
      <c r="E419" s="203"/>
    </row>
    <row r="420" spans="5:5">
      <c r="E420" s="203"/>
    </row>
    <row r="421" spans="5:5">
      <c r="E421" s="203"/>
    </row>
    <row r="422" spans="5:5">
      <c r="E422" s="203"/>
    </row>
    <row r="423" spans="5:5">
      <c r="E423" s="203"/>
    </row>
    <row r="424" spans="5:5">
      <c r="E424" s="203"/>
    </row>
    <row r="425" spans="5:5">
      <c r="E425" s="203"/>
    </row>
    <row r="426" spans="5:5">
      <c r="E426" s="203"/>
    </row>
    <row r="427" spans="5:5">
      <c r="E427" s="203"/>
    </row>
    <row r="428" spans="5:5">
      <c r="E428" s="203"/>
    </row>
    <row r="429" spans="5:5">
      <c r="E429" s="203"/>
    </row>
    <row r="430" spans="5:5">
      <c r="E430" s="203"/>
    </row>
    <row r="431" spans="5:5">
      <c r="E431" s="203"/>
    </row>
    <row r="432" spans="5:5">
      <c r="E432" s="203"/>
    </row>
    <row r="433" spans="5:5">
      <c r="E433" s="203"/>
    </row>
    <row r="434" spans="5:5">
      <c r="E434" s="203"/>
    </row>
    <row r="435" spans="5:5">
      <c r="E435" s="203"/>
    </row>
    <row r="436" spans="5:5">
      <c r="E436" s="203"/>
    </row>
    <row r="437" spans="5:5">
      <c r="E437" s="203"/>
    </row>
    <row r="438" spans="5:5">
      <c r="E438" s="203"/>
    </row>
    <row r="439" spans="5:5">
      <c r="E439" s="203"/>
    </row>
    <row r="440" spans="5:5">
      <c r="E440" s="203"/>
    </row>
    <row r="441" spans="5:5">
      <c r="E441" s="203"/>
    </row>
    <row r="442" spans="5:5">
      <c r="E442" s="203"/>
    </row>
    <row r="443" spans="5:5">
      <c r="E443" s="203"/>
    </row>
    <row r="444" spans="5:5">
      <c r="E444" s="203"/>
    </row>
    <row r="445" spans="5:5">
      <c r="E445" s="203"/>
    </row>
    <row r="446" spans="5:5">
      <c r="E446" s="203"/>
    </row>
    <row r="447" spans="5:5">
      <c r="E447" s="203"/>
    </row>
    <row r="448" spans="5:5">
      <c r="E448" s="203"/>
    </row>
    <row r="449" spans="5:5">
      <c r="E449" s="203"/>
    </row>
    <row r="450" spans="5:5">
      <c r="E450" s="203"/>
    </row>
    <row r="451" spans="5:5">
      <c r="E451" s="203"/>
    </row>
    <row r="452" spans="5:5">
      <c r="E452" s="203"/>
    </row>
    <row r="453" spans="5:5">
      <c r="E453" s="203"/>
    </row>
    <row r="454" spans="5:5">
      <c r="E454" s="203"/>
    </row>
    <row r="455" spans="5:5">
      <c r="E455" s="203"/>
    </row>
    <row r="456" spans="5:5">
      <c r="E456" s="203"/>
    </row>
    <row r="457" spans="5:5">
      <c r="E457" s="203"/>
    </row>
    <row r="458" spans="5:5">
      <c r="E458" s="203"/>
    </row>
    <row r="459" spans="5:5">
      <c r="E459" s="203"/>
    </row>
    <row r="460" spans="5:5">
      <c r="E460" s="203"/>
    </row>
    <row r="461" spans="5:5">
      <c r="E461" s="203"/>
    </row>
    <row r="462" spans="5:5">
      <c r="E462" s="203"/>
    </row>
    <row r="463" spans="5:5">
      <c r="E463" s="203"/>
    </row>
    <row r="464" spans="5:5">
      <c r="E464" s="203"/>
    </row>
    <row r="465" spans="5:5">
      <c r="E465" s="203"/>
    </row>
    <row r="466" spans="5:5">
      <c r="E466" s="203"/>
    </row>
    <row r="467" spans="5:5">
      <c r="E467" s="203"/>
    </row>
    <row r="468" spans="5:5">
      <c r="E468" s="203"/>
    </row>
    <row r="469" spans="5:5">
      <c r="E469" s="203"/>
    </row>
    <row r="470" spans="5:5">
      <c r="E470" s="203"/>
    </row>
    <row r="471" spans="5:5">
      <c r="E471" s="203"/>
    </row>
    <row r="472" spans="5:5">
      <c r="E472" s="203"/>
    </row>
    <row r="473" spans="5:5">
      <c r="E473" s="203"/>
    </row>
    <row r="474" spans="5:5">
      <c r="E474" s="203"/>
    </row>
    <row r="475" spans="5:5">
      <c r="E475" s="203"/>
    </row>
    <row r="476" spans="5:5">
      <c r="E476" s="203"/>
    </row>
    <row r="477" spans="5:5">
      <c r="E477" s="203"/>
    </row>
    <row r="478" spans="5:5">
      <c r="E478" s="203"/>
    </row>
    <row r="479" spans="5:5">
      <c r="E479" s="203"/>
    </row>
    <row r="480" spans="5:5">
      <c r="E480" s="203"/>
    </row>
    <row r="481" spans="5:5">
      <c r="E481" s="203"/>
    </row>
    <row r="482" spans="5:5">
      <c r="E482" s="203"/>
    </row>
    <row r="483" spans="5:5">
      <c r="E483" s="203"/>
    </row>
    <row r="484" spans="5:5">
      <c r="E484" s="203"/>
    </row>
    <row r="485" spans="5:5">
      <c r="E485" s="203"/>
    </row>
    <row r="486" spans="5:5">
      <c r="E486" s="203"/>
    </row>
    <row r="487" spans="5:5">
      <c r="E487" s="203"/>
    </row>
    <row r="488" spans="5:5">
      <c r="E488" s="203"/>
    </row>
    <row r="489" spans="5:5">
      <c r="E489" s="203"/>
    </row>
    <row r="490" spans="5:5">
      <c r="E490" s="203"/>
    </row>
    <row r="491" spans="5:5">
      <c r="E491" s="203"/>
    </row>
    <row r="492" spans="5:5">
      <c r="E492" s="203"/>
    </row>
    <row r="493" spans="5:5">
      <c r="E493" s="203"/>
    </row>
    <row r="494" spans="5:5">
      <c r="E494" s="203"/>
    </row>
    <row r="495" spans="5:5">
      <c r="E495" s="203"/>
    </row>
    <row r="496" spans="5:5">
      <c r="E496" s="203"/>
    </row>
    <row r="497" spans="5:5">
      <c r="E497" s="203"/>
    </row>
    <row r="498" spans="5:5">
      <c r="E498" s="203"/>
    </row>
    <row r="499" spans="5:5">
      <c r="E499" s="203"/>
    </row>
    <row r="500" spans="5:5">
      <c r="E500" s="203"/>
    </row>
    <row r="501" spans="5:5">
      <c r="E501" s="203"/>
    </row>
    <row r="502" spans="5:5">
      <c r="E502" s="203"/>
    </row>
    <row r="503" spans="5:5">
      <c r="E503" s="203"/>
    </row>
    <row r="504" spans="5:5">
      <c r="E504" s="203"/>
    </row>
    <row r="505" spans="5:5">
      <c r="E505" s="203"/>
    </row>
    <row r="506" spans="5:5">
      <c r="E506" s="203"/>
    </row>
    <row r="507" spans="5:5">
      <c r="E507" s="203"/>
    </row>
    <row r="508" spans="5:5">
      <c r="E508" s="203"/>
    </row>
    <row r="509" spans="5:5">
      <c r="E509" s="203"/>
    </row>
    <row r="510" spans="5:5">
      <c r="E510" s="203"/>
    </row>
    <row r="511" spans="5:5">
      <c r="E511" s="203"/>
    </row>
    <row r="512" spans="5:5">
      <c r="E512" s="203"/>
    </row>
    <row r="513" spans="5:5">
      <c r="E513" s="203"/>
    </row>
    <row r="514" spans="5:5">
      <c r="E514" s="203"/>
    </row>
    <row r="515" spans="5:5">
      <c r="E515" s="203"/>
    </row>
    <row r="516" spans="5:5">
      <c r="E516" s="203"/>
    </row>
    <row r="517" spans="5:5">
      <c r="E517" s="203"/>
    </row>
    <row r="518" spans="5:5">
      <c r="E518" s="203"/>
    </row>
    <row r="519" spans="5:5">
      <c r="E519" s="203"/>
    </row>
    <row r="520" spans="5:5">
      <c r="E520" s="203"/>
    </row>
    <row r="521" spans="5:5">
      <c r="E521" s="203"/>
    </row>
    <row r="522" spans="5:5">
      <c r="E522" s="203"/>
    </row>
    <row r="523" spans="5:5">
      <c r="E523" s="203"/>
    </row>
    <row r="524" spans="5:5">
      <c r="E524" s="203"/>
    </row>
    <row r="525" spans="5:5">
      <c r="E525" s="203"/>
    </row>
    <row r="526" spans="5:5">
      <c r="E526" s="203"/>
    </row>
    <row r="527" spans="5:5">
      <c r="E527" s="203"/>
    </row>
    <row r="528" spans="5:5">
      <c r="E528" s="203"/>
    </row>
    <row r="529" spans="5:5">
      <c r="E529" s="203"/>
    </row>
    <row r="530" spans="5:5">
      <c r="E530" s="203"/>
    </row>
    <row r="531" spans="5:5">
      <c r="E531" s="203"/>
    </row>
    <row r="532" spans="5:5">
      <c r="E532" s="203"/>
    </row>
    <row r="533" spans="5:5">
      <c r="E533" s="203"/>
    </row>
    <row r="534" spans="5:5">
      <c r="E534" s="203"/>
    </row>
    <row r="535" spans="5:5">
      <c r="E535" s="203"/>
    </row>
    <row r="536" spans="5:5">
      <c r="E536" s="203"/>
    </row>
    <row r="537" spans="5:5">
      <c r="E537" s="203"/>
    </row>
    <row r="538" spans="5:5">
      <c r="E538" s="203"/>
    </row>
    <row r="539" spans="5:5">
      <c r="E539" s="203"/>
    </row>
    <row r="540" spans="5:5">
      <c r="E540" s="203"/>
    </row>
    <row r="541" spans="5:5">
      <c r="E541" s="203"/>
    </row>
    <row r="542" spans="5:5">
      <c r="E542" s="203"/>
    </row>
    <row r="543" spans="5:5">
      <c r="E543" s="203"/>
    </row>
    <row r="544" spans="5:5">
      <c r="E544" s="203"/>
    </row>
    <row r="545" spans="5:5">
      <c r="E545" s="203"/>
    </row>
    <row r="546" spans="5:5">
      <c r="E546" s="203"/>
    </row>
    <row r="547" spans="5:5">
      <c r="E547" s="203"/>
    </row>
    <row r="548" spans="5:5">
      <c r="E548" s="203"/>
    </row>
    <row r="549" spans="5:5">
      <c r="E549" s="203"/>
    </row>
    <row r="550" spans="5:5">
      <c r="E550" s="203"/>
    </row>
    <row r="551" spans="5:5">
      <c r="E551" s="203"/>
    </row>
    <row r="552" spans="5:5">
      <c r="E552" s="203"/>
    </row>
    <row r="553" spans="5:5">
      <c r="E553" s="203"/>
    </row>
    <row r="554" spans="5:5">
      <c r="E554" s="203"/>
    </row>
    <row r="555" spans="5:5">
      <c r="E555" s="203"/>
    </row>
    <row r="556" spans="5:5">
      <c r="E556" s="203"/>
    </row>
    <row r="557" spans="5:5">
      <c r="E557" s="203"/>
    </row>
    <row r="558" spans="5:5">
      <c r="E558" s="203"/>
    </row>
    <row r="559" spans="5:5">
      <c r="E559" s="203"/>
    </row>
    <row r="560" spans="5:5">
      <c r="E560" s="203"/>
    </row>
    <row r="561" spans="5:5">
      <c r="E561" s="203"/>
    </row>
    <row r="562" spans="5:5">
      <c r="E562" s="203"/>
    </row>
    <row r="563" spans="5:5">
      <c r="E563" s="203"/>
    </row>
    <row r="564" spans="5:5">
      <c r="E564" s="203"/>
    </row>
    <row r="565" spans="5:5">
      <c r="E565" s="203"/>
    </row>
    <row r="566" spans="5:5">
      <c r="E566" s="203"/>
    </row>
    <row r="567" spans="5:5">
      <c r="E567" s="203"/>
    </row>
    <row r="568" spans="5:5">
      <c r="E568" s="203"/>
    </row>
    <row r="569" spans="5:5">
      <c r="E569" s="203"/>
    </row>
    <row r="570" spans="5:5">
      <c r="E570" s="203"/>
    </row>
    <row r="571" spans="5:5">
      <c r="E571" s="203"/>
    </row>
    <row r="572" spans="5:5">
      <c r="E572" s="203"/>
    </row>
    <row r="573" spans="5:5">
      <c r="E573" s="203"/>
    </row>
    <row r="574" spans="5:5">
      <c r="E574" s="203"/>
    </row>
    <row r="575" spans="5:5">
      <c r="E575" s="203"/>
    </row>
    <row r="576" spans="5:5">
      <c r="E576" s="203"/>
    </row>
    <row r="577" spans="5:5">
      <c r="E577" s="203"/>
    </row>
    <row r="578" spans="5:5">
      <c r="E578" s="203"/>
    </row>
    <row r="579" spans="5:5">
      <c r="E579" s="203"/>
    </row>
    <row r="580" spans="5:5">
      <c r="E580" s="203"/>
    </row>
    <row r="581" spans="5:5">
      <c r="E581" s="203"/>
    </row>
    <row r="582" spans="5:5">
      <c r="E582" s="203"/>
    </row>
    <row r="583" spans="5:5">
      <c r="E583" s="203"/>
    </row>
    <row r="584" spans="5:5">
      <c r="E584" s="203"/>
    </row>
    <row r="585" spans="5:5">
      <c r="E585" s="203"/>
    </row>
    <row r="586" spans="5:5">
      <c r="E586" s="203"/>
    </row>
    <row r="587" spans="5:5">
      <c r="E587" s="203"/>
    </row>
    <row r="588" spans="5:5">
      <c r="E588" s="203"/>
    </row>
    <row r="589" spans="5:5">
      <c r="E589" s="203"/>
    </row>
    <row r="590" spans="5:5">
      <c r="E590" s="203"/>
    </row>
    <row r="591" spans="5:5">
      <c r="E591" s="203"/>
    </row>
    <row r="592" spans="5:5">
      <c r="E592" s="203"/>
    </row>
    <row r="593" spans="5:5">
      <c r="E593" s="203"/>
    </row>
    <row r="594" spans="5:5">
      <c r="E594" s="203"/>
    </row>
    <row r="595" spans="5:5">
      <c r="E595" s="203"/>
    </row>
    <row r="596" spans="5:5">
      <c r="E596" s="203"/>
    </row>
    <row r="597" spans="5:5">
      <c r="E597" s="203"/>
    </row>
    <row r="598" spans="5:5">
      <c r="E598" s="203"/>
    </row>
    <row r="599" spans="5:5">
      <c r="E599" s="203"/>
    </row>
    <row r="600" spans="5:5">
      <c r="E600" s="203"/>
    </row>
    <row r="601" spans="5:5">
      <c r="E601" s="203"/>
    </row>
    <row r="602" spans="5:5">
      <c r="E602" s="203"/>
    </row>
    <row r="603" spans="5:5">
      <c r="E603" s="203"/>
    </row>
    <row r="604" spans="5:5">
      <c r="E604" s="203"/>
    </row>
    <row r="605" spans="5:5">
      <c r="E605" s="203"/>
    </row>
    <row r="606" spans="5:5">
      <c r="E606" s="203"/>
    </row>
    <row r="607" spans="5:5">
      <c r="E607" s="203"/>
    </row>
    <row r="608" spans="5:5">
      <c r="E608" s="203"/>
    </row>
    <row r="609" spans="5:5">
      <c r="E609" s="203"/>
    </row>
    <row r="610" spans="5:5">
      <c r="E610" s="203"/>
    </row>
    <row r="611" spans="5:5">
      <c r="E611" s="203"/>
    </row>
    <row r="612" spans="5:5">
      <c r="E612" s="203"/>
    </row>
    <row r="613" spans="5:5">
      <c r="E613" s="203"/>
    </row>
    <row r="614" spans="5:5">
      <c r="E614" s="203"/>
    </row>
    <row r="615" spans="5:5">
      <c r="E615" s="203"/>
    </row>
    <row r="616" spans="5:5">
      <c r="E616" s="203"/>
    </row>
    <row r="617" spans="5:5">
      <c r="E617" s="203"/>
    </row>
    <row r="618" spans="5:5">
      <c r="E618" s="203"/>
    </row>
    <row r="619" spans="5:5">
      <c r="E619" s="203"/>
    </row>
    <row r="620" spans="5:5">
      <c r="E620" s="203"/>
    </row>
    <row r="621" spans="5:5">
      <c r="E621" s="203"/>
    </row>
    <row r="622" spans="5:5">
      <c r="E622" s="203"/>
    </row>
    <row r="623" spans="5:5">
      <c r="E623" s="203"/>
    </row>
    <row r="624" spans="5:5">
      <c r="E624" s="203"/>
    </row>
    <row r="625" spans="5:5">
      <c r="E625" s="203"/>
    </row>
    <row r="626" spans="5:5">
      <c r="E626" s="203"/>
    </row>
    <row r="627" spans="5:5">
      <c r="E627" s="203"/>
    </row>
    <row r="628" spans="5:5">
      <c r="E628" s="203"/>
    </row>
    <row r="629" spans="5:5">
      <c r="E629" s="203"/>
    </row>
    <row r="630" spans="5:5">
      <c r="E630" s="203"/>
    </row>
    <row r="631" spans="5:5">
      <c r="E631" s="203"/>
    </row>
    <row r="632" spans="5:5">
      <c r="E632" s="203"/>
    </row>
    <row r="633" spans="5:5">
      <c r="E633" s="203"/>
    </row>
    <row r="634" spans="5:5">
      <c r="E634" s="203"/>
    </row>
    <row r="635" spans="5:5">
      <c r="E635" s="203"/>
    </row>
    <row r="636" spans="5:5">
      <c r="E636" s="203"/>
    </row>
    <row r="637" spans="5:5">
      <c r="E637" s="203"/>
    </row>
    <row r="638" spans="5:5">
      <c r="E638" s="203"/>
    </row>
    <row r="639" spans="5:5">
      <c r="E639" s="203"/>
    </row>
    <row r="640" spans="5:5">
      <c r="E640" s="203"/>
    </row>
    <row r="641" spans="5:5">
      <c r="E641" s="203"/>
    </row>
    <row r="642" spans="5:5">
      <c r="E642" s="203"/>
    </row>
    <row r="643" spans="5:5">
      <c r="E643" s="203"/>
    </row>
    <row r="644" spans="5:5">
      <c r="E644" s="203"/>
    </row>
    <row r="645" spans="5:5">
      <c r="E645" s="203"/>
    </row>
    <row r="646" spans="5:5">
      <c r="E646" s="203"/>
    </row>
    <row r="647" spans="5:5">
      <c r="E647" s="203"/>
    </row>
    <row r="648" spans="5:5">
      <c r="E648" s="203"/>
    </row>
    <row r="649" spans="5:5">
      <c r="E649" s="203"/>
    </row>
    <row r="650" spans="5:5">
      <c r="E650" s="203"/>
    </row>
    <row r="651" spans="5:5">
      <c r="E651" s="203"/>
    </row>
    <row r="652" spans="5:5">
      <c r="E652" s="203"/>
    </row>
    <row r="653" spans="5:5">
      <c r="E653" s="203"/>
    </row>
    <row r="654" spans="5:5">
      <c r="E654" s="203"/>
    </row>
    <row r="655" spans="5:5">
      <c r="E655" s="203"/>
    </row>
    <row r="656" spans="5:5">
      <c r="E656" s="203"/>
    </row>
    <row r="657" spans="5:5">
      <c r="E657" s="203"/>
    </row>
    <row r="658" spans="5:5">
      <c r="E658" s="203"/>
    </row>
    <row r="659" spans="5:5">
      <c r="E659" s="203"/>
    </row>
    <row r="660" spans="5:5">
      <c r="E660" s="203"/>
    </row>
    <row r="661" spans="5:5">
      <c r="E661" s="203"/>
    </row>
    <row r="662" spans="5:5">
      <c r="E662" s="203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37" sqref="D3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135</vt:i4>
      </vt:variant>
    </vt:vector>
  </HeadingPairs>
  <TitlesOfParts>
    <vt:vector size="144" baseType="lpstr">
      <vt:lpstr>Feuil1.1</vt:lpstr>
      <vt:lpstr>Feuil1.2</vt:lpstr>
      <vt:lpstr>Feuil1.3</vt:lpstr>
      <vt:lpstr>Feuil1.4</vt:lpstr>
      <vt:lpstr>Annexe 1</vt:lpstr>
      <vt:lpstr>Annexe 2</vt:lpstr>
      <vt:lpstr>Annexe 3</vt:lpstr>
      <vt:lpstr>Annexe 4</vt:lpstr>
      <vt:lpstr>Annexe 5</vt:lpstr>
      <vt:lpstr>Feuil1.1!codeasi</vt:lpstr>
      <vt:lpstr>Feuil1.1!codeasi1</vt:lpstr>
      <vt:lpstr>Feuil1.1!codeasi2</vt:lpstr>
      <vt:lpstr>Feuil1.1!codeasi3</vt:lpstr>
      <vt:lpstr>Feuil1.1!codeasi4</vt:lpstr>
      <vt:lpstr>Feuil1.1!codeenvp</vt:lpstr>
      <vt:lpstr>Feuil1.1!codepapier</vt:lpstr>
      <vt:lpstr>Feuil1.1!codepliauto</vt:lpstr>
      <vt:lpstr>Feuil1.1!codepliman</vt:lpstr>
      <vt:lpstr>Feuil1.1!codetax</vt:lpstr>
      <vt:lpstr>Feuil1.1!libtax</vt:lpstr>
      <vt:lpstr>nbr</vt:lpstr>
      <vt:lpstr>nbrasiplis</vt:lpstr>
      <vt:lpstr>nbrasitot</vt:lpstr>
      <vt:lpstr>nbrfeuilletot</vt:lpstr>
      <vt:lpstr>Feuil1.1!nbrfeuillets</vt:lpstr>
      <vt:lpstr>Feuil1.1!nbrfeuilletsasi</vt:lpstr>
      <vt:lpstr>Feuil1.1!nbrfeuilletsasi2</vt:lpstr>
      <vt:lpstr>Feuil1.1!nbrfeuilletsasi3</vt:lpstr>
      <vt:lpstr>Feuil1.1!nbrfeuilletsasi4</vt:lpstr>
      <vt:lpstr>Feuil1.1!nbrfeuilletsasi5</vt:lpstr>
      <vt:lpstr>Feuil1.1!nbrfeuilletsasi6</vt:lpstr>
      <vt:lpstr>Feuil1.1!nbrfeuilletsasi7</vt:lpstr>
      <vt:lpstr>Feuil1.1!nbrfeuilletsasi8</vt:lpstr>
      <vt:lpstr>Feuil1.1!nbrfeuilletsplis</vt:lpstr>
      <vt:lpstr>nbrfeuilletstot</vt:lpstr>
      <vt:lpstr>nbrfeuilplis</vt:lpstr>
      <vt:lpstr>nbrfeuilpplis</vt:lpstr>
      <vt:lpstr>nbrfeuiltot</vt:lpstr>
      <vt:lpstr>nbrfeuiltplis</vt:lpstr>
      <vt:lpstr>nbrga1</vt:lpstr>
      <vt:lpstr>nbrga2</vt:lpstr>
      <vt:lpstr>nbrga3</vt:lpstr>
      <vt:lpstr>nbrga4</vt:lpstr>
      <vt:lpstr>nbrgache1</vt:lpstr>
      <vt:lpstr>nbrgache2</vt:lpstr>
      <vt:lpstr>nbrgache3</vt:lpstr>
      <vt:lpstr>nbrgache4</vt:lpstr>
      <vt:lpstr>nbrng1</vt:lpstr>
      <vt:lpstr>nbrng2</vt:lpstr>
      <vt:lpstr>nbrng3</vt:lpstr>
      <vt:lpstr>nbrng4</vt:lpstr>
      <vt:lpstr>nbrngache1</vt:lpstr>
      <vt:lpstr>nbrok3</vt:lpstr>
      <vt:lpstr>nbrok4</vt:lpstr>
      <vt:lpstr>nbrplis</vt:lpstr>
      <vt:lpstr>nbrpliscase</vt:lpstr>
      <vt:lpstr>Feuil1.1!nbrplisdom</vt:lpstr>
      <vt:lpstr>Feuil1.1!nbrplisfr</vt:lpstr>
      <vt:lpstr>Feuil1.1!nbrplistom</vt:lpstr>
      <vt:lpstr>NBRPLISTOT</vt:lpstr>
      <vt:lpstr>nbrtrait1</vt:lpstr>
      <vt:lpstr>nbrtrait3</vt:lpstr>
      <vt:lpstr>nbrtrait4</vt:lpstr>
      <vt:lpstr>Feuil1.1!papier</vt:lpstr>
      <vt:lpstr>Feuil1.1!papierasi</vt:lpstr>
      <vt:lpstr>Feuil1.1!pdsasi1</vt:lpstr>
      <vt:lpstr>Feuil1.1!pdsasi2</vt:lpstr>
      <vt:lpstr>Feuil1.1!pdsasi3</vt:lpstr>
      <vt:lpstr>Feuil1.1!pdsasi4</vt:lpstr>
      <vt:lpstr>Feuil1.1!pdsasi5</vt:lpstr>
      <vt:lpstr>Feuil1.1!pdsasi6</vt:lpstr>
      <vt:lpstr>Feuil1.1!pdsasi7</vt:lpstr>
      <vt:lpstr>Feuil1.1!pdsasi8</vt:lpstr>
      <vt:lpstr>pdsasiplis</vt:lpstr>
      <vt:lpstr>pdsasitot</vt:lpstr>
      <vt:lpstr>pdsenvp</vt:lpstr>
      <vt:lpstr>pdsenvpplis</vt:lpstr>
      <vt:lpstr>pdsenvptot</vt:lpstr>
      <vt:lpstr>pdsfeuillets</vt:lpstr>
      <vt:lpstr>pdsfeuilletsplis</vt:lpstr>
      <vt:lpstr>pdsfeuilletstot</vt:lpstr>
      <vt:lpstr>pdsplistot</vt:lpstr>
      <vt:lpstr>pdstiragetot</vt:lpstr>
      <vt:lpstr>Feuil1.1!pnbrplisfr</vt:lpstr>
      <vt:lpstr>pourcp1</vt:lpstr>
      <vt:lpstr>pourcp2</vt:lpstr>
      <vt:lpstr>pourcp3</vt:lpstr>
      <vt:lpstr>pourcp4</vt:lpstr>
      <vt:lpstr>pourdp1</vt:lpstr>
      <vt:lpstr>pourdp2</vt:lpstr>
      <vt:lpstr>pourdp3</vt:lpstr>
      <vt:lpstr>pourdp4</vt:lpstr>
      <vt:lpstr>pourmanu1</vt:lpstr>
      <vt:lpstr>pourmanu2</vt:lpstr>
      <vt:lpstr>pourmanu3</vt:lpstr>
      <vt:lpstr>pourmanu4</vt:lpstr>
      <vt:lpstr>pourtf1</vt:lpstr>
      <vt:lpstr>pourtf2</vt:lpstr>
      <vt:lpstr>pourtf3</vt:lpstr>
      <vt:lpstr>pourtf4</vt:lpstr>
      <vt:lpstr>Feuil1.1!ptypepapasi</vt:lpstr>
      <vt:lpstr>RefGa</vt:lpstr>
      <vt:lpstr>RefGaPds</vt:lpstr>
      <vt:lpstr>RefTax</vt:lpstr>
      <vt:lpstr>RefTris</vt:lpstr>
      <vt:lpstr>RefTrisPds</vt:lpstr>
      <vt:lpstr>Feuil1.1!tarif</vt:lpstr>
      <vt:lpstr>Feuil1.1!tarifauto</vt:lpstr>
      <vt:lpstr>Feuil1.1!tarifmanu</vt:lpstr>
      <vt:lpstr>TCPG2</vt:lpstr>
      <vt:lpstr>TCPM</vt:lpstr>
      <vt:lpstr>TCPNM</vt:lpstr>
      <vt:lpstr>TCPNM2</vt:lpstr>
      <vt:lpstr>TDOM1</vt:lpstr>
      <vt:lpstr>TDOM2</vt:lpstr>
      <vt:lpstr>TDPG2</vt:lpstr>
      <vt:lpstr>TDPM</vt:lpstr>
      <vt:lpstr>TDPNM</vt:lpstr>
      <vt:lpstr>TDPNM2</vt:lpstr>
      <vt:lpstr>TMNOR1</vt:lpstr>
      <vt:lpstr>TMNOR2</vt:lpstr>
      <vt:lpstr>TMNOR3</vt:lpstr>
      <vt:lpstr>TMRED1</vt:lpstr>
      <vt:lpstr>TMRED2</vt:lpstr>
      <vt:lpstr>TMRED3</vt:lpstr>
      <vt:lpstr>Feuil1.1!trait</vt:lpstr>
      <vt:lpstr>trait1</vt:lpstr>
      <vt:lpstr>trait2</vt:lpstr>
      <vt:lpstr>trait3</vt:lpstr>
      <vt:lpstr>trait4</vt:lpstr>
      <vt:lpstr>TTFG2</vt:lpstr>
      <vt:lpstr>TTFM</vt:lpstr>
      <vt:lpstr>TTFNM</vt:lpstr>
      <vt:lpstr>TTFNM2</vt:lpstr>
      <vt:lpstr>TTOM1</vt:lpstr>
      <vt:lpstr>TTOM2</vt:lpstr>
      <vt:lpstr>Feuil1.1!typeenvp</vt:lpstr>
      <vt:lpstr>Feuil1.1!typepap</vt:lpstr>
      <vt:lpstr>typepapfeuil</vt:lpstr>
      <vt:lpstr>typepliage</vt:lpstr>
      <vt:lpstr>Feuil1.1!Zone_d_impression</vt:lpstr>
      <vt:lpstr>Feuil1.2!Zone_d_impression</vt:lpstr>
      <vt:lpstr>Feuil1.3!Zone_d_impression</vt:lpstr>
      <vt:lpstr>Feuil1.4!Zone_d_impression</vt:lpstr>
    </vt:vector>
  </TitlesOfParts>
  <Company>PRO BTP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Thibault</dc:creator>
  <cp:lastModifiedBy>RICHARD Thibault</cp:lastModifiedBy>
  <cp:lastPrinted>2011-07-18T14:30:06Z</cp:lastPrinted>
  <dcterms:created xsi:type="dcterms:W3CDTF">2011-07-05T09:42:53Z</dcterms:created>
  <dcterms:modified xsi:type="dcterms:W3CDTF">2011-08-11T08:27:53Z</dcterms:modified>
</cp:coreProperties>
</file>