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525" windowWidth="15480" windowHeight="10995" tabRatio="529" activeTab="2"/>
  </bookViews>
  <sheets>
    <sheet name="Feuille 1" sheetId="38" r:id="rId1"/>
    <sheet name="Feuil2" sheetId="40" r:id="rId2"/>
    <sheet name="Feuil3" sheetId="41" r:id="rId3"/>
  </sheets>
  <externalReferences>
    <externalReference r:id="rId4"/>
  </externalReferences>
  <definedNames>
    <definedName name="BedragF">#REF!</definedName>
    <definedName name="EuroConv">[1]Parameterblad!$C$1</definedName>
    <definedName name="FullFormules">[1]Formules!$A$26:$V$39</definedName>
    <definedName name="Geldigheid">[1]Parameterblad!$B$4</definedName>
    <definedName name="KredietTypes">[1]Parameterblad!$A$25:$B$26</definedName>
    <definedName name="looptijdF">#REF!</definedName>
    <definedName name="maandenF">#REF!</definedName>
    <definedName name="mensF">#REF!</definedName>
    <definedName name="nettorvtF">#REF!</definedName>
    <definedName name="UitstelF">#REF!</definedName>
    <definedName name="_xlnm.Print_Area" localSheetId="0">'Feuille 1'!$A$1:$AB$160</definedName>
  </definedNames>
  <calcPr calcId="144525"/>
</workbook>
</file>

<file path=xl/calcChain.xml><?xml version="1.0" encoding="utf-8"?>
<calcChain xmlns="http://schemas.openxmlformats.org/spreadsheetml/2006/main">
  <c r="Y169" i="41" l="1"/>
  <c r="Y168" i="41"/>
  <c r="Y167" i="41"/>
  <c r="Y166" i="41"/>
  <c r="Y165" i="41"/>
  <c r="Z164" i="41"/>
  <c r="Y164" i="41"/>
  <c r="O91" i="41"/>
  <c r="O89" i="41"/>
  <c r="O88" i="41"/>
  <c r="M86" i="41"/>
  <c r="O86" i="41" s="1"/>
  <c r="AC79" i="41"/>
  <c r="O79" i="41"/>
  <c r="O77" i="41"/>
  <c r="O80" i="41" s="1"/>
  <c r="AC76" i="41"/>
  <c r="AC80" i="41" s="1"/>
  <c r="O76" i="41"/>
  <c r="M74" i="41"/>
  <c r="AC67" i="41"/>
  <c r="O67" i="41"/>
  <c r="AC65" i="41"/>
  <c r="O65" i="41"/>
  <c r="O68" i="41" s="1"/>
  <c r="AC64" i="41"/>
  <c r="O64" i="41"/>
  <c r="AH48" i="41"/>
  <c r="I43" i="41"/>
  <c r="G43" i="41"/>
  <c r="E43" i="41"/>
  <c r="M42" i="41"/>
  <c r="K42" i="41"/>
  <c r="M41" i="41"/>
  <c r="K41" i="41"/>
  <c r="M40" i="41"/>
  <c r="K40" i="41"/>
  <c r="M39" i="41"/>
  <c r="K39" i="41"/>
  <c r="M38" i="41"/>
  <c r="M37" i="41"/>
  <c r="K37" i="41"/>
  <c r="M36" i="41"/>
  <c r="K36" i="41"/>
  <c r="K34" i="41"/>
  <c r="K33" i="41"/>
  <c r="M32" i="41"/>
  <c r="M43" i="41" s="1"/>
  <c r="M45" i="41" s="1"/>
  <c r="K32" i="41"/>
  <c r="S31" i="41"/>
  <c r="M31" i="41"/>
  <c r="K31" i="41"/>
  <c r="M30" i="41"/>
  <c r="K30" i="41"/>
  <c r="M29" i="41"/>
  <c r="K29" i="41"/>
  <c r="M28" i="41"/>
  <c r="K28" i="41"/>
  <c r="M27" i="41"/>
  <c r="K27" i="41"/>
  <c r="O23" i="41"/>
  <c r="K23" i="41"/>
  <c r="E23" i="41"/>
  <c r="W22" i="41"/>
  <c r="U21" i="41"/>
  <c r="W21" i="41" s="1"/>
  <c r="W20" i="41"/>
  <c r="U20" i="41"/>
  <c r="U19" i="41"/>
  <c r="W19" i="41" s="1"/>
  <c r="W18" i="41"/>
  <c r="U18" i="41"/>
  <c r="U17" i="41"/>
  <c r="W17" i="41" s="1"/>
  <c r="W16" i="41"/>
  <c r="U16" i="41"/>
  <c r="U15" i="41"/>
  <c r="W15" i="41" s="1"/>
  <c r="AA49" i="41" s="1"/>
  <c r="AA50" i="41" s="1"/>
  <c r="AA10" i="41"/>
  <c r="AA9" i="41"/>
  <c r="AA11" i="41" s="1"/>
  <c r="S9" i="41"/>
  <c r="S8" i="41"/>
  <c r="Y169" i="40"/>
  <c r="Y168" i="40"/>
  <c r="Y167" i="40"/>
  <c r="Y166" i="40"/>
  <c r="Y165" i="40"/>
  <c r="Z164" i="40"/>
  <c r="AA161" i="40" s="1"/>
  <c r="Y164" i="40"/>
  <c r="O91" i="40"/>
  <c r="O89" i="40"/>
  <c r="O88" i="40"/>
  <c r="M86" i="40"/>
  <c r="O86" i="40" s="1"/>
  <c r="O80" i="40"/>
  <c r="AC79" i="40"/>
  <c r="O79" i="40"/>
  <c r="O77" i="40"/>
  <c r="AC76" i="40"/>
  <c r="AC80" i="40" s="1"/>
  <c r="O76" i="40"/>
  <c r="M74" i="40"/>
  <c r="AC67" i="40"/>
  <c r="O67" i="40"/>
  <c r="AC65" i="40"/>
  <c r="O65" i="40"/>
  <c r="AC64" i="40"/>
  <c r="O64" i="40"/>
  <c r="AH48" i="40"/>
  <c r="I43" i="40"/>
  <c r="G43" i="40"/>
  <c r="E43" i="40"/>
  <c r="M42" i="40"/>
  <c r="K42" i="40"/>
  <c r="M41" i="40"/>
  <c r="K41" i="40"/>
  <c r="M40" i="40"/>
  <c r="K40" i="40"/>
  <c r="M39" i="40"/>
  <c r="K39" i="40"/>
  <c r="M38" i="40"/>
  <c r="M37" i="40"/>
  <c r="K37" i="40"/>
  <c r="M36" i="40"/>
  <c r="K36" i="40"/>
  <c r="K33" i="40"/>
  <c r="M32" i="40"/>
  <c r="K32" i="40"/>
  <c r="Y31" i="40"/>
  <c r="S31" i="40"/>
  <c r="M31" i="40"/>
  <c r="K31" i="40"/>
  <c r="M30" i="40"/>
  <c r="K30" i="40"/>
  <c r="M29" i="40"/>
  <c r="K29" i="40"/>
  <c r="M28" i="40"/>
  <c r="K28" i="40"/>
  <c r="M27" i="40"/>
  <c r="K27" i="40"/>
  <c r="K35" i="40" s="1"/>
  <c r="O23" i="40"/>
  <c r="K23" i="40"/>
  <c r="E23" i="40"/>
  <c r="W22" i="40"/>
  <c r="U21" i="40"/>
  <c r="W21" i="40" s="1"/>
  <c r="W20" i="40"/>
  <c r="U20" i="40"/>
  <c r="U19" i="40"/>
  <c r="W19" i="40" s="1"/>
  <c r="W18" i="40"/>
  <c r="U18" i="40"/>
  <c r="U17" i="40"/>
  <c r="W17" i="40" s="1"/>
  <c r="W16" i="40"/>
  <c r="U16" i="40"/>
  <c r="U15" i="40"/>
  <c r="W15" i="40" s="1"/>
  <c r="AA11" i="40"/>
  <c r="AG31" i="40" s="1"/>
  <c r="AA10" i="40"/>
  <c r="AA9" i="40"/>
  <c r="S9" i="40"/>
  <c r="S8" i="40"/>
  <c r="S11" i="40" s="1"/>
  <c r="K35" i="41" l="1"/>
  <c r="M43" i="40"/>
  <c r="M45" i="40" s="1"/>
  <c r="AC68" i="41"/>
  <c r="O68" i="40"/>
  <c r="AC68" i="40"/>
  <c r="Z170" i="41"/>
  <c r="AA167" i="41" s="1"/>
  <c r="U31" i="41"/>
  <c r="AE31" i="41"/>
  <c r="W31" i="41"/>
  <c r="AG31" i="41"/>
  <c r="AE38" i="41"/>
  <c r="O74" i="41"/>
  <c r="AC74" i="41"/>
  <c r="Z165" i="41"/>
  <c r="AA162" i="41" s="1"/>
  <c r="AA161" i="41"/>
  <c r="W23" i="41"/>
  <c r="W38" i="41" s="1"/>
  <c r="S38" i="41"/>
  <c r="K43" i="41"/>
  <c r="O92" i="41"/>
  <c r="AG49" i="41"/>
  <c r="AG50" i="41" s="1"/>
  <c r="Y49" i="41"/>
  <c r="Y50" i="41" s="1"/>
  <c r="U49" i="41"/>
  <c r="U50" i="41" s="1"/>
  <c r="AE49" i="41"/>
  <c r="AE50" i="41" s="1"/>
  <c r="W49" i="41"/>
  <c r="W50" i="41" s="1"/>
  <c r="AC49" i="41"/>
  <c r="AC50" i="41" s="1"/>
  <c r="AC38" i="41"/>
  <c r="S49" i="41"/>
  <c r="S11" i="41"/>
  <c r="Z166" i="41"/>
  <c r="AA163" i="41" s="1"/>
  <c r="W23" i="40"/>
  <c r="Y160" i="40"/>
  <c r="Y148" i="40"/>
  <c r="Z148" i="40" s="1"/>
  <c r="AA145" i="40" s="1"/>
  <c r="AG54" i="40"/>
  <c r="AG55" i="40" s="1"/>
  <c r="W44" i="40"/>
  <c r="AE33" i="40"/>
  <c r="AC31" i="40"/>
  <c r="AG30" i="40"/>
  <c r="Y30" i="40"/>
  <c r="AC54" i="40"/>
  <c r="AC55" i="40" s="1"/>
  <c r="Y157" i="40"/>
  <c r="W54" i="40"/>
  <c r="W55" i="40" s="1"/>
  <c r="AC44" i="40"/>
  <c r="U33" i="40"/>
  <c r="AA31" i="40"/>
  <c r="AA29" i="40"/>
  <c r="S29" i="40"/>
  <c r="Y153" i="40"/>
  <c r="Y150" i="40"/>
  <c r="Y44" i="40"/>
  <c r="AC74" i="40"/>
  <c r="O74" i="40"/>
  <c r="Z165" i="40"/>
  <c r="AA162" i="40" s="1"/>
  <c r="AG38" i="40"/>
  <c r="W38" i="40"/>
  <c r="AG49" i="40"/>
  <c r="AG50" i="40" s="1"/>
  <c r="Y49" i="40"/>
  <c r="Y50" i="40" s="1"/>
  <c r="AC49" i="40"/>
  <c r="AC50" i="40" s="1"/>
  <c r="AE49" i="40"/>
  <c r="AE50" i="40" s="1"/>
  <c r="W49" i="40"/>
  <c r="W50" i="40" s="1"/>
  <c r="U49" i="40"/>
  <c r="U50" i="40" s="1"/>
  <c r="AA30" i="40"/>
  <c r="S33" i="40"/>
  <c r="K34" i="40"/>
  <c r="K43" i="40" s="1"/>
  <c r="AA38" i="40"/>
  <c r="AA44" i="40"/>
  <c r="S49" i="40"/>
  <c r="O92" i="40"/>
  <c r="Z162" i="40"/>
  <c r="AA159" i="40" s="1"/>
  <c r="Z170" i="40"/>
  <c r="AA167" i="40" s="1"/>
  <c r="U31" i="40"/>
  <c r="AG29" i="40"/>
  <c r="AE31" i="40"/>
  <c r="U38" i="40"/>
  <c r="Y29" i="40"/>
  <c r="W31" i="40"/>
  <c r="Y33" i="40"/>
  <c r="AC38" i="40"/>
  <c r="AA49" i="40"/>
  <c r="AA50" i="40" s="1"/>
  <c r="AA54" i="40"/>
  <c r="AA55" i="40" s="1"/>
  <c r="Y151" i="40"/>
  <c r="M32" i="38"/>
  <c r="Y38" i="41" l="1"/>
  <c r="U38" i="41"/>
  <c r="Z167" i="41"/>
  <c r="AA38" i="41"/>
  <c r="AG38" i="41"/>
  <c r="S55" i="41"/>
  <c r="S50" i="41"/>
  <c r="Y160" i="41"/>
  <c r="Y156" i="41"/>
  <c r="Z156" i="41" s="1"/>
  <c r="AA153" i="41" s="1"/>
  <c r="Y152" i="41"/>
  <c r="Y148" i="41"/>
  <c r="Z148" i="41" s="1"/>
  <c r="AA145" i="41" s="1"/>
  <c r="AG54" i="41"/>
  <c r="AG55" i="41" s="1"/>
  <c r="Y54" i="41"/>
  <c r="Y55" i="41" s="1"/>
  <c r="AE44" i="41"/>
  <c r="W44" i="41"/>
  <c r="AE33" i="41"/>
  <c r="W33" i="41"/>
  <c r="AC31" i="41"/>
  <c r="AG30" i="41"/>
  <c r="Y30" i="41"/>
  <c r="AC29" i="41"/>
  <c r="U29" i="41"/>
  <c r="AC54" i="41"/>
  <c r="AC55" i="41" s="1"/>
  <c r="U54" i="41"/>
  <c r="U55" i="41" s="1"/>
  <c r="AA44" i="41"/>
  <c r="Y157" i="41"/>
  <c r="Y149" i="41"/>
  <c r="Z149" i="41" s="1"/>
  <c r="AA146" i="41" s="1"/>
  <c r="AE54" i="41"/>
  <c r="AE55" i="41" s="1"/>
  <c r="W54" i="41"/>
  <c r="W55" i="41" s="1"/>
  <c r="AC44" i="41"/>
  <c r="U44" i="41"/>
  <c r="AC33" i="41"/>
  <c r="U33" i="41"/>
  <c r="AA31" i="41"/>
  <c r="AE30" i="41"/>
  <c r="W30" i="41"/>
  <c r="AA29" i="41"/>
  <c r="S29" i="41"/>
  <c r="Y161" i="41"/>
  <c r="Y158" i="41"/>
  <c r="Y153" i="41"/>
  <c r="Y150" i="41"/>
  <c r="S44" i="41"/>
  <c r="Y151" i="41"/>
  <c r="AG33" i="41"/>
  <c r="U30" i="41"/>
  <c r="AG29" i="41"/>
  <c r="S54" i="41"/>
  <c r="AG44" i="41"/>
  <c r="Y33" i="41"/>
  <c r="Y29" i="41"/>
  <c r="S33" i="41"/>
  <c r="AA30" i="41"/>
  <c r="W29" i="41"/>
  <c r="Z162" i="41"/>
  <c r="AA159" i="41" s="1"/>
  <c r="AA54" i="41"/>
  <c r="AA55" i="41" s="1"/>
  <c r="S40" i="41"/>
  <c r="AA33" i="41"/>
  <c r="Y31" i="41"/>
  <c r="S30" i="41"/>
  <c r="AE29" i="41"/>
  <c r="Z154" i="41"/>
  <c r="AA151" i="41" s="1"/>
  <c r="AC30" i="41"/>
  <c r="Y159" i="41"/>
  <c r="Y44" i="41"/>
  <c r="K45" i="41"/>
  <c r="M62" i="41"/>
  <c r="O62" i="41" s="1"/>
  <c r="S44" i="40"/>
  <c r="S40" i="40"/>
  <c r="AE29" i="40"/>
  <c r="Y159" i="40"/>
  <c r="S38" i="40"/>
  <c r="AA33" i="40"/>
  <c r="S30" i="40"/>
  <c r="Z166" i="40"/>
  <c r="AG44" i="40"/>
  <c r="AC30" i="40"/>
  <c r="U30" i="40"/>
  <c r="S54" i="40"/>
  <c r="W29" i="40"/>
  <c r="AE38" i="40"/>
  <c r="Z154" i="40"/>
  <c r="AA151" i="40" s="1"/>
  <c r="AG33" i="40"/>
  <c r="Y158" i="40"/>
  <c r="W30" i="40"/>
  <c r="AC33" i="40"/>
  <c r="AE54" i="40"/>
  <c r="AE55" i="40" s="1"/>
  <c r="U29" i="40"/>
  <c r="AE44" i="40"/>
  <c r="Y152" i="40"/>
  <c r="M62" i="40"/>
  <c r="O62" i="40" s="1"/>
  <c r="K45" i="40"/>
  <c r="S55" i="40"/>
  <c r="S50" i="40"/>
  <c r="Y38" i="40"/>
  <c r="U54" i="40"/>
  <c r="U55" i="40" s="1"/>
  <c r="Y161" i="40"/>
  <c r="AE30" i="40"/>
  <c r="U44" i="40"/>
  <c r="Y149" i="40"/>
  <c r="Z149" i="40" s="1"/>
  <c r="AA146" i="40" s="1"/>
  <c r="AC29" i="40"/>
  <c r="W33" i="40"/>
  <c r="Y54" i="40"/>
  <c r="Y55" i="40" s="1"/>
  <c r="Y156" i="40"/>
  <c r="Z156" i="40" s="1"/>
  <c r="AA153" i="40" s="1"/>
  <c r="M31" i="38"/>
  <c r="M28" i="38"/>
  <c r="M27" i="38"/>
  <c r="Z150" i="41" l="1"/>
  <c r="AA147" i="41" s="1"/>
  <c r="Z157" i="41"/>
  <c r="AA154" i="41" s="1"/>
  <c r="Z158" i="41"/>
  <c r="AA155" i="41" s="1"/>
  <c r="AG40" i="41"/>
  <c r="Y40" i="41"/>
  <c r="AE40" i="41"/>
  <c r="W40" i="41"/>
  <c r="U40" i="41"/>
  <c r="AC40" i="41"/>
  <c r="AA40" i="41"/>
  <c r="AA164" i="41"/>
  <c r="Z168" i="41"/>
  <c r="AG40" i="40"/>
  <c r="Y40" i="40"/>
  <c r="AE40" i="40"/>
  <c r="W40" i="40"/>
  <c r="AC40" i="40"/>
  <c r="AA40" i="40"/>
  <c r="U40" i="40"/>
  <c r="Z157" i="40"/>
  <c r="AA154" i="40" s="1"/>
  <c r="AA163" i="40"/>
  <c r="Z167" i="40"/>
  <c r="Z150" i="40"/>
  <c r="M38" i="38"/>
  <c r="M39" i="38"/>
  <c r="M40" i="38"/>
  <c r="M41" i="38"/>
  <c r="M42" i="38"/>
  <c r="K30" i="38"/>
  <c r="K33" i="38"/>
  <c r="K32" i="38"/>
  <c r="AA165" i="41" l="1"/>
  <c r="Z169" i="41"/>
  <c r="AA166" i="41" s="1"/>
  <c r="Z159" i="41"/>
  <c r="Z151" i="41"/>
  <c r="AA147" i="40"/>
  <c r="Z151" i="40"/>
  <c r="AA164" i="40"/>
  <c r="Z168" i="40"/>
  <c r="Z158" i="40"/>
  <c r="M37" i="38"/>
  <c r="M36" i="38"/>
  <c r="K42" i="38"/>
  <c r="K41" i="38"/>
  <c r="K40" i="38"/>
  <c r="K39" i="38"/>
  <c r="K37" i="38"/>
  <c r="K36" i="38"/>
  <c r="M30" i="38"/>
  <c r="M29" i="38"/>
  <c r="K31" i="38"/>
  <c r="K29" i="38"/>
  <c r="K28" i="38"/>
  <c r="K27" i="38"/>
  <c r="AC67" i="38"/>
  <c r="AC65" i="38"/>
  <c r="AC64" i="38"/>
  <c r="AC79" i="38"/>
  <c r="AC76" i="38"/>
  <c r="AC80" i="38" s="1"/>
  <c r="O91" i="38"/>
  <c r="O89" i="38"/>
  <c r="O88" i="38"/>
  <c r="M86" i="38"/>
  <c r="O86" i="38" s="1"/>
  <c r="O79" i="38"/>
  <c r="O77" i="38"/>
  <c r="O76" i="38"/>
  <c r="M74" i="38"/>
  <c r="O74" i="38" s="1"/>
  <c r="AA148" i="41" l="1"/>
  <c r="Z152" i="41"/>
  <c r="AA156" i="41"/>
  <c r="Z160" i="41"/>
  <c r="AA148" i="40"/>
  <c r="Z152" i="40"/>
  <c r="AA155" i="40"/>
  <c r="Z159" i="40"/>
  <c r="AA165" i="40"/>
  <c r="Z169" i="40"/>
  <c r="AA166" i="40" s="1"/>
  <c r="O92" i="38"/>
  <c r="AC74" i="38"/>
  <c r="O80" i="38"/>
  <c r="AC68" i="38"/>
  <c r="K34" i="38"/>
  <c r="K35" i="38"/>
  <c r="O23" i="38"/>
  <c r="K23" i="38"/>
  <c r="E23" i="38"/>
  <c r="AA157" i="41" l="1"/>
  <c r="S39" i="41" s="1"/>
  <c r="Z161" i="41"/>
  <c r="AA158" i="41" s="1"/>
  <c r="AA149" i="41"/>
  <c r="S32" i="41" s="1"/>
  <c r="Z153" i="41"/>
  <c r="AA150" i="41" s="1"/>
  <c r="AA156" i="40"/>
  <c r="Z160" i="40"/>
  <c r="AA149" i="40"/>
  <c r="Z153" i="40"/>
  <c r="AA150" i="40" s="1"/>
  <c r="S32" i="40" s="1"/>
  <c r="O67" i="38"/>
  <c r="O65" i="38"/>
  <c r="AG32" i="41" l="1"/>
  <c r="AG34" i="41" s="1"/>
  <c r="Y32" i="41"/>
  <c r="Y34" i="41" s="1"/>
  <c r="AE32" i="41"/>
  <c r="AE34" i="41" s="1"/>
  <c r="W32" i="41"/>
  <c r="W34" i="41" s="1"/>
  <c r="AA32" i="41"/>
  <c r="AA34" i="41" s="1"/>
  <c r="U32" i="41"/>
  <c r="U34" i="41" s="1"/>
  <c r="AC32" i="41"/>
  <c r="AC34" i="41" s="1"/>
  <c r="S34" i="41"/>
  <c r="AC39" i="41"/>
  <c r="U39" i="41"/>
  <c r="AA39" i="41"/>
  <c r="AG39" i="41"/>
  <c r="Y39" i="41"/>
  <c r="W39" i="41"/>
  <c r="AE39" i="41"/>
  <c r="S41" i="41"/>
  <c r="AA157" i="40"/>
  <c r="Z161" i="40"/>
  <c r="AA158" i="40" s="1"/>
  <c r="AG32" i="40"/>
  <c r="AG34" i="40" s="1"/>
  <c r="Y32" i="40"/>
  <c r="Y34" i="40" s="1"/>
  <c r="AE32" i="40"/>
  <c r="AE34" i="40" s="1"/>
  <c r="W32" i="40"/>
  <c r="W34" i="40" s="1"/>
  <c r="AA32" i="40"/>
  <c r="AA34" i="40" s="1"/>
  <c r="AC32" i="40"/>
  <c r="AC34" i="40" s="1"/>
  <c r="U32" i="40"/>
  <c r="U34" i="40" s="1"/>
  <c r="S34" i="40"/>
  <c r="I43" i="38"/>
  <c r="G43" i="38"/>
  <c r="E43" i="38"/>
  <c r="AC41" i="41" l="1"/>
  <c r="AC43" i="41" s="1"/>
  <c r="AC45" i="41" s="1"/>
  <c r="U41" i="41"/>
  <c r="U43" i="41" s="1"/>
  <c r="U45" i="41" s="1"/>
  <c r="AA41" i="41"/>
  <c r="AA43" i="41" s="1"/>
  <c r="AA45" i="41" s="1"/>
  <c r="S43" i="41"/>
  <c r="S45" i="41" s="1"/>
  <c r="AG41" i="41"/>
  <c r="AG43" i="41" s="1"/>
  <c r="AG45" i="41" s="1"/>
  <c r="Y41" i="41"/>
  <c r="Y43" i="41" s="1"/>
  <c r="AE41" i="41"/>
  <c r="AE43" i="41" s="1"/>
  <c r="AE45" i="41" s="1"/>
  <c r="W41" i="41"/>
  <c r="W43" i="41" s="1"/>
  <c r="W45" i="41" s="1"/>
  <c r="S39" i="40"/>
  <c r="AH48" i="38"/>
  <c r="AC52" i="41" l="1"/>
  <c r="AC53" i="41" s="1"/>
  <c r="AC47" i="41"/>
  <c r="AC48" i="41" s="1"/>
  <c r="W47" i="41"/>
  <c r="W48" i="41" s="1"/>
  <c r="W52" i="41"/>
  <c r="W53" i="41" s="1"/>
  <c r="S47" i="41"/>
  <c r="S48" i="41" s="1"/>
  <c r="S52" i="41"/>
  <c r="S53" i="41" s="1"/>
  <c r="AE52" i="41"/>
  <c r="AE53" i="41" s="1"/>
  <c r="AE47" i="41"/>
  <c r="AE48" i="41" s="1"/>
  <c r="AA47" i="41"/>
  <c r="AA48" i="41" s="1"/>
  <c r="AA52" i="41"/>
  <c r="AA53" i="41" s="1"/>
  <c r="AA62" i="41"/>
  <c r="AC62" i="41" s="1"/>
  <c r="Y45" i="41"/>
  <c r="U52" i="41"/>
  <c r="U53" i="41" s="1"/>
  <c r="U47" i="41"/>
  <c r="U48" i="41" s="1"/>
  <c r="AG52" i="41"/>
  <c r="AG53" i="41" s="1"/>
  <c r="AG47" i="41"/>
  <c r="AG48" i="41" s="1"/>
  <c r="AC39" i="40"/>
  <c r="U39" i="40"/>
  <c r="AA39" i="40"/>
  <c r="Y39" i="40"/>
  <c r="W39" i="40"/>
  <c r="AG39" i="40"/>
  <c r="AE39" i="40"/>
  <c r="S41" i="40"/>
  <c r="AA10" i="38"/>
  <c r="AA9" i="38"/>
  <c r="Y52" i="41" l="1"/>
  <c r="Y53" i="41" s="1"/>
  <c r="Y47" i="41"/>
  <c r="Y48" i="41" s="1"/>
  <c r="AC41" i="40"/>
  <c r="AC43" i="40" s="1"/>
  <c r="AC45" i="40" s="1"/>
  <c r="U41" i="40"/>
  <c r="U43" i="40" s="1"/>
  <c r="U45" i="40" s="1"/>
  <c r="AA41" i="40"/>
  <c r="AA43" i="40" s="1"/>
  <c r="AA45" i="40" s="1"/>
  <c r="Y41" i="40"/>
  <c r="Y43" i="40" s="1"/>
  <c r="AE41" i="40"/>
  <c r="AE43" i="40" s="1"/>
  <c r="AE45" i="40" s="1"/>
  <c r="W41" i="40"/>
  <c r="W43" i="40" s="1"/>
  <c r="W45" i="40" s="1"/>
  <c r="AG41" i="40"/>
  <c r="AG43" i="40" s="1"/>
  <c r="AG45" i="40" s="1"/>
  <c r="S43" i="40"/>
  <c r="S45" i="40" s="1"/>
  <c r="AA11" i="38"/>
  <c r="O64" i="38"/>
  <c r="O68" i="38" s="1"/>
  <c r="S48" i="40" l="1"/>
  <c r="S47" i="40"/>
  <c r="S52" i="40"/>
  <c r="S53" i="40"/>
  <c r="AA62" i="40"/>
  <c r="AC62" i="40" s="1"/>
  <c r="Y45" i="40"/>
  <c r="AG52" i="40"/>
  <c r="AG53" i="40" s="1"/>
  <c r="AG47" i="40"/>
  <c r="AG48" i="40" s="1"/>
  <c r="AA47" i="40"/>
  <c r="AA48" i="40" s="1"/>
  <c r="AA52" i="40"/>
  <c r="AA53" i="40"/>
  <c r="W52" i="40"/>
  <c r="W53" i="40" s="1"/>
  <c r="W47" i="40"/>
  <c r="W48" i="40" s="1"/>
  <c r="U53" i="40"/>
  <c r="U52" i="40"/>
  <c r="U47" i="40"/>
  <c r="U48" i="40" s="1"/>
  <c r="AE52" i="40"/>
  <c r="AE53" i="40" s="1"/>
  <c r="AE47" i="40"/>
  <c r="AE48" i="40" s="1"/>
  <c r="AC52" i="40"/>
  <c r="AC53" i="40" s="1"/>
  <c r="AC47" i="40"/>
  <c r="AC48" i="40" s="1"/>
  <c r="Y169" i="38"/>
  <c r="Y168" i="38"/>
  <c r="Y167" i="38"/>
  <c r="Y166" i="38"/>
  <c r="Y165" i="38"/>
  <c r="Y164" i="38"/>
  <c r="Z164" i="38" s="1"/>
  <c r="Y52" i="40" l="1"/>
  <c r="Y53" i="40" s="1"/>
  <c r="Y47" i="40"/>
  <c r="Y48" i="40" s="1"/>
  <c r="Z165" i="38"/>
  <c r="Z166" i="38" s="1"/>
  <c r="Z167" i="38" s="1"/>
  <c r="Z168" i="38" s="1"/>
  <c r="Z169" i="38" s="1"/>
  <c r="W22" i="38" l="1"/>
  <c r="U21" i="38"/>
  <c r="U20" i="38"/>
  <c r="U19" i="38"/>
  <c r="U18" i="38"/>
  <c r="U17" i="38"/>
  <c r="U16" i="38"/>
  <c r="U15" i="38"/>
  <c r="W21" i="38" l="1"/>
  <c r="W18" i="38"/>
  <c r="W16" i="38"/>
  <c r="W15" i="38"/>
  <c r="M43" i="38" l="1"/>
  <c r="M45" i="38" s="1"/>
  <c r="K43" i="38"/>
  <c r="W19" i="38"/>
  <c r="M62" i="38" l="1"/>
  <c r="K45" i="38"/>
  <c r="S8" i="38"/>
  <c r="O62" i="38" l="1"/>
  <c r="W20" i="38"/>
  <c r="W17" i="38"/>
  <c r="S9" i="38"/>
  <c r="S11" i="38" l="1"/>
  <c r="AG49" i="38"/>
  <c r="AE49" i="38"/>
  <c r="Y49" i="38"/>
  <c r="W49" i="38"/>
  <c r="U49" i="38"/>
  <c r="AC49" i="38"/>
  <c r="AA49" i="38"/>
  <c r="S49" i="38"/>
  <c r="W23" i="38"/>
  <c r="S38" i="38" s="1"/>
  <c r="Y38" i="38" l="1"/>
  <c r="AE38" i="38"/>
  <c r="U38" i="38"/>
  <c r="W38" i="38"/>
  <c r="AC38" i="38"/>
  <c r="AG38" i="38"/>
  <c r="AA38" i="38"/>
  <c r="AA54" i="38"/>
  <c r="S54" i="38"/>
  <c r="AG54" i="38"/>
  <c r="Y54" i="38"/>
  <c r="AE54" i="38"/>
  <c r="W54" i="38"/>
  <c r="AC54" i="38"/>
  <c r="U54" i="38"/>
  <c r="S40" i="38"/>
  <c r="AG40" i="38" s="1"/>
  <c r="W30" i="38"/>
  <c r="AG30" i="38"/>
  <c r="U30" i="38"/>
  <c r="AE30" i="38"/>
  <c r="Y30" i="38"/>
  <c r="S29" i="38"/>
  <c r="U33" i="38"/>
  <c r="Y33" i="38"/>
  <c r="AC30" i="38"/>
  <c r="AA30" i="38"/>
  <c r="S30" i="38"/>
  <c r="AG33" i="38"/>
  <c r="AC33" i="38"/>
  <c r="W33" i="38"/>
  <c r="S33" i="38"/>
  <c r="AE33" i="38"/>
  <c r="AA33" i="38"/>
  <c r="U29" i="38"/>
  <c r="AG29" i="38"/>
  <c r="AE29" i="38"/>
  <c r="Y29" i="38"/>
  <c r="W29" i="38"/>
  <c r="AA29" i="38"/>
  <c r="AC29" i="38"/>
  <c r="AC31" i="38"/>
  <c r="AA31" i="38"/>
  <c r="S31" i="38"/>
  <c r="AE40" i="38" l="1"/>
  <c r="AC40" i="38"/>
  <c r="U40" i="38"/>
  <c r="AA40" i="38"/>
  <c r="W40" i="38"/>
  <c r="Y40" i="38"/>
  <c r="AA162" i="38"/>
  <c r="AA163" i="38"/>
  <c r="AA165" i="38"/>
  <c r="AA161" i="38"/>
  <c r="AA164" i="38"/>
  <c r="AA166" i="38" l="1"/>
  <c r="AG44" i="38"/>
  <c r="Y44" i="38"/>
  <c r="AC44" i="38"/>
  <c r="U44" i="38"/>
  <c r="S44" i="38"/>
  <c r="W44" i="38"/>
  <c r="AE44" i="38"/>
  <c r="AE31" i="38"/>
  <c r="AA44" i="38"/>
  <c r="Z170" i="38"/>
  <c r="AA167" i="38" s="1"/>
  <c r="AG31" i="38"/>
  <c r="Y149" i="38"/>
  <c r="Z162" i="38"/>
  <c r="AA159" i="38" s="1"/>
  <c r="Y31" i="38"/>
  <c r="W31" i="38"/>
  <c r="Y160" i="38"/>
  <c r="U31" i="38"/>
  <c r="Y161" i="38"/>
  <c r="Y150" i="38"/>
  <c r="Z154" i="38"/>
  <c r="AA151" i="38" s="1"/>
  <c r="Y158" i="38"/>
  <c r="Y159" i="38"/>
  <c r="Y153" i="38"/>
  <c r="Y152" i="38"/>
  <c r="Y156" i="38"/>
  <c r="Z156" i="38" s="1"/>
  <c r="Y148" i="38"/>
  <c r="Z148" i="38" s="1"/>
  <c r="AA145" i="38" s="1"/>
  <c r="Y151" i="38"/>
  <c r="Y157" i="38"/>
  <c r="Z149" i="38" l="1"/>
  <c r="AA146" i="38" s="1"/>
  <c r="AA153" i="38"/>
  <c r="Z157" i="38"/>
  <c r="Z150" i="38" l="1"/>
  <c r="AA147" i="38" s="1"/>
  <c r="Z158" i="38"/>
  <c r="AA154" i="38"/>
  <c r="Z151" i="38" l="1"/>
  <c r="AA148" i="38" s="1"/>
  <c r="AA155" i="38"/>
  <c r="Z159" i="38"/>
  <c r="Z152" i="38" l="1"/>
  <c r="Z153" i="38" s="1"/>
  <c r="AA150" i="38" s="1"/>
  <c r="Z160" i="38"/>
  <c r="AA156" i="38"/>
  <c r="AA149" i="38" l="1"/>
  <c r="S32" i="38" s="1"/>
  <c r="AA157" i="38"/>
  <c r="Z161" i="38"/>
  <c r="AA158" i="38" s="1"/>
  <c r="AG32" i="38" l="1"/>
  <c r="AG34" i="38" s="1"/>
  <c r="S34" i="38"/>
  <c r="AE32" i="38"/>
  <c r="AE34" i="38" s="1"/>
  <c r="AC32" i="38"/>
  <c r="AC34" i="38" s="1"/>
  <c r="Y32" i="38"/>
  <c r="Y34" i="38" s="1"/>
  <c r="W32" i="38"/>
  <c r="W34" i="38" s="1"/>
  <c r="U32" i="38"/>
  <c r="U34" i="38" s="1"/>
  <c r="AA32" i="38"/>
  <c r="AA34" i="38" s="1"/>
  <c r="S39" i="38"/>
  <c r="AE39" i="38" s="1"/>
  <c r="U39" i="38" l="1"/>
  <c r="AC39" i="38"/>
  <c r="Y39" i="38"/>
  <c r="AA39" i="38"/>
  <c r="S41" i="38"/>
  <c r="AG39" i="38"/>
  <c r="W39" i="38"/>
  <c r="U41" i="38" l="1"/>
  <c r="Y41" i="38"/>
  <c r="AE41" i="38"/>
  <c r="AE43" i="38" s="1"/>
  <c r="AE45" i="38" s="1"/>
  <c r="S43" i="38"/>
  <c r="AG41" i="38"/>
  <c r="AC41" i="38"/>
  <c r="W41" i="38"/>
  <c r="AA41" i="38"/>
  <c r="AE52" i="38" l="1"/>
  <c r="AE53" i="38" s="1"/>
  <c r="AE55" i="38" s="1"/>
  <c r="AE47" i="38"/>
  <c r="S45" i="38"/>
  <c r="AA43" i="38"/>
  <c r="AA45" i="38" s="1"/>
  <c r="AG43" i="38"/>
  <c r="W43" i="38"/>
  <c r="Y43" i="38"/>
  <c r="AC43" i="38"/>
  <c r="U43" i="38"/>
  <c r="AA52" i="38" l="1"/>
  <c r="AA53" i="38" s="1"/>
  <c r="AA55" i="38" s="1"/>
  <c r="S52" i="38"/>
  <c r="S53" i="38" s="1"/>
  <c r="S55" i="38" s="1"/>
  <c r="AA62" i="38"/>
  <c r="AC62" i="38" s="1"/>
  <c r="AE48" i="38"/>
  <c r="AE50" i="38" s="1"/>
  <c r="S47" i="38"/>
  <c r="W45" i="38"/>
  <c r="AC45" i="38"/>
  <c r="AA47" i="38"/>
  <c r="Y45" i="38"/>
  <c r="U45" i="38"/>
  <c r="AG45" i="38"/>
  <c r="Y47" i="38" l="1"/>
  <c r="Y48" i="38" s="1"/>
  <c r="Y50" i="38" s="1"/>
  <c r="Y52" i="38"/>
  <c r="Y53" i="38" s="1"/>
  <c r="Y55" i="38" s="1"/>
  <c r="AG47" i="38"/>
  <c r="AG48" i="38" s="1"/>
  <c r="AG50" i="38" s="1"/>
  <c r="AG52" i="38"/>
  <c r="AG53" i="38" s="1"/>
  <c r="AG55" i="38" s="1"/>
  <c r="AC47" i="38"/>
  <c r="AC48" i="38" s="1"/>
  <c r="AC50" i="38" s="1"/>
  <c r="AC52" i="38"/>
  <c r="AC53" i="38" s="1"/>
  <c r="AC55" i="38" s="1"/>
  <c r="U47" i="38"/>
  <c r="U48" i="38" s="1"/>
  <c r="U50" i="38" s="1"/>
  <c r="U52" i="38"/>
  <c r="U53" i="38" s="1"/>
  <c r="U55" i="38" s="1"/>
  <c r="W47" i="38"/>
  <c r="W48" i="38" s="1"/>
  <c r="W50" i="38" s="1"/>
  <c r="W52" i="38"/>
  <c r="W53" i="38" s="1"/>
  <c r="W55" i="38" s="1"/>
  <c r="S48" i="38"/>
  <c r="S50" i="38" s="1"/>
  <c r="AA48" i="38"/>
  <c r="AA50" i="38" s="1"/>
</calcChain>
</file>

<file path=xl/sharedStrings.xml><?xml version="1.0" encoding="utf-8"?>
<sst xmlns="http://schemas.openxmlformats.org/spreadsheetml/2006/main" count="699" uniqueCount="133">
  <si>
    <t>Revenus de chômage</t>
  </si>
  <si>
    <t>Revenus net ouvrier (e)/fonctionnaire</t>
  </si>
  <si>
    <t>Revenus net employé (e)</t>
  </si>
  <si>
    <t>Enregistrement à</t>
  </si>
  <si>
    <t>Honoraires du notaire</t>
  </si>
  <si>
    <t>Fonds propres</t>
  </si>
  <si>
    <t>Revenu net indépendant</t>
  </si>
  <si>
    <t>NS</t>
  </si>
  <si>
    <t>Wallonie</t>
  </si>
  <si>
    <t>Flandre</t>
  </si>
  <si>
    <t xml:space="preserve">Abattement enregistrement </t>
  </si>
  <si>
    <t>Revenus</t>
  </si>
  <si>
    <t>Garanties immobilières</t>
  </si>
  <si>
    <t>Droits d'enregistrement</t>
  </si>
  <si>
    <t>Régions</t>
  </si>
  <si>
    <t>Frais de notaire</t>
  </si>
  <si>
    <t>Nom</t>
  </si>
  <si>
    <t>Prénom</t>
  </si>
  <si>
    <t>Frais notaire</t>
  </si>
  <si>
    <t>Acte d'achat</t>
  </si>
  <si>
    <t xml:space="preserve">Frais de notaire  </t>
  </si>
  <si>
    <t>Acte de credit</t>
  </si>
  <si>
    <t>Montant total nécessaire pour le prêt</t>
  </si>
  <si>
    <t>Total frais de notaire</t>
  </si>
  <si>
    <t>Quotité projet / Total garanties</t>
  </si>
  <si>
    <t>Montant total travaux</t>
  </si>
  <si>
    <t>Prix total construction neuve</t>
  </si>
  <si>
    <t>Tva 21% sur travaux</t>
  </si>
  <si>
    <t>Frais divers d'acte d'achat</t>
  </si>
  <si>
    <t>Total terrain garage et ou cave</t>
  </si>
  <si>
    <t>Total frais de notaires acte d'achat</t>
  </si>
  <si>
    <t>Total frais de notaires acte de prêt</t>
  </si>
  <si>
    <t>Montant final du prêt</t>
  </si>
  <si>
    <t>Main levée</t>
  </si>
  <si>
    <t>Indemnité de réemploi</t>
  </si>
  <si>
    <t>Frais de main levée</t>
  </si>
  <si>
    <t>Montant total du rachat</t>
  </si>
  <si>
    <t>Bxl 1 achat</t>
  </si>
  <si>
    <t>Prix d'achat bien existant</t>
  </si>
  <si>
    <t>Bruxelles</t>
  </si>
  <si>
    <t>Frais divers d'acte de crédit</t>
  </si>
  <si>
    <t>Droit d'enregistrement, d'hypothèque et conservation</t>
  </si>
  <si>
    <t>Demandeur 1</t>
  </si>
  <si>
    <t>Demandeur 2</t>
  </si>
  <si>
    <t>Adresse</t>
  </si>
  <si>
    <t>Code postal + Ville</t>
  </si>
  <si>
    <t>Téléphone</t>
  </si>
  <si>
    <t>Email</t>
  </si>
  <si>
    <t>Durée</t>
  </si>
  <si>
    <t>Taux</t>
  </si>
  <si>
    <t xml:space="preserve">Maladie/invalidité </t>
  </si>
  <si>
    <t xml:space="preserve">Pensions </t>
  </si>
  <si>
    <t>Total chèque repas par mois</t>
  </si>
  <si>
    <t>Valeurs locative existant</t>
  </si>
  <si>
    <t>Valeurs locative future</t>
  </si>
  <si>
    <t>Pension alimentaire payée</t>
  </si>
  <si>
    <t>Crédits en cours à racheter</t>
  </si>
  <si>
    <t>Crédits en cours non rachetés</t>
  </si>
  <si>
    <t>Rachat de prêt</t>
  </si>
  <si>
    <t>Vente de gré à gré</t>
  </si>
  <si>
    <t>Construction</t>
  </si>
  <si>
    <t>Tva 21%</t>
  </si>
  <si>
    <t>Total</t>
  </si>
  <si>
    <t>Montant</t>
  </si>
  <si>
    <t>Devis construction</t>
  </si>
  <si>
    <t>Devis terrain</t>
  </si>
  <si>
    <t>Devis garage / cave</t>
  </si>
  <si>
    <t>Devis terrain garage / cave</t>
  </si>
  <si>
    <t>Honoraires architecte</t>
  </si>
  <si>
    <t>Raccordement égouts</t>
  </si>
  <si>
    <t>Valeur</t>
  </si>
  <si>
    <t>Montant total de l'achat</t>
  </si>
  <si>
    <t>Travaux hors Tva</t>
  </si>
  <si>
    <t>1 échéance</t>
  </si>
  <si>
    <t>Solde</t>
  </si>
  <si>
    <t xml:space="preserve">Type de prêt </t>
  </si>
  <si>
    <t>Crédits en cours</t>
  </si>
  <si>
    <t>Montant achat bien/ construction / travaux</t>
  </si>
  <si>
    <t>Tx annuel</t>
  </si>
  <si>
    <t>Mensualité</t>
  </si>
  <si>
    <t>Taux annuel</t>
  </si>
  <si>
    <t>Montant original prêt</t>
  </si>
  <si>
    <t>Solde actuel</t>
  </si>
  <si>
    <t>Taux dans le temps</t>
  </si>
  <si>
    <t>Cap 3</t>
  </si>
  <si>
    <t>Future charge du prêt taux variable</t>
  </si>
  <si>
    <t>Solde alimentaire</t>
  </si>
  <si>
    <t>Total revenus</t>
  </si>
  <si>
    <t>Durée - mois</t>
  </si>
  <si>
    <t>10 ans - 120 mois</t>
  </si>
  <si>
    <t>15 ans - 180 mois</t>
  </si>
  <si>
    <t>20 ans - 240 mois</t>
  </si>
  <si>
    <t>25 ans - 300 mois</t>
  </si>
  <si>
    <t>30 ans - 360 mois</t>
  </si>
  <si>
    <t>35 ans - 420 mois</t>
  </si>
  <si>
    <t>40a ns - 480 mois</t>
  </si>
  <si>
    <t>Remboursement maximum</t>
  </si>
  <si>
    <t>Montant crédit</t>
  </si>
  <si>
    <t>R'boursement</t>
  </si>
  <si>
    <t>Fixe</t>
  </si>
  <si>
    <t>Autres positif</t>
  </si>
  <si>
    <t>Autres négatif</t>
  </si>
  <si>
    <t>Nbr d'années</t>
  </si>
  <si>
    <t>Candidat emprunteur</t>
  </si>
  <si>
    <t>Nbr d'enfants &lt; 15 ans - Allocations</t>
  </si>
  <si>
    <t>Pens. alim. reçues enfants &lt; 15 ans</t>
  </si>
  <si>
    <t>Simulation crédit habitation</t>
  </si>
  <si>
    <t>Gage (Habitation à financer)</t>
  </si>
  <si>
    <t>Revenus / dépenses</t>
  </si>
  <si>
    <t>1/1/1</t>
  </si>
  <si>
    <t>3/3/3</t>
  </si>
  <si>
    <t>5/5/5</t>
  </si>
  <si>
    <t>10/5/5</t>
  </si>
  <si>
    <t>80% - 100%</t>
  </si>
  <si>
    <t>&lt; 80%</t>
  </si>
  <si>
    <t>100 - 118%</t>
  </si>
  <si>
    <t>Crédit foncier   Taux fixe</t>
  </si>
  <si>
    <t>Elantis   10/5/5   Cap 2</t>
  </si>
  <si>
    <t>Crédit foncier   1/1/1   Cap 3</t>
  </si>
  <si>
    <t>Elantis   3/3/3   Cap 2</t>
  </si>
  <si>
    <t>Elantis   5/5/5   Cap 2</t>
  </si>
  <si>
    <t>Emprunt</t>
  </si>
  <si>
    <t>Frais d'acte d'achat (Barème J - A.R. 16/12/1950)</t>
  </si>
  <si>
    <t>Frais d'acte de prêt (Barème G - A.R. 16/12/1950)</t>
  </si>
  <si>
    <t>Credit foncier</t>
  </si>
  <si>
    <t>Elantis</t>
  </si>
  <si>
    <t>NA</t>
  </si>
  <si>
    <r>
      <rPr>
        <b/>
        <sz val="12"/>
        <color theme="0"/>
        <rFont val="Times New Roman"/>
        <family val="1"/>
      </rPr>
      <t>Crédit foncier</t>
    </r>
    <r>
      <rPr>
        <sz val="10"/>
        <color theme="0"/>
        <rFont val="Times New Roman"/>
        <family val="1"/>
      </rPr>
      <t xml:space="preserve"> - Frais de dossier</t>
    </r>
  </si>
  <si>
    <r>
      <rPr>
        <b/>
        <sz val="12"/>
        <color theme="0"/>
        <rFont val="Times New Roman"/>
        <family val="1"/>
      </rPr>
      <t>Elantis</t>
    </r>
    <r>
      <rPr>
        <sz val="10"/>
        <color theme="0"/>
        <rFont val="Times New Roman"/>
        <family val="1"/>
      </rPr>
      <t xml:space="preserve"> - Frais de dossier</t>
    </r>
  </si>
  <si>
    <t>devrait être 630</t>
  </si>
  <si>
    <t>OK</t>
  </si>
  <si>
    <t>Ne pas tenir compte de la colonne K</t>
  </si>
  <si>
    <t>!!!Ne pas tenir compte de la colonne 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</si>
</sst>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.0000%"/>
    <numFmt numFmtId="166" formatCode="#,##0.00\ _€"/>
    <numFmt numFmtId="167" formatCode="0.000%"/>
    <numFmt numFmtId="168" formatCode="0.000"/>
    <numFmt numFmtId="169" formatCode="d/mm/yyyy;@"/>
    <numFmt numFmtId="170" formatCode="#,##0.00\ &quot;F&quot;;[Red]\-#,##0.00\ &quot;F&quot;"/>
    <numFmt numFmtId="171" formatCode="#,##0.00\ [$€-1];[Red]\-#,##0.00\ [$€-1]"/>
    <numFmt numFmtId="172" formatCode="#,##0_ ;[Red]\-#,##0\ 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b/>
      <sz val="10"/>
      <name val="Times New Roman"/>
      <family val="1"/>
    </font>
    <font>
      <sz val="10"/>
      <name val="Times New Roman"/>
      <family val="1"/>
    </font>
    <font>
      <sz val="10"/>
      <color theme="0"/>
      <name val="Times New Roman"/>
      <family val="1"/>
    </font>
    <font>
      <sz val="10"/>
      <color rgb="FFFF0000"/>
      <name val="Times New Roman"/>
      <family val="1"/>
    </font>
    <font>
      <sz val="10"/>
      <color theme="1"/>
      <name val="Times New Roman"/>
      <family val="1"/>
    </font>
    <font>
      <sz val="10"/>
      <color rgb="FFC00000"/>
      <name val="Times New Roman"/>
      <family val="1"/>
    </font>
    <font>
      <b/>
      <sz val="10"/>
      <color rgb="FFFFFF00"/>
      <name val="Times New Roman"/>
      <family val="1"/>
    </font>
    <font>
      <sz val="10"/>
      <color theme="5" tint="-0.499984740745262"/>
      <name val="Times New Roman"/>
      <family val="1"/>
    </font>
    <font>
      <b/>
      <sz val="10"/>
      <color theme="1"/>
      <name val="Times New Roman"/>
      <family val="1"/>
    </font>
    <font>
      <sz val="10"/>
      <color theme="6" tint="-0.499984740745262"/>
      <name val="Times New Roman"/>
      <family val="1"/>
    </font>
    <font>
      <sz val="10"/>
      <color rgb="FF000000"/>
      <name val="Times New Roman"/>
      <family val="1"/>
    </font>
    <font>
      <b/>
      <sz val="10"/>
      <color theme="5" tint="-0.499984740745262"/>
      <name val="Times New Roman"/>
      <family val="1"/>
    </font>
    <font>
      <b/>
      <sz val="10"/>
      <color theme="0"/>
      <name val="Times New Roman"/>
      <family val="1"/>
    </font>
    <font>
      <b/>
      <sz val="10"/>
      <color theme="3"/>
      <name val="Times New Roman"/>
      <family val="1"/>
    </font>
    <font>
      <b/>
      <sz val="10"/>
      <color rgb="FFFF0000"/>
      <name val="Times New Roman"/>
      <family val="1"/>
    </font>
    <font>
      <b/>
      <sz val="12"/>
      <color theme="0"/>
      <name val="Times New Roman"/>
      <family val="1"/>
    </font>
    <font>
      <b/>
      <sz val="11"/>
      <color rgb="FFFF0000"/>
      <name val="Times New Roman"/>
      <family val="1"/>
    </font>
    <font>
      <sz val="10"/>
      <color rgb="FF00CC00"/>
      <name val="Times New Roman"/>
      <family val="1"/>
    </font>
    <font>
      <b/>
      <sz val="12"/>
      <color theme="3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3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auto="1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</cellStyleXfs>
  <cellXfs count="277">
    <xf numFmtId="0" fontId="0" fillId="0" borderId="0" xfId="0"/>
    <xf numFmtId="166" fontId="8" fillId="0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left" vertical="center"/>
      <protection locked="0"/>
    </xf>
    <xf numFmtId="0" fontId="6" fillId="0" borderId="0" xfId="0" applyFont="1" applyFill="1" applyBorder="1" applyAlignment="1" applyProtection="1">
      <alignment horizontal="left" vertical="center"/>
      <protection locked="0"/>
    </xf>
    <xf numFmtId="166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 applyProtection="1">
      <alignment vertical="center"/>
      <protection locked="0"/>
    </xf>
    <xf numFmtId="0" fontId="5" fillId="0" borderId="0" xfId="0" applyFont="1" applyFill="1" applyBorder="1" applyAlignment="1">
      <alignment horizontal="left" vertical="center"/>
    </xf>
    <xf numFmtId="0" fontId="8" fillId="0" borderId="0" xfId="0" applyFont="1" applyFill="1" applyAlignment="1" applyProtection="1">
      <alignment vertical="center"/>
      <protection locked="0"/>
    </xf>
    <xf numFmtId="0" fontId="5" fillId="0" borderId="0" xfId="0" applyFont="1" applyFill="1" applyAlignment="1" applyProtection="1">
      <alignment vertical="center"/>
      <protection locked="0"/>
    </xf>
    <xf numFmtId="0" fontId="12" fillId="0" borderId="0" xfId="0" applyFont="1" applyFill="1" applyBorder="1" applyAlignment="1" applyProtection="1">
      <alignment vertical="center"/>
      <protection locked="0"/>
    </xf>
    <xf numFmtId="0" fontId="8" fillId="4" borderId="0" xfId="0" applyFont="1" applyFill="1" applyAlignment="1" applyProtection="1">
      <alignment vertical="center"/>
      <protection locked="0"/>
    </xf>
    <xf numFmtId="0" fontId="8" fillId="4" borderId="0" xfId="0" applyFont="1" applyFill="1" applyAlignment="1" applyProtection="1">
      <alignment horizontal="center" vertical="center"/>
      <protection locked="0"/>
    </xf>
    <xf numFmtId="0" fontId="12" fillId="4" borderId="0" xfId="0" applyFont="1" applyFill="1" applyBorder="1" applyAlignment="1" applyProtection="1">
      <alignment vertical="center"/>
      <protection locked="0"/>
    </xf>
    <xf numFmtId="0" fontId="8" fillId="4" borderId="0" xfId="0" applyFont="1" applyFill="1" applyAlignment="1">
      <alignment vertical="center"/>
    </xf>
    <xf numFmtId="0" fontId="8" fillId="4" borderId="0" xfId="0" applyFont="1" applyFill="1" applyBorder="1" applyAlignment="1" applyProtection="1">
      <alignment vertical="center"/>
      <protection locked="0"/>
    </xf>
    <xf numFmtId="0" fontId="6" fillId="4" borderId="0" xfId="0" applyFont="1" applyFill="1" applyBorder="1" applyAlignment="1" applyProtection="1">
      <alignment vertical="center"/>
      <protection locked="0"/>
    </xf>
    <xf numFmtId="0" fontId="5" fillId="4" borderId="0" xfId="0" applyFont="1" applyFill="1" applyBorder="1" applyAlignment="1" applyProtection="1">
      <alignment vertical="center"/>
      <protection locked="0"/>
    </xf>
    <xf numFmtId="0" fontId="5" fillId="4" borderId="0" xfId="0" applyFont="1" applyFill="1" applyAlignment="1" applyProtection="1">
      <alignment vertical="center"/>
      <protection locked="0"/>
    </xf>
    <xf numFmtId="0" fontId="5" fillId="4" borderId="0" xfId="0" applyFont="1" applyFill="1" applyBorder="1" applyAlignment="1" applyProtection="1">
      <alignment horizontal="left" vertical="center"/>
      <protection locked="0"/>
    </xf>
    <xf numFmtId="0" fontId="9" fillId="4" borderId="0" xfId="0" applyFont="1" applyFill="1" applyBorder="1" applyAlignment="1" applyProtection="1">
      <alignment horizontal="left" vertical="center"/>
      <protection locked="0"/>
    </xf>
    <xf numFmtId="8" fontId="5" fillId="4" borderId="0" xfId="0" applyNumberFormat="1" applyFont="1" applyFill="1" applyBorder="1" applyAlignment="1" applyProtection="1">
      <alignment horizontal="center" vertical="center"/>
    </xf>
    <xf numFmtId="8" fontId="6" fillId="4" borderId="0" xfId="0" applyNumberFormat="1" applyFont="1" applyFill="1" applyBorder="1" applyAlignment="1" applyProtection="1">
      <alignment horizontal="center" vertical="center"/>
    </xf>
    <xf numFmtId="0" fontId="9" fillId="4" borderId="0" xfId="0" applyFont="1" applyFill="1" applyBorder="1" applyAlignment="1">
      <alignment vertical="center"/>
    </xf>
    <xf numFmtId="0" fontId="5" fillId="4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vertical="center"/>
    </xf>
    <xf numFmtId="166" fontId="8" fillId="4" borderId="0" xfId="0" applyNumberFormat="1" applyFont="1" applyFill="1" applyBorder="1" applyAlignment="1" applyProtection="1">
      <alignment horizontal="center" vertical="center"/>
      <protection locked="0"/>
    </xf>
    <xf numFmtId="166" fontId="5" fillId="4" borderId="0" xfId="0" applyNumberFormat="1" applyFont="1" applyFill="1" applyBorder="1" applyAlignment="1" applyProtection="1">
      <alignment horizontal="center" vertical="center"/>
      <protection locked="0"/>
    </xf>
    <xf numFmtId="166" fontId="5" fillId="4" borderId="0" xfId="0" applyNumberFormat="1" applyFont="1" applyFill="1" applyBorder="1" applyAlignment="1" applyProtection="1">
      <alignment horizontal="center" vertical="center"/>
    </xf>
    <xf numFmtId="166" fontId="5" fillId="4" borderId="0" xfId="0" applyNumberFormat="1" applyFont="1" applyFill="1" applyBorder="1" applyAlignment="1" applyProtection="1">
      <alignment horizontal="left" vertical="center"/>
      <protection locked="0"/>
    </xf>
    <xf numFmtId="166" fontId="11" fillId="4" borderId="0" xfId="0" applyNumberFormat="1" applyFont="1" applyFill="1" applyBorder="1" applyAlignment="1" applyProtection="1">
      <alignment horizontal="center" vertical="center"/>
      <protection locked="0"/>
    </xf>
    <xf numFmtId="166" fontId="15" fillId="4" borderId="0" xfId="0" applyNumberFormat="1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Border="1" applyAlignment="1" applyProtection="1">
      <alignment horizontal="center" vertical="center"/>
      <protection locked="0"/>
    </xf>
    <xf numFmtId="165" fontId="8" fillId="4" borderId="0" xfId="0" applyNumberFormat="1" applyFont="1" applyFill="1" applyBorder="1" applyAlignment="1" applyProtection="1">
      <alignment horizontal="center" vertical="center"/>
      <protection locked="0"/>
    </xf>
    <xf numFmtId="166" fontId="6" fillId="4" borderId="0" xfId="0" applyNumberFormat="1" applyFont="1" applyFill="1" applyBorder="1" applyAlignment="1" applyProtection="1">
      <alignment horizontal="center" vertical="center"/>
      <protection locked="0"/>
    </xf>
    <xf numFmtId="9" fontId="13" fillId="4" borderId="0" xfId="0" applyNumberFormat="1" applyFont="1" applyFill="1" applyBorder="1" applyAlignment="1" applyProtection="1">
      <alignment horizontal="center" vertical="center"/>
    </xf>
    <xf numFmtId="0" fontId="6" fillId="4" borderId="0" xfId="0" applyFont="1" applyFill="1" applyBorder="1" applyAlignment="1" applyProtection="1">
      <alignment horizontal="center" vertical="center"/>
      <protection locked="0"/>
    </xf>
    <xf numFmtId="9" fontId="6" fillId="4" borderId="0" xfId="0" applyNumberFormat="1" applyFont="1" applyFill="1" applyBorder="1" applyAlignment="1" applyProtection="1">
      <alignment horizontal="center" vertical="center"/>
    </xf>
    <xf numFmtId="0" fontId="8" fillId="4" borderId="0" xfId="0" applyFont="1" applyFill="1" applyBorder="1" applyAlignment="1">
      <alignment horizontal="left" vertical="center"/>
    </xf>
    <xf numFmtId="0" fontId="9" fillId="4" borderId="0" xfId="0" applyFont="1" applyFill="1" applyBorder="1" applyAlignment="1" applyProtection="1">
      <alignment horizontal="center" vertical="center"/>
      <protection locked="0"/>
    </xf>
    <xf numFmtId="0" fontId="8" fillId="4" borderId="0" xfId="0" applyFont="1" applyFill="1" applyBorder="1" applyAlignment="1">
      <alignment horizontal="center" vertical="center"/>
    </xf>
    <xf numFmtId="0" fontId="5" fillId="4" borderId="0" xfId="0" applyFont="1" applyFill="1" applyAlignment="1" applyProtection="1">
      <alignment horizontal="center" vertical="center"/>
      <protection locked="0"/>
    </xf>
    <xf numFmtId="166" fontId="7" fillId="4" borderId="0" xfId="0" applyNumberFormat="1" applyFont="1" applyFill="1" applyBorder="1" applyAlignment="1" applyProtection="1">
      <alignment horizontal="center" vertical="center"/>
    </xf>
    <xf numFmtId="9" fontId="8" fillId="4" borderId="0" xfId="0" applyNumberFormat="1" applyFont="1" applyFill="1" applyBorder="1" applyAlignment="1" applyProtection="1">
      <alignment horizontal="center" vertical="center"/>
    </xf>
    <xf numFmtId="9" fontId="7" fillId="4" borderId="0" xfId="0" applyNumberFormat="1" applyFont="1" applyFill="1" applyBorder="1" applyAlignment="1" applyProtection="1">
      <alignment horizontal="center" vertical="center"/>
    </xf>
    <xf numFmtId="0" fontId="8" fillId="4" borderId="0" xfId="0" applyFont="1" applyFill="1" applyBorder="1" applyAlignment="1">
      <alignment vertical="center"/>
    </xf>
    <xf numFmtId="49" fontId="5" fillId="4" borderId="0" xfId="0" applyNumberFormat="1" applyFont="1" applyFill="1" applyBorder="1" applyAlignment="1">
      <alignment horizontal="center" vertical="center"/>
    </xf>
    <xf numFmtId="0" fontId="6" fillId="4" borderId="0" xfId="0" applyFont="1" applyFill="1" applyAlignment="1" applyProtection="1">
      <alignment vertical="center"/>
      <protection locked="0"/>
    </xf>
    <xf numFmtId="166" fontId="8" fillId="4" borderId="0" xfId="0" applyNumberFormat="1" applyFont="1" applyFill="1" applyAlignment="1">
      <alignment vertical="center"/>
    </xf>
    <xf numFmtId="0" fontId="6" fillId="4" borderId="0" xfId="0" applyFont="1" applyFill="1" applyBorder="1" applyAlignment="1" applyProtection="1">
      <alignment horizontal="left" vertical="center"/>
      <protection locked="0"/>
    </xf>
    <xf numFmtId="4" fontId="8" fillId="4" borderId="0" xfId="0" applyNumberFormat="1" applyFont="1" applyFill="1" applyBorder="1" applyAlignment="1" applyProtection="1">
      <alignment horizontal="center" vertical="center"/>
      <protection locked="0"/>
    </xf>
    <xf numFmtId="166" fontId="4" fillId="4" borderId="0" xfId="0" applyNumberFormat="1" applyFont="1" applyFill="1" applyBorder="1" applyAlignment="1" applyProtection="1">
      <alignment horizontal="center" vertical="center"/>
    </xf>
    <xf numFmtId="165" fontId="6" fillId="4" borderId="0" xfId="0" applyNumberFormat="1" applyFont="1" applyFill="1" applyBorder="1" applyAlignment="1" applyProtection="1">
      <alignment horizontal="center" vertical="center"/>
      <protection locked="0"/>
    </xf>
    <xf numFmtId="165" fontId="5" fillId="4" borderId="0" xfId="0" applyNumberFormat="1" applyFont="1" applyFill="1" applyBorder="1" applyAlignment="1" applyProtection="1">
      <alignment horizontal="center" vertical="center"/>
      <protection locked="0"/>
    </xf>
    <xf numFmtId="10" fontId="8" fillId="4" borderId="0" xfId="0" applyNumberFormat="1" applyFont="1" applyFill="1" applyBorder="1" applyAlignment="1" applyProtection="1">
      <alignment horizontal="center" vertical="center"/>
    </xf>
    <xf numFmtId="166" fontId="10" fillId="4" borderId="0" xfId="0" applyNumberFormat="1" applyFont="1" applyFill="1" applyBorder="1" applyAlignment="1" applyProtection="1">
      <alignment horizontal="center" vertical="center"/>
      <protection locked="0"/>
    </xf>
    <xf numFmtId="0" fontId="8" fillId="4" borderId="0" xfId="0" applyNumberFormat="1" applyFont="1" applyFill="1" applyBorder="1" applyAlignment="1" applyProtection="1">
      <alignment horizontal="center" vertical="center"/>
      <protection locked="0"/>
    </xf>
    <xf numFmtId="10" fontId="8" fillId="4" borderId="0" xfId="0" applyNumberFormat="1" applyFont="1" applyFill="1" applyBorder="1" applyAlignment="1" applyProtection="1">
      <alignment horizontal="center" vertical="center"/>
      <protection locked="0"/>
    </xf>
    <xf numFmtId="44" fontId="6" fillId="4" borderId="0" xfId="1" applyFont="1" applyFill="1" applyBorder="1" applyAlignment="1" applyProtection="1">
      <alignment vertical="center"/>
      <protection locked="0"/>
    </xf>
    <xf numFmtId="9" fontId="5" fillId="4" borderId="0" xfId="0" applyNumberFormat="1" applyFont="1" applyFill="1" applyBorder="1" applyAlignment="1" applyProtection="1">
      <alignment horizontal="center" vertical="center"/>
    </xf>
    <xf numFmtId="8" fontId="6" fillId="4" borderId="0" xfId="0" applyNumberFormat="1" applyFont="1" applyFill="1" applyBorder="1" applyAlignment="1" applyProtection="1">
      <alignment horizontal="center" vertical="center"/>
      <protection locked="0"/>
    </xf>
    <xf numFmtId="164" fontId="8" fillId="4" borderId="0" xfId="0" applyNumberFormat="1" applyFont="1" applyFill="1" applyBorder="1" applyAlignment="1" applyProtection="1">
      <alignment horizontal="center" vertical="center"/>
      <protection locked="0"/>
    </xf>
    <xf numFmtId="0" fontId="16" fillId="4" borderId="0" xfId="0" applyFont="1" applyFill="1" applyBorder="1" applyAlignment="1">
      <alignment vertical="center"/>
    </xf>
    <xf numFmtId="166" fontId="5" fillId="4" borderId="1" xfId="0" applyNumberFormat="1" applyFont="1" applyFill="1" applyBorder="1" applyAlignment="1">
      <alignment horizontal="left" vertical="center"/>
    </xf>
    <xf numFmtId="1" fontId="5" fillId="4" borderId="1" xfId="0" applyNumberFormat="1" applyFont="1" applyFill="1" applyBorder="1" applyAlignment="1">
      <alignment horizontal="right" vertical="center"/>
    </xf>
    <xf numFmtId="1" fontId="5" fillId="4" borderId="1" xfId="2" applyNumberFormat="1" applyFont="1" applyFill="1" applyBorder="1" applyAlignment="1">
      <alignment horizontal="right" vertical="center"/>
    </xf>
    <xf numFmtId="167" fontId="5" fillId="4" borderId="1" xfId="2" applyNumberFormat="1" applyFont="1" applyFill="1" applyBorder="1" applyAlignment="1">
      <alignment horizontal="right" vertical="center"/>
    </xf>
    <xf numFmtId="168" fontId="5" fillId="4" borderId="1" xfId="0" applyNumberFormat="1" applyFont="1" applyFill="1" applyBorder="1" applyAlignment="1" applyProtection="1">
      <alignment horizontal="right" vertical="center"/>
      <protection locked="0"/>
    </xf>
    <xf numFmtId="0" fontId="5" fillId="4" borderId="1" xfId="0" applyFont="1" applyFill="1" applyBorder="1" applyAlignment="1" applyProtection="1">
      <alignment vertical="center"/>
      <protection locked="0"/>
    </xf>
    <xf numFmtId="166" fontId="5" fillId="4" borderId="1" xfId="0" applyNumberFormat="1" applyFont="1" applyFill="1" applyBorder="1" applyAlignment="1">
      <alignment vertical="center"/>
    </xf>
    <xf numFmtId="166" fontId="5" fillId="4" borderId="1" xfId="0" applyNumberFormat="1" applyFont="1" applyFill="1" applyBorder="1" applyAlignment="1" applyProtection="1">
      <alignment horizontal="right" vertical="center"/>
      <protection locked="0"/>
    </xf>
    <xf numFmtId="166" fontId="5" fillId="4" borderId="1" xfId="2" applyNumberFormat="1" applyFont="1" applyFill="1" applyBorder="1" applyAlignment="1">
      <alignment horizontal="right" vertical="center"/>
    </xf>
    <xf numFmtId="166" fontId="5" fillId="4" borderId="1" xfId="0" applyNumberFormat="1" applyFont="1" applyFill="1" applyBorder="1" applyAlignment="1" applyProtection="1">
      <alignment horizontal="left" vertical="center"/>
      <protection locked="0"/>
    </xf>
    <xf numFmtId="166" fontId="5" fillId="4" borderId="1" xfId="0" applyNumberFormat="1" applyFont="1" applyFill="1" applyBorder="1" applyAlignment="1" applyProtection="1">
      <alignment vertical="center"/>
      <protection locked="0"/>
    </xf>
    <xf numFmtId="165" fontId="5" fillId="4" borderId="1" xfId="2" applyNumberFormat="1" applyFont="1" applyFill="1" applyBorder="1" applyAlignment="1">
      <alignment horizontal="right" vertical="center"/>
    </xf>
    <xf numFmtId="0" fontId="5" fillId="4" borderId="1" xfId="0" applyFont="1" applyFill="1" applyBorder="1" applyAlignment="1" applyProtection="1">
      <alignment horizontal="right" vertical="center"/>
      <protection locked="0"/>
    </xf>
    <xf numFmtId="167" fontId="14" fillId="4" borderId="1" xfId="0" applyNumberFormat="1" applyFont="1" applyFill="1" applyBorder="1" applyAlignment="1">
      <alignment horizontal="right" vertical="center"/>
    </xf>
    <xf numFmtId="0" fontId="8" fillId="4" borderId="1" xfId="0" applyFont="1" applyFill="1" applyBorder="1" applyAlignment="1" applyProtection="1">
      <alignment vertical="center"/>
      <protection locked="0"/>
    </xf>
    <xf numFmtId="10" fontId="5" fillId="4" borderId="0" xfId="0" applyNumberFormat="1" applyFont="1" applyFill="1" applyBorder="1" applyAlignment="1" applyProtection="1">
      <alignment horizontal="center" vertical="center"/>
      <protection locked="0"/>
    </xf>
    <xf numFmtId="171" fontId="18" fillId="4" borderId="0" xfId="0" applyNumberFormat="1" applyFont="1" applyFill="1" applyBorder="1" applyAlignment="1">
      <alignment horizontal="center" vertical="center"/>
    </xf>
    <xf numFmtId="1" fontId="5" fillId="4" borderId="0" xfId="0" applyNumberFormat="1" applyFont="1" applyFill="1" applyBorder="1" applyAlignment="1" applyProtection="1">
      <alignment horizontal="center" vertical="center"/>
    </xf>
    <xf numFmtId="0" fontId="4" fillId="4" borderId="0" xfId="0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>
      <alignment horizontal="left" vertical="center"/>
    </xf>
    <xf numFmtId="0" fontId="5" fillId="4" borderId="16" xfId="0" applyFont="1" applyFill="1" applyBorder="1" applyAlignment="1" applyProtection="1">
      <alignment vertical="center"/>
      <protection locked="0"/>
    </xf>
    <xf numFmtId="0" fontId="17" fillId="5" borderId="2" xfId="0" applyFont="1" applyFill="1" applyBorder="1" applyAlignment="1" applyProtection="1">
      <alignment horizontal="center" vertical="center"/>
      <protection locked="0"/>
    </xf>
    <xf numFmtId="164" fontId="12" fillId="4" borderId="2" xfId="0" applyNumberFormat="1" applyFont="1" applyFill="1" applyBorder="1" applyAlignment="1">
      <alignment horizontal="center" vertical="center"/>
    </xf>
    <xf numFmtId="0" fontId="17" fillId="4" borderId="0" xfId="0" applyFont="1" applyFill="1" applyBorder="1" applyAlignment="1">
      <alignment horizontal="center" vertical="center"/>
    </xf>
    <xf numFmtId="8" fontId="6" fillId="4" borderId="2" xfId="0" applyNumberFormat="1" applyFont="1" applyFill="1" applyBorder="1" applyAlignment="1" applyProtection="1">
      <alignment horizontal="center" vertical="center"/>
      <protection locked="0"/>
    </xf>
    <xf numFmtId="0" fontId="6" fillId="4" borderId="15" xfId="0" applyFont="1" applyFill="1" applyBorder="1" applyAlignment="1" applyProtection="1">
      <alignment horizontal="left" vertical="center"/>
      <protection locked="0"/>
    </xf>
    <xf numFmtId="166" fontId="8" fillId="4" borderId="15" xfId="0" applyNumberFormat="1" applyFont="1" applyFill="1" applyBorder="1" applyAlignment="1" applyProtection="1">
      <alignment horizontal="center" vertical="center"/>
      <protection locked="0"/>
    </xf>
    <xf numFmtId="0" fontId="6" fillId="4" borderId="16" xfId="0" applyFont="1" applyFill="1" applyBorder="1" applyAlignment="1" applyProtection="1">
      <alignment horizontal="left" vertical="center"/>
      <protection locked="0"/>
    </xf>
    <xf numFmtId="166" fontId="8" fillId="4" borderId="16" xfId="0" applyNumberFormat="1" applyFont="1" applyFill="1" applyBorder="1" applyAlignment="1" applyProtection="1">
      <alignment horizontal="center" vertical="center"/>
      <protection locked="0"/>
    </xf>
    <xf numFmtId="0" fontId="6" fillId="4" borderId="17" xfId="0" applyFont="1" applyFill="1" applyBorder="1" applyAlignment="1" applyProtection="1">
      <alignment horizontal="left" vertical="center"/>
      <protection locked="0"/>
    </xf>
    <xf numFmtId="0" fontId="5" fillId="4" borderId="15" xfId="0" applyFont="1" applyFill="1" applyBorder="1" applyAlignment="1" applyProtection="1">
      <alignment horizontal="left" vertical="center"/>
      <protection locked="0"/>
    </xf>
    <xf numFmtId="0" fontId="5" fillId="4" borderId="16" xfId="0" applyFont="1" applyFill="1" applyBorder="1" applyAlignment="1" applyProtection="1">
      <alignment horizontal="left" vertical="center"/>
      <protection locked="0"/>
    </xf>
    <xf numFmtId="0" fontId="5" fillId="4" borderId="36" xfId="0" applyFont="1" applyFill="1" applyBorder="1" applyAlignment="1" applyProtection="1">
      <alignment vertical="center"/>
      <protection locked="0"/>
    </xf>
    <xf numFmtId="164" fontId="6" fillId="4" borderId="0" xfId="0" applyNumberFormat="1" applyFont="1" applyFill="1" applyBorder="1" applyAlignment="1" applyProtection="1">
      <alignment horizontal="center" vertical="center"/>
      <protection locked="0"/>
    </xf>
    <xf numFmtId="0" fontId="5" fillId="4" borderId="2" xfId="0" applyFont="1" applyFill="1" applyBorder="1" applyAlignment="1" applyProtection="1">
      <alignment vertical="center"/>
      <protection locked="0"/>
    </xf>
    <xf numFmtId="166" fontId="6" fillId="4" borderId="2" xfId="0" applyNumberFormat="1" applyFont="1" applyFill="1" applyBorder="1" applyAlignment="1" applyProtection="1">
      <alignment horizontal="center" vertical="center"/>
      <protection locked="0"/>
    </xf>
    <xf numFmtId="0" fontId="8" fillId="4" borderId="2" xfId="0" applyFont="1" applyFill="1" applyBorder="1" applyAlignment="1">
      <alignment vertical="center"/>
    </xf>
    <xf numFmtId="164" fontId="8" fillId="4" borderId="2" xfId="0" applyNumberFormat="1" applyFont="1" applyFill="1" applyBorder="1" applyAlignment="1">
      <alignment horizontal="center" vertical="center"/>
    </xf>
    <xf numFmtId="164" fontId="8" fillId="4" borderId="0" xfId="0" applyNumberFormat="1" applyFont="1" applyFill="1" applyBorder="1" applyAlignment="1">
      <alignment horizontal="center" vertical="center"/>
    </xf>
    <xf numFmtId="0" fontId="5" fillId="4" borderId="15" xfId="0" applyFont="1" applyFill="1" applyBorder="1" applyAlignment="1" applyProtection="1">
      <alignment vertical="center"/>
      <protection locked="0"/>
    </xf>
    <xf numFmtId="164" fontId="8" fillId="4" borderId="15" xfId="0" applyNumberFormat="1" applyFont="1" applyFill="1" applyBorder="1" applyAlignment="1" applyProtection="1">
      <alignment horizontal="center" vertical="center"/>
      <protection locked="0"/>
    </xf>
    <xf numFmtId="164" fontId="7" fillId="4" borderId="15" xfId="0" applyNumberFormat="1" applyFont="1" applyFill="1" applyBorder="1" applyAlignment="1" applyProtection="1">
      <alignment horizontal="center" vertical="center"/>
      <protection locked="0"/>
    </xf>
    <xf numFmtId="171" fontId="7" fillId="4" borderId="15" xfId="0" applyNumberFormat="1" applyFont="1" applyFill="1" applyBorder="1" applyAlignment="1">
      <alignment horizontal="center" vertical="center"/>
    </xf>
    <xf numFmtId="0" fontId="8" fillId="4" borderId="17" xfId="0" applyFont="1" applyFill="1" applyBorder="1" applyAlignment="1" applyProtection="1">
      <alignment vertical="center"/>
      <protection locked="0"/>
    </xf>
    <xf numFmtId="164" fontId="8" fillId="4" borderId="17" xfId="0" applyNumberFormat="1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>
      <alignment horizontal="center" vertical="center"/>
    </xf>
    <xf numFmtId="0" fontId="8" fillId="0" borderId="1" xfId="0" applyFont="1" applyBorder="1"/>
    <xf numFmtId="49" fontId="8" fillId="4" borderId="16" xfId="0" applyNumberFormat="1" applyFont="1" applyFill="1" applyBorder="1" applyAlignment="1" applyProtection="1">
      <alignment horizontal="center" vertical="center"/>
      <protection locked="0"/>
    </xf>
    <xf numFmtId="166" fontId="8" fillId="4" borderId="36" xfId="0" applyNumberFormat="1" applyFont="1" applyFill="1" applyBorder="1" applyAlignment="1" applyProtection="1">
      <alignment horizontal="center" vertical="center"/>
      <protection locked="0"/>
    </xf>
    <xf numFmtId="166" fontId="8" fillId="4" borderId="9" xfId="0" applyNumberFormat="1" applyFont="1" applyFill="1" applyBorder="1" applyAlignment="1" applyProtection="1">
      <alignment horizontal="center" vertical="center"/>
      <protection locked="0"/>
    </xf>
    <xf numFmtId="166" fontId="5" fillId="4" borderId="2" xfId="0" applyNumberFormat="1" applyFont="1" applyFill="1" applyBorder="1" applyAlignment="1" applyProtection="1">
      <alignment horizontal="center" vertical="center"/>
      <protection locked="0"/>
    </xf>
    <xf numFmtId="0" fontId="16" fillId="4" borderId="2" xfId="0" applyFont="1" applyFill="1" applyBorder="1" applyAlignment="1" applyProtection="1">
      <alignment horizontal="left" vertical="center"/>
      <protection locked="0"/>
    </xf>
    <xf numFmtId="0" fontId="6" fillId="4" borderId="0" xfId="0" applyFont="1" applyFill="1" applyAlignment="1" applyProtection="1">
      <alignment horizontal="center" vertical="center"/>
      <protection locked="0"/>
    </xf>
    <xf numFmtId="0" fontId="6" fillId="4" borderId="0" xfId="0" applyFont="1" applyFill="1" applyAlignment="1" applyProtection="1">
      <alignment horizontal="left" vertical="center"/>
      <protection locked="0"/>
    </xf>
    <xf numFmtId="0" fontId="16" fillId="4" borderId="2" xfId="0" applyFont="1" applyFill="1" applyBorder="1" applyAlignment="1" applyProtection="1">
      <alignment horizontal="center" vertical="center"/>
      <protection locked="0"/>
    </xf>
    <xf numFmtId="166" fontId="16" fillId="4" borderId="2" xfId="0" applyNumberFormat="1" applyFont="1" applyFill="1" applyBorder="1" applyAlignment="1" applyProtection="1">
      <alignment horizontal="center" vertical="center"/>
    </xf>
    <xf numFmtId="0" fontId="16" fillId="4" borderId="0" xfId="0" applyFont="1" applyFill="1" applyBorder="1" applyAlignment="1" applyProtection="1">
      <alignment horizontal="left" vertical="center"/>
      <protection locked="0"/>
    </xf>
    <xf numFmtId="0" fontId="16" fillId="4" borderId="0" xfId="0" applyFont="1" applyFill="1" applyBorder="1" applyAlignment="1" applyProtection="1">
      <alignment horizontal="center" vertical="center"/>
      <protection locked="0"/>
    </xf>
    <xf numFmtId="0" fontId="16" fillId="4" borderId="0" xfId="0" applyFont="1" applyFill="1" applyBorder="1" applyAlignment="1">
      <alignment horizontal="center" vertical="center"/>
    </xf>
    <xf numFmtId="0" fontId="6" fillId="4" borderId="15" xfId="0" applyFont="1" applyFill="1" applyBorder="1" applyAlignment="1" applyProtection="1">
      <alignment vertical="center"/>
      <protection locked="0"/>
    </xf>
    <xf numFmtId="0" fontId="6" fillId="4" borderId="33" xfId="0" applyFont="1" applyFill="1" applyBorder="1" applyAlignment="1" applyProtection="1">
      <alignment horizontal="center" vertical="center"/>
      <protection locked="0"/>
    </xf>
    <xf numFmtId="0" fontId="6" fillId="4" borderId="34" xfId="0" applyFont="1" applyFill="1" applyBorder="1" applyAlignment="1">
      <alignment horizontal="center" vertical="center"/>
    </xf>
    <xf numFmtId="0" fontId="6" fillId="4" borderId="35" xfId="0" applyFont="1" applyFill="1" applyBorder="1" applyAlignment="1">
      <alignment horizontal="center" vertical="center"/>
    </xf>
    <xf numFmtId="0" fontId="6" fillId="4" borderId="15" xfId="2" applyFont="1" applyFill="1" applyBorder="1" applyAlignment="1">
      <alignment vertical="center"/>
    </xf>
    <xf numFmtId="8" fontId="16" fillId="4" borderId="15" xfId="0" applyNumberFormat="1" applyFont="1" applyFill="1" applyBorder="1" applyAlignment="1" applyProtection="1">
      <alignment horizontal="center" vertical="center"/>
      <protection locked="0"/>
    </xf>
    <xf numFmtId="0" fontId="6" fillId="4" borderId="18" xfId="0" applyFont="1" applyFill="1" applyBorder="1" applyAlignment="1" applyProtection="1">
      <alignment horizontal="left" vertical="center"/>
      <protection locked="0"/>
    </xf>
    <xf numFmtId="0" fontId="6" fillId="4" borderId="19" xfId="0" applyFont="1" applyFill="1" applyBorder="1" applyAlignment="1">
      <alignment vertical="center"/>
    </xf>
    <xf numFmtId="0" fontId="6" fillId="4" borderId="20" xfId="0" applyFont="1" applyFill="1" applyBorder="1" applyAlignment="1">
      <alignment vertical="center"/>
    </xf>
    <xf numFmtId="164" fontId="6" fillId="4" borderId="15" xfId="0" applyNumberFormat="1" applyFont="1" applyFill="1" applyBorder="1" applyAlignment="1">
      <alignment horizontal="center" vertical="center"/>
    </xf>
    <xf numFmtId="49" fontId="6" fillId="4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30" xfId="0" applyFont="1" applyFill="1" applyBorder="1" applyAlignment="1" applyProtection="1">
      <alignment vertical="center"/>
      <protection locked="0"/>
    </xf>
    <xf numFmtId="0" fontId="6" fillId="4" borderId="31" xfId="0" applyFont="1" applyFill="1" applyBorder="1" applyAlignment="1" applyProtection="1">
      <alignment horizontal="center" vertical="center"/>
      <protection locked="0"/>
    </xf>
    <xf numFmtId="0" fontId="6" fillId="4" borderId="13" xfId="0" applyFont="1" applyFill="1" applyBorder="1" applyAlignment="1">
      <alignment horizontal="center" vertical="center"/>
    </xf>
    <xf numFmtId="0" fontId="6" fillId="4" borderId="32" xfId="0" applyFont="1" applyFill="1" applyBorder="1" applyAlignment="1">
      <alignment horizontal="center" vertical="center"/>
    </xf>
    <xf numFmtId="0" fontId="6" fillId="4" borderId="16" xfId="0" applyFont="1" applyFill="1" applyBorder="1" applyAlignment="1" applyProtection="1">
      <alignment vertical="center"/>
      <protection locked="0"/>
    </xf>
    <xf numFmtId="8" fontId="6" fillId="4" borderId="16" xfId="0" applyNumberFormat="1" applyFont="1" applyFill="1" applyBorder="1" applyAlignment="1" applyProtection="1">
      <alignment horizontal="center" vertical="center"/>
      <protection locked="0"/>
    </xf>
    <xf numFmtId="0" fontId="6" fillId="4" borderId="28" xfId="0" applyFont="1" applyFill="1" applyBorder="1" applyAlignment="1">
      <alignment vertical="center"/>
    </xf>
    <xf numFmtId="0" fontId="6" fillId="4" borderId="14" xfId="0" applyFont="1" applyFill="1" applyBorder="1" applyAlignment="1">
      <alignment vertical="center"/>
    </xf>
    <xf numFmtId="0" fontId="6" fillId="4" borderId="29" xfId="0" applyFont="1" applyFill="1" applyBorder="1" applyAlignment="1">
      <alignment vertical="center"/>
    </xf>
    <xf numFmtId="164" fontId="6" fillId="4" borderId="16" xfId="0" applyNumberFormat="1" applyFont="1" applyFill="1" applyBorder="1" applyAlignment="1">
      <alignment horizontal="center" vertical="center"/>
    </xf>
    <xf numFmtId="0" fontId="6" fillId="4" borderId="34" xfId="0" applyFont="1" applyFill="1" applyBorder="1" applyAlignment="1" applyProtection="1">
      <alignment horizontal="center" vertical="center"/>
      <protection locked="0"/>
    </xf>
    <xf numFmtId="0" fontId="6" fillId="4" borderId="35" xfId="0" applyFont="1" applyFill="1" applyBorder="1" applyAlignment="1" applyProtection="1">
      <alignment horizontal="center" vertical="center"/>
      <protection locked="0"/>
    </xf>
    <xf numFmtId="0" fontId="6" fillId="4" borderId="26" xfId="0" applyFont="1" applyFill="1" applyBorder="1" applyAlignment="1">
      <alignment vertical="center"/>
    </xf>
    <xf numFmtId="0" fontId="6" fillId="4" borderId="11" xfId="0" applyFont="1" applyFill="1" applyBorder="1" applyAlignment="1">
      <alignment vertical="center"/>
    </xf>
    <xf numFmtId="0" fontId="6" fillId="4" borderId="27" xfId="0" applyFont="1" applyFill="1" applyBorder="1" applyAlignment="1">
      <alignment vertical="center"/>
    </xf>
    <xf numFmtId="10" fontId="6" fillId="4" borderId="16" xfId="0" applyNumberFormat="1" applyFont="1" applyFill="1" applyBorder="1" applyAlignment="1">
      <alignment horizontal="center" vertical="center"/>
    </xf>
    <xf numFmtId="166" fontId="6" fillId="4" borderId="0" xfId="0" applyNumberFormat="1" applyFont="1" applyFill="1" applyBorder="1" applyAlignment="1">
      <alignment horizontal="center" vertical="center"/>
    </xf>
    <xf numFmtId="0" fontId="6" fillId="4" borderId="13" xfId="0" applyFont="1" applyFill="1" applyBorder="1" applyAlignment="1" applyProtection="1">
      <alignment horizontal="center" vertical="center"/>
      <protection locked="0"/>
    </xf>
    <xf numFmtId="0" fontId="6" fillId="4" borderId="32" xfId="0" applyFont="1" applyFill="1" applyBorder="1" applyAlignment="1" applyProtection="1">
      <alignment horizontal="center" vertical="center"/>
      <protection locked="0"/>
    </xf>
    <xf numFmtId="8" fontId="16" fillId="4" borderId="16" xfId="0" applyNumberFormat="1" applyFont="1" applyFill="1" applyBorder="1" applyAlignment="1" applyProtection="1">
      <alignment horizontal="center" vertical="center"/>
      <protection locked="0"/>
    </xf>
    <xf numFmtId="0" fontId="6" fillId="4" borderId="21" xfId="0" applyFont="1" applyFill="1" applyBorder="1" applyAlignment="1">
      <alignment vertical="center"/>
    </xf>
    <xf numFmtId="0" fontId="6" fillId="4" borderId="12" xfId="0" applyFont="1" applyFill="1" applyBorder="1" applyAlignment="1">
      <alignment vertical="center"/>
    </xf>
    <xf numFmtId="0" fontId="6" fillId="4" borderId="22" xfId="0" applyFont="1" applyFill="1" applyBorder="1" applyAlignment="1">
      <alignment vertical="center"/>
    </xf>
    <xf numFmtId="166" fontId="6" fillId="4" borderId="0" xfId="0" applyNumberFormat="1" applyFont="1" applyFill="1" applyBorder="1" applyAlignment="1" applyProtection="1">
      <alignment horizontal="center" vertical="center"/>
    </xf>
    <xf numFmtId="0" fontId="6" fillId="4" borderId="28" xfId="0" applyFont="1" applyFill="1" applyBorder="1" applyAlignment="1" applyProtection="1">
      <alignment horizontal="center" vertical="center"/>
      <protection locked="0"/>
    </xf>
    <xf numFmtId="0" fontId="6" fillId="4" borderId="14" xfId="0" applyFont="1" applyFill="1" applyBorder="1" applyAlignment="1" applyProtection="1">
      <alignment horizontal="center" vertical="center"/>
      <protection locked="0"/>
    </xf>
    <xf numFmtId="0" fontId="6" fillId="4" borderId="29" xfId="0" applyFont="1" applyFill="1" applyBorder="1" applyAlignment="1" applyProtection="1">
      <alignment horizontal="center" vertical="center"/>
      <protection locked="0"/>
    </xf>
    <xf numFmtId="0" fontId="6" fillId="4" borderId="17" xfId="0" applyFont="1" applyFill="1" applyBorder="1" applyAlignment="1" applyProtection="1">
      <alignment vertical="center"/>
      <protection locked="0"/>
    </xf>
    <xf numFmtId="8" fontId="16" fillId="4" borderId="17" xfId="0" applyNumberFormat="1" applyFont="1" applyFill="1" applyBorder="1" applyAlignment="1" applyProtection="1">
      <alignment horizontal="center" vertical="center"/>
      <protection locked="0"/>
    </xf>
    <xf numFmtId="0" fontId="6" fillId="4" borderId="23" xfId="0" applyFont="1" applyFill="1" applyBorder="1" applyAlignment="1">
      <alignment vertical="center"/>
    </xf>
    <xf numFmtId="0" fontId="6" fillId="4" borderId="24" xfId="0" applyFont="1" applyFill="1" applyBorder="1" applyAlignment="1">
      <alignment vertical="center"/>
    </xf>
    <xf numFmtId="0" fontId="6" fillId="4" borderId="25" xfId="0" applyFont="1" applyFill="1" applyBorder="1" applyAlignment="1">
      <alignment vertical="center"/>
    </xf>
    <xf numFmtId="166" fontId="6" fillId="4" borderId="17" xfId="0" applyNumberFormat="1" applyFont="1" applyFill="1" applyBorder="1" applyAlignment="1" applyProtection="1">
      <alignment horizontal="center" vertical="center" wrapText="1"/>
      <protection locked="0" hidden="1"/>
    </xf>
    <xf numFmtId="0" fontId="6" fillId="4" borderId="10" xfId="0" applyFont="1" applyFill="1" applyBorder="1" applyAlignment="1" applyProtection="1">
      <alignment vertical="center"/>
      <protection locked="0"/>
    </xf>
    <xf numFmtId="0" fontId="6" fillId="4" borderId="6" xfId="0" applyFont="1" applyFill="1" applyBorder="1" applyAlignment="1" applyProtection="1">
      <alignment horizontal="center" vertical="center"/>
      <protection locked="0"/>
    </xf>
    <xf numFmtId="0" fontId="6" fillId="4" borderId="7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4" borderId="7" xfId="0" applyFont="1" applyFill="1" applyBorder="1" applyAlignment="1" applyProtection="1">
      <alignment horizontal="center" vertical="center"/>
      <protection locked="0"/>
    </xf>
    <xf numFmtId="0" fontId="6" fillId="4" borderId="8" xfId="0" applyFont="1" applyFill="1" applyBorder="1" applyAlignment="1" applyProtection="1">
      <alignment horizontal="center" vertical="center"/>
      <protection locked="0"/>
    </xf>
    <xf numFmtId="0" fontId="16" fillId="4" borderId="2" xfId="0" applyFont="1" applyFill="1" applyBorder="1" applyAlignment="1">
      <alignment vertical="center"/>
    </xf>
    <xf numFmtId="0" fontId="16" fillId="4" borderId="3" xfId="0" applyFont="1" applyFill="1" applyBorder="1" applyAlignment="1">
      <alignment vertical="center"/>
    </xf>
    <xf numFmtId="0" fontId="6" fillId="4" borderId="4" xfId="0" applyFont="1" applyFill="1" applyBorder="1" applyAlignment="1">
      <alignment vertical="center"/>
    </xf>
    <xf numFmtId="0" fontId="6" fillId="4" borderId="5" xfId="0" applyFont="1" applyFill="1" applyBorder="1" applyAlignment="1">
      <alignment vertical="center"/>
    </xf>
    <xf numFmtId="0" fontId="16" fillId="4" borderId="2" xfId="0" applyFont="1" applyFill="1" applyBorder="1" applyAlignment="1" applyProtection="1">
      <alignment vertical="center"/>
      <protection locked="0"/>
    </xf>
    <xf numFmtId="0" fontId="16" fillId="4" borderId="2" xfId="0" applyFont="1" applyFill="1" applyBorder="1" applyAlignment="1">
      <alignment horizontal="center" vertical="center"/>
    </xf>
    <xf numFmtId="4" fontId="16" fillId="4" borderId="2" xfId="0" applyNumberFormat="1" applyFont="1" applyFill="1" applyBorder="1" applyAlignment="1" applyProtection="1">
      <alignment horizontal="center" vertical="center"/>
      <protection locked="0"/>
    </xf>
    <xf numFmtId="166" fontId="16" fillId="4" borderId="2" xfId="0" applyNumberFormat="1" applyFont="1" applyFill="1" applyBorder="1" applyAlignment="1" applyProtection="1">
      <alignment horizontal="center" vertical="center"/>
      <protection locked="0"/>
    </xf>
    <xf numFmtId="0" fontId="6" fillId="4" borderId="15" xfId="0" applyFont="1" applyFill="1" applyBorder="1" applyAlignment="1">
      <alignment vertical="center"/>
    </xf>
    <xf numFmtId="8" fontId="6" fillId="4" borderId="15" xfId="0" applyNumberFormat="1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Alignment="1" applyProtection="1">
      <alignment vertical="center" wrapText="1"/>
      <protection locked="0"/>
    </xf>
    <xf numFmtId="4" fontId="6" fillId="4" borderId="0" xfId="0" applyNumberFormat="1" applyFont="1" applyFill="1" applyBorder="1" applyAlignment="1" applyProtection="1">
      <alignment horizontal="center" vertical="center"/>
      <protection locked="0"/>
    </xf>
    <xf numFmtId="166" fontId="16" fillId="4" borderId="0" xfId="0" applyNumberFormat="1" applyFont="1" applyFill="1" applyBorder="1" applyAlignment="1" applyProtection="1">
      <alignment horizontal="center" vertical="center"/>
    </xf>
    <xf numFmtId="0" fontId="6" fillId="4" borderId="16" xfId="0" applyFont="1" applyFill="1" applyBorder="1" applyAlignment="1">
      <alignment vertical="center"/>
    </xf>
    <xf numFmtId="8" fontId="6" fillId="4" borderId="16" xfId="0" applyNumberFormat="1" applyFont="1" applyFill="1" applyBorder="1" applyAlignment="1">
      <alignment horizontal="center" vertical="center"/>
    </xf>
    <xf numFmtId="166" fontId="16" fillId="4" borderId="15" xfId="0" applyNumberFormat="1" applyFont="1" applyFill="1" applyBorder="1" applyAlignment="1" applyProtection="1">
      <alignment horizontal="center" vertical="center"/>
    </xf>
    <xf numFmtId="10" fontId="6" fillId="4" borderId="15" xfId="0" applyNumberFormat="1" applyFont="1" applyFill="1" applyBorder="1" applyAlignment="1" applyProtection="1">
      <alignment horizontal="center" vertical="center"/>
      <protection locked="0"/>
    </xf>
    <xf numFmtId="166" fontId="6" fillId="4" borderId="15" xfId="0" applyNumberFormat="1" applyFont="1" applyFill="1" applyBorder="1" applyAlignment="1" applyProtection="1">
      <alignment horizontal="center" vertical="center"/>
      <protection locked="0"/>
    </xf>
    <xf numFmtId="169" fontId="6" fillId="4" borderId="15" xfId="0" applyNumberFormat="1" applyFont="1" applyFill="1" applyBorder="1" applyAlignment="1" applyProtection="1">
      <alignment horizontal="center" vertical="center"/>
      <protection locked="0"/>
    </xf>
    <xf numFmtId="166" fontId="16" fillId="4" borderId="16" xfId="0" applyNumberFormat="1" applyFont="1" applyFill="1" applyBorder="1" applyAlignment="1" applyProtection="1">
      <alignment horizontal="center" vertical="center"/>
    </xf>
    <xf numFmtId="10" fontId="6" fillId="4" borderId="16" xfId="0" applyNumberFormat="1" applyFont="1" applyFill="1" applyBorder="1" applyAlignment="1" applyProtection="1">
      <alignment horizontal="center" vertical="center"/>
      <protection locked="0"/>
    </xf>
    <xf numFmtId="166" fontId="6" fillId="4" borderId="16" xfId="0" applyNumberFormat="1" applyFont="1" applyFill="1" applyBorder="1" applyAlignment="1" applyProtection="1">
      <alignment horizontal="center" vertical="center"/>
      <protection locked="0"/>
    </xf>
    <xf numFmtId="169" fontId="6" fillId="4" borderId="16" xfId="0" applyNumberFormat="1" applyFont="1" applyFill="1" applyBorder="1" applyAlignment="1" applyProtection="1">
      <alignment horizontal="center" vertical="center"/>
      <protection locked="0"/>
    </xf>
    <xf numFmtId="0" fontId="6" fillId="4" borderId="16" xfId="0" applyFont="1" applyFill="1" applyBorder="1" applyAlignment="1">
      <alignment horizontal="left" vertical="center"/>
    </xf>
    <xf numFmtId="8" fontId="6" fillId="4" borderId="17" xfId="0" applyNumberFormat="1" applyFont="1" applyFill="1" applyBorder="1" applyAlignment="1" applyProtection="1">
      <alignment horizontal="center" vertical="center"/>
      <protection locked="0"/>
    </xf>
    <xf numFmtId="166" fontId="16" fillId="4" borderId="17" xfId="0" applyNumberFormat="1" applyFont="1" applyFill="1" applyBorder="1" applyAlignment="1" applyProtection="1">
      <alignment horizontal="center" vertical="center"/>
    </xf>
    <xf numFmtId="10" fontId="6" fillId="4" borderId="17" xfId="0" applyNumberFormat="1" applyFont="1" applyFill="1" applyBorder="1" applyAlignment="1" applyProtection="1">
      <alignment horizontal="center" vertical="center"/>
      <protection locked="0"/>
    </xf>
    <xf numFmtId="166" fontId="6" fillId="4" borderId="17" xfId="0" applyNumberFormat="1" applyFont="1" applyFill="1" applyBorder="1" applyAlignment="1" applyProtection="1">
      <alignment horizontal="center" vertical="center"/>
      <protection locked="0"/>
    </xf>
    <xf numFmtId="169" fontId="6" fillId="4" borderId="17" xfId="0" applyNumberFormat="1" applyFont="1" applyFill="1" applyBorder="1" applyAlignment="1" applyProtection="1">
      <alignment horizontal="center" vertical="center"/>
      <protection locked="0"/>
    </xf>
    <xf numFmtId="8" fontId="6" fillId="4" borderId="17" xfId="0" applyNumberFormat="1" applyFont="1" applyFill="1" applyBorder="1" applyAlignment="1">
      <alignment horizontal="center" vertical="center"/>
    </xf>
    <xf numFmtId="4" fontId="6" fillId="4" borderId="2" xfId="0" applyNumberFormat="1" applyFont="1" applyFill="1" applyBorder="1" applyAlignment="1" applyProtection="1">
      <alignment horizontal="center" vertical="center"/>
      <protection locked="0"/>
    </xf>
    <xf numFmtId="0" fontId="16" fillId="4" borderId="2" xfId="0" applyFont="1" applyFill="1" applyBorder="1" applyAlignment="1">
      <alignment horizontal="left" vertical="center"/>
    </xf>
    <xf numFmtId="0" fontId="6" fillId="4" borderId="15" xfId="4" applyFont="1" applyFill="1" applyBorder="1" applyAlignment="1">
      <alignment horizontal="left" vertical="center"/>
    </xf>
    <xf numFmtId="0" fontId="6" fillId="4" borderId="16" xfId="4" applyFont="1" applyFill="1" applyBorder="1" applyAlignment="1">
      <alignment horizontal="left" vertical="center"/>
    </xf>
    <xf numFmtId="164" fontId="6" fillId="4" borderId="16" xfId="0" applyNumberFormat="1" applyFont="1" applyFill="1" applyBorder="1" applyAlignment="1" applyProtection="1">
      <alignment horizontal="center" vertical="center"/>
      <protection locked="0"/>
    </xf>
    <xf numFmtId="166" fontId="6" fillId="4" borderId="16" xfId="0" applyNumberFormat="1" applyFont="1" applyFill="1" applyBorder="1" applyAlignment="1">
      <alignment horizontal="center" vertical="center"/>
    </xf>
    <xf numFmtId="166" fontId="6" fillId="4" borderId="16" xfId="0" applyNumberFormat="1" applyFont="1" applyFill="1" applyBorder="1" applyAlignment="1" applyProtection="1">
      <alignment horizontal="center" vertical="center"/>
    </xf>
    <xf numFmtId="0" fontId="6" fillId="4" borderId="17" xfId="4" applyFont="1" applyFill="1" applyBorder="1" applyAlignment="1">
      <alignment horizontal="left" vertical="center"/>
    </xf>
    <xf numFmtId="166" fontId="6" fillId="4" borderId="17" xfId="0" applyNumberFormat="1" applyFont="1" applyFill="1" applyBorder="1" applyAlignment="1" applyProtection="1">
      <alignment horizontal="center" vertical="center"/>
    </xf>
    <xf numFmtId="0" fontId="6" fillId="4" borderId="0" xfId="4" applyFont="1" applyFill="1" applyBorder="1" applyAlignment="1">
      <alignment horizontal="left" vertical="center"/>
    </xf>
    <xf numFmtId="44" fontId="6" fillId="4" borderId="0" xfId="1" applyFont="1" applyFill="1" applyBorder="1" applyAlignment="1" applyProtection="1">
      <alignment horizontal="center" vertical="center"/>
      <protection locked="0"/>
    </xf>
    <xf numFmtId="0" fontId="6" fillId="4" borderId="15" xfId="3" applyFont="1" applyFill="1" applyBorder="1" applyAlignment="1">
      <alignment horizontal="left" vertical="center"/>
    </xf>
    <xf numFmtId="164" fontId="6" fillId="4" borderId="15" xfId="0" applyNumberFormat="1" applyFont="1" applyFill="1" applyBorder="1" applyAlignment="1" applyProtection="1">
      <alignment horizontal="center" vertical="center"/>
    </xf>
    <xf numFmtId="164" fontId="6" fillId="4" borderId="0" xfId="0" applyNumberFormat="1" applyFont="1" applyFill="1" applyBorder="1" applyAlignment="1" applyProtection="1">
      <alignment horizontal="center" vertical="center"/>
    </xf>
    <xf numFmtId="0" fontId="6" fillId="4" borderId="16" xfId="3" applyFont="1" applyFill="1" applyBorder="1" applyAlignment="1">
      <alignment horizontal="left" vertical="center"/>
    </xf>
    <xf numFmtId="164" fontId="6" fillId="4" borderId="16" xfId="0" applyNumberFormat="1" applyFont="1" applyFill="1" applyBorder="1" applyAlignment="1" applyProtection="1">
      <alignment horizontal="center" vertical="center"/>
    </xf>
    <xf numFmtId="0" fontId="6" fillId="4" borderId="17" xfId="0" applyFont="1" applyFill="1" applyBorder="1" applyAlignment="1">
      <alignment horizontal="left" vertical="center"/>
    </xf>
    <xf numFmtId="164" fontId="6" fillId="4" borderId="17" xfId="0" applyNumberFormat="1" applyFont="1" applyFill="1" applyBorder="1" applyAlignment="1" applyProtection="1">
      <alignment horizontal="center" vertical="center"/>
      <protection locked="0"/>
    </xf>
    <xf numFmtId="0" fontId="6" fillId="4" borderId="15" xfId="0" applyFont="1" applyFill="1" applyBorder="1" applyAlignment="1">
      <alignment horizontal="left" vertical="center"/>
    </xf>
    <xf numFmtId="164" fontId="6" fillId="4" borderId="17" xfId="0" applyNumberFormat="1" applyFont="1" applyFill="1" applyBorder="1" applyAlignment="1" applyProtection="1">
      <alignment horizontal="center" vertical="center"/>
    </xf>
    <xf numFmtId="10" fontId="6" fillId="4" borderId="17" xfId="0" applyNumberFormat="1" applyFont="1" applyFill="1" applyBorder="1" applyAlignment="1" applyProtection="1">
      <alignment horizontal="center" vertical="center"/>
    </xf>
    <xf numFmtId="10" fontId="6" fillId="4" borderId="0" xfId="0" applyNumberFormat="1" applyFont="1" applyFill="1" applyBorder="1" applyAlignment="1" applyProtection="1">
      <alignment horizontal="center" vertical="center"/>
    </xf>
    <xf numFmtId="10" fontId="6" fillId="4" borderId="0" xfId="0" applyNumberFormat="1" applyFont="1" applyFill="1" applyBorder="1" applyAlignment="1" applyProtection="1">
      <alignment horizontal="center" vertical="center"/>
      <protection locked="0"/>
    </xf>
    <xf numFmtId="164" fontId="6" fillId="4" borderId="0" xfId="0" applyNumberFormat="1" applyFont="1" applyFill="1" applyBorder="1" applyAlignment="1">
      <alignment horizontal="center" vertical="center"/>
    </xf>
    <xf numFmtId="49" fontId="6" fillId="4" borderId="2" xfId="0" applyNumberFormat="1" applyFont="1" applyFill="1" applyBorder="1" applyAlignment="1" applyProtection="1">
      <alignment horizontal="center" vertical="center"/>
      <protection locked="0"/>
    </xf>
    <xf numFmtId="0" fontId="6" fillId="4" borderId="2" xfId="0" applyFont="1" applyFill="1" applyBorder="1" applyAlignment="1" applyProtection="1">
      <alignment horizontal="center" vertical="center"/>
      <protection locked="0"/>
    </xf>
    <xf numFmtId="0" fontId="16" fillId="4" borderId="0" xfId="0" applyNumberFormat="1" applyFont="1" applyFill="1" applyBorder="1" applyAlignment="1">
      <alignment horizontal="center"/>
    </xf>
    <xf numFmtId="0" fontId="6" fillId="4" borderId="0" xfId="0" applyFont="1" applyFill="1" applyBorder="1" applyAlignment="1">
      <alignment horizontal="left"/>
    </xf>
    <xf numFmtId="10" fontId="6" fillId="4" borderId="0" xfId="0" applyNumberFormat="1" applyFont="1" applyFill="1" applyAlignment="1" applyProtection="1">
      <alignment horizontal="center" vertical="center"/>
      <protection locked="0"/>
    </xf>
    <xf numFmtId="0" fontId="16" fillId="4" borderId="0" xfId="0" applyFont="1" applyFill="1" applyBorder="1" applyAlignment="1" applyProtection="1">
      <protection locked="0"/>
    </xf>
    <xf numFmtId="0" fontId="16" fillId="4" borderId="0" xfId="0" applyFont="1" applyFill="1" applyBorder="1" applyAlignment="1">
      <alignment horizontal="right" vertical="center"/>
    </xf>
    <xf numFmtId="165" fontId="6" fillId="4" borderId="2" xfId="0" applyNumberFormat="1" applyFont="1" applyFill="1" applyBorder="1" applyAlignment="1" applyProtection="1">
      <alignment horizontal="center" vertical="center"/>
      <protection locked="0"/>
    </xf>
    <xf numFmtId="0" fontId="6" fillId="4" borderId="2" xfId="0" applyFont="1" applyFill="1" applyBorder="1" applyAlignment="1">
      <alignment horizontal="center" vertical="center"/>
    </xf>
    <xf numFmtId="0" fontId="16" fillId="4" borderId="15" xfId="0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>
      <alignment horizontal="right" vertical="center"/>
    </xf>
    <xf numFmtId="0" fontId="6" fillId="4" borderId="2" xfId="0" applyFont="1" applyFill="1" applyBorder="1" applyAlignment="1">
      <alignment horizontal="left" vertical="center"/>
    </xf>
    <xf numFmtId="0" fontId="16" fillId="4" borderId="16" xfId="0" applyFont="1" applyFill="1" applyBorder="1" applyAlignment="1" applyProtection="1">
      <alignment horizontal="center" vertical="center"/>
      <protection locked="0"/>
    </xf>
    <xf numFmtId="170" fontId="16" fillId="4" borderId="0" xfId="0" applyNumberFormat="1" applyFont="1" applyFill="1" applyBorder="1" applyAlignment="1">
      <alignment horizontal="right" vertical="center"/>
    </xf>
    <xf numFmtId="0" fontId="6" fillId="4" borderId="0" xfId="0" applyNumberFormat="1" applyFont="1" applyFill="1" applyBorder="1" applyAlignment="1">
      <alignment horizontal="left" vertical="center"/>
    </xf>
    <xf numFmtId="0" fontId="6" fillId="4" borderId="0" xfId="0" applyNumberFormat="1" applyFont="1" applyFill="1" applyBorder="1" applyAlignment="1" applyProtection="1">
      <alignment horizontal="center" vertical="center"/>
      <protection locked="0"/>
    </xf>
    <xf numFmtId="0" fontId="6" fillId="4" borderId="15" xfId="0" applyNumberFormat="1" applyFont="1" applyFill="1" applyBorder="1" applyAlignment="1">
      <alignment horizontal="left" vertical="center"/>
    </xf>
    <xf numFmtId="0" fontId="6" fillId="4" borderId="15" xfId="0" applyFont="1" applyFill="1" applyBorder="1" applyAlignment="1" applyProtection="1">
      <alignment horizontal="center" vertical="center"/>
      <protection locked="0"/>
    </xf>
    <xf numFmtId="0" fontId="6" fillId="4" borderId="15" xfId="0" applyNumberFormat="1" applyFont="1" applyFill="1" applyBorder="1" applyAlignment="1">
      <alignment horizontal="center" vertical="center"/>
    </xf>
    <xf numFmtId="0" fontId="16" fillId="4" borderId="17" xfId="0" applyFont="1" applyFill="1" applyBorder="1" applyAlignment="1" applyProtection="1">
      <alignment horizontal="center" vertical="center"/>
      <protection locked="0"/>
    </xf>
    <xf numFmtId="170" fontId="6" fillId="4" borderId="17" xfId="0" applyNumberFormat="1" applyFont="1" applyFill="1" applyBorder="1" applyAlignment="1">
      <alignment horizontal="left" vertical="center"/>
    </xf>
    <xf numFmtId="166" fontId="6" fillId="4" borderId="17" xfId="0" applyNumberFormat="1" applyFont="1" applyFill="1" applyBorder="1" applyAlignment="1">
      <alignment horizontal="center" vertical="center"/>
    </xf>
    <xf numFmtId="164" fontId="6" fillId="4" borderId="2" xfId="0" applyNumberFormat="1" applyFont="1" applyFill="1" applyBorder="1" applyAlignment="1" applyProtection="1">
      <alignment horizontal="center" vertical="center"/>
      <protection locked="0"/>
    </xf>
    <xf numFmtId="164" fontId="6" fillId="4" borderId="15" xfId="0" applyNumberFormat="1" applyFont="1" applyFill="1" applyBorder="1" applyAlignment="1" applyProtection="1">
      <alignment horizontal="center" vertical="center"/>
      <protection locked="0"/>
    </xf>
    <xf numFmtId="171" fontId="6" fillId="4" borderId="0" xfId="0" applyNumberFormat="1" applyFont="1" applyFill="1" applyBorder="1" applyAlignment="1">
      <alignment horizontal="center" vertical="center"/>
    </xf>
    <xf numFmtId="172" fontId="6" fillId="4" borderId="15" xfId="0" applyNumberFormat="1" applyFont="1" applyFill="1" applyBorder="1" applyAlignment="1">
      <alignment horizontal="center" vertical="center"/>
    </xf>
    <xf numFmtId="171" fontId="6" fillId="4" borderId="17" xfId="0" applyNumberFormat="1" applyFont="1" applyFill="1" applyBorder="1" applyAlignment="1">
      <alignment horizontal="center" vertical="center"/>
    </xf>
    <xf numFmtId="49" fontId="16" fillId="4" borderId="2" xfId="0" applyNumberFormat="1" applyFont="1" applyFill="1" applyBorder="1" applyAlignment="1">
      <alignment horizontal="center" vertical="center"/>
    </xf>
    <xf numFmtId="0" fontId="6" fillId="4" borderId="0" xfId="0" applyFont="1" applyFill="1" applyAlignment="1">
      <alignment vertical="center"/>
    </xf>
    <xf numFmtId="49" fontId="16" fillId="4" borderId="2" xfId="0" applyNumberFormat="1" applyFont="1" applyFill="1" applyBorder="1" applyAlignment="1" applyProtection="1">
      <alignment horizontal="center" vertical="center"/>
      <protection locked="0"/>
    </xf>
    <xf numFmtId="166" fontId="7" fillId="4" borderId="16" xfId="0" applyNumberFormat="1" applyFont="1" applyFill="1" applyBorder="1" applyAlignment="1" applyProtection="1">
      <alignment horizontal="center" vertical="center"/>
      <protection locked="0"/>
    </xf>
    <xf numFmtId="164" fontId="20" fillId="4" borderId="0" xfId="0" applyNumberFormat="1" applyFont="1" applyFill="1" applyBorder="1" applyAlignment="1" applyProtection="1">
      <alignment horizontal="center" vertical="center"/>
      <protection locked="0"/>
    </xf>
    <xf numFmtId="166" fontId="21" fillId="4" borderId="16" xfId="0" applyNumberFormat="1" applyFont="1" applyFill="1" applyBorder="1" applyAlignment="1" applyProtection="1">
      <alignment horizontal="center" vertical="center"/>
      <protection locked="0"/>
    </xf>
    <xf numFmtId="164" fontId="21" fillId="4" borderId="0" xfId="0" applyNumberFormat="1" applyFont="1" applyFill="1" applyBorder="1" applyAlignment="1" applyProtection="1">
      <alignment horizontal="center" vertical="center"/>
      <protection locked="0"/>
    </xf>
    <xf numFmtId="0" fontId="17" fillId="4" borderId="0" xfId="0" applyFont="1" applyFill="1" applyBorder="1" applyAlignment="1">
      <alignment horizontal="left" vertical="center"/>
    </xf>
    <xf numFmtId="0" fontId="22" fillId="4" borderId="0" xfId="0" applyFont="1" applyFill="1" applyBorder="1" applyAlignment="1">
      <alignment horizontal="left" vertical="center"/>
    </xf>
    <xf numFmtId="164" fontId="12" fillId="6" borderId="2" xfId="0" applyNumberFormat="1" applyFont="1" applyFill="1" applyBorder="1" applyAlignment="1">
      <alignment horizontal="center" vertical="center"/>
    </xf>
    <xf numFmtId="0" fontId="5" fillId="6" borderId="0" xfId="0" applyFont="1" applyFill="1" applyBorder="1" applyAlignment="1" applyProtection="1">
      <alignment horizontal="left" vertical="center"/>
      <protection locked="0"/>
    </xf>
    <xf numFmtId="166" fontId="8" fillId="6" borderId="15" xfId="0" applyNumberFormat="1" applyFont="1" applyFill="1" applyBorder="1" applyAlignment="1" applyProtection="1">
      <alignment horizontal="center" vertical="center"/>
      <protection locked="0"/>
    </xf>
    <xf numFmtId="166" fontId="8" fillId="6" borderId="16" xfId="0" applyNumberFormat="1" applyFont="1" applyFill="1" applyBorder="1" applyAlignment="1" applyProtection="1">
      <alignment horizontal="center" vertical="center"/>
      <protection locked="0"/>
    </xf>
    <xf numFmtId="166" fontId="8" fillId="6" borderId="9" xfId="0" applyNumberFormat="1" applyFont="1" applyFill="1" applyBorder="1" applyAlignment="1" applyProtection="1">
      <alignment horizontal="center" vertical="center"/>
      <protection locked="0"/>
    </xf>
    <xf numFmtId="166" fontId="5" fillId="6" borderId="2" xfId="0" applyNumberFormat="1" applyFont="1" applyFill="1" applyBorder="1" applyAlignment="1" applyProtection="1">
      <alignment horizontal="center" vertical="center"/>
      <protection locked="0"/>
    </xf>
    <xf numFmtId="165" fontId="6" fillId="4" borderId="3" xfId="0" applyNumberFormat="1" applyFont="1" applyFill="1" applyBorder="1" applyAlignment="1" applyProtection="1">
      <alignment horizontal="center" vertical="center"/>
      <protection locked="0"/>
    </xf>
    <xf numFmtId="0" fontId="6" fillId="4" borderId="4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16" fillId="4" borderId="3" xfId="0" applyFont="1" applyFill="1" applyBorder="1" applyAlignment="1" applyProtection="1">
      <alignment horizontal="center" vertical="center"/>
      <protection locked="0"/>
    </xf>
    <xf numFmtId="0" fontId="16" fillId="4" borderId="3" xfId="0" applyFont="1" applyFill="1" applyBorder="1" applyAlignment="1">
      <alignment horizontal="center" vertical="center"/>
    </xf>
    <xf numFmtId="0" fontId="16" fillId="4" borderId="4" xfId="0" applyFont="1" applyFill="1" applyBorder="1" applyAlignment="1">
      <alignment horizontal="center" vertical="center"/>
    </xf>
    <xf numFmtId="0" fontId="16" fillId="4" borderId="5" xfId="0" applyFont="1" applyFill="1" applyBorder="1" applyAlignment="1">
      <alignment horizontal="center" vertical="center"/>
    </xf>
    <xf numFmtId="0" fontId="17" fillId="5" borderId="3" xfId="0" applyFont="1" applyFill="1" applyBorder="1" applyAlignment="1" applyProtection="1">
      <alignment horizontal="left" vertical="center"/>
      <protection locked="0"/>
    </xf>
    <xf numFmtId="0" fontId="8" fillId="5" borderId="4" xfId="0" applyFont="1" applyFill="1" applyBorder="1" applyAlignment="1">
      <alignment vertical="center"/>
    </xf>
    <xf numFmtId="0" fontId="8" fillId="5" borderId="5" xfId="0" applyFont="1" applyFill="1" applyBorder="1" applyAlignment="1">
      <alignment vertical="center"/>
    </xf>
  </cellXfs>
  <cellStyles count="5">
    <cellStyle name="40 % - Accent1" xfId="4" builtinId="31"/>
    <cellStyle name="Accent1" xfId="3" builtinId="29"/>
    <cellStyle name="Monétaire" xfId="1" builtinId="4"/>
    <cellStyle name="Normal" xfId="0" builtinId="0"/>
    <cellStyle name="Normal 2" xfId="2"/>
  </cellStyles>
  <dxfs count="324">
    <dxf>
      <font>
        <color rgb="FF00B05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numFmt numFmtId="173" formatCode=";;;"/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B050"/>
      </font>
    </dxf>
    <dxf>
      <font>
        <color rgb="FF00B050"/>
      </font>
    </dxf>
    <dxf>
      <numFmt numFmtId="173" formatCode=";;;"/>
    </dxf>
    <dxf>
      <font>
        <color rgb="FF00B05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numFmt numFmtId="173" formatCode=";;;"/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B050"/>
      </font>
    </dxf>
    <dxf>
      <font>
        <color rgb="FF00B050"/>
      </font>
    </dxf>
    <dxf>
      <numFmt numFmtId="173" formatCode=";;;"/>
    </dxf>
    <dxf>
      <font>
        <color rgb="FF00B05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numFmt numFmtId="173" formatCode=";;;"/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B050"/>
      </font>
    </dxf>
    <dxf>
      <font>
        <color rgb="FF00B050"/>
      </font>
    </dxf>
    <dxf>
      <numFmt numFmtId="173" formatCode=";;;"/>
    </dxf>
  </dxfs>
  <tableStyles count="0" defaultTableStyle="TableStyleMedium9" defaultPivotStyle="PivotStyleLight16"/>
  <colors>
    <mruColors>
      <color rgb="FF00CC00"/>
      <color rgb="FFFFFF66"/>
      <color rgb="FFFF99FF"/>
      <color rgb="FFE63A5F"/>
      <color rgb="FFFF33CC"/>
      <color rgb="FFFFCC66"/>
      <color rgb="FFFFFF00"/>
      <color rgb="FFC2D69A"/>
      <color rgb="FFFAFEC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67_Simulateur%20de%20Mensualit&#233;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al_Langue"/>
      <sheetName val="Overview"/>
      <sheetName val="Formules"/>
      <sheetName val="Donnees"/>
      <sheetName val="TableauAmortissement"/>
      <sheetName val="Invoer"/>
      <sheetName val="Aflostabel"/>
      <sheetName val="Tabel"/>
      <sheetName val="Parameterblad"/>
    </sheetNames>
    <sheetDataSet>
      <sheetData sheetId="0"/>
      <sheetData sheetId="1"/>
      <sheetData sheetId="2">
        <row r="26">
          <cell r="A26">
            <v>1</v>
          </cell>
          <cell r="B26">
            <v>1</v>
          </cell>
          <cell r="C26" t="str">
            <v xml:space="preserve"> 1/1   +3/-3  formule variable</v>
          </cell>
          <cell r="F26">
            <v>5.1799999999999997E-3</v>
          </cell>
          <cell r="G26">
            <v>6.4000000000000001E-2</v>
          </cell>
          <cell r="I26">
            <v>4.6100000000000004E-3</v>
          </cell>
          <cell r="J26">
            <v>5.6799999999999996E-2</v>
          </cell>
          <cell r="K26" t="str">
            <v>Révision du taux (net) : annuelle. DUREE MAXIMALE = 30 ANS (Indice A)</v>
          </cell>
          <cell r="L26">
            <v>4.4600000000000004E-3</v>
          </cell>
          <cell r="M26">
            <v>5.4799999999999995E-2</v>
          </cell>
          <cell r="O26">
            <v>4.3800000000000002E-3</v>
          </cell>
          <cell r="P26">
            <v>5.3800000000000001E-2</v>
          </cell>
          <cell r="Q26" t="str">
            <v>Révision du taux (net) : annuelle. (Indice A)</v>
          </cell>
          <cell r="R26">
            <v>4.3800000000000002E-3</v>
          </cell>
          <cell r="S26">
            <v>5.3800000000000001E-2</v>
          </cell>
          <cell r="U26">
            <v>4.3800000000000002E-3</v>
          </cell>
          <cell r="V26">
            <v>5.3800000000000001E-2</v>
          </cell>
        </row>
        <row r="27">
          <cell r="A27">
            <v>2</v>
          </cell>
          <cell r="B27" t="str">
            <v>1bis</v>
          </cell>
          <cell r="C27" t="str">
            <v xml:space="preserve"> 1/1   +3/-3  mensualités fixes (15-18)</v>
          </cell>
          <cell r="F27">
            <v>5.2599999999999999E-3</v>
          </cell>
          <cell r="G27">
            <v>6.5000000000000002E-2</v>
          </cell>
          <cell r="I27">
            <v>4.7800000000000004E-3</v>
          </cell>
          <cell r="J27">
            <v>5.8900000000000001E-2</v>
          </cell>
          <cell r="K27" t="str">
            <v>Révision du taux : annuelle. (Indice A). La mensualité est constante pendant toute la durée du crédit. En cas d'augmentation du taux, la durée est prolongée de maximum 3 ans. En cas d'une diminution de taux, la durée est raccourcie de manière illimitée.</v>
          </cell>
          <cell r="L27">
            <v>4.62E-3</v>
          </cell>
          <cell r="M27">
            <v>5.6899999999999999E-2</v>
          </cell>
          <cell r="O27">
            <v>4.5399999999999998E-3</v>
          </cell>
          <cell r="P27">
            <v>5.5900000000000005E-2</v>
          </cell>
          <cell r="Q27" t="str">
            <v>Révision du taux : annuelle. (Indice A). La mensualité est constante pendant toute la durée du crédit. En cas d'augmentation du taux, la durée est prolongée de maximum 3 ans. En cas d'une diminution de taux, la durée est raccourcie de manière illimitée.</v>
          </cell>
          <cell r="R27">
            <v>4.5399999999999998E-3</v>
          </cell>
          <cell r="S27">
            <v>5.5900000000000005E-2</v>
          </cell>
          <cell r="U27">
            <v>4.5399999999999998E-3</v>
          </cell>
          <cell r="V27">
            <v>5.5900000000000005E-2</v>
          </cell>
        </row>
        <row r="28">
          <cell r="A28">
            <v>3</v>
          </cell>
          <cell r="B28" t="str">
            <v>1ter</v>
          </cell>
          <cell r="C28" t="str">
            <v xml:space="preserve"> 1/1   +3/-3  mensualités fixes (20-25)</v>
          </cell>
          <cell r="F28">
            <v>5.2599999999999999E-3</v>
          </cell>
          <cell r="G28">
            <v>6.5000000000000002E-2</v>
          </cell>
          <cell r="I28">
            <v>4.7600000000000003E-3</v>
          </cell>
          <cell r="J28">
            <v>5.8700000000000002E-2</v>
          </cell>
          <cell r="K28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L28">
            <v>4.6100000000000004E-3</v>
          </cell>
          <cell r="M28">
            <v>5.67E-2</v>
          </cell>
          <cell r="O28">
            <v>4.5300000000000002E-3</v>
          </cell>
          <cell r="P28">
            <v>5.57E-2</v>
          </cell>
          <cell r="Q28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R28">
            <v>4.5300000000000002E-3</v>
          </cell>
          <cell r="S28">
            <v>5.57E-2</v>
          </cell>
          <cell r="U28">
            <v>4.5300000000000002E-3</v>
          </cell>
          <cell r="V28">
            <v>5.57E-2</v>
          </cell>
        </row>
        <row r="29">
          <cell r="A29">
            <v>4</v>
          </cell>
          <cell r="B29" t="str">
            <v>1quater</v>
          </cell>
          <cell r="C29" t="str">
            <v xml:space="preserve"> 1/1   +3/-3  mensualités fixes (25-30)</v>
          </cell>
          <cell r="F29">
            <v>5.2599999999999999E-3</v>
          </cell>
          <cell r="G29">
            <v>6.5000000000000002E-2</v>
          </cell>
          <cell r="I29">
            <v>4.7299999999999998E-3</v>
          </cell>
          <cell r="J29">
            <v>5.8200000000000002E-2</v>
          </cell>
          <cell r="K29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L29">
            <v>4.5700000000000003E-3</v>
          </cell>
          <cell r="M29">
            <v>5.62E-2</v>
          </cell>
          <cell r="O29">
            <v>4.4900000000000001E-3</v>
          </cell>
          <cell r="P29">
            <v>5.5199999999999999E-2</v>
          </cell>
          <cell r="Q29" t="str">
            <v>Révision du taux : annuelle. (Indice A). La mensualité est constante pendant toute la durée du crédit. En cas d'augmentation du taux, la durée est prolongée de maximum 5 ans. En cas d'une diminution, la durée est raccourcie de manière illimitée.</v>
          </cell>
          <cell r="R29">
            <v>4.4900000000000001E-3</v>
          </cell>
          <cell r="S29">
            <v>5.5199999999999999E-2</v>
          </cell>
          <cell r="U29">
            <v>4.4900000000000001E-3</v>
          </cell>
          <cell r="V29">
            <v>5.5199999999999999E-2</v>
          </cell>
        </row>
        <row r="30">
          <cell r="A30">
            <v>5</v>
          </cell>
          <cell r="B30">
            <v>2</v>
          </cell>
          <cell r="C30" t="str">
            <v xml:space="preserve"> 5/5   +4/-4  formule variable</v>
          </cell>
          <cell r="F30">
            <v>4.8700000000000002E-3</v>
          </cell>
          <cell r="G30">
            <v>0.06</v>
          </cell>
          <cell r="I30">
            <v>4.5300000000000002E-3</v>
          </cell>
          <cell r="J30">
            <v>5.57E-2</v>
          </cell>
          <cell r="K30" t="str">
            <v>Révision quinquennale du taux. DUREE MAXIMALE = 30 ANS  (Indice : E).</v>
          </cell>
          <cell r="L30">
            <v>4.3699999999999998E-3</v>
          </cell>
          <cell r="M30">
            <v>5.3699999999999998E-2</v>
          </cell>
          <cell r="O30">
            <v>4.2900000000000004E-3</v>
          </cell>
          <cell r="P30">
            <v>5.2699999999999997E-2</v>
          </cell>
          <cell r="Q30" t="str">
            <v>Révision quinquennale du taux. DUREE MAXIMALE = 30 ANS(Indice : E).</v>
          </cell>
          <cell r="R30">
            <v>4.2900000000000004E-3</v>
          </cell>
          <cell r="S30">
            <v>5.2699999999999997E-2</v>
          </cell>
          <cell r="U30">
            <v>4.2900000000000004E-3</v>
          </cell>
          <cell r="V30">
            <v>5.2699999999999997E-2</v>
          </cell>
        </row>
        <row r="31">
          <cell r="A31">
            <v>6</v>
          </cell>
          <cell r="B31">
            <v>3</v>
          </cell>
          <cell r="C31" t="str">
            <v xml:space="preserve"> 10/5   +2/-5  formule (semi) variable</v>
          </cell>
          <cell r="F31">
            <v>4.9500000000000004E-3</v>
          </cell>
          <cell r="G31">
            <v>6.0999999999999999E-2</v>
          </cell>
          <cell r="I31">
            <v>4.6600000000000001E-3</v>
          </cell>
          <cell r="J31">
            <v>5.74E-2</v>
          </cell>
          <cell r="K31" t="str">
            <v>La première révision du taux est après 10 ans, ensuite quinquennale. DUREE MAXIMALE = 30 ANS (Indice : E)</v>
          </cell>
          <cell r="L31">
            <v>4.4999999999999997E-3</v>
          </cell>
          <cell r="M31">
            <v>5.5399999999999998E-2</v>
          </cell>
          <cell r="O31">
            <v>4.4200000000000003E-3</v>
          </cell>
          <cell r="P31">
            <v>5.4400000000000004E-2</v>
          </cell>
          <cell r="Q31" t="str">
            <v>La première révision du taux est après 10 ans, ensuite quinquennale. (Indice : E)</v>
          </cell>
          <cell r="R31">
            <v>4.4200000000000003E-3</v>
          </cell>
          <cell r="S31">
            <v>5.4400000000000004E-2</v>
          </cell>
          <cell r="U31">
            <v>4.4200000000000003E-3</v>
          </cell>
          <cell r="V31">
            <v>5.4400000000000004E-2</v>
          </cell>
        </row>
        <row r="32">
          <cell r="A32">
            <v>7</v>
          </cell>
          <cell r="B32">
            <v>4</v>
          </cell>
          <cell r="C32" t="str">
            <v xml:space="preserve"> 10/0  +0/-0 -  10 ans fixe</v>
          </cell>
          <cell r="F32">
            <v>4.8700000000000002E-3</v>
          </cell>
          <cell r="G32">
            <v>0.06</v>
          </cell>
          <cell r="I32">
            <v>4.64E-3</v>
          </cell>
          <cell r="J32">
            <v>5.7099999999999998E-2</v>
          </cell>
          <cell r="K32" t="str">
            <v>Formule à taux fixe sur 10 ans.</v>
          </cell>
          <cell r="L32">
            <v>4.4799999999999996E-3</v>
          </cell>
          <cell r="M32">
            <v>5.5099999999999996E-2</v>
          </cell>
          <cell r="O32">
            <v>4.4000000000000003E-3</v>
          </cell>
          <cell r="P32">
            <v>5.4099999999999995E-2</v>
          </cell>
          <cell r="Q32" t="str">
            <v>Formule à taux fixe sur 10 ans.</v>
          </cell>
          <cell r="R32">
            <v>4.4000000000000003E-3</v>
          </cell>
          <cell r="S32">
            <v>5.4099999999999995E-2</v>
          </cell>
          <cell r="U32">
            <v>4.4000000000000003E-3</v>
          </cell>
          <cell r="V32">
            <v>5.4099999999999995E-2</v>
          </cell>
        </row>
        <row r="33">
          <cell r="A33">
            <v>8</v>
          </cell>
          <cell r="B33">
            <v>5</v>
          </cell>
          <cell r="C33" t="str">
            <v xml:space="preserve"> 13/0  +0/-0 -  13 ans fixe</v>
          </cell>
          <cell r="F33">
            <v>4.9100000000000003E-3</v>
          </cell>
          <cell r="G33">
            <v>6.0499999999999998E-2</v>
          </cell>
          <cell r="I33">
            <v>4.6899999999999997E-3</v>
          </cell>
          <cell r="J33">
            <v>5.7700000000000001E-2</v>
          </cell>
          <cell r="K33" t="str">
            <v>Formule à taux fixe. Durée du crédit : &gt; 10 ans et maximum 13 ans.</v>
          </cell>
          <cell r="L33">
            <v>4.5300000000000002E-3</v>
          </cell>
          <cell r="M33">
            <v>5.57E-2</v>
          </cell>
          <cell r="O33">
            <v>4.45E-3</v>
          </cell>
          <cell r="P33">
            <v>5.4699999999999999E-2</v>
          </cell>
          <cell r="Q33" t="str">
            <v>Formule à taux fixe. Durée du crédit : &gt; 10 ans et maximum 13 ans.</v>
          </cell>
          <cell r="R33">
            <v>4.45E-3</v>
          </cell>
          <cell r="S33">
            <v>5.4699999999999999E-2</v>
          </cell>
          <cell r="U33">
            <v>4.45E-3</v>
          </cell>
          <cell r="V33">
            <v>5.4699999999999999E-2</v>
          </cell>
        </row>
        <row r="34">
          <cell r="A34">
            <v>9</v>
          </cell>
          <cell r="B34">
            <v>6</v>
          </cell>
          <cell r="C34" t="str">
            <v xml:space="preserve"> 15/0  +0/-0 -  15 ans fixe</v>
          </cell>
          <cell r="F34">
            <v>4.9100000000000003E-3</v>
          </cell>
          <cell r="G34">
            <v>6.0499999999999998E-2</v>
          </cell>
          <cell r="I34">
            <v>4.7200000000000002E-3</v>
          </cell>
          <cell r="J34">
            <v>5.8099999999999999E-2</v>
          </cell>
          <cell r="K34" t="str">
            <v>Formule à taux fixe. Durée du crédit : &gt; 13 ans et maximum 15 ans.</v>
          </cell>
          <cell r="L34">
            <v>4.5599999999999998E-3</v>
          </cell>
          <cell r="M34">
            <v>5.6099999999999997E-2</v>
          </cell>
          <cell r="O34">
            <v>4.4799999999999996E-3</v>
          </cell>
          <cell r="P34">
            <v>5.5099999999999996E-2</v>
          </cell>
          <cell r="Q34" t="str">
            <v>Formule à taux fixe. Durée du crédit : &gt; 13 ans et maximum 15 ans.</v>
          </cell>
          <cell r="R34">
            <v>4.4799999999999996E-3</v>
          </cell>
          <cell r="S34">
            <v>5.5099999999999996E-2</v>
          </cell>
          <cell r="U34">
            <v>4.4799999999999996E-3</v>
          </cell>
          <cell r="V34">
            <v>5.5099999999999996E-2</v>
          </cell>
        </row>
        <row r="35">
          <cell r="A35">
            <v>10</v>
          </cell>
          <cell r="B35">
            <v>7</v>
          </cell>
          <cell r="C35" t="str">
            <v xml:space="preserve"> 18/0  +0/-0 -  18 ans fixe</v>
          </cell>
          <cell r="F35">
            <v>4.9500000000000004E-3</v>
          </cell>
          <cell r="G35">
            <v>6.0999999999999999E-2</v>
          </cell>
          <cell r="I35">
            <v>4.7600000000000003E-3</v>
          </cell>
          <cell r="J35">
            <v>5.8599999999999999E-2</v>
          </cell>
          <cell r="K35" t="str">
            <v>Formule à taux fixe. Durée du crédit : &gt; 15 ans et maximum 18 ans.</v>
          </cell>
          <cell r="L35">
            <v>4.5999999999999999E-3</v>
          </cell>
          <cell r="M35">
            <v>5.6599999999999998E-2</v>
          </cell>
          <cell r="O35">
            <v>4.5199999999999997E-3</v>
          </cell>
          <cell r="P35">
            <v>5.5599999999999997E-2</v>
          </cell>
          <cell r="Q35" t="str">
            <v>Formule à taux fixe. Durée du crédit : &gt; 15 ans et maximum 18 ans.</v>
          </cell>
          <cell r="R35">
            <v>4.5199999999999997E-3</v>
          </cell>
          <cell r="S35">
            <v>5.5599999999999997E-2</v>
          </cell>
          <cell r="U35">
            <v>4.5199999999999997E-3</v>
          </cell>
          <cell r="V35">
            <v>5.5599999999999997E-2</v>
          </cell>
        </row>
        <row r="36">
          <cell r="A36">
            <v>11</v>
          </cell>
          <cell r="B36">
            <v>8</v>
          </cell>
          <cell r="C36" t="str">
            <v xml:space="preserve"> 20/0  +0/-0 -  20 ans fixe</v>
          </cell>
          <cell r="F36">
            <v>4.9500000000000004E-3</v>
          </cell>
          <cell r="G36">
            <v>6.0999999999999999E-2</v>
          </cell>
          <cell r="I36">
            <v>4.7600000000000003E-3</v>
          </cell>
          <cell r="J36">
            <v>5.8700000000000002E-2</v>
          </cell>
          <cell r="K36" t="str">
            <v>Formule à taux fixe. Durée du crédit : &gt; 18 ans et maximum 20 ans.</v>
          </cell>
          <cell r="L36">
            <v>4.6100000000000004E-3</v>
          </cell>
          <cell r="M36">
            <v>5.67E-2</v>
          </cell>
          <cell r="O36">
            <v>4.5300000000000002E-3</v>
          </cell>
          <cell r="P36">
            <v>5.57E-2</v>
          </cell>
          <cell r="Q36" t="str">
            <v>Formule à taux fixe. Durée du crédit : &gt; 18 ans et maximum 20 ans.</v>
          </cell>
          <cell r="R36">
            <v>4.5300000000000002E-3</v>
          </cell>
          <cell r="S36">
            <v>5.57E-2</v>
          </cell>
          <cell r="U36">
            <v>4.5300000000000002E-3</v>
          </cell>
          <cell r="V36">
            <v>5.57E-2</v>
          </cell>
        </row>
        <row r="37">
          <cell r="A37">
            <v>12</v>
          </cell>
          <cell r="B37">
            <v>9</v>
          </cell>
          <cell r="C37" t="str">
            <v xml:space="preserve"> 25/0  +0/-0 -  25 ans fixe</v>
          </cell>
          <cell r="F37">
            <v>4.9899999999999996E-3</v>
          </cell>
          <cell r="G37">
            <v>6.1499999999999999E-2</v>
          </cell>
          <cell r="I37">
            <v>4.79E-3</v>
          </cell>
          <cell r="J37">
            <v>5.8999999999999997E-2</v>
          </cell>
          <cell r="K37" t="str">
            <v>Formule à taux fixe. Durée du crédit : &gt; 20 ans et maximum 25 ans.</v>
          </cell>
          <cell r="L37">
            <v>4.6299999999999996E-3</v>
          </cell>
          <cell r="M37">
            <v>5.6999999999999995E-2</v>
          </cell>
          <cell r="O37">
            <v>4.5500000000000002E-3</v>
          </cell>
          <cell r="P37">
            <v>5.5999999999999994E-2</v>
          </cell>
          <cell r="Q37" t="str">
            <v>Formule à taux fixe. Durée du crédit : &gt; 20 ans et maximum 25 ans.</v>
          </cell>
          <cell r="R37">
            <v>4.5500000000000002E-3</v>
          </cell>
          <cell r="S37">
            <v>5.5999999999999994E-2</v>
          </cell>
          <cell r="U37">
            <v>4.5500000000000002E-3</v>
          </cell>
          <cell r="V37">
            <v>5.5999999999999994E-2</v>
          </cell>
        </row>
        <row r="38">
          <cell r="A38">
            <v>13</v>
          </cell>
          <cell r="B38">
            <v>10</v>
          </cell>
          <cell r="C38" t="str">
            <v xml:space="preserve"> 30/0  +0/-0 -  30 ans fixe</v>
          </cell>
          <cell r="F38">
            <v>4.9899999999999996E-3</v>
          </cell>
          <cell r="G38">
            <v>6.1499999999999999E-2</v>
          </cell>
          <cell r="I38">
            <v>4.7999999999999996E-3</v>
          </cell>
          <cell r="J38">
            <v>5.91E-2</v>
          </cell>
          <cell r="K38" t="str">
            <v>Formule à taux fixe. Durée du crédit : &gt; 25 ans et maximum 30 ans.</v>
          </cell>
          <cell r="L38">
            <v>4.64E-3</v>
          </cell>
          <cell r="M38">
            <v>5.7099999999999998E-2</v>
          </cell>
          <cell r="O38">
            <v>4.5599999999999998E-3</v>
          </cell>
          <cell r="P38">
            <v>5.6099999999999997E-2</v>
          </cell>
          <cell r="Q38" t="str">
            <v>Formule à taux fixe. Durée du crédit : &gt; 25 ans et maximum 30 ans.</v>
          </cell>
          <cell r="R38">
            <v>4.5599999999999998E-3</v>
          </cell>
          <cell r="S38">
            <v>5.6099999999999997E-2</v>
          </cell>
          <cell r="U38">
            <v>4.5599999999999998E-3</v>
          </cell>
          <cell r="V38">
            <v>5.6099999999999997E-2</v>
          </cell>
        </row>
        <row r="39">
          <cell r="A39">
            <v>14</v>
          </cell>
          <cell r="B39">
            <v>11</v>
          </cell>
          <cell r="C39" t="str">
            <v xml:space="preserve"> 40/0  +0/-0 -  40 ans fixe</v>
          </cell>
          <cell r="F39">
            <v>5.1399999999999996E-3</v>
          </cell>
          <cell r="G39">
            <v>6.3500000000000001E-2</v>
          </cell>
          <cell r="I39">
            <v>4.81E-3</v>
          </cell>
          <cell r="J39">
            <v>5.9299999999999999E-2</v>
          </cell>
          <cell r="K39" t="str">
            <v>Formule à taux fixe. Durée du crédit : &gt; 30 ans et maximum 40 ans.</v>
          </cell>
          <cell r="L39">
            <v>4.6499999999999996E-3</v>
          </cell>
          <cell r="M39">
            <v>5.7299999999999997E-2</v>
          </cell>
          <cell r="O39">
            <v>4.5700000000000003E-3</v>
          </cell>
          <cell r="P39">
            <v>5.6300000000000003E-2</v>
          </cell>
          <cell r="Q39" t="str">
            <v>Formule à taux fixe. Durée du crédit : &gt; 25 ans et maximum 30 ans.</v>
          </cell>
          <cell r="R39">
            <v>4.5700000000000003E-3</v>
          </cell>
          <cell r="S39">
            <v>5.6300000000000003E-2</v>
          </cell>
          <cell r="U39">
            <v>4.5700000000000003E-3</v>
          </cell>
          <cell r="V39">
            <v>5.6300000000000003E-2</v>
          </cell>
        </row>
      </sheetData>
      <sheetData sheetId="3"/>
      <sheetData sheetId="4"/>
      <sheetData sheetId="5"/>
      <sheetData sheetId="6"/>
      <sheetData sheetId="7"/>
      <sheetData sheetId="8">
        <row r="1">
          <cell r="C1">
            <v>40.3399</v>
          </cell>
        </row>
        <row r="4">
          <cell r="B4">
            <v>39717</v>
          </cell>
        </row>
        <row r="25">
          <cell r="A25">
            <v>1</v>
          </cell>
          <cell r="B25" t="str">
            <v>Mensualités constantes</v>
          </cell>
        </row>
        <row r="26">
          <cell r="A26">
            <v>2</v>
          </cell>
          <cell r="B26" t="str">
            <v>Amortissements constantes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AT275"/>
  <sheetViews>
    <sheetView showZeros="0" topLeftCell="A7" zoomScale="80" zoomScaleNormal="80" zoomScaleSheetLayoutView="100" workbookViewId="0">
      <selection activeCell="P38" sqref="P38"/>
    </sheetView>
  </sheetViews>
  <sheetFormatPr baseColWidth="10" defaultRowHeight="20.100000000000001" customHeight="1" x14ac:dyDescent="0.25"/>
  <cols>
    <col min="1" max="1" width="0.140625" style="7" customWidth="1"/>
    <col min="2" max="2" width="1.5703125" style="10" customWidth="1"/>
    <col min="3" max="3" width="34.42578125" style="7" bestFit="1" customWidth="1"/>
    <col min="4" max="4" width="1.7109375" style="10" customWidth="1"/>
    <col min="5" max="5" width="13.28515625" style="7" customWidth="1"/>
    <col min="6" max="6" width="1.7109375" style="7" customWidth="1"/>
    <col min="7" max="7" width="13.28515625" style="7" customWidth="1"/>
    <col min="8" max="8" width="1.7109375" style="10" customWidth="1"/>
    <col min="9" max="9" width="13.28515625" style="7" customWidth="1"/>
    <col min="10" max="10" width="1.7109375" style="7" customWidth="1"/>
    <col min="11" max="11" width="15.28515625" style="7" bestFit="1" customWidth="1"/>
    <col min="12" max="12" width="1.7109375" style="10" customWidth="1"/>
    <col min="13" max="13" width="13.28515625" style="7" customWidth="1"/>
    <col min="14" max="14" width="1.7109375" style="7" customWidth="1"/>
    <col min="15" max="15" width="13.28515625" style="7" customWidth="1"/>
    <col min="16" max="16" width="25.42578125" style="10" customWidth="1"/>
    <col min="17" max="17" width="50" style="7" hidden="1" customWidth="1"/>
    <col min="18" max="18" width="1.7109375" style="11" hidden="1" customWidth="1"/>
    <col min="19" max="19" width="13.28515625" style="7" hidden="1" customWidth="1"/>
    <col min="20" max="20" width="1.7109375" style="10" hidden="1" customWidth="1"/>
    <col min="21" max="21" width="13.28515625" style="7" hidden="1" customWidth="1"/>
    <col min="22" max="22" width="1.7109375" style="10" hidden="1" customWidth="1"/>
    <col min="23" max="23" width="13.28515625" style="7" hidden="1" customWidth="1"/>
    <col min="24" max="24" width="1.7109375" style="10" hidden="1" customWidth="1"/>
    <col min="25" max="25" width="13.28515625" style="7" hidden="1" customWidth="1"/>
    <col min="26" max="26" width="1.7109375" style="7" hidden="1" customWidth="1"/>
    <col min="27" max="27" width="13.28515625" style="7" hidden="1" customWidth="1"/>
    <col min="28" max="28" width="1.7109375" style="7" hidden="1" customWidth="1"/>
    <col min="29" max="29" width="13.28515625" style="7" hidden="1" customWidth="1"/>
    <col min="30" max="30" width="1.7109375" style="7" hidden="1" customWidth="1"/>
    <col min="31" max="31" width="13.28515625" style="7" hidden="1" customWidth="1"/>
    <col min="32" max="32" width="1.7109375" style="7" hidden="1" customWidth="1"/>
    <col min="33" max="33" width="13.28515625" style="7" hidden="1" customWidth="1"/>
    <col min="34" max="34" width="0.85546875" style="10" hidden="1" customWidth="1"/>
    <col min="35" max="35" width="25.85546875" style="10" customWidth="1"/>
    <col min="36" max="36" width="0.85546875" style="7" customWidth="1"/>
    <col min="37" max="37" width="13.7109375" style="7" customWidth="1"/>
    <col min="38" max="38" width="16.28515625" style="7" customWidth="1"/>
    <col min="39" max="39" width="13.7109375" style="7" customWidth="1"/>
    <col min="40" max="40" width="0.85546875" style="7" customWidth="1"/>
    <col min="41" max="41" width="13.7109375" style="7" customWidth="1"/>
    <col min="42" max="42" width="0.85546875" style="7" customWidth="1"/>
    <col min="43" max="43" width="13.7109375" style="7" customWidth="1"/>
    <col min="44" max="44" width="0.85546875" style="7" customWidth="1"/>
    <col min="45" max="45" width="13.7109375" style="7" customWidth="1"/>
    <col min="46" max="16384" width="11.42578125" style="7"/>
  </cols>
  <sheetData>
    <row r="1" spans="3:34" s="46" customFormat="1" ht="20.100000000000001" customHeight="1" thickBot="1" x14ac:dyDescent="0.3">
      <c r="R1" s="114"/>
    </row>
    <row r="2" spans="3:34" s="46" customFormat="1" ht="30" customHeight="1" thickBot="1" x14ac:dyDescent="0.3">
      <c r="C2" s="113" t="s">
        <v>106</v>
      </c>
      <c r="D2" s="115"/>
      <c r="E2" s="35"/>
      <c r="F2" s="24"/>
      <c r="G2" s="24"/>
      <c r="H2" s="24"/>
      <c r="I2" s="24"/>
      <c r="J2" s="115"/>
      <c r="K2" s="35"/>
      <c r="L2" s="24"/>
      <c r="M2" s="24"/>
      <c r="N2" s="24"/>
      <c r="O2" s="24"/>
      <c r="P2" s="115"/>
      <c r="R2" s="114"/>
    </row>
    <row r="3" spans="3:34" s="46" customFormat="1" ht="20.100000000000001" customHeight="1" thickBot="1" x14ac:dyDescent="0.3">
      <c r="F3" s="15"/>
      <c r="H3" s="15"/>
      <c r="I3" s="15"/>
      <c r="J3" s="15"/>
      <c r="K3" s="15"/>
      <c r="L3" s="15"/>
      <c r="M3" s="15"/>
      <c r="N3" s="15"/>
      <c r="O3" s="15"/>
      <c r="P3" s="15"/>
      <c r="R3" s="114"/>
    </row>
    <row r="4" spans="3:34" s="46" customFormat="1" ht="30" customHeight="1" thickBot="1" x14ac:dyDescent="0.3">
      <c r="C4" s="116" t="s">
        <v>103</v>
      </c>
      <c r="D4" s="48"/>
      <c r="E4" s="270" t="s">
        <v>42</v>
      </c>
      <c r="F4" s="272"/>
      <c r="G4" s="273"/>
      <c r="H4" s="33"/>
      <c r="I4" s="270" t="s">
        <v>43</v>
      </c>
      <c r="J4" s="272"/>
      <c r="K4" s="273"/>
      <c r="L4" s="33"/>
      <c r="M4" s="270" t="s">
        <v>107</v>
      </c>
      <c r="N4" s="268"/>
      <c r="O4" s="269"/>
      <c r="P4" s="33"/>
      <c r="Q4" s="116" t="s">
        <v>59</v>
      </c>
      <c r="S4" s="117" t="s">
        <v>70</v>
      </c>
      <c r="W4" s="270" t="s">
        <v>58</v>
      </c>
      <c r="X4" s="268"/>
      <c r="Y4" s="269"/>
      <c r="AA4" s="117" t="s">
        <v>70</v>
      </c>
    </row>
    <row r="5" spans="3:34" s="46" customFormat="1" ht="9.9499999999999993" customHeight="1" thickBot="1" x14ac:dyDescent="0.3">
      <c r="C5" s="118"/>
      <c r="D5" s="48"/>
      <c r="E5" s="119"/>
      <c r="F5" s="120"/>
      <c r="G5" s="120"/>
      <c r="H5" s="33"/>
      <c r="I5" s="119"/>
      <c r="J5" s="120"/>
      <c r="K5" s="120"/>
      <c r="L5" s="33"/>
      <c r="M5" s="119"/>
      <c r="N5" s="120"/>
      <c r="O5" s="120"/>
      <c r="P5" s="33"/>
    </row>
    <row r="6" spans="3:34" s="46" customFormat="1" ht="20.100000000000001" customHeight="1" x14ac:dyDescent="0.25">
      <c r="C6" s="121" t="s">
        <v>16</v>
      </c>
      <c r="D6" s="48"/>
      <c r="E6" s="122"/>
      <c r="F6" s="123"/>
      <c r="G6" s="124"/>
      <c r="H6" s="33"/>
      <c r="I6" s="122"/>
      <c r="J6" s="123"/>
      <c r="K6" s="124"/>
      <c r="L6" s="33"/>
      <c r="M6" s="35"/>
      <c r="N6" s="35"/>
      <c r="O6" s="35"/>
      <c r="P6" s="33"/>
      <c r="Q6" s="125" t="s">
        <v>38</v>
      </c>
      <c r="R6" s="48"/>
      <c r="S6" s="126"/>
      <c r="W6" s="127" t="s">
        <v>81</v>
      </c>
      <c r="X6" s="128"/>
      <c r="Y6" s="129"/>
      <c r="AA6" s="130"/>
      <c r="AF6" s="131"/>
    </row>
    <row r="7" spans="3:34" s="46" customFormat="1" ht="20.100000000000001" customHeight="1" thickBot="1" x14ac:dyDescent="0.3">
      <c r="C7" s="132" t="s">
        <v>17</v>
      </c>
      <c r="D7" s="48"/>
      <c r="E7" s="133"/>
      <c r="F7" s="134"/>
      <c r="G7" s="135"/>
      <c r="H7" s="33"/>
      <c r="I7" s="133"/>
      <c r="J7" s="134"/>
      <c r="K7" s="135"/>
      <c r="L7" s="33"/>
      <c r="M7" s="35"/>
      <c r="N7" s="35"/>
      <c r="O7" s="35"/>
      <c r="P7" s="33"/>
      <c r="Q7" s="136" t="s">
        <v>72</v>
      </c>
      <c r="R7" s="15"/>
      <c r="S7" s="137"/>
      <c r="W7" s="138" t="s">
        <v>82</v>
      </c>
      <c r="X7" s="139"/>
      <c r="Y7" s="140"/>
      <c r="AA7" s="141"/>
      <c r="AF7" s="131"/>
    </row>
    <row r="8" spans="3:34" s="46" customFormat="1" ht="20.100000000000001" customHeight="1" x14ac:dyDescent="0.25">
      <c r="C8" s="132" t="s">
        <v>44</v>
      </c>
      <c r="D8" s="48"/>
      <c r="E8" s="133"/>
      <c r="F8" s="134"/>
      <c r="G8" s="135"/>
      <c r="H8" s="33"/>
      <c r="I8" s="133"/>
      <c r="J8" s="134"/>
      <c r="K8" s="135"/>
      <c r="L8" s="33"/>
      <c r="M8" s="122"/>
      <c r="N8" s="142"/>
      <c r="O8" s="143"/>
      <c r="P8" s="33"/>
      <c r="Q8" s="136" t="s">
        <v>27</v>
      </c>
      <c r="R8" s="15"/>
      <c r="S8" s="137">
        <f>S7*21%</f>
        <v>0</v>
      </c>
      <c r="W8" s="144" t="s">
        <v>83</v>
      </c>
      <c r="X8" s="145"/>
      <c r="Y8" s="146"/>
      <c r="AA8" s="147"/>
      <c r="AF8" s="148"/>
    </row>
    <row r="9" spans="3:34" s="46" customFormat="1" ht="20.100000000000001" customHeight="1" x14ac:dyDescent="0.25">
      <c r="C9" s="132" t="s">
        <v>45</v>
      </c>
      <c r="D9" s="15"/>
      <c r="E9" s="133"/>
      <c r="F9" s="134"/>
      <c r="G9" s="135"/>
      <c r="H9" s="33"/>
      <c r="I9" s="133"/>
      <c r="J9" s="134"/>
      <c r="K9" s="135"/>
      <c r="L9" s="33"/>
      <c r="M9" s="133"/>
      <c r="N9" s="149"/>
      <c r="O9" s="150"/>
      <c r="P9" s="33"/>
      <c r="Q9" s="136" t="s">
        <v>25</v>
      </c>
      <c r="R9" s="15"/>
      <c r="S9" s="151">
        <f>S7+S8</f>
        <v>0</v>
      </c>
      <c r="W9" s="152" t="s">
        <v>34</v>
      </c>
      <c r="X9" s="153"/>
      <c r="Y9" s="154"/>
      <c r="AA9" s="137">
        <f>AA7*AA8*3/12</f>
        <v>0</v>
      </c>
      <c r="AF9" s="155"/>
    </row>
    <row r="10" spans="3:34" s="46" customFormat="1" ht="20.100000000000001" customHeight="1" thickBot="1" x14ac:dyDescent="0.3">
      <c r="C10" s="132" t="s">
        <v>46</v>
      </c>
      <c r="D10" s="48"/>
      <c r="E10" s="133"/>
      <c r="F10" s="134"/>
      <c r="G10" s="135"/>
      <c r="H10" s="33"/>
      <c r="I10" s="133"/>
      <c r="J10" s="134"/>
      <c r="K10" s="135"/>
      <c r="L10" s="33"/>
      <c r="M10" s="156"/>
      <c r="N10" s="157"/>
      <c r="O10" s="158"/>
      <c r="P10" s="33"/>
      <c r="Q10" s="159" t="s">
        <v>5</v>
      </c>
      <c r="R10" s="15"/>
      <c r="S10" s="160"/>
      <c r="W10" s="161" t="s">
        <v>35</v>
      </c>
      <c r="X10" s="162"/>
      <c r="Y10" s="163"/>
      <c r="AA10" s="164" t="str">
        <f>IF(AA6="","",CHOOSE(MATCH(AA6,AE$148:AE$164,1),AF150,AF151,AF152,AF153,AF154,AF155,AF156,AF157,AF158,AF159,AF160,AF161,AF162,AF163,AF164,AF165))</f>
        <v/>
      </c>
      <c r="AF10" s="155"/>
    </row>
    <row r="11" spans="3:34" s="46" customFormat="1" ht="20.100000000000001" customHeight="1" thickBot="1" x14ac:dyDescent="0.3">
      <c r="C11" s="165" t="s">
        <v>47</v>
      </c>
      <c r="D11" s="48"/>
      <c r="E11" s="166"/>
      <c r="F11" s="167"/>
      <c r="G11" s="168"/>
      <c r="H11" s="33"/>
      <c r="I11" s="166"/>
      <c r="J11" s="167"/>
      <c r="K11" s="168"/>
      <c r="L11" s="33"/>
      <c r="M11" s="166"/>
      <c r="N11" s="169"/>
      <c r="O11" s="170"/>
      <c r="P11" s="33"/>
      <c r="Q11" s="171" t="s">
        <v>71</v>
      </c>
      <c r="R11" s="15"/>
      <c r="S11" s="86">
        <f>SUM(S6:S9)-S10</f>
        <v>0</v>
      </c>
      <c r="W11" s="172" t="s">
        <v>36</v>
      </c>
      <c r="X11" s="173"/>
      <c r="Y11" s="174"/>
      <c r="AA11" s="86">
        <f>SUM(AA7:AA10)</f>
        <v>0</v>
      </c>
      <c r="AF11" s="155"/>
      <c r="AH11" s="155"/>
    </row>
    <row r="12" spans="3:34" s="46" customFormat="1" ht="20.100000000000001" customHeight="1" thickBot="1" x14ac:dyDescent="0.3">
      <c r="C12" s="15"/>
      <c r="D12" s="48"/>
      <c r="E12" s="35"/>
      <c r="F12" s="107"/>
      <c r="G12" s="107"/>
      <c r="H12" s="33"/>
      <c r="I12" s="35"/>
      <c r="J12" s="107"/>
      <c r="K12" s="107"/>
      <c r="L12" s="33"/>
      <c r="M12" s="35"/>
      <c r="N12" s="35"/>
      <c r="O12" s="35"/>
      <c r="P12" s="33"/>
      <c r="W12" s="61"/>
      <c r="AH12" s="155"/>
    </row>
    <row r="13" spans="3:34" s="46" customFormat="1" ht="30" customHeight="1" thickBot="1" x14ac:dyDescent="0.3">
      <c r="C13" s="175" t="s">
        <v>76</v>
      </c>
      <c r="D13" s="48"/>
      <c r="E13" s="35"/>
      <c r="F13" s="107"/>
      <c r="G13" s="107"/>
      <c r="H13" s="33"/>
      <c r="I13" s="35"/>
      <c r="J13" s="107"/>
      <c r="K13" s="107"/>
      <c r="L13" s="33"/>
      <c r="M13" s="35"/>
      <c r="N13" s="35"/>
      <c r="O13" s="35"/>
      <c r="P13" s="155"/>
      <c r="Q13" s="176" t="s">
        <v>60</v>
      </c>
      <c r="R13" s="15"/>
      <c r="S13" s="116" t="s">
        <v>63</v>
      </c>
      <c r="U13" s="116" t="s">
        <v>61</v>
      </c>
      <c r="W13" s="116" t="s">
        <v>62</v>
      </c>
      <c r="AH13" s="155"/>
    </row>
    <row r="14" spans="3:34" s="46" customFormat="1" ht="9.9499999999999993" customHeight="1" thickBot="1" x14ac:dyDescent="0.3">
      <c r="C14" s="15"/>
      <c r="D14" s="48"/>
      <c r="E14" s="35"/>
      <c r="F14" s="107"/>
      <c r="G14" s="107"/>
      <c r="H14" s="155"/>
      <c r="I14" s="35"/>
      <c r="J14" s="107"/>
      <c r="K14" s="107"/>
      <c r="L14" s="155"/>
      <c r="M14" s="35"/>
      <c r="N14" s="35"/>
      <c r="O14" s="35"/>
      <c r="P14" s="33"/>
      <c r="Q14" s="61"/>
      <c r="R14" s="15"/>
      <c r="S14" s="15"/>
      <c r="AH14" s="33"/>
    </row>
    <row r="15" spans="3:34" s="46" customFormat="1" ht="20.100000000000001" customHeight="1" thickBot="1" x14ac:dyDescent="0.3">
      <c r="C15" s="113" t="s">
        <v>75</v>
      </c>
      <c r="D15" s="48"/>
      <c r="E15" s="116" t="s">
        <v>121</v>
      </c>
      <c r="F15" s="48"/>
      <c r="G15" s="177" t="s">
        <v>48</v>
      </c>
      <c r="H15" s="33"/>
      <c r="I15" s="117" t="s">
        <v>49</v>
      </c>
      <c r="J15" s="33"/>
      <c r="K15" s="178" t="s">
        <v>98</v>
      </c>
      <c r="L15" s="33"/>
      <c r="M15" s="178" t="s">
        <v>73</v>
      </c>
      <c r="N15" s="33"/>
      <c r="O15" s="178" t="s">
        <v>74</v>
      </c>
      <c r="P15" s="33"/>
      <c r="Q15" s="179" t="s">
        <v>64</v>
      </c>
      <c r="R15" s="61"/>
      <c r="S15" s="180"/>
      <c r="U15" s="180">
        <f t="shared" ref="U15:U21" si="0">S15*21%</f>
        <v>0</v>
      </c>
      <c r="W15" s="180">
        <f t="shared" ref="W15:W21" si="1">S15+U15</f>
        <v>0</v>
      </c>
      <c r="AA15" s="181"/>
      <c r="AH15" s="33"/>
    </row>
    <row r="16" spans="3:34" s="46" customFormat="1" ht="20.100000000000001" customHeight="1" thickBot="1" x14ac:dyDescent="0.3">
      <c r="C16" s="48"/>
      <c r="D16" s="48"/>
      <c r="E16" s="182"/>
      <c r="F16" s="33"/>
      <c r="G16" s="183"/>
      <c r="H16" s="33"/>
      <c r="I16" s="33"/>
      <c r="J16" s="33"/>
      <c r="K16" s="33"/>
      <c r="L16" s="33"/>
      <c r="M16" s="33"/>
      <c r="N16" s="33"/>
      <c r="O16" s="33"/>
      <c r="P16" s="33"/>
      <c r="Q16" s="184" t="s">
        <v>65</v>
      </c>
      <c r="R16" s="81"/>
      <c r="S16" s="185"/>
      <c r="U16" s="137">
        <f t="shared" si="0"/>
        <v>0</v>
      </c>
      <c r="W16" s="137">
        <f t="shared" si="1"/>
        <v>0</v>
      </c>
      <c r="AH16" s="33"/>
    </row>
    <row r="17" spans="3:46" s="46" customFormat="1" ht="20.100000000000001" customHeight="1" x14ac:dyDescent="0.25">
      <c r="C17" s="87"/>
      <c r="D17" s="48"/>
      <c r="E17" s="180"/>
      <c r="F17" s="33"/>
      <c r="G17" s="186"/>
      <c r="H17" s="33"/>
      <c r="I17" s="187"/>
      <c r="J17" s="33"/>
      <c r="K17" s="188"/>
      <c r="L17" s="33"/>
      <c r="M17" s="189"/>
      <c r="N17" s="33"/>
      <c r="O17" s="180"/>
      <c r="P17" s="33"/>
      <c r="Q17" s="184" t="s">
        <v>66</v>
      </c>
      <c r="R17" s="81"/>
      <c r="S17" s="185"/>
      <c r="U17" s="137">
        <f t="shared" si="0"/>
        <v>0</v>
      </c>
      <c r="W17" s="137">
        <f t="shared" si="1"/>
        <v>0</v>
      </c>
      <c r="AH17" s="33"/>
    </row>
    <row r="18" spans="3:46" s="46" customFormat="1" ht="20.100000000000001" customHeight="1" x14ac:dyDescent="0.25">
      <c r="C18" s="89"/>
      <c r="D18" s="48"/>
      <c r="E18" s="137"/>
      <c r="F18" s="33"/>
      <c r="G18" s="190"/>
      <c r="H18" s="33"/>
      <c r="I18" s="191"/>
      <c r="J18" s="33"/>
      <c r="K18" s="192"/>
      <c r="L18" s="33"/>
      <c r="M18" s="193"/>
      <c r="N18" s="33"/>
      <c r="O18" s="137"/>
      <c r="P18" s="33"/>
      <c r="Q18" s="184" t="s">
        <v>67</v>
      </c>
      <c r="R18" s="81"/>
      <c r="S18" s="185"/>
      <c r="U18" s="137">
        <f t="shared" si="0"/>
        <v>0</v>
      </c>
      <c r="W18" s="137">
        <f t="shared" si="1"/>
        <v>0</v>
      </c>
      <c r="AH18" s="33"/>
    </row>
    <row r="19" spans="3:46" s="46" customFormat="1" ht="20.100000000000001" customHeight="1" x14ac:dyDescent="0.25">
      <c r="C19" s="89"/>
      <c r="D19" s="48"/>
      <c r="E19" s="137"/>
      <c r="F19" s="33"/>
      <c r="G19" s="190"/>
      <c r="H19" s="33"/>
      <c r="I19" s="191"/>
      <c r="J19" s="33"/>
      <c r="K19" s="192"/>
      <c r="L19" s="33"/>
      <c r="M19" s="193"/>
      <c r="N19" s="33"/>
      <c r="O19" s="137"/>
      <c r="P19" s="33"/>
      <c r="Q19" s="194" t="s">
        <v>29</v>
      </c>
      <c r="R19" s="81"/>
      <c r="S19" s="185"/>
      <c r="U19" s="137">
        <f t="shared" si="0"/>
        <v>0</v>
      </c>
      <c r="W19" s="137">
        <f t="shared" si="1"/>
        <v>0</v>
      </c>
      <c r="AH19" s="33"/>
    </row>
    <row r="20" spans="3:46" s="46" customFormat="1" ht="20.100000000000001" customHeight="1" x14ac:dyDescent="0.25">
      <c r="C20" s="89"/>
      <c r="D20" s="48"/>
      <c r="E20" s="137"/>
      <c r="F20" s="33"/>
      <c r="G20" s="190"/>
      <c r="H20" s="33"/>
      <c r="I20" s="191"/>
      <c r="J20" s="33"/>
      <c r="K20" s="192"/>
      <c r="L20" s="33"/>
      <c r="M20" s="193"/>
      <c r="N20" s="33"/>
      <c r="O20" s="137"/>
      <c r="P20" s="33"/>
      <c r="Q20" s="194" t="s">
        <v>68</v>
      </c>
      <c r="R20" s="81"/>
      <c r="S20" s="185"/>
      <c r="U20" s="137">
        <f t="shared" si="0"/>
        <v>0</v>
      </c>
      <c r="W20" s="137">
        <f t="shared" si="1"/>
        <v>0</v>
      </c>
      <c r="AH20" s="33"/>
    </row>
    <row r="21" spans="3:46" s="46" customFormat="1" ht="20.100000000000001" customHeight="1" thickBot="1" x14ac:dyDescent="0.3">
      <c r="C21" s="89"/>
      <c r="D21" s="48"/>
      <c r="E21" s="137"/>
      <c r="F21" s="33"/>
      <c r="G21" s="190"/>
      <c r="H21" s="33"/>
      <c r="I21" s="191"/>
      <c r="J21" s="33"/>
      <c r="K21" s="192"/>
      <c r="L21" s="33"/>
      <c r="M21" s="193"/>
      <c r="N21" s="33"/>
      <c r="O21" s="137"/>
      <c r="P21" s="33"/>
      <c r="Q21" s="184" t="s">
        <v>69</v>
      </c>
      <c r="R21" s="81"/>
      <c r="S21" s="185"/>
      <c r="U21" s="195">
        <f t="shared" si="0"/>
        <v>0</v>
      </c>
      <c r="W21" s="137">
        <f t="shared" si="1"/>
        <v>0</v>
      </c>
      <c r="AH21" s="33"/>
    </row>
    <row r="22" spans="3:46" s="46" customFormat="1" ht="20.100000000000001" customHeight="1" thickBot="1" x14ac:dyDescent="0.3">
      <c r="C22" s="91"/>
      <c r="D22" s="48"/>
      <c r="E22" s="195"/>
      <c r="F22" s="33"/>
      <c r="G22" s="196"/>
      <c r="H22" s="33"/>
      <c r="I22" s="197"/>
      <c r="J22" s="33"/>
      <c r="K22" s="198"/>
      <c r="L22" s="33"/>
      <c r="M22" s="199"/>
      <c r="N22" s="33"/>
      <c r="O22" s="195"/>
      <c r="P22" s="33"/>
      <c r="Q22" s="159" t="s">
        <v>5</v>
      </c>
      <c r="R22" s="81"/>
      <c r="S22" s="200"/>
      <c r="U22" s="35"/>
      <c r="W22" s="195">
        <f>S22</f>
        <v>0</v>
      </c>
      <c r="AH22" s="33"/>
    </row>
    <row r="23" spans="3:46" s="46" customFormat="1" ht="20.100000000000001" customHeight="1" thickBot="1" x14ac:dyDescent="0.3">
      <c r="C23" s="48"/>
      <c r="D23" s="48"/>
      <c r="E23" s="201">
        <f>SUM(E17:E22)</f>
        <v>0</v>
      </c>
      <c r="F23" s="33"/>
      <c r="G23" s="183"/>
      <c r="H23" s="33"/>
      <c r="I23" s="33"/>
      <c r="J23" s="33"/>
      <c r="K23" s="86">
        <f>SUM(K17:K22)</f>
        <v>0</v>
      </c>
      <c r="L23" s="33"/>
      <c r="M23" s="33"/>
      <c r="N23" s="33"/>
      <c r="O23" s="86">
        <f>SUM(O17:O22)</f>
        <v>0</v>
      </c>
      <c r="P23" s="33"/>
      <c r="Q23" s="202" t="s">
        <v>26</v>
      </c>
      <c r="R23" s="81"/>
      <c r="S23" s="148"/>
      <c r="W23" s="86">
        <f>SUM(W15:W21)-W22</f>
        <v>0</v>
      </c>
      <c r="AH23" s="33"/>
    </row>
    <row r="24" spans="3:46" s="7" customFormat="1" ht="20.100000000000001" customHeight="1" thickBot="1" x14ac:dyDescent="0.3">
      <c r="C24" s="48"/>
      <c r="D24" s="19"/>
      <c r="E24" s="49"/>
      <c r="F24" s="25"/>
      <c r="G24" s="50"/>
      <c r="H24" s="25"/>
      <c r="I24" s="25"/>
      <c r="J24" s="25"/>
      <c r="K24" s="25"/>
      <c r="L24" s="25"/>
      <c r="M24" s="25"/>
      <c r="N24" s="25"/>
      <c r="O24" s="25"/>
      <c r="P24" s="25"/>
      <c r="Q24" s="6"/>
      <c r="R24" s="37"/>
      <c r="S24" s="4"/>
      <c r="T24" s="10"/>
      <c r="U24" s="10"/>
      <c r="V24" s="10"/>
      <c r="W24" s="59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25"/>
      <c r="AI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</row>
    <row r="25" spans="3:46" s="7" customFormat="1" ht="20.100000000000001" customHeight="1" thickBot="1" x14ac:dyDescent="0.3">
      <c r="C25" s="83" t="s">
        <v>11</v>
      </c>
      <c r="D25" s="19"/>
      <c r="E25" s="274" t="s">
        <v>108</v>
      </c>
      <c r="F25" s="275"/>
      <c r="G25" s="276"/>
      <c r="H25" s="85"/>
      <c r="I25" s="85"/>
      <c r="J25" s="25"/>
      <c r="K25" s="261" t="s">
        <v>124</v>
      </c>
      <c r="L25" s="44"/>
      <c r="M25" s="84" t="s">
        <v>125</v>
      </c>
      <c r="N25" s="85"/>
      <c r="O25" s="260" t="s">
        <v>132</v>
      </c>
      <c r="P25" s="25"/>
      <c r="Q25" s="116" t="s">
        <v>15</v>
      </c>
      <c r="R25" s="114"/>
      <c r="S25" s="271" t="s">
        <v>14</v>
      </c>
      <c r="T25" s="268"/>
      <c r="U25" s="268"/>
      <c r="V25" s="268"/>
      <c r="W25" s="268"/>
      <c r="X25" s="268"/>
      <c r="Y25" s="268"/>
      <c r="Z25" s="268"/>
      <c r="AA25" s="268"/>
      <c r="AB25" s="268"/>
      <c r="AC25" s="268"/>
      <c r="AD25" s="268"/>
      <c r="AE25" s="268"/>
      <c r="AF25" s="268"/>
      <c r="AG25" s="269"/>
      <c r="AH25" s="25"/>
      <c r="AI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</row>
    <row r="26" spans="3:46" s="7" customFormat="1" ht="9.9499999999999993" customHeight="1" thickBot="1" x14ac:dyDescent="0.3">
      <c r="C26" s="3"/>
      <c r="D26" s="19"/>
      <c r="E26" s="18"/>
      <c r="F26" s="25"/>
      <c r="G26" s="54"/>
      <c r="H26" s="25"/>
      <c r="I26" s="1"/>
      <c r="J26" s="25"/>
      <c r="K26" s="262"/>
      <c r="L26" s="25"/>
      <c r="M26" s="25"/>
      <c r="N26" s="25"/>
      <c r="O26" s="25"/>
      <c r="P26" s="25"/>
      <c r="Q26" s="48"/>
      <c r="R26" s="114"/>
      <c r="S26" s="35"/>
      <c r="T26" s="107"/>
      <c r="U26" s="107"/>
      <c r="V26" s="107"/>
      <c r="W26" s="35"/>
      <c r="X26" s="107"/>
      <c r="Y26" s="107"/>
      <c r="Z26" s="107"/>
      <c r="AA26" s="107"/>
      <c r="AB26" s="48"/>
      <c r="AC26" s="15"/>
      <c r="AD26" s="15"/>
      <c r="AE26" s="15"/>
      <c r="AF26" s="15"/>
      <c r="AG26" s="15"/>
      <c r="AH26" s="25"/>
      <c r="AI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</row>
    <row r="27" spans="3:46" s="7" customFormat="1" ht="20.100000000000001" customHeight="1" thickBot="1" x14ac:dyDescent="0.3">
      <c r="C27" s="92" t="s">
        <v>2</v>
      </c>
      <c r="D27" s="10"/>
      <c r="E27" s="88"/>
      <c r="F27" s="25"/>
      <c r="G27" s="88">
        <v>1000</v>
      </c>
      <c r="H27" s="28"/>
      <c r="I27" s="60"/>
      <c r="J27" s="28"/>
      <c r="K27" s="263">
        <f>(E27+G27)*1.1392</f>
        <v>1139.2</v>
      </c>
      <c r="L27" s="25"/>
      <c r="M27" s="88">
        <f>E27+G27</f>
        <v>1000</v>
      </c>
      <c r="N27" s="18"/>
      <c r="O27" s="60"/>
      <c r="P27" s="25"/>
      <c r="Q27" s="202" t="s">
        <v>122</v>
      </c>
      <c r="R27" s="107"/>
      <c r="S27" s="178" t="s">
        <v>37</v>
      </c>
      <c r="T27" s="33"/>
      <c r="U27" s="178" t="s">
        <v>39</v>
      </c>
      <c r="V27" s="33"/>
      <c r="W27" s="178" t="s">
        <v>8</v>
      </c>
      <c r="X27" s="35"/>
      <c r="Y27" s="178" t="s">
        <v>8</v>
      </c>
      <c r="Z27" s="51"/>
      <c r="AA27" s="178" t="s">
        <v>9</v>
      </c>
      <c r="AB27" s="46"/>
      <c r="AC27" s="116" t="s">
        <v>9</v>
      </c>
      <c r="AD27" s="114"/>
      <c r="AE27" s="116" t="s">
        <v>9</v>
      </c>
      <c r="AF27" s="114"/>
      <c r="AG27" s="116" t="s">
        <v>9</v>
      </c>
      <c r="AH27" s="25"/>
      <c r="AI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</row>
    <row r="28" spans="3:46" s="7" customFormat="1" ht="20.100000000000001" customHeight="1" thickBot="1" x14ac:dyDescent="0.3">
      <c r="C28" s="93" t="s">
        <v>1</v>
      </c>
      <c r="D28" s="10"/>
      <c r="E28" s="90"/>
      <c r="F28" s="28"/>
      <c r="G28" s="90"/>
      <c r="H28" s="18"/>
      <c r="I28" s="60"/>
      <c r="J28" s="18"/>
      <c r="K28" s="264">
        <f>(E28+G28)*1.1255</f>
        <v>0</v>
      </c>
      <c r="L28" s="25"/>
      <c r="M28" s="90">
        <f>E28+G28</f>
        <v>0</v>
      </c>
      <c r="N28" s="18"/>
      <c r="O28" s="60"/>
      <c r="P28" s="25"/>
      <c r="Q28" s="81"/>
      <c r="R28" s="107"/>
      <c r="S28" s="33"/>
      <c r="T28" s="33"/>
      <c r="U28" s="33"/>
      <c r="V28" s="33"/>
      <c r="W28" s="33"/>
      <c r="X28" s="35"/>
      <c r="Y28" s="33"/>
      <c r="Z28" s="51"/>
      <c r="AA28" s="33"/>
      <c r="AB28" s="46"/>
      <c r="AC28" s="114"/>
      <c r="AD28" s="114"/>
      <c r="AE28" s="114"/>
      <c r="AF28" s="114"/>
      <c r="AG28" s="114"/>
      <c r="AH28" s="25"/>
      <c r="AI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</row>
    <row r="29" spans="3:46" s="7" customFormat="1" ht="20.100000000000001" customHeight="1" x14ac:dyDescent="0.25">
      <c r="C29" s="93" t="s">
        <v>6</v>
      </c>
      <c r="D29" s="10"/>
      <c r="E29" s="90"/>
      <c r="F29" s="18"/>
      <c r="G29" s="90"/>
      <c r="H29" s="18"/>
      <c r="I29" s="60"/>
      <c r="J29" s="18"/>
      <c r="K29" s="264">
        <f>E29+G29</f>
        <v>0</v>
      </c>
      <c r="L29" s="25"/>
      <c r="M29" s="90">
        <f t="shared" ref="M29" si="2">G29+I29</f>
        <v>0</v>
      </c>
      <c r="N29" s="29"/>
      <c r="O29" s="60"/>
      <c r="P29" s="28"/>
      <c r="Q29" s="203" t="s">
        <v>3</v>
      </c>
      <c r="R29" s="107"/>
      <c r="S29" s="187" t="str">
        <f>IF($S$11+$AA$11+$W$23=0,"",12.5%)</f>
        <v/>
      </c>
      <c r="T29" s="131"/>
      <c r="U29" s="187" t="str">
        <f>IF($S$11+$AA$11+$W$23=0,"",12.5%)</f>
        <v/>
      </c>
      <c r="V29" s="131"/>
      <c r="W29" s="187" t="str">
        <f>IF($S$11+$AA$11+$W$23=0,"",12.5%)</f>
        <v/>
      </c>
      <c r="X29" s="35"/>
      <c r="Y29" s="187" t="str">
        <f>IF($S$11+$AA$11+$W$23=0,"",6%)</f>
        <v/>
      </c>
      <c r="Z29" s="131"/>
      <c r="AA29" s="187" t="str">
        <f>IF($S$11+$AA$11+$W$23=0,"",10%)</f>
        <v/>
      </c>
      <c r="AB29" s="35"/>
      <c r="AC29" s="187" t="str">
        <f>IF($S$11+$AA$11+$W$23=0,"",5%)</f>
        <v/>
      </c>
      <c r="AD29" s="35"/>
      <c r="AE29" s="187" t="str">
        <f>IF($S$11+$AA$11+$W$23=0,"",10%)</f>
        <v/>
      </c>
      <c r="AF29" s="35"/>
      <c r="AG29" s="187" t="str">
        <f>IF($S$11+$AA$11+$W$23=0,"",5%)</f>
        <v/>
      </c>
      <c r="AH29" s="25"/>
      <c r="AI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</row>
    <row r="30" spans="3:46" s="7" customFormat="1" ht="20.100000000000001" customHeight="1" x14ac:dyDescent="0.25">
      <c r="C30" s="82" t="s">
        <v>50</v>
      </c>
      <c r="D30" s="10"/>
      <c r="E30" s="90"/>
      <c r="F30" s="29"/>
      <c r="G30" s="90"/>
      <c r="H30" s="29"/>
      <c r="I30" s="60"/>
      <c r="J30" s="29"/>
      <c r="K30" s="264">
        <f>E30+G30</f>
        <v>0</v>
      </c>
      <c r="L30" s="25"/>
      <c r="M30" s="90">
        <f t="shared" ref="M30" si="3">G30</f>
        <v>0</v>
      </c>
      <c r="N30" s="29"/>
      <c r="O30" s="60"/>
      <c r="P30" s="18"/>
      <c r="Q30" s="204" t="s">
        <v>10</v>
      </c>
      <c r="R30" s="107"/>
      <c r="S30" s="205" t="str">
        <f>IF($S$11+$AA$11+$W$23=0,"",60000)</f>
        <v/>
      </c>
      <c r="T30" s="131"/>
      <c r="U30" s="205" t="str">
        <f>IF($S$11+$AA$11+$W$23=0,"","non")</f>
        <v/>
      </c>
      <c r="V30" s="131"/>
      <c r="W30" s="205" t="str">
        <f>IF($S$11+$AA$11+$W$23=0,"","non")</f>
        <v/>
      </c>
      <c r="X30" s="35"/>
      <c r="Y30" s="205" t="str">
        <f>IF($S$11+$AA$11+$W$23=0,"","non")</f>
        <v/>
      </c>
      <c r="Z30" s="131"/>
      <c r="AA30" s="205" t="str">
        <f>IF($S$11+$AA$11+$W$23=0,"",15000)</f>
        <v/>
      </c>
      <c r="AB30" s="35"/>
      <c r="AC30" s="205" t="str">
        <f>IF($S$11+$AA$11+$W$23=0,"",15000)</f>
        <v/>
      </c>
      <c r="AD30" s="35"/>
      <c r="AE30" s="205" t="str">
        <f>IF($S$11+$AA$11+$W$23=0,"","non")</f>
        <v/>
      </c>
      <c r="AF30" s="35"/>
      <c r="AG30" s="205" t="str">
        <f>IF($S$11+$AA$11+$W$23=0,"","non")</f>
        <v/>
      </c>
      <c r="AH30" s="25"/>
      <c r="AI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</row>
    <row r="31" spans="3:46" s="7" customFormat="1" ht="20.100000000000001" customHeight="1" x14ac:dyDescent="0.25">
      <c r="C31" s="82" t="s">
        <v>51</v>
      </c>
      <c r="D31" s="10"/>
      <c r="E31" s="90"/>
      <c r="F31" s="29"/>
      <c r="G31" s="90"/>
      <c r="H31" s="29"/>
      <c r="I31" s="60"/>
      <c r="J31" s="29"/>
      <c r="K31" s="264">
        <f>E31+G31</f>
        <v>0</v>
      </c>
      <c r="L31" s="29"/>
      <c r="M31" s="90">
        <f>E31+G31</f>
        <v>0</v>
      </c>
      <c r="N31" s="30"/>
      <c r="O31" s="60"/>
      <c r="P31" s="18"/>
      <c r="Q31" s="204" t="s">
        <v>13</v>
      </c>
      <c r="R31" s="107"/>
      <c r="S31" s="206">
        <f>IF(S6&gt;=60000,(S11-60000)*12.5%,0)</f>
        <v>0</v>
      </c>
      <c r="T31" s="148"/>
      <c r="U31" s="206">
        <f>SUM(S6+AA11)*12.5%</f>
        <v>0</v>
      </c>
      <c r="V31" s="148"/>
      <c r="W31" s="206">
        <f>SUM(S6+AA11)*12.5%</f>
        <v>0</v>
      </c>
      <c r="X31" s="35"/>
      <c r="Y31" s="206">
        <f>SUM(S11+AA11)*6%</f>
        <v>0</v>
      </c>
      <c r="Z31" s="148"/>
      <c r="AA31" s="206">
        <f>IF(S11&gt;=15000,(S11-15000)*10%,0)</f>
        <v>0</v>
      </c>
      <c r="AB31" s="35"/>
      <c r="AC31" s="206">
        <f>IF(S11&gt;15000,(S11-15000)*5%,0)</f>
        <v>0</v>
      </c>
      <c r="AD31" s="35"/>
      <c r="AE31" s="206">
        <f>SUM(S6+AA11)*10%</f>
        <v>0</v>
      </c>
      <c r="AF31" s="35"/>
      <c r="AG31" s="206">
        <f>SUM(S6+AA11)*5%</f>
        <v>0</v>
      </c>
      <c r="AH31" s="25"/>
      <c r="AI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</row>
    <row r="32" spans="3:46" s="7" customFormat="1" ht="20.100000000000001" customHeight="1" x14ac:dyDescent="0.25">
      <c r="C32" s="82" t="s">
        <v>0</v>
      </c>
      <c r="D32" s="10"/>
      <c r="E32" s="90">
        <v>1000</v>
      </c>
      <c r="F32" s="30"/>
      <c r="G32" s="90"/>
      <c r="H32" s="30"/>
      <c r="I32" s="60"/>
      <c r="J32" s="30"/>
      <c r="K32" s="264">
        <f>MIN(COUNTA(E32:G32)*275,E32+G32)</f>
        <v>275</v>
      </c>
      <c r="L32" s="90"/>
      <c r="M32" s="255">
        <f>IF(AND(ISNUMBER(E32),G32=""),MIN(E32,850),IF(ISNUMBER(E32)+ISNUMBER(G32)=2,MIN(1000,E32+G32),IF(ISNUMBER(E32)+ISNUMBER(G32)=1,MIN(630,SUM(E32,G32)),"")))</f>
        <v>850</v>
      </c>
      <c r="N32" s="29"/>
      <c r="O32" s="256" t="s">
        <v>129</v>
      </c>
      <c r="P32" s="29"/>
      <c r="Q32" s="204" t="s">
        <v>4</v>
      </c>
      <c r="R32" s="107"/>
      <c r="S32" s="207">
        <f>SUM(AA145:AA151)</f>
        <v>0</v>
      </c>
      <c r="T32" s="155"/>
      <c r="U32" s="207">
        <f>S32</f>
        <v>0</v>
      </c>
      <c r="V32" s="155"/>
      <c r="W32" s="207">
        <f>S32</f>
        <v>0</v>
      </c>
      <c r="X32" s="35"/>
      <c r="Y32" s="207">
        <f>S32</f>
        <v>0</v>
      </c>
      <c r="Z32" s="155"/>
      <c r="AA32" s="207">
        <f>S32</f>
        <v>0</v>
      </c>
      <c r="AB32" s="35"/>
      <c r="AC32" s="207">
        <f>S32</f>
        <v>0</v>
      </c>
      <c r="AD32" s="35"/>
      <c r="AE32" s="207">
        <f>S32</f>
        <v>0</v>
      </c>
      <c r="AF32" s="35"/>
      <c r="AG32" s="207">
        <f>S32</f>
        <v>0</v>
      </c>
      <c r="AH32" s="25"/>
      <c r="AI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</row>
    <row r="33" spans="1:46" ht="20.100000000000001" customHeight="1" x14ac:dyDescent="0.25">
      <c r="A33" s="9"/>
      <c r="B33" s="12"/>
      <c r="C33" s="93" t="s">
        <v>52</v>
      </c>
      <c r="E33" s="90"/>
      <c r="F33" s="29"/>
      <c r="G33" s="90"/>
      <c r="H33" s="29"/>
      <c r="I33" s="55"/>
      <c r="J33" s="29"/>
      <c r="K33" s="264">
        <f>MIN(COUNTA(E33:G33)*80,E33+G33)</f>
        <v>0</v>
      </c>
      <c r="L33" s="29"/>
      <c r="M33" s="90" t="s">
        <v>126</v>
      </c>
      <c r="N33" s="60"/>
      <c r="O33" s="60"/>
      <c r="P33" s="29"/>
      <c r="Q33" s="204" t="s">
        <v>28</v>
      </c>
      <c r="R33" s="107"/>
      <c r="S33" s="205" t="str">
        <f>IF($S$11+$AA$11+$W$23=0,"",900)</f>
        <v/>
      </c>
      <c r="T33" s="155"/>
      <c r="U33" s="205" t="str">
        <f>IF($S$11+$AA$11+$W$23=0,"",900)</f>
        <v/>
      </c>
      <c r="V33" s="155"/>
      <c r="W33" s="205" t="str">
        <f>IF($S$11+$AA$11+$W$23=0,"",900)</f>
        <v/>
      </c>
      <c r="X33" s="35"/>
      <c r="Y33" s="205" t="str">
        <f>IF($S$11+$AA$11+$W$23=0,"",900)</f>
        <v/>
      </c>
      <c r="Z33" s="155"/>
      <c r="AA33" s="205" t="str">
        <f>IF($S$11+$AA$11+$W$23=0,"",900)</f>
        <v/>
      </c>
      <c r="AB33" s="35"/>
      <c r="AC33" s="205" t="str">
        <f>IF($S$11+$AA$11+$W$23=0,"",900)</f>
        <v/>
      </c>
      <c r="AD33" s="35"/>
      <c r="AE33" s="205" t="str">
        <f>IF($S$11+$AA$11+$W$23=0,"",900)</f>
        <v/>
      </c>
      <c r="AF33" s="35"/>
      <c r="AG33" s="205" t="str">
        <f>IF($S$11+$AA$11+$W$23=0,"",900)</f>
        <v/>
      </c>
      <c r="AH33" s="25"/>
      <c r="AK33" s="10"/>
      <c r="AL33" s="10"/>
      <c r="AM33" s="10"/>
      <c r="AN33" s="10"/>
      <c r="AO33" s="10"/>
      <c r="AP33" s="10"/>
      <c r="AQ33" s="10"/>
      <c r="AR33" s="10"/>
      <c r="AS33" s="10"/>
      <c r="AT33" s="10"/>
    </row>
    <row r="34" spans="1:46" ht="20.100000000000001" customHeight="1" thickBot="1" x14ac:dyDescent="0.3">
      <c r="C34" s="93" t="s">
        <v>105</v>
      </c>
      <c r="E34" s="90"/>
      <c r="F34" s="29"/>
      <c r="G34" s="90"/>
      <c r="H34" s="29"/>
      <c r="I34" s="60"/>
      <c r="J34" s="29"/>
      <c r="K34" s="264">
        <f>IF((E34+G34)/2&gt;(K27+K28+K29+K30+K31+K32)*0.2,(K27+K28+K29+K30+K31+K32)*0.2,(E34+G34)/2)</f>
        <v>0</v>
      </c>
      <c r="L34" s="60"/>
      <c r="M34" s="90" t="s">
        <v>126</v>
      </c>
      <c r="N34" s="60"/>
      <c r="O34" s="60"/>
      <c r="P34" s="30"/>
      <c r="Q34" s="208" t="s">
        <v>30</v>
      </c>
      <c r="R34" s="107"/>
      <c r="S34" s="209">
        <f>SUM(S31:S33)</f>
        <v>0</v>
      </c>
      <c r="T34" s="155"/>
      <c r="U34" s="209">
        <f>SUM(U31:U33)</f>
        <v>0</v>
      </c>
      <c r="V34" s="155"/>
      <c r="W34" s="209">
        <f>SUM(W31:W33)</f>
        <v>0</v>
      </c>
      <c r="X34" s="35"/>
      <c r="Y34" s="209">
        <f>SUM(Y31:Y33)</f>
        <v>0</v>
      </c>
      <c r="Z34" s="155"/>
      <c r="AA34" s="209">
        <f>SUM(AA31:AA33)</f>
        <v>0</v>
      </c>
      <c r="AB34" s="35"/>
      <c r="AC34" s="209">
        <f>SUM(AC31:AC33)</f>
        <v>0</v>
      </c>
      <c r="AD34" s="35"/>
      <c r="AE34" s="209">
        <f>SUM(AE31:AE33)</f>
        <v>0</v>
      </c>
      <c r="AF34" s="35"/>
      <c r="AG34" s="209">
        <f>SUM(AG31:AG33)</f>
        <v>0</v>
      </c>
      <c r="AH34" s="25"/>
      <c r="AK34" s="10"/>
      <c r="AL34" s="10"/>
      <c r="AM34" s="10"/>
      <c r="AN34" s="10"/>
      <c r="AO34" s="10"/>
      <c r="AP34" s="10"/>
      <c r="AQ34" s="10"/>
      <c r="AR34" s="10"/>
      <c r="AS34" s="10"/>
      <c r="AT34" s="10"/>
    </row>
    <row r="35" spans="1:46" ht="20.100000000000001" customHeight="1" thickBot="1" x14ac:dyDescent="0.3">
      <c r="C35" s="93" t="s">
        <v>104</v>
      </c>
      <c r="E35" s="109"/>
      <c r="F35" s="29"/>
      <c r="G35" s="109"/>
      <c r="H35" s="29"/>
      <c r="I35" s="55"/>
      <c r="J35" s="29"/>
      <c r="K35" s="264">
        <f>IF((E35+G35)*75&gt;(K27+K28+K29+K30+K31+K32)*0.2,(K27+K28+K29+K30+K31+K32)*0.2,(E35+G35)*75)</f>
        <v>0</v>
      </c>
      <c r="L35" s="60"/>
      <c r="M35" s="90" t="s">
        <v>126</v>
      </c>
      <c r="N35" s="29"/>
      <c r="O35" s="60"/>
      <c r="P35" s="29"/>
      <c r="Q35" s="210"/>
      <c r="R35" s="107"/>
      <c r="S35" s="155"/>
      <c r="T35" s="155"/>
      <c r="U35" s="155"/>
      <c r="V35" s="155"/>
      <c r="W35" s="155"/>
      <c r="X35" s="35"/>
      <c r="Y35" s="155"/>
      <c r="Z35" s="155"/>
      <c r="AA35" s="155"/>
      <c r="AB35" s="114"/>
      <c r="AC35" s="155"/>
      <c r="AD35" s="114"/>
      <c r="AE35" s="155"/>
      <c r="AF35" s="114"/>
      <c r="AG35" s="155"/>
      <c r="AH35" s="25"/>
      <c r="AK35" s="10"/>
      <c r="AL35" s="10"/>
      <c r="AM35" s="10"/>
      <c r="AN35" s="10"/>
      <c r="AO35" s="10"/>
      <c r="AP35" s="10"/>
      <c r="AQ35" s="10"/>
      <c r="AR35" s="10"/>
      <c r="AS35" s="10"/>
      <c r="AT35" s="10"/>
    </row>
    <row r="36" spans="1:46" ht="20.100000000000001" customHeight="1" thickBot="1" x14ac:dyDescent="0.3">
      <c r="C36" s="82" t="s">
        <v>53</v>
      </c>
      <c r="E36" s="90"/>
      <c r="F36" s="29"/>
      <c r="G36" s="90"/>
      <c r="H36" s="29"/>
      <c r="I36" s="60"/>
      <c r="J36" s="29"/>
      <c r="K36" s="264">
        <f>(E36+G36)*0.85</f>
        <v>0</v>
      </c>
      <c r="L36" s="25"/>
      <c r="M36" s="90">
        <f>(G36+E36)*0.8</f>
        <v>0</v>
      </c>
      <c r="N36" s="29"/>
      <c r="O36" s="60"/>
      <c r="P36" s="29"/>
      <c r="Q36" s="176" t="s">
        <v>123</v>
      </c>
      <c r="R36" s="107"/>
      <c r="S36" s="107"/>
      <c r="T36" s="107"/>
      <c r="U36" s="107"/>
      <c r="V36" s="107"/>
      <c r="W36" s="107"/>
      <c r="X36" s="107"/>
      <c r="Y36" s="107"/>
      <c r="Z36" s="107"/>
      <c r="AA36" s="107"/>
      <c r="AB36" s="107"/>
      <c r="AC36" s="107"/>
      <c r="AD36" s="107"/>
      <c r="AE36" s="107"/>
      <c r="AF36" s="107"/>
      <c r="AG36" s="107"/>
      <c r="AK36" s="10"/>
      <c r="AL36" s="10"/>
      <c r="AM36" s="10"/>
      <c r="AN36" s="10"/>
      <c r="AO36" s="10"/>
      <c r="AP36" s="10"/>
      <c r="AQ36" s="10"/>
      <c r="AR36" s="10"/>
      <c r="AS36" s="10"/>
      <c r="AT36" s="10"/>
    </row>
    <row r="37" spans="1:46" ht="20.100000000000001" customHeight="1" thickBot="1" x14ac:dyDescent="0.3">
      <c r="C37" s="82" t="s">
        <v>54</v>
      </c>
      <c r="E37" s="90"/>
      <c r="F37" s="29"/>
      <c r="G37" s="90"/>
      <c r="H37" s="29"/>
      <c r="I37" s="60"/>
      <c r="J37" s="29"/>
      <c r="K37" s="264">
        <f>(E37+G37)*0.85</f>
        <v>0</v>
      </c>
      <c r="L37" s="25"/>
      <c r="M37" s="90">
        <f>(G37+E37)*0.8</f>
        <v>0</v>
      </c>
      <c r="N37" s="29"/>
      <c r="O37" s="60"/>
      <c r="P37" s="29"/>
      <c r="Q37" s="81"/>
      <c r="R37" s="107"/>
      <c r="S37" s="33"/>
      <c r="T37" s="155"/>
      <c r="U37" s="33"/>
      <c r="V37" s="155"/>
      <c r="W37" s="33"/>
      <c r="X37" s="211"/>
      <c r="Y37" s="33"/>
      <c r="Z37" s="155"/>
      <c r="AA37" s="33"/>
      <c r="AB37" s="114"/>
      <c r="AC37" s="33"/>
      <c r="AD37" s="114"/>
      <c r="AE37" s="33"/>
      <c r="AF37" s="114"/>
      <c r="AG37" s="33"/>
      <c r="AK37" s="10"/>
      <c r="AL37" s="10"/>
      <c r="AM37" s="10"/>
      <c r="AN37" s="10"/>
      <c r="AO37" s="10"/>
      <c r="AP37" s="10"/>
      <c r="AQ37" s="10"/>
      <c r="AR37" s="10"/>
      <c r="AS37" s="10"/>
      <c r="AT37" s="10"/>
    </row>
    <row r="38" spans="1:46" ht="20.100000000000001" customHeight="1" x14ac:dyDescent="0.25">
      <c r="C38" s="82" t="s">
        <v>100</v>
      </c>
      <c r="E38" s="90"/>
      <c r="F38" s="29"/>
      <c r="G38" s="90"/>
      <c r="H38" s="29"/>
      <c r="I38" s="60"/>
      <c r="J38" s="29"/>
      <c r="K38" s="264"/>
      <c r="L38" s="25"/>
      <c r="M38" s="90">
        <f>G38+E38</f>
        <v>0</v>
      </c>
      <c r="N38" s="29"/>
      <c r="O38" s="60"/>
      <c r="P38" s="29"/>
      <c r="Q38" s="212" t="s">
        <v>41</v>
      </c>
      <c r="R38" s="107"/>
      <c r="S38" s="213">
        <f>(((S6+S9+AA11+W23)*110%*1.3%))+300</f>
        <v>300</v>
      </c>
      <c r="T38" s="214"/>
      <c r="U38" s="213">
        <f>(((S6+S9+AA11+W23)*110%*1.3%))+300</f>
        <v>300</v>
      </c>
      <c r="V38" s="214"/>
      <c r="W38" s="213">
        <f>(((S6+S9+AA11+W23)*110%*1.3%))+300</f>
        <v>300</v>
      </c>
      <c r="X38" s="214"/>
      <c r="Y38" s="213">
        <f>(((S6+S9+AA11+W23)*110%*1.3%))+300</f>
        <v>300</v>
      </c>
      <c r="Z38" s="214"/>
      <c r="AA38" s="213">
        <f>(((S6+S9+AA11+W23)*110%*1.3%))+300</f>
        <v>300</v>
      </c>
      <c r="AB38" s="214"/>
      <c r="AC38" s="213">
        <f>(((S6+S9+AA11+W23)*110%*1.3%))+300</f>
        <v>300</v>
      </c>
      <c r="AD38" s="214"/>
      <c r="AE38" s="213">
        <f>(((S6+S9+AA11+W23)*110%*1.3%))+300</f>
        <v>300</v>
      </c>
      <c r="AF38" s="214"/>
      <c r="AG38" s="213">
        <f>(((S6+S9+AA11+W23)*110%*1.3%))+300</f>
        <v>300</v>
      </c>
      <c r="AH38" s="25"/>
      <c r="AK38" s="10"/>
      <c r="AL38" s="10"/>
      <c r="AM38" s="10"/>
      <c r="AN38" s="10"/>
      <c r="AO38" s="10"/>
      <c r="AP38" s="10"/>
      <c r="AQ38" s="10"/>
      <c r="AR38" s="10"/>
      <c r="AS38" s="10"/>
      <c r="AT38" s="10"/>
    </row>
    <row r="39" spans="1:46" ht="20.100000000000001" customHeight="1" x14ac:dyDescent="0.25">
      <c r="C39" s="82" t="s">
        <v>55</v>
      </c>
      <c r="E39" s="90"/>
      <c r="F39" s="29"/>
      <c r="G39" s="90"/>
      <c r="H39" s="29"/>
      <c r="I39" s="60"/>
      <c r="J39" s="29"/>
      <c r="K39" s="264">
        <f>E39+G39</f>
        <v>0</v>
      </c>
      <c r="L39" s="25"/>
      <c r="M39" s="90">
        <f>G39+E39</f>
        <v>0</v>
      </c>
      <c r="N39" s="29"/>
      <c r="O39" s="60"/>
      <c r="P39" s="29"/>
      <c r="Q39" s="215" t="s">
        <v>4</v>
      </c>
      <c r="R39" s="107"/>
      <c r="S39" s="216">
        <f>SUM(AA153:AA159)</f>
        <v>0</v>
      </c>
      <c r="T39" s="33"/>
      <c r="U39" s="205">
        <f>S39</f>
        <v>0</v>
      </c>
      <c r="V39" s="33"/>
      <c r="W39" s="205">
        <f>S39</f>
        <v>0</v>
      </c>
      <c r="X39" s="35"/>
      <c r="Y39" s="205">
        <f>S39</f>
        <v>0</v>
      </c>
      <c r="Z39" s="33"/>
      <c r="AA39" s="205">
        <f>S39</f>
        <v>0</v>
      </c>
      <c r="AB39" s="35"/>
      <c r="AC39" s="205">
        <f>S39</f>
        <v>0</v>
      </c>
      <c r="AD39" s="35"/>
      <c r="AE39" s="205">
        <f>S39</f>
        <v>0</v>
      </c>
      <c r="AF39" s="35"/>
      <c r="AG39" s="205">
        <f>S39</f>
        <v>0</v>
      </c>
      <c r="AH39" s="41"/>
      <c r="AK39" s="10"/>
      <c r="AL39" s="10"/>
      <c r="AM39" s="10"/>
      <c r="AN39" s="10"/>
      <c r="AO39" s="10"/>
      <c r="AP39" s="10"/>
      <c r="AQ39" s="10"/>
      <c r="AR39" s="10"/>
      <c r="AS39" s="10"/>
      <c r="AT39" s="10"/>
    </row>
    <row r="40" spans="1:46" ht="20.100000000000001" customHeight="1" x14ac:dyDescent="0.25">
      <c r="C40" s="82" t="s">
        <v>101</v>
      </c>
      <c r="E40" s="90"/>
      <c r="F40" s="29"/>
      <c r="G40" s="90"/>
      <c r="H40" s="29"/>
      <c r="I40" s="60"/>
      <c r="J40" s="29"/>
      <c r="K40" s="264">
        <f>E40+G40</f>
        <v>0</v>
      </c>
      <c r="L40" s="25"/>
      <c r="M40" s="90">
        <f>G40+E40</f>
        <v>0</v>
      </c>
      <c r="N40" s="29"/>
      <c r="O40" s="60"/>
      <c r="P40" s="29"/>
      <c r="Q40" s="215" t="s">
        <v>40</v>
      </c>
      <c r="R40" s="107"/>
      <c r="S40" s="205" t="str">
        <f>IF($S$11+$AA$11+$W$23=0,"",1000)</f>
        <v/>
      </c>
      <c r="T40" s="33"/>
      <c r="U40" s="205" t="str">
        <f>S40</f>
        <v/>
      </c>
      <c r="V40" s="33"/>
      <c r="W40" s="205" t="str">
        <f>S40</f>
        <v/>
      </c>
      <c r="X40" s="35"/>
      <c r="Y40" s="205" t="str">
        <f>S40</f>
        <v/>
      </c>
      <c r="Z40" s="33"/>
      <c r="AA40" s="205" t="str">
        <f>S40</f>
        <v/>
      </c>
      <c r="AB40" s="35"/>
      <c r="AC40" s="205" t="str">
        <f>S40</f>
        <v/>
      </c>
      <c r="AD40" s="35"/>
      <c r="AE40" s="205" t="str">
        <f>S40</f>
        <v/>
      </c>
      <c r="AF40" s="35"/>
      <c r="AG40" s="205" t="str">
        <f>S40</f>
        <v/>
      </c>
      <c r="AK40" s="10"/>
      <c r="AL40" s="10"/>
      <c r="AM40" s="10"/>
      <c r="AN40" s="10"/>
      <c r="AO40" s="10"/>
      <c r="AP40" s="10"/>
      <c r="AQ40" s="10"/>
      <c r="AR40" s="10"/>
      <c r="AS40" s="10"/>
      <c r="AT40" s="10"/>
    </row>
    <row r="41" spans="1:46" ht="20.100000000000001" customHeight="1" thickBot="1" x14ac:dyDescent="0.3">
      <c r="C41" s="82" t="s">
        <v>56</v>
      </c>
      <c r="E41" s="90"/>
      <c r="F41" s="29"/>
      <c r="G41" s="90"/>
      <c r="H41" s="29"/>
      <c r="I41" s="60"/>
      <c r="J41" s="29"/>
      <c r="K41" s="264">
        <f>E41+G41</f>
        <v>0</v>
      </c>
      <c r="L41" s="25"/>
      <c r="M41" s="90">
        <f>G41+E41</f>
        <v>0</v>
      </c>
      <c r="N41" s="29"/>
      <c r="O41" s="60"/>
      <c r="P41" s="29"/>
      <c r="Q41" s="217" t="s">
        <v>31</v>
      </c>
      <c r="R41" s="107"/>
      <c r="S41" s="218">
        <f>SUM(S38:S40)</f>
        <v>300</v>
      </c>
      <c r="T41" s="33"/>
      <c r="U41" s="218">
        <f>S41</f>
        <v>300</v>
      </c>
      <c r="V41" s="33"/>
      <c r="W41" s="218">
        <f>S41</f>
        <v>300</v>
      </c>
      <c r="X41" s="35"/>
      <c r="Y41" s="218">
        <f>S41</f>
        <v>300</v>
      </c>
      <c r="Z41" s="33"/>
      <c r="AA41" s="218">
        <f>S41</f>
        <v>300</v>
      </c>
      <c r="AB41" s="35"/>
      <c r="AC41" s="218">
        <f>S41</f>
        <v>300</v>
      </c>
      <c r="AD41" s="35"/>
      <c r="AE41" s="218">
        <f>S41</f>
        <v>300</v>
      </c>
      <c r="AF41" s="35"/>
      <c r="AG41" s="218">
        <f>S41</f>
        <v>300</v>
      </c>
      <c r="AK41" s="10"/>
      <c r="AL41" s="10"/>
      <c r="AM41" s="10"/>
      <c r="AN41" s="10"/>
      <c r="AO41" s="10"/>
      <c r="AP41" s="10"/>
      <c r="AQ41" s="10"/>
      <c r="AR41" s="10"/>
      <c r="AS41" s="10"/>
      <c r="AT41" s="10"/>
    </row>
    <row r="42" spans="1:46" ht="20.100000000000001" customHeight="1" thickBot="1" x14ac:dyDescent="0.3">
      <c r="C42" s="94" t="s">
        <v>57</v>
      </c>
      <c r="E42" s="110"/>
      <c r="F42" s="29"/>
      <c r="G42" s="110"/>
      <c r="H42" s="29"/>
      <c r="I42" s="60"/>
      <c r="J42" s="29"/>
      <c r="K42" s="265">
        <f>E42+G42</f>
        <v>0</v>
      </c>
      <c r="L42" s="25"/>
      <c r="M42" s="111">
        <f>G42+E42</f>
        <v>0</v>
      </c>
      <c r="N42" s="29"/>
      <c r="O42" s="95"/>
      <c r="P42" s="29"/>
      <c r="Q42" s="81"/>
      <c r="R42" s="107"/>
      <c r="S42" s="33"/>
      <c r="T42" s="33"/>
      <c r="U42" s="33"/>
      <c r="V42" s="33"/>
      <c r="W42" s="33"/>
      <c r="X42" s="35"/>
      <c r="Y42" s="33"/>
      <c r="Z42" s="33"/>
      <c r="AA42" s="33"/>
      <c r="AB42" s="35"/>
      <c r="AC42" s="33"/>
      <c r="AD42" s="35"/>
      <c r="AE42" s="33"/>
      <c r="AF42" s="35"/>
      <c r="AG42" s="33"/>
      <c r="AH42" s="47"/>
      <c r="AK42" s="10"/>
      <c r="AL42" s="10"/>
      <c r="AM42" s="10"/>
      <c r="AN42" s="10"/>
      <c r="AO42" s="10"/>
      <c r="AP42" s="10"/>
      <c r="AQ42" s="10"/>
      <c r="AR42" s="10"/>
      <c r="AS42" s="10"/>
      <c r="AT42" s="10"/>
    </row>
    <row r="43" spans="1:46" ht="20.100000000000001" customHeight="1" thickBot="1" x14ac:dyDescent="0.3">
      <c r="C43" s="96" t="s">
        <v>87</v>
      </c>
      <c r="E43" s="112">
        <f>SUM(E27:E36)-E39-E40-E41-E42</f>
        <v>1000</v>
      </c>
      <c r="F43" s="29"/>
      <c r="G43" s="112">
        <f>SUM(G27:G36)-G39-G40-G41-G42</f>
        <v>1000</v>
      </c>
      <c r="H43" s="29"/>
      <c r="I43" s="95">
        <f>SUM(I27:I36)-I39-I40-I41-I42</f>
        <v>0</v>
      </c>
      <c r="J43" s="29"/>
      <c r="K43" s="266">
        <f>SUM(K27:K38)-K39-K40-K41-K42</f>
        <v>1414.2</v>
      </c>
      <c r="L43" s="33"/>
      <c r="M43" s="112">
        <f t="shared" ref="M43" si="4">SUM(M27:M38)-M39-M40-M41-M42</f>
        <v>1850</v>
      </c>
      <c r="N43" s="29"/>
      <c r="O43" s="60"/>
      <c r="P43" s="29"/>
      <c r="Q43" s="219" t="s">
        <v>23</v>
      </c>
      <c r="R43" s="107"/>
      <c r="S43" s="213">
        <f>S41+S34</f>
        <v>300</v>
      </c>
      <c r="T43" s="33"/>
      <c r="U43" s="213">
        <f>U41+U34</f>
        <v>300</v>
      </c>
      <c r="V43" s="33"/>
      <c r="W43" s="213">
        <f>W41+W34</f>
        <v>300</v>
      </c>
      <c r="X43" s="35"/>
      <c r="Y43" s="213">
        <f>Y41+Y34</f>
        <v>300</v>
      </c>
      <c r="Z43" s="33"/>
      <c r="AA43" s="213">
        <f>AA41+AA34</f>
        <v>300</v>
      </c>
      <c r="AB43" s="35"/>
      <c r="AC43" s="213">
        <f>AC41+AC34</f>
        <v>300</v>
      </c>
      <c r="AD43" s="35"/>
      <c r="AE43" s="213">
        <f>AE41+AE34</f>
        <v>300</v>
      </c>
      <c r="AF43" s="35"/>
      <c r="AG43" s="213">
        <f>AG41+AG34</f>
        <v>300</v>
      </c>
      <c r="AH43" s="27"/>
      <c r="AK43" s="10"/>
      <c r="AL43" s="10"/>
      <c r="AM43" s="10"/>
      <c r="AN43" s="10"/>
      <c r="AO43" s="10"/>
      <c r="AP43" s="10"/>
      <c r="AQ43" s="10"/>
      <c r="AR43" s="10"/>
      <c r="AS43" s="10"/>
      <c r="AT43" s="10"/>
    </row>
    <row r="44" spans="1:46" ht="20.100000000000001" customHeight="1" thickBot="1" x14ac:dyDescent="0.3">
      <c r="C44" s="16"/>
      <c r="E44" s="95"/>
      <c r="F44" s="29"/>
      <c r="G44" s="95"/>
      <c r="H44" s="29"/>
      <c r="I44" s="95"/>
      <c r="J44" s="29"/>
      <c r="K44" s="95"/>
      <c r="L44" s="29"/>
      <c r="M44" s="95"/>
      <c r="N44" s="29"/>
      <c r="O44" s="60"/>
      <c r="P44" s="29"/>
      <c r="Q44" s="194" t="s">
        <v>77</v>
      </c>
      <c r="R44" s="107"/>
      <c r="S44" s="216">
        <f>S11+W23+AA11</f>
        <v>0</v>
      </c>
      <c r="T44" s="33"/>
      <c r="U44" s="205">
        <f>S11+AA11+W23</f>
        <v>0</v>
      </c>
      <c r="V44" s="33"/>
      <c r="W44" s="205">
        <f>S11+W23+AA11</f>
        <v>0</v>
      </c>
      <c r="X44" s="35"/>
      <c r="Y44" s="205">
        <f>S11+AA11+W23</f>
        <v>0</v>
      </c>
      <c r="Z44" s="33"/>
      <c r="AA44" s="205">
        <f>S11+W23+AA11</f>
        <v>0</v>
      </c>
      <c r="AB44" s="35"/>
      <c r="AC44" s="205">
        <f>S11+W23+AA11</f>
        <v>0</v>
      </c>
      <c r="AD44" s="35"/>
      <c r="AE44" s="205">
        <f>S11+W23+AA11</f>
        <v>0</v>
      </c>
      <c r="AF44" s="35"/>
      <c r="AG44" s="205">
        <f>S11+W23+AA11</f>
        <v>0</v>
      </c>
      <c r="AH44" s="27"/>
      <c r="AK44" s="10"/>
      <c r="AL44" s="10"/>
      <c r="AM44" s="10"/>
      <c r="AN44" s="10"/>
      <c r="AO44" s="10"/>
      <c r="AP44" s="10"/>
      <c r="AQ44" s="10"/>
      <c r="AR44" s="10"/>
      <c r="AS44" s="10"/>
      <c r="AT44" s="10"/>
    </row>
    <row r="45" spans="1:46" ht="20.100000000000001" customHeight="1" thickBot="1" x14ac:dyDescent="0.3">
      <c r="C45" s="98" t="s">
        <v>96</v>
      </c>
      <c r="D45" s="14"/>
      <c r="E45" s="95"/>
      <c r="F45" s="29"/>
      <c r="G45" s="95"/>
      <c r="H45" s="29"/>
      <c r="I45" s="95"/>
      <c r="J45" s="29"/>
      <c r="K45" s="99">
        <f>K43*40%</f>
        <v>565.68000000000006</v>
      </c>
      <c r="L45" s="29"/>
      <c r="M45" s="99">
        <f>M43*40%</f>
        <v>740</v>
      </c>
      <c r="N45" s="29"/>
      <c r="O45" s="60"/>
      <c r="P45" s="29"/>
      <c r="Q45" s="217" t="s">
        <v>22</v>
      </c>
      <c r="R45" s="107"/>
      <c r="S45" s="220">
        <f>SUM(S43:S44)</f>
        <v>300</v>
      </c>
      <c r="T45" s="155"/>
      <c r="U45" s="220">
        <f>SUM(U43:U44)</f>
        <v>300</v>
      </c>
      <c r="V45" s="155"/>
      <c r="W45" s="220">
        <f>SUM(W43:W44)</f>
        <v>300</v>
      </c>
      <c r="X45" s="155"/>
      <c r="Y45" s="220">
        <f>SUM(Y43:Y44)</f>
        <v>300</v>
      </c>
      <c r="Z45" s="155"/>
      <c r="AA45" s="220">
        <f>SUM(AA43:AA44)</f>
        <v>300</v>
      </c>
      <c r="AB45" s="35"/>
      <c r="AC45" s="220">
        <f>SUM(AC43:AC44)</f>
        <v>300</v>
      </c>
      <c r="AD45" s="35"/>
      <c r="AE45" s="220">
        <f>SUM(AE43:AE44)</f>
        <v>300</v>
      </c>
      <c r="AF45" s="35"/>
      <c r="AG45" s="220">
        <f>SUM(AG43:AG44)</f>
        <v>300</v>
      </c>
      <c r="AK45" s="10"/>
      <c r="AL45" s="10"/>
      <c r="AM45" s="10"/>
      <c r="AN45" s="10"/>
      <c r="AO45" s="10"/>
      <c r="AP45" s="10"/>
      <c r="AQ45" s="10"/>
      <c r="AR45" s="10"/>
      <c r="AS45" s="10"/>
      <c r="AT45" s="10"/>
    </row>
    <row r="46" spans="1:46" ht="20.100000000000001" customHeight="1" x14ac:dyDescent="0.25">
      <c r="C46" s="44"/>
      <c r="D46" s="14"/>
      <c r="E46" s="95"/>
      <c r="F46" s="29"/>
      <c r="G46" s="95"/>
      <c r="H46" s="29"/>
      <c r="I46" s="95"/>
      <c r="J46" s="29"/>
      <c r="K46" s="100"/>
      <c r="L46" s="29"/>
      <c r="M46" s="95"/>
      <c r="N46" s="29"/>
      <c r="O46" s="60"/>
      <c r="P46" s="29"/>
      <c r="Q46" s="1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25"/>
      <c r="AK46" s="10"/>
      <c r="AL46" s="10"/>
      <c r="AM46" s="10"/>
      <c r="AN46" s="10"/>
      <c r="AO46" s="10"/>
      <c r="AP46" s="10"/>
      <c r="AQ46" s="10"/>
      <c r="AR46" s="10"/>
      <c r="AS46" s="10"/>
      <c r="AT46" s="10"/>
    </row>
    <row r="47" spans="1:46" ht="20.100000000000001" hidden="1" customHeight="1" thickBot="1" x14ac:dyDescent="0.3">
      <c r="D47" s="13"/>
      <c r="E47" s="252" t="s">
        <v>109</v>
      </c>
      <c r="F47" s="253"/>
      <c r="G47" s="252" t="s">
        <v>110</v>
      </c>
      <c r="H47" s="253"/>
      <c r="I47" s="252" t="s">
        <v>111</v>
      </c>
      <c r="J47" s="253"/>
      <c r="K47" s="254" t="s">
        <v>112</v>
      </c>
      <c r="L47" s="33"/>
      <c r="M47" s="254" t="s">
        <v>99</v>
      </c>
      <c r="N47" s="29"/>
      <c r="O47" s="78"/>
      <c r="P47" s="29"/>
      <c r="Q47" s="219" t="s">
        <v>127</v>
      </c>
      <c r="R47" s="107"/>
      <c r="S47" s="130">
        <f>IF(S45&lt;=S49,MAX(250,MIN(1500,S45*0.5%)),IF(S45&gt;S49,MAX(250,MIN(3500,S45*2%))))</f>
        <v>250</v>
      </c>
      <c r="T47" s="148"/>
      <c r="U47" s="130">
        <f>IF(U45&lt;=U49,MAX(250,MIN(1500,U45*0.5%)),IF(U45&gt;U49,MAX(250,MIN(3500,U45*2%))))</f>
        <v>250</v>
      </c>
      <c r="V47" s="148"/>
      <c r="W47" s="130">
        <f>IF(W45&lt;=W49,MAX(250,MIN(1500,W45*0.5%)),IF(W45&gt;W49,MAX(250,MIN(3500,W45*2%))))</f>
        <v>250</v>
      </c>
      <c r="X47" s="148"/>
      <c r="Y47" s="130">
        <f>IF(Y45&lt;=Y49,MAX(250,MIN(1500,Y45*0.5%)),IF(Y45&gt;Y49,MAX(250,MIN(3500,Y45*2%))))</f>
        <v>250</v>
      </c>
      <c r="Z47" s="148"/>
      <c r="AA47" s="130">
        <f>IF(AA45&lt;=AA49,MAX(250,MIN(1500,AA45*0.5%)),IF(AA45&gt;AA49,MAX(250,MIN(3500,AA45*2%))))</f>
        <v>250</v>
      </c>
      <c r="AB47" s="35"/>
      <c r="AC47" s="130">
        <f>IF(AC45&lt;=AC49,MAX(250,MIN(1500,AC45*0.5%)),IF(AC45&gt;AC49,MAX(250,MIN(3500,AC45*2%))))</f>
        <v>250</v>
      </c>
      <c r="AD47" s="35"/>
      <c r="AE47" s="130">
        <f>IF(AE45&lt;=AE49,MAX(250,MIN(1500,AE45*0.5%)),IF(AE45&gt;AE49,MAX(250,MIN(3500,AE45*2%))))</f>
        <v>250</v>
      </c>
      <c r="AF47" s="35"/>
      <c r="AG47" s="130">
        <f>IF(AG45&lt;=AG49,MAX(250,MIN(1500,AG45*0.5%)),IF(AG45&gt;AG49,MAX(250,MIN(3500,AG45*2%))))</f>
        <v>250</v>
      </c>
      <c r="AH47" s="42"/>
      <c r="AK47" s="10"/>
      <c r="AL47" s="10"/>
      <c r="AM47" s="10"/>
      <c r="AN47" s="10"/>
      <c r="AO47" s="10"/>
      <c r="AP47" s="10"/>
      <c r="AQ47" s="10"/>
      <c r="AR47" s="10"/>
      <c r="AS47" s="10"/>
      <c r="AT47" s="10"/>
    </row>
    <row r="48" spans="1:46" ht="20.100000000000001" hidden="1" customHeight="1" x14ac:dyDescent="0.25">
      <c r="C48" s="101" t="s">
        <v>85</v>
      </c>
      <c r="E48" s="102"/>
      <c r="F48" s="29"/>
      <c r="G48" s="102"/>
      <c r="H48" s="29"/>
      <c r="I48" s="102"/>
      <c r="J48" s="29"/>
      <c r="K48" s="103"/>
      <c r="L48" s="29"/>
      <c r="M48" s="104"/>
      <c r="N48" s="29"/>
      <c r="O48" s="60"/>
      <c r="P48" s="29"/>
      <c r="Q48" s="194" t="s">
        <v>32</v>
      </c>
      <c r="R48" s="107"/>
      <c r="S48" s="216">
        <f>S45+S47</f>
        <v>550</v>
      </c>
      <c r="T48" s="155"/>
      <c r="U48" s="216">
        <f>U47+U45</f>
        <v>550</v>
      </c>
      <c r="V48" s="155"/>
      <c r="W48" s="216">
        <f>W47+W45</f>
        <v>550</v>
      </c>
      <c r="X48" s="155"/>
      <c r="Y48" s="216">
        <f>Y47+Y45</f>
        <v>550</v>
      </c>
      <c r="Z48" s="155"/>
      <c r="AA48" s="216">
        <f>AA47+AA45</f>
        <v>550</v>
      </c>
      <c r="AB48" s="35"/>
      <c r="AC48" s="216">
        <f>AC47+AC45</f>
        <v>550</v>
      </c>
      <c r="AD48" s="35"/>
      <c r="AE48" s="216">
        <f>AE47+AE45</f>
        <v>550</v>
      </c>
      <c r="AF48" s="35"/>
      <c r="AG48" s="216">
        <f>AG47+AG45</f>
        <v>550</v>
      </c>
      <c r="AH48" s="43">
        <f>IF(AH46=0,0,AH39/AH46)</f>
        <v>0</v>
      </c>
      <c r="AK48" s="10"/>
      <c r="AL48" s="10"/>
      <c r="AM48" s="10"/>
      <c r="AN48" s="10"/>
      <c r="AO48" s="10"/>
      <c r="AP48" s="10"/>
      <c r="AQ48" s="10"/>
      <c r="AR48" s="10"/>
      <c r="AS48" s="10"/>
      <c r="AT48" s="10"/>
    </row>
    <row r="49" spans="2:46" ht="20.100000000000001" hidden="1" customHeight="1" thickBot="1" x14ac:dyDescent="0.3">
      <c r="C49" s="105" t="s">
        <v>86</v>
      </c>
      <c r="E49" s="106"/>
      <c r="F49" s="29"/>
      <c r="G49" s="106"/>
      <c r="H49" s="29"/>
      <c r="I49" s="106"/>
      <c r="J49" s="29"/>
      <c r="K49" s="106"/>
      <c r="L49" s="29"/>
      <c r="M49" s="106"/>
      <c r="N49" s="31"/>
      <c r="O49" s="31"/>
      <c r="P49" s="29"/>
      <c r="Q49" s="89" t="s">
        <v>12</v>
      </c>
      <c r="R49" s="35"/>
      <c r="S49" s="216">
        <f>S6+AA6+W15+W16+W17+W18</f>
        <v>0</v>
      </c>
      <c r="T49" s="33"/>
      <c r="U49" s="205">
        <f>S6+AA6+W15+W16+W17+W18</f>
        <v>0</v>
      </c>
      <c r="V49" s="33"/>
      <c r="W49" s="205">
        <f>S6+AA6+W15+W16+W17+W18</f>
        <v>0</v>
      </c>
      <c r="X49" s="35"/>
      <c r="Y49" s="205">
        <f>S6+AA6+W15+W16+W17+W18</f>
        <v>0</v>
      </c>
      <c r="Z49" s="33"/>
      <c r="AA49" s="205">
        <f>S6+AA6+W15+W16+W17+W18</f>
        <v>0</v>
      </c>
      <c r="AB49" s="35"/>
      <c r="AC49" s="205">
        <f>S6+AA6+W15+W16+W17+W18</f>
        <v>0</v>
      </c>
      <c r="AD49" s="35"/>
      <c r="AE49" s="205">
        <f>S6+AA6+W15+W16+W17+W18</f>
        <v>0</v>
      </c>
      <c r="AF49" s="35"/>
      <c r="AG49" s="205">
        <f>S6+AA6+W15+W16+W17+W18</f>
        <v>0</v>
      </c>
      <c r="AK49" s="10"/>
      <c r="AL49" s="10"/>
      <c r="AM49" s="10"/>
      <c r="AN49" s="10"/>
      <c r="AO49" s="10"/>
      <c r="AP49" s="10"/>
      <c r="AQ49" s="10"/>
      <c r="AR49" s="10"/>
      <c r="AS49" s="10"/>
      <c r="AT49" s="10"/>
    </row>
    <row r="50" spans="2:46" ht="20.100000000000001" hidden="1" customHeight="1" thickBot="1" x14ac:dyDescent="0.3">
      <c r="C50" s="14"/>
      <c r="E50" s="60"/>
      <c r="F50" s="29"/>
      <c r="G50" s="60"/>
      <c r="H50" s="29"/>
      <c r="I50" s="60"/>
      <c r="J50" s="29"/>
      <c r="K50" s="60"/>
      <c r="L50" s="29"/>
      <c r="M50" s="60"/>
      <c r="N50" s="31"/>
      <c r="O50" s="31"/>
      <c r="P50" s="29"/>
      <c r="Q50" s="91" t="s">
        <v>24</v>
      </c>
      <c r="R50" s="35"/>
      <c r="S50" s="221">
        <f>IF(S49=0,0,S48/S49)</f>
        <v>0</v>
      </c>
      <c r="T50" s="36"/>
      <c r="U50" s="221">
        <f>IF(U49=0,0,U48/U49)</f>
        <v>0</v>
      </c>
      <c r="V50" s="222"/>
      <c r="W50" s="221">
        <f>IF(W49=0,0,W48/W49)</f>
        <v>0</v>
      </c>
      <c r="X50" s="222"/>
      <c r="Y50" s="221">
        <f>IF(Y49=0,0,Y48/Y49)</f>
        <v>0</v>
      </c>
      <c r="Z50" s="222"/>
      <c r="AA50" s="221">
        <f>IF(AA49=0,0,AA48/AA49)</f>
        <v>0</v>
      </c>
      <c r="AB50" s="223"/>
      <c r="AC50" s="221">
        <f>IF(AC49=0,0,AC48/AC49)</f>
        <v>0</v>
      </c>
      <c r="AD50" s="223"/>
      <c r="AE50" s="221">
        <f>IF(AE49=0,0,AE48/AE49)</f>
        <v>0</v>
      </c>
      <c r="AF50" s="223"/>
      <c r="AG50" s="221">
        <f>IF(AG49=0,0,AG48/AG49)</f>
        <v>0</v>
      </c>
      <c r="AK50" s="10"/>
      <c r="AL50" s="10"/>
      <c r="AM50" s="10"/>
      <c r="AN50" s="10"/>
      <c r="AO50" s="10"/>
      <c r="AP50" s="10"/>
      <c r="AQ50" s="10"/>
      <c r="AR50" s="10"/>
      <c r="AS50" s="10"/>
      <c r="AT50" s="10"/>
    </row>
    <row r="51" spans="2:46" ht="20.100000000000001" hidden="1" customHeight="1" thickBot="1" x14ac:dyDescent="0.3">
      <c r="C51" s="14"/>
      <c r="E51" s="60"/>
      <c r="F51" s="29"/>
      <c r="G51" s="60"/>
      <c r="H51" s="29"/>
      <c r="I51" s="60"/>
      <c r="J51" s="29"/>
      <c r="K51" s="60"/>
      <c r="L51" s="29"/>
      <c r="M51" s="60"/>
      <c r="N51" s="31"/>
      <c r="O51" s="31"/>
      <c r="P51" s="29"/>
      <c r="Q51" s="48"/>
      <c r="R51" s="35"/>
      <c r="S51" s="222"/>
      <c r="T51" s="36"/>
      <c r="U51" s="222"/>
      <c r="V51" s="222"/>
      <c r="W51" s="222"/>
      <c r="X51" s="222"/>
      <c r="Y51" s="222"/>
      <c r="Z51" s="222"/>
      <c r="AA51" s="222"/>
      <c r="AB51" s="223"/>
      <c r="AC51" s="222"/>
      <c r="AD51" s="223"/>
      <c r="AE51" s="222"/>
      <c r="AF51" s="223"/>
      <c r="AG51" s="222"/>
      <c r="AK51" s="10"/>
      <c r="AL51" s="10"/>
      <c r="AM51" s="10"/>
      <c r="AN51" s="10"/>
      <c r="AO51" s="10"/>
      <c r="AP51" s="10"/>
      <c r="AQ51" s="10"/>
      <c r="AR51" s="10"/>
      <c r="AS51" s="10"/>
      <c r="AT51" s="10"/>
    </row>
    <row r="52" spans="2:46" ht="20.100000000000001" hidden="1" customHeight="1" x14ac:dyDescent="0.25">
      <c r="C52" s="14"/>
      <c r="E52" s="60"/>
      <c r="F52" s="29"/>
      <c r="G52" s="60"/>
      <c r="H52" s="29"/>
      <c r="I52" s="60"/>
      <c r="J52" s="29"/>
      <c r="K52" s="60"/>
      <c r="L52" s="29"/>
      <c r="M52" s="60"/>
      <c r="N52" s="31"/>
      <c r="O52" s="31"/>
      <c r="P52" s="29"/>
      <c r="Q52" s="219" t="s">
        <v>128</v>
      </c>
      <c r="R52" s="107"/>
      <c r="S52" s="130">
        <f>CHOOSE(MATCH(S45,{0;30001;250001;500001},1),175,290,500,750)</f>
        <v>175</v>
      </c>
      <c r="T52" s="224"/>
      <c r="U52" s="130">
        <f>CHOOSE(MATCH(U45,{0;30001;250001;500001},1),175,290,500,750)</f>
        <v>175</v>
      </c>
      <c r="V52" s="224"/>
      <c r="W52" s="130">
        <f>CHOOSE(MATCH(W45,{0;30001;250001;500001},1),175,290,500,750)</f>
        <v>175</v>
      </c>
      <c r="X52" s="224"/>
      <c r="Y52" s="130">
        <f>CHOOSE(MATCH(Y45,{0;30001;250001;500001},1),175,290,500,750)</f>
        <v>175</v>
      </c>
      <c r="Z52" s="224"/>
      <c r="AA52" s="130">
        <f>CHOOSE(MATCH(AA45,{0;30001;250001;500001},1),175,290,500,750)</f>
        <v>175</v>
      </c>
      <c r="AB52" s="224"/>
      <c r="AC52" s="130">
        <f>CHOOSE(MATCH(AC45,{0;30001;250001;500001},1),175,290,500,750)</f>
        <v>175</v>
      </c>
      <c r="AD52" s="224"/>
      <c r="AE52" s="130">
        <f>CHOOSE(MATCH(AE45,{0;30001;250001;500001},1),175,290,500,750)</f>
        <v>175</v>
      </c>
      <c r="AF52" s="224"/>
      <c r="AG52" s="130">
        <f>CHOOSE(MATCH(AG45,{0;30001;250001;500001},1),175,290,500,750)</f>
        <v>175</v>
      </c>
      <c r="AK52" s="10"/>
      <c r="AL52" s="10"/>
      <c r="AM52" s="10"/>
      <c r="AN52" s="10"/>
      <c r="AO52" s="10"/>
      <c r="AP52" s="10"/>
      <c r="AQ52" s="10"/>
      <c r="AR52" s="10"/>
      <c r="AS52" s="10"/>
      <c r="AT52" s="10"/>
    </row>
    <row r="53" spans="2:46" ht="20.100000000000001" hidden="1" customHeight="1" x14ac:dyDescent="0.25">
      <c r="C53" s="14"/>
      <c r="E53" s="60"/>
      <c r="F53" s="29"/>
      <c r="G53" s="60"/>
      <c r="H53" s="29"/>
      <c r="I53" s="60"/>
      <c r="J53" s="29"/>
      <c r="K53" s="60"/>
      <c r="L53" s="29"/>
      <c r="M53" s="60"/>
      <c r="N53" s="31"/>
      <c r="O53" s="31"/>
      <c r="P53" s="29"/>
      <c r="Q53" s="194" t="s">
        <v>32</v>
      </c>
      <c r="R53" s="107"/>
      <c r="S53" s="216">
        <f>S45+S52</f>
        <v>475</v>
      </c>
      <c r="T53" s="214"/>
      <c r="U53" s="216">
        <f t="shared" ref="U53:AG53" si="5">U45+U52</f>
        <v>475</v>
      </c>
      <c r="V53" s="214"/>
      <c r="W53" s="216">
        <f t="shared" si="5"/>
        <v>475</v>
      </c>
      <c r="X53" s="214"/>
      <c r="Y53" s="216">
        <f t="shared" si="5"/>
        <v>475</v>
      </c>
      <c r="Z53" s="214"/>
      <c r="AA53" s="216">
        <f t="shared" si="5"/>
        <v>475</v>
      </c>
      <c r="AB53" s="214"/>
      <c r="AC53" s="216">
        <f t="shared" si="5"/>
        <v>475</v>
      </c>
      <c r="AD53" s="214"/>
      <c r="AE53" s="216">
        <f t="shared" si="5"/>
        <v>475</v>
      </c>
      <c r="AF53" s="214"/>
      <c r="AG53" s="216">
        <f t="shared" si="5"/>
        <v>475</v>
      </c>
      <c r="AK53" s="10"/>
      <c r="AL53" s="10"/>
      <c r="AM53" s="10"/>
      <c r="AN53" s="10"/>
      <c r="AO53" s="10"/>
      <c r="AP53" s="10"/>
      <c r="AQ53" s="10"/>
      <c r="AR53" s="10"/>
      <c r="AS53" s="10"/>
      <c r="AT53" s="10"/>
    </row>
    <row r="54" spans="2:46" ht="20.100000000000001" hidden="1" customHeight="1" x14ac:dyDescent="0.25">
      <c r="C54" s="14"/>
      <c r="E54" s="60"/>
      <c r="F54" s="29"/>
      <c r="G54" s="60"/>
      <c r="H54" s="29"/>
      <c r="I54" s="60"/>
      <c r="J54" s="29"/>
      <c r="K54" s="60"/>
      <c r="L54" s="29"/>
      <c r="M54" s="60"/>
      <c r="N54" s="31"/>
      <c r="O54" s="31"/>
      <c r="P54" s="29"/>
      <c r="Q54" s="89" t="s">
        <v>12</v>
      </c>
      <c r="R54" s="35"/>
      <c r="S54" s="216">
        <f>S11+AA11+W20+W21+W22+W23</f>
        <v>0</v>
      </c>
      <c r="T54" s="33"/>
      <c r="U54" s="205">
        <f>S11+AA11+W20+W21+W22+W23</f>
        <v>0</v>
      </c>
      <c r="V54" s="33"/>
      <c r="W54" s="205">
        <f>S11+AA11+W20+W21+W22+W23</f>
        <v>0</v>
      </c>
      <c r="X54" s="35"/>
      <c r="Y54" s="205">
        <f>S11+AA11+W20+W21+W22+W23</f>
        <v>0</v>
      </c>
      <c r="Z54" s="33"/>
      <c r="AA54" s="205">
        <f>S11+AA11+W20+W21+W22+W23</f>
        <v>0</v>
      </c>
      <c r="AB54" s="35"/>
      <c r="AC54" s="205">
        <f>S11+AA11+W20+W21+W22+W23</f>
        <v>0</v>
      </c>
      <c r="AD54" s="35"/>
      <c r="AE54" s="205">
        <f>S11+AA11+W20+W21+W22+W23</f>
        <v>0</v>
      </c>
      <c r="AF54" s="35"/>
      <c r="AG54" s="205">
        <f>S11+AA11+W20+W21+W22+W23</f>
        <v>0</v>
      </c>
      <c r="AK54" s="10"/>
      <c r="AL54" s="10"/>
      <c r="AM54" s="10"/>
      <c r="AN54" s="10"/>
      <c r="AO54" s="10"/>
      <c r="AP54" s="10"/>
      <c r="AQ54" s="10"/>
      <c r="AR54" s="10"/>
      <c r="AS54" s="10"/>
      <c r="AT54" s="10"/>
    </row>
    <row r="55" spans="2:46" ht="20.100000000000001" hidden="1" customHeight="1" thickBot="1" x14ac:dyDescent="0.3">
      <c r="C55" s="14"/>
      <c r="E55" s="60"/>
      <c r="F55" s="29"/>
      <c r="G55" s="60"/>
      <c r="H55" s="29"/>
      <c r="I55" s="60"/>
      <c r="J55" s="29"/>
      <c r="K55" s="60"/>
      <c r="L55" s="29"/>
      <c r="M55" s="60"/>
      <c r="N55" s="31"/>
      <c r="O55" s="31"/>
      <c r="P55" s="29"/>
      <c r="Q55" s="91" t="s">
        <v>24</v>
      </c>
      <c r="R55" s="35"/>
      <c r="S55" s="221">
        <f>IF(S49=0,0,S53/S54)</f>
        <v>0</v>
      </c>
      <c r="T55" s="36"/>
      <c r="U55" s="221">
        <f>IF(U54=0,0,U53/U54)</f>
        <v>0</v>
      </c>
      <c r="V55" s="222"/>
      <c r="W55" s="221">
        <f>IF(W54=0,0,W53/W54)</f>
        <v>0</v>
      </c>
      <c r="X55" s="222"/>
      <c r="Y55" s="221">
        <f>IF(Y54=0,0,Y53/Y54)</f>
        <v>0</v>
      </c>
      <c r="Z55" s="222"/>
      <c r="AA55" s="221">
        <f>IF(AA54=0,0,AA53/AA54)</f>
        <v>0</v>
      </c>
      <c r="AB55" s="223"/>
      <c r="AC55" s="221">
        <f>IF(AC54=0,0,AC53/AC54)</f>
        <v>0</v>
      </c>
      <c r="AD55" s="223"/>
      <c r="AE55" s="221">
        <f>IF(AE54=0,0,AE53/AE54)</f>
        <v>0</v>
      </c>
      <c r="AF55" s="223"/>
      <c r="AG55" s="221">
        <f>IF(AG54=0,0,AG53/AG54)</f>
        <v>0</v>
      </c>
      <c r="AK55" s="10"/>
      <c r="AL55" s="10"/>
      <c r="AM55" s="10"/>
      <c r="AN55" s="10"/>
      <c r="AO55" s="10"/>
      <c r="AP55" s="10"/>
      <c r="AQ55" s="10"/>
      <c r="AR55" s="10"/>
      <c r="AS55" s="10"/>
      <c r="AT55" s="10"/>
    </row>
    <row r="56" spans="2:46" ht="20.100000000000001" hidden="1" customHeight="1" x14ac:dyDescent="0.25">
      <c r="C56" s="15"/>
      <c r="D56" s="46"/>
      <c r="E56" s="95"/>
      <c r="F56" s="33"/>
      <c r="G56" s="95"/>
      <c r="H56" s="33"/>
      <c r="I56" s="95"/>
      <c r="J56" s="33"/>
      <c r="K56" s="95"/>
      <c r="L56" s="33"/>
      <c r="M56" s="95"/>
      <c r="N56" s="35"/>
      <c r="O56" s="35"/>
      <c r="P56" s="33"/>
      <c r="Q56" s="48"/>
      <c r="R56" s="35"/>
      <c r="S56" s="222"/>
      <c r="T56" s="36"/>
      <c r="U56" s="222"/>
      <c r="V56" s="222"/>
      <c r="W56" s="222"/>
      <c r="X56" s="222"/>
      <c r="Y56" s="222"/>
      <c r="Z56" s="222"/>
      <c r="AA56" s="222"/>
      <c r="AB56" s="223"/>
      <c r="AC56" s="222"/>
      <c r="AD56" s="223"/>
      <c r="AE56" s="222"/>
      <c r="AF56" s="223"/>
      <c r="AG56" s="222"/>
      <c r="AK56" s="10"/>
      <c r="AL56" s="10"/>
      <c r="AM56" s="10"/>
      <c r="AN56" s="10"/>
      <c r="AO56" s="10"/>
      <c r="AP56" s="10"/>
      <c r="AQ56" s="10"/>
      <c r="AR56" s="10"/>
      <c r="AS56" s="10"/>
      <c r="AT56" s="10"/>
    </row>
    <row r="57" spans="2:46" ht="20.100000000000001" hidden="1" customHeight="1" thickBot="1" x14ac:dyDescent="0.3">
      <c r="C57" s="15"/>
      <c r="D57" s="46"/>
      <c r="E57" s="95"/>
      <c r="F57" s="33"/>
      <c r="G57" s="95"/>
      <c r="H57" s="33"/>
      <c r="I57" s="95"/>
      <c r="J57" s="33"/>
      <c r="K57" s="95"/>
      <c r="L57" s="33"/>
      <c r="M57" s="95"/>
      <c r="N57" s="35"/>
      <c r="O57" s="35"/>
      <c r="P57" s="33"/>
      <c r="Q57" s="48"/>
      <c r="R57" s="35"/>
      <c r="S57" s="222"/>
      <c r="T57" s="36"/>
      <c r="U57" s="222"/>
      <c r="V57" s="222"/>
      <c r="W57" s="222"/>
      <c r="X57" s="222"/>
      <c r="Y57" s="222"/>
      <c r="Z57" s="222"/>
      <c r="AA57" s="222"/>
      <c r="AB57" s="223"/>
      <c r="AC57" s="222"/>
      <c r="AD57" s="223"/>
      <c r="AE57" s="222"/>
      <c r="AF57" s="223"/>
      <c r="AG57" s="222"/>
      <c r="AK57" s="10"/>
      <c r="AL57" s="10"/>
      <c r="AM57" s="10"/>
      <c r="AN57" s="10"/>
      <c r="AO57" s="10"/>
      <c r="AP57" s="10"/>
      <c r="AQ57" s="10"/>
      <c r="AR57" s="10"/>
      <c r="AS57" s="10"/>
      <c r="AT57" s="10"/>
    </row>
    <row r="58" spans="2:46" s="5" customFormat="1" ht="30" hidden="1" customHeight="1" thickBot="1" x14ac:dyDescent="0.25">
      <c r="B58" s="14"/>
      <c r="C58" s="225" t="s">
        <v>118</v>
      </c>
      <c r="D58" s="21"/>
      <c r="E58" s="226" t="s">
        <v>114</v>
      </c>
      <c r="F58" s="227"/>
      <c r="G58" s="226" t="s">
        <v>113</v>
      </c>
      <c r="H58" s="35"/>
      <c r="I58" s="226" t="s">
        <v>115</v>
      </c>
      <c r="J58" s="15"/>
      <c r="K58" s="46"/>
      <c r="L58" s="228"/>
      <c r="M58" s="15"/>
      <c r="N58" s="51"/>
      <c r="O58" s="46"/>
      <c r="P58" s="33"/>
      <c r="Q58" s="225" t="s">
        <v>117</v>
      </c>
      <c r="R58" s="21"/>
      <c r="S58" s="226" t="s">
        <v>114</v>
      </c>
      <c r="T58" s="227"/>
      <c r="U58" s="226" t="s">
        <v>113</v>
      </c>
      <c r="V58" s="35"/>
      <c r="W58" s="226" t="s">
        <v>115</v>
      </c>
      <c r="X58" s="15"/>
      <c r="Y58" s="46"/>
      <c r="Z58" s="228"/>
      <c r="AA58" s="15"/>
      <c r="AB58" s="51"/>
      <c r="AC58" s="46"/>
      <c r="AD58" s="51"/>
      <c r="AE58" s="15"/>
      <c r="AF58" s="229"/>
      <c r="AG58" s="222"/>
      <c r="AH58" s="10"/>
      <c r="AI58" s="10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</row>
    <row r="59" spans="2:46" s="14" customFormat="1" ht="9.9499999999999993" hidden="1" customHeight="1" thickBot="1" x14ac:dyDescent="0.25">
      <c r="C59" s="48"/>
      <c r="D59" s="230"/>
      <c r="E59" s="230"/>
      <c r="F59" s="230"/>
      <c r="G59" s="230"/>
      <c r="H59" s="15"/>
      <c r="I59" s="51"/>
      <c r="J59" s="51"/>
      <c r="K59" s="81"/>
      <c r="L59" s="228"/>
      <c r="M59" s="15"/>
      <c r="N59" s="51"/>
      <c r="O59" s="51"/>
      <c r="P59" s="51"/>
      <c r="Q59" s="48"/>
      <c r="R59" s="230"/>
      <c r="S59" s="230"/>
      <c r="T59" s="230"/>
      <c r="U59" s="230"/>
      <c r="V59" s="15"/>
      <c r="W59" s="51"/>
      <c r="X59" s="51"/>
      <c r="Y59" s="81"/>
      <c r="Z59" s="228"/>
      <c r="AA59" s="15"/>
      <c r="AB59" s="51"/>
      <c r="AC59" s="51"/>
      <c r="AD59" s="51"/>
      <c r="AE59" s="15"/>
      <c r="AF59" s="15"/>
      <c r="AG59" s="15"/>
      <c r="AH59" s="10"/>
      <c r="AI59" s="10"/>
    </row>
    <row r="60" spans="2:46" s="14" customFormat="1" ht="24.95" hidden="1" customHeight="1" thickBot="1" x14ac:dyDescent="0.3">
      <c r="C60" s="116" t="s">
        <v>88</v>
      </c>
      <c r="D60" s="24"/>
      <c r="E60" s="116" t="s">
        <v>78</v>
      </c>
      <c r="F60" s="231"/>
      <c r="G60" s="116" t="s">
        <v>78</v>
      </c>
      <c r="H60" s="81"/>
      <c r="I60" s="116" t="s">
        <v>78</v>
      </c>
      <c r="J60" s="51"/>
      <c r="K60" s="232" t="s">
        <v>79</v>
      </c>
      <c r="L60" s="81"/>
      <c r="M60" s="15"/>
      <c r="N60" s="51"/>
      <c r="O60" s="233" t="s">
        <v>84</v>
      </c>
      <c r="P60" s="51"/>
      <c r="Q60" s="116" t="s">
        <v>88</v>
      </c>
      <c r="R60" s="24"/>
      <c r="S60" s="116" t="s">
        <v>78</v>
      </c>
      <c r="T60" s="231"/>
      <c r="U60" s="116" t="s">
        <v>78</v>
      </c>
      <c r="V60" s="81"/>
      <c r="W60" s="116" t="s">
        <v>78</v>
      </c>
      <c r="X60" s="51"/>
      <c r="Y60" s="232" t="s">
        <v>79</v>
      </c>
      <c r="Z60" s="81"/>
      <c r="AA60" s="15"/>
      <c r="AB60" s="51"/>
      <c r="AC60" s="233" t="s">
        <v>84</v>
      </c>
      <c r="AD60" s="81"/>
      <c r="AE60" s="155"/>
      <c r="AF60" s="15"/>
      <c r="AG60" s="15"/>
      <c r="AH60" s="10"/>
      <c r="AI60" s="10"/>
    </row>
    <row r="61" spans="2:46" s="14" customFormat="1" ht="20.100000000000001" hidden="1" customHeight="1" thickBot="1" x14ac:dyDescent="0.3">
      <c r="C61" s="119"/>
      <c r="D61" s="24"/>
      <c r="E61" s="119"/>
      <c r="F61" s="231"/>
      <c r="G61" s="119"/>
      <c r="H61" s="81"/>
      <c r="I61" s="119"/>
      <c r="J61" s="51"/>
      <c r="K61" s="51"/>
      <c r="L61" s="81"/>
      <c r="M61" s="15"/>
      <c r="N61" s="51"/>
      <c r="O61" s="107"/>
      <c r="P61" s="51"/>
      <c r="Q61" s="119"/>
      <c r="R61" s="24"/>
      <c r="S61" s="119"/>
      <c r="T61" s="231"/>
      <c r="U61" s="119"/>
      <c r="V61" s="81"/>
      <c r="W61" s="119"/>
      <c r="X61" s="51"/>
      <c r="Y61" s="51"/>
      <c r="Z61" s="81"/>
      <c r="AA61" s="15"/>
      <c r="AB61" s="51"/>
      <c r="AC61" s="107"/>
      <c r="AD61" s="81"/>
      <c r="AE61" s="155"/>
      <c r="AF61" s="15"/>
      <c r="AG61" s="15"/>
    </row>
    <row r="62" spans="2:46" s="15" customFormat="1" ht="20.100000000000001" hidden="1" customHeight="1" thickBot="1" x14ac:dyDescent="0.3">
      <c r="C62" s="234" t="s">
        <v>89</v>
      </c>
      <c r="D62" s="24"/>
      <c r="E62" s="187">
        <v>3.6799999999999999E-2</v>
      </c>
      <c r="F62" s="235"/>
      <c r="G62" s="187">
        <v>3.8899999999999997E-2</v>
      </c>
      <c r="H62" s="81"/>
      <c r="I62" s="187">
        <v>4.0899999999999999E-2</v>
      </c>
      <c r="J62" s="51"/>
      <c r="K62" s="236" t="s">
        <v>11</v>
      </c>
      <c r="L62" s="235"/>
      <c r="M62" s="97">
        <f>K43+M43</f>
        <v>3264.2</v>
      </c>
      <c r="N62" s="51"/>
      <c r="O62" s="97">
        <f>M62</f>
        <v>3264.2</v>
      </c>
      <c r="P62" s="81"/>
      <c r="Q62" s="234" t="s">
        <v>89</v>
      </c>
      <c r="R62" s="24"/>
      <c r="S62" s="187">
        <v>3.6799999999999999E-2</v>
      </c>
      <c r="T62" s="235"/>
      <c r="U62" s="187">
        <v>3.8899999999999997E-2</v>
      </c>
      <c r="V62" s="81"/>
      <c r="W62" s="187">
        <v>4.0899999999999999E-2</v>
      </c>
      <c r="X62" s="51"/>
      <c r="Y62" s="236" t="s">
        <v>11</v>
      </c>
      <c r="Z62" s="235"/>
      <c r="AA62" s="97">
        <f>Y43+AA43</f>
        <v>600</v>
      </c>
      <c r="AB62" s="51"/>
      <c r="AC62" s="97">
        <f>AA62</f>
        <v>600</v>
      </c>
      <c r="AD62" s="81"/>
      <c r="AE62" s="155"/>
      <c r="AF62" s="155"/>
      <c r="AG62" s="155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</row>
    <row r="63" spans="2:46" s="15" customFormat="1" ht="20.100000000000001" hidden="1" customHeight="1" thickBot="1" x14ac:dyDescent="0.3">
      <c r="C63" s="237" t="s">
        <v>90</v>
      </c>
      <c r="D63" s="24"/>
      <c r="E63" s="191">
        <v>3.8399999999999997E-2</v>
      </c>
      <c r="F63" s="238"/>
      <c r="G63" s="191">
        <v>4.0399999999999998E-2</v>
      </c>
      <c r="I63" s="191">
        <v>4.2500000000000003E-2</v>
      </c>
      <c r="J63" s="51"/>
      <c r="K63" s="239"/>
      <c r="L63" s="235"/>
      <c r="M63" s="240"/>
      <c r="N63" s="51"/>
      <c r="O63" s="240"/>
      <c r="P63" s="81"/>
      <c r="Q63" s="237" t="s">
        <v>90</v>
      </c>
      <c r="R63" s="24"/>
      <c r="S63" s="191">
        <v>3.8399999999999997E-2</v>
      </c>
      <c r="T63" s="238"/>
      <c r="U63" s="191">
        <v>4.0399999999999998E-2</v>
      </c>
      <c r="W63" s="191">
        <v>4.2500000000000003E-2</v>
      </c>
      <c r="X63" s="51"/>
      <c r="Y63" s="239"/>
      <c r="Z63" s="235"/>
      <c r="AA63" s="240"/>
      <c r="AB63" s="51"/>
      <c r="AC63" s="240"/>
      <c r="AD63" s="48"/>
      <c r="AE63" s="155"/>
      <c r="AF63" s="155"/>
      <c r="AG63" s="155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</row>
    <row r="64" spans="2:46" s="15" customFormat="1" ht="20.100000000000001" hidden="1" customHeight="1" x14ac:dyDescent="0.25">
      <c r="C64" s="237" t="s">
        <v>91</v>
      </c>
      <c r="D64" s="24"/>
      <c r="E64" s="191">
        <v>3.9899999999999998E-2</v>
      </c>
      <c r="F64" s="36"/>
      <c r="G64" s="191">
        <v>4.2000000000000003E-2</v>
      </c>
      <c r="H64" s="51"/>
      <c r="I64" s="191">
        <v>4.41E-2</v>
      </c>
      <c r="J64" s="33"/>
      <c r="K64" s="241" t="s">
        <v>97</v>
      </c>
      <c r="L64" s="235"/>
      <c r="M64" s="188">
        <v>100000</v>
      </c>
      <c r="N64" s="33"/>
      <c r="O64" s="188">
        <f>M64</f>
        <v>100000</v>
      </c>
      <c r="P64" s="48"/>
      <c r="Q64" s="237" t="s">
        <v>91</v>
      </c>
      <c r="R64" s="24"/>
      <c r="S64" s="191">
        <v>3.9899999999999998E-2</v>
      </c>
      <c r="T64" s="36"/>
      <c r="U64" s="191">
        <v>4.2000000000000003E-2</v>
      </c>
      <c r="V64" s="51"/>
      <c r="W64" s="191">
        <v>4.41E-2</v>
      </c>
      <c r="X64" s="33"/>
      <c r="Y64" s="241" t="s">
        <v>97</v>
      </c>
      <c r="Z64" s="235"/>
      <c r="AA64" s="188">
        <v>100000</v>
      </c>
      <c r="AB64" s="33"/>
      <c r="AC64" s="188">
        <f>AA64</f>
        <v>100000</v>
      </c>
      <c r="AE64" s="155"/>
      <c r="AF64" s="155"/>
      <c r="AG64" s="155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</row>
    <row r="65" spans="3:45" s="15" customFormat="1" ht="20.100000000000001" hidden="1" customHeight="1" thickBot="1" x14ac:dyDescent="0.3">
      <c r="C65" s="237" t="s">
        <v>92</v>
      </c>
      <c r="D65" s="24"/>
      <c r="E65" s="191">
        <v>4.0899999999999999E-2</v>
      </c>
      <c r="F65" s="36"/>
      <c r="G65" s="191">
        <v>4.2999999999999997E-2</v>
      </c>
      <c r="H65" s="51"/>
      <c r="I65" s="197">
        <v>4.5100000000000001E-2</v>
      </c>
      <c r="J65" s="51"/>
      <c r="K65" s="217" t="s">
        <v>80</v>
      </c>
      <c r="L65" s="51"/>
      <c r="M65" s="197">
        <v>0.03</v>
      </c>
      <c r="N65" s="51"/>
      <c r="O65" s="197">
        <f>M65+3%</f>
        <v>0.06</v>
      </c>
      <c r="Q65" s="237" t="s">
        <v>92</v>
      </c>
      <c r="R65" s="24"/>
      <c r="S65" s="191">
        <v>4.0899999999999999E-2</v>
      </c>
      <c r="T65" s="36"/>
      <c r="U65" s="191">
        <v>4.2999999999999997E-2</v>
      </c>
      <c r="V65" s="51"/>
      <c r="W65" s="197">
        <v>4.5100000000000001E-2</v>
      </c>
      <c r="X65" s="51"/>
      <c r="Y65" s="217" t="s">
        <v>80</v>
      </c>
      <c r="Z65" s="51"/>
      <c r="AA65" s="197">
        <v>0.03</v>
      </c>
      <c r="AB65" s="51"/>
      <c r="AC65" s="197">
        <f>AA65+3%</f>
        <v>0.06</v>
      </c>
      <c r="AD65" s="51"/>
      <c r="AE65" s="155"/>
      <c r="AF65" s="155"/>
      <c r="AG65" s="155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</row>
    <row r="66" spans="3:45" s="15" customFormat="1" ht="20.100000000000001" hidden="1" customHeight="1" thickBot="1" x14ac:dyDescent="0.3">
      <c r="C66" s="237" t="s">
        <v>93</v>
      </c>
      <c r="D66" s="24"/>
      <c r="E66" s="191">
        <v>4.2000000000000003E-2</v>
      </c>
      <c r="F66" s="36"/>
      <c r="G66" s="191">
        <v>4.41E-2</v>
      </c>
      <c r="H66" s="51"/>
      <c r="I66" s="223"/>
      <c r="J66" s="51"/>
      <c r="K66" s="81"/>
      <c r="L66" s="51"/>
      <c r="M66" s="107"/>
      <c r="N66" s="51"/>
      <c r="O66" s="107"/>
      <c r="P66" s="51"/>
      <c r="Q66" s="237" t="s">
        <v>93</v>
      </c>
      <c r="R66" s="24"/>
      <c r="S66" s="191">
        <v>4.2000000000000003E-2</v>
      </c>
      <c r="T66" s="36"/>
      <c r="U66" s="191">
        <v>4.41E-2</v>
      </c>
      <c r="V66" s="51"/>
      <c r="W66" s="223"/>
      <c r="X66" s="51"/>
      <c r="Y66" s="81"/>
      <c r="Z66" s="51"/>
      <c r="AA66" s="107"/>
      <c r="AB66" s="51"/>
      <c r="AC66" s="107"/>
      <c r="AD66" s="51"/>
      <c r="AE66" s="155"/>
      <c r="AF66" s="155"/>
      <c r="AG66" s="155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</row>
    <row r="67" spans="3:45" s="15" customFormat="1" ht="20.100000000000001" hidden="1" customHeight="1" x14ac:dyDescent="0.25">
      <c r="C67" s="237" t="s">
        <v>94</v>
      </c>
      <c r="D67" s="24"/>
      <c r="E67" s="191">
        <v>4.2999999999999997E-2</v>
      </c>
      <c r="F67" s="36"/>
      <c r="G67" s="191">
        <v>4.5100000000000001E-2</v>
      </c>
      <c r="H67" s="51"/>
      <c r="I67" s="223"/>
      <c r="J67" s="51"/>
      <c r="K67" s="219" t="s">
        <v>102</v>
      </c>
      <c r="L67" s="51"/>
      <c r="M67" s="242">
        <v>20</v>
      </c>
      <c r="N67" s="51"/>
      <c r="O67" s="243">
        <f>M67</f>
        <v>20</v>
      </c>
      <c r="P67" s="51"/>
      <c r="Q67" s="237" t="s">
        <v>94</v>
      </c>
      <c r="R67" s="24"/>
      <c r="S67" s="191">
        <v>4.2999999999999997E-2</v>
      </c>
      <c r="T67" s="36"/>
      <c r="U67" s="191">
        <v>4.5100000000000001E-2</v>
      </c>
      <c r="V67" s="51"/>
      <c r="W67" s="223"/>
      <c r="X67" s="51"/>
      <c r="Y67" s="219" t="s">
        <v>102</v>
      </c>
      <c r="Z67" s="51"/>
      <c r="AA67" s="242">
        <v>20</v>
      </c>
      <c r="AB67" s="51"/>
      <c r="AC67" s="243">
        <f>AA67</f>
        <v>20</v>
      </c>
      <c r="AD67" s="51"/>
      <c r="AF67" s="155"/>
      <c r="AG67" s="155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</row>
    <row r="68" spans="3:45" s="15" customFormat="1" ht="20.100000000000001" hidden="1" customHeight="1" thickBot="1" x14ac:dyDescent="0.3">
      <c r="C68" s="244" t="s">
        <v>95</v>
      </c>
      <c r="D68" s="24"/>
      <c r="E68" s="197">
        <v>4.41E-2</v>
      </c>
      <c r="F68" s="36"/>
      <c r="G68" s="197">
        <v>4.6100000000000002E-2</v>
      </c>
      <c r="H68" s="51"/>
      <c r="I68" s="223"/>
      <c r="J68" s="51"/>
      <c r="K68" s="245" t="s">
        <v>79</v>
      </c>
      <c r="L68" s="51"/>
      <c r="M68" s="246"/>
      <c r="N68" s="51"/>
      <c r="O68" s="246">
        <f>-PMT(O65/12,M67*12,O64,1)</f>
        <v>716.43322278874962</v>
      </c>
      <c r="P68" s="51"/>
      <c r="Q68" s="244" t="s">
        <v>95</v>
      </c>
      <c r="R68" s="24"/>
      <c r="S68" s="197">
        <v>4.41E-2</v>
      </c>
      <c r="T68" s="36"/>
      <c r="U68" s="197">
        <v>4.6100000000000002E-2</v>
      </c>
      <c r="V68" s="51"/>
      <c r="W68" s="223"/>
      <c r="X68" s="51"/>
      <c r="Y68" s="245" t="s">
        <v>79</v>
      </c>
      <c r="Z68" s="51"/>
      <c r="AA68" s="246"/>
      <c r="AB68" s="51"/>
      <c r="AC68" s="246">
        <f>-PMT(AC65/12,AA67*12,AC64,1)</f>
        <v>716.43322278874962</v>
      </c>
      <c r="AD68" s="51"/>
      <c r="AE68" s="155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</row>
    <row r="69" spans="3:45" s="15" customFormat="1" ht="20.100000000000001" hidden="1" customHeight="1" thickBot="1" x14ac:dyDescent="0.3">
      <c r="C69" s="119"/>
      <c r="D69" s="24"/>
      <c r="E69" s="223"/>
      <c r="F69" s="36"/>
      <c r="G69" s="223"/>
      <c r="H69" s="51"/>
      <c r="I69" s="223"/>
      <c r="J69" s="51"/>
      <c r="K69" s="51"/>
      <c r="L69" s="51"/>
      <c r="M69" s="51"/>
      <c r="N69" s="51"/>
      <c r="O69" s="51"/>
      <c r="P69" s="51"/>
      <c r="Q69" s="119"/>
      <c r="R69" s="24"/>
      <c r="S69" s="223"/>
      <c r="T69" s="36"/>
      <c r="U69" s="223"/>
      <c r="V69" s="51"/>
      <c r="W69" s="223"/>
      <c r="X69" s="51"/>
      <c r="Y69" s="51"/>
      <c r="Z69" s="51"/>
      <c r="AA69" s="51"/>
      <c r="AB69" s="51"/>
      <c r="AC69" s="51"/>
      <c r="AD69" s="51"/>
      <c r="AE69" s="155"/>
      <c r="AF69" s="155"/>
      <c r="AG69" s="155"/>
      <c r="AH69" s="34"/>
      <c r="AI69" s="45"/>
      <c r="AJ69" s="14"/>
      <c r="AK69" s="14"/>
      <c r="AL69" s="14"/>
      <c r="AM69" s="14"/>
      <c r="AN69" s="14"/>
      <c r="AO69" s="14"/>
      <c r="AP69" s="14"/>
      <c r="AQ69" s="14"/>
      <c r="AR69" s="14"/>
      <c r="AS69" s="14"/>
    </row>
    <row r="70" spans="3:45" s="15" customFormat="1" ht="20.100000000000001" hidden="1" customHeight="1" thickBot="1" x14ac:dyDescent="0.25">
      <c r="C70" s="225" t="s">
        <v>119</v>
      </c>
      <c r="D70" s="21"/>
      <c r="E70" s="226" t="s">
        <v>114</v>
      </c>
      <c r="F70" s="227"/>
      <c r="G70" s="226" t="s">
        <v>113</v>
      </c>
      <c r="H70" s="35"/>
      <c r="I70" s="226" t="s">
        <v>115</v>
      </c>
      <c r="J70" s="51"/>
      <c r="K70" s="36"/>
      <c r="L70" s="36"/>
      <c r="M70" s="51"/>
      <c r="N70" s="51"/>
      <c r="O70" s="51"/>
      <c r="P70" s="51"/>
      <c r="Q70" s="232" t="s">
        <v>116</v>
      </c>
      <c r="R70" s="21"/>
      <c r="S70" s="226" t="s">
        <v>114</v>
      </c>
      <c r="T70" s="227"/>
      <c r="U70" s="226" t="s">
        <v>113</v>
      </c>
      <c r="V70" s="35"/>
      <c r="W70" s="226" t="s">
        <v>115</v>
      </c>
      <c r="X70" s="51"/>
      <c r="Y70" s="36"/>
      <c r="Z70" s="36"/>
      <c r="AA70" s="51"/>
      <c r="AB70" s="51"/>
      <c r="AC70" s="51"/>
      <c r="AD70" s="51"/>
      <c r="AE70" s="155"/>
      <c r="AF70" s="155"/>
      <c r="AG70" s="155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</row>
    <row r="71" spans="3:45" s="15" customFormat="1" ht="20.100000000000001" hidden="1" customHeight="1" thickBot="1" x14ac:dyDescent="0.25">
      <c r="C71" s="48"/>
      <c r="D71" s="230"/>
      <c r="E71" s="230"/>
      <c r="F71" s="230"/>
      <c r="G71" s="230"/>
      <c r="I71" s="51"/>
      <c r="J71" s="51"/>
      <c r="K71" s="36"/>
      <c r="L71" s="36"/>
      <c r="M71" s="51"/>
      <c r="N71" s="51"/>
      <c r="O71" s="51"/>
      <c r="P71" s="51"/>
      <c r="Q71" s="48"/>
      <c r="R71" s="230"/>
      <c r="S71" s="230"/>
      <c r="T71" s="230"/>
      <c r="U71" s="230"/>
      <c r="W71" s="51"/>
      <c r="X71" s="51"/>
      <c r="Y71" s="51"/>
      <c r="Z71" s="51"/>
      <c r="AA71" s="51"/>
      <c r="AB71" s="51"/>
      <c r="AC71" s="51"/>
      <c r="AD71" s="51"/>
      <c r="AE71" s="155"/>
      <c r="AF71" s="155"/>
      <c r="AG71" s="155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</row>
    <row r="72" spans="3:45" s="15" customFormat="1" ht="20.100000000000001" hidden="1" customHeight="1" thickBot="1" x14ac:dyDescent="0.25">
      <c r="C72" s="116" t="s">
        <v>88</v>
      </c>
      <c r="D72" s="24"/>
      <c r="E72" s="116" t="s">
        <v>78</v>
      </c>
      <c r="F72" s="231"/>
      <c r="G72" s="116" t="s">
        <v>78</v>
      </c>
      <c r="H72" s="81"/>
      <c r="I72" s="116" t="s">
        <v>78</v>
      </c>
      <c r="K72" s="232" t="s">
        <v>79</v>
      </c>
      <c r="L72" s="81"/>
      <c r="N72" s="51"/>
      <c r="O72" s="233" t="s">
        <v>84</v>
      </c>
      <c r="P72" s="51"/>
      <c r="Q72" s="116" t="s">
        <v>88</v>
      </c>
      <c r="R72" s="24"/>
      <c r="S72" s="116" t="s">
        <v>78</v>
      </c>
      <c r="T72" s="231"/>
      <c r="U72" s="116" t="s">
        <v>78</v>
      </c>
      <c r="V72" s="81"/>
      <c r="W72" s="116" t="s">
        <v>78</v>
      </c>
      <c r="Y72" s="182"/>
      <c r="Z72" s="228"/>
      <c r="AA72" s="267" t="s">
        <v>79</v>
      </c>
      <c r="AB72" s="268"/>
      <c r="AC72" s="269"/>
      <c r="AD72" s="51"/>
      <c r="AE72" s="155"/>
      <c r="AF72" s="155"/>
      <c r="AG72" s="155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</row>
    <row r="73" spans="3:45" s="15" customFormat="1" ht="20.100000000000001" hidden="1" customHeight="1" thickBot="1" x14ac:dyDescent="0.25">
      <c r="C73" s="119"/>
      <c r="D73" s="24"/>
      <c r="E73" s="119"/>
      <c r="F73" s="231"/>
      <c r="G73" s="119"/>
      <c r="H73" s="81"/>
      <c r="I73" s="119"/>
      <c r="J73" s="51"/>
      <c r="K73" s="51"/>
      <c r="L73" s="81"/>
      <c r="N73" s="51"/>
      <c r="O73" s="107"/>
      <c r="P73" s="51"/>
      <c r="Q73" s="119"/>
      <c r="R73" s="24"/>
      <c r="S73" s="119"/>
      <c r="T73" s="231"/>
      <c r="U73" s="119"/>
      <c r="V73" s="81"/>
      <c r="W73" s="119"/>
      <c r="X73" s="51"/>
      <c r="Y73" s="35"/>
      <c r="Z73" s="228"/>
      <c r="AA73" s="51"/>
      <c r="AB73" s="107"/>
      <c r="AC73" s="107"/>
      <c r="AD73" s="51"/>
      <c r="AE73" s="155"/>
      <c r="AF73" s="155"/>
      <c r="AG73" s="155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</row>
    <row r="74" spans="3:45" s="15" customFormat="1" ht="20.100000000000001" hidden="1" customHeight="1" thickBot="1" x14ac:dyDescent="0.3">
      <c r="C74" s="234" t="s">
        <v>89</v>
      </c>
      <c r="D74" s="24"/>
      <c r="E74" s="187">
        <v>3.6799999999999999E-2</v>
      </c>
      <c r="F74" s="235"/>
      <c r="G74" s="187">
        <v>3.8899999999999997E-2</v>
      </c>
      <c r="H74" s="81"/>
      <c r="I74" s="187">
        <v>4.0899999999999999E-2</v>
      </c>
      <c r="J74" s="51"/>
      <c r="K74" s="236" t="s">
        <v>11</v>
      </c>
      <c r="L74" s="235"/>
      <c r="M74" s="247">
        <f>K63+M63</f>
        <v>0</v>
      </c>
      <c r="N74" s="51"/>
      <c r="O74" s="247">
        <f>M74</f>
        <v>0</v>
      </c>
      <c r="P74" s="51"/>
      <c r="Q74" s="234" t="s">
        <v>89</v>
      </c>
      <c r="R74" s="24"/>
      <c r="S74" s="187">
        <v>4.4999999999999998E-2</v>
      </c>
      <c r="T74" s="235"/>
      <c r="U74" s="187">
        <v>4.7100000000000003E-2</v>
      </c>
      <c r="V74" s="81"/>
      <c r="W74" s="187">
        <v>4.9200000000000001E-2</v>
      </c>
      <c r="X74" s="51"/>
      <c r="Y74" s="35"/>
      <c r="Z74" s="81"/>
      <c r="AA74" s="236" t="s">
        <v>11</v>
      </c>
      <c r="AB74" s="51"/>
      <c r="AC74" s="247">
        <f>M74</f>
        <v>0</v>
      </c>
      <c r="AD74" s="51"/>
      <c r="AE74" s="155"/>
      <c r="AF74" s="155"/>
      <c r="AG74" s="155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</row>
    <row r="75" spans="3:45" s="15" customFormat="1" ht="20.100000000000001" hidden="1" customHeight="1" thickBot="1" x14ac:dyDescent="0.3">
      <c r="C75" s="237" t="s">
        <v>90</v>
      </c>
      <c r="D75" s="24"/>
      <c r="E75" s="191">
        <v>3.8399999999999997E-2</v>
      </c>
      <c r="F75" s="238"/>
      <c r="G75" s="191">
        <v>4.0399999999999998E-2</v>
      </c>
      <c r="I75" s="191">
        <v>4.2500000000000003E-2</v>
      </c>
      <c r="J75" s="51"/>
      <c r="K75" s="239"/>
      <c r="L75" s="235"/>
      <c r="M75" s="240"/>
      <c r="N75" s="51"/>
      <c r="O75" s="240"/>
      <c r="P75" s="51"/>
      <c r="Q75" s="237" t="s">
        <v>90</v>
      </c>
      <c r="R75" s="24"/>
      <c r="S75" s="191">
        <v>4.8399999999999999E-2</v>
      </c>
      <c r="T75" s="238"/>
      <c r="U75" s="191">
        <v>5.0500000000000003E-2</v>
      </c>
      <c r="W75" s="191">
        <v>5.2499999999999998E-2</v>
      </c>
      <c r="X75" s="51"/>
      <c r="Y75" s="35"/>
      <c r="Z75" s="81"/>
      <c r="AA75" s="239"/>
      <c r="AB75" s="51"/>
      <c r="AC75" s="240"/>
      <c r="AD75" s="51"/>
      <c r="AE75" s="155"/>
      <c r="AF75" s="155"/>
      <c r="AG75" s="155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</row>
    <row r="76" spans="3:45" s="15" customFormat="1" ht="20.100000000000001" hidden="1" customHeight="1" x14ac:dyDescent="0.25">
      <c r="C76" s="237" t="s">
        <v>91</v>
      </c>
      <c r="D76" s="24"/>
      <c r="E76" s="191">
        <v>3.9899999999999998E-2</v>
      </c>
      <c r="F76" s="36"/>
      <c r="G76" s="191">
        <v>4.2000000000000003E-2</v>
      </c>
      <c r="H76" s="51"/>
      <c r="I76" s="191">
        <v>4.41E-2</v>
      </c>
      <c r="J76" s="51"/>
      <c r="K76" s="241" t="s">
        <v>97</v>
      </c>
      <c r="L76" s="235"/>
      <c r="M76" s="248">
        <v>100000</v>
      </c>
      <c r="N76" s="33"/>
      <c r="O76" s="248">
        <f>M76</f>
        <v>100000</v>
      </c>
      <c r="P76" s="51"/>
      <c r="Q76" s="237" t="s">
        <v>91</v>
      </c>
      <c r="R76" s="24"/>
      <c r="S76" s="191">
        <v>4.9000000000000002E-2</v>
      </c>
      <c r="T76" s="36"/>
      <c r="U76" s="191">
        <v>5.11E-2</v>
      </c>
      <c r="V76" s="51"/>
      <c r="W76" s="191">
        <v>5.3199999999999997E-2</v>
      </c>
      <c r="X76" s="51"/>
      <c r="Y76" s="107"/>
      <c r="Z76" s="235"/>
      <c r="AA76" s="241" t="s">
        <v>97</v>
      </c>
      <c r="AB76" s="51"/>
      <c r="AC76" s="248">
        <f>M76</f>
        <v>100000</v>
      </c>
      <c r="AD76" s="51"/>
      <c r="AE76" s="155"/>
      <c r="AF76" s="155"/>
      <c r="AG76" s="155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</row>
    <row r="77" spans="3:45" s="15" customFormat="1" ht="20.100000000000001" hidden="1" customHeight="1" thickBot="1" x14ac:dyDescent="0.3">
      <c r="C77" s="237" t="s">
        <v>92</v>
      </c>
      <c r="D77" s="24"/>
      <c r="E77" s="191">
        <v>4.0899999999999999E-2</v>
      </c>
      <c r="F77" s="36"/>
      <c r="G77" s="191">
        <v>4.2999999999999997E-2</v>
      </c>
      <c r="H77" s="51"/>
      <c r="I77" s="197">
        <v>4.5100000000000001E-2</v>
      </c>
      <c r="J77" s="51"/>
      <c r="K77" s="217" t="s">
        <v>80</v>
      </c>
      <c r="L77" s="51"/>
      <c r="M77" s="197">
        <v>0.03</v>
      </c>
      <c r="N77" s="51"/>
      <c r="O77" s="197">
        <f>M77+3%</f>
        <v>0.06</v>
      </c>
      <c r="P77" s="51"/>
      <c r="Q77" s="237" t="s">
        <v>92</v>
      </c>
      <c r="R77" s="24"/>
      <c r="S77" s="191">
        <v>0.05</v>
      </c>
      <c r="T77" s="36"/>
      <c r="U77" s="191">
        <v>5.21E-2</v>
      </c>
      <c r="V77" s="51"/>
      <c r="W77" s="197">
        <v>5.4199999999999998E-2</v>
      </c>
      <c r="X77" s="51"/>
      <c r="Y77" s="107"/>
      <c r="Z77" s="235"/>
      <c r="AA77" s="217" t="s">
        <v>80</v>
      </c>
      <c r="AB77" s="51"/>
      <c r="AC77" s="197">
        <v>0.05</v>
      </c>
      <c r="AD77" s="51"/>
      <c r="AE77" s="155"/>
      <c r="AF77" s="155"/>
      <c r="AG77" s="155"/>
      <c r="AH77" s="14"/>
      <c r="AI77" s="14"/>
      <c r="AJ77" s="14"/>
      <c r="AK77" s="14"/>
      <c r="AL77" s="14"/>
      <c r="AM77" s="14"/>
      <c r="AN77" s="14"/>
      <c r="AO77" s="14"/>
      <c r="AP77" s="14"/>
      <c r="AQ77" s="14"/>
      <c r="AR77" s="14"/>
      <c r="AS77" s="14"/>
    </row>
    <row r="78" spans="3:45" s="15" customFormat="1" ht="20.100000000000001" hidden="1" customHeight="1" thickBot="1" x14ac:dyDescent="0.3">
      <c r="C78" s="237" t="s">
        <v>93</v>
      </c>
      <c r="D78" s="24"/>
      <c r="E78" s="191">
        <v>4.2000000000000003E-2</v>
      </c>
      <c r="F78" s="36"/>
      <c r="G78" s="191">
        <v>4.41E-2</v>
      </c>
      <c r="H78" s="51"/>
      <c r="I78" s="223"/>
      <c r="J78" s="33"/>
      <c r="K78" s="81"/>
      <c r="L78" s="51"/>
      <c r="M78" s="107"/>
      <c r="N78" s="51"/>
      <c r="O78" s="107"/>
      <c r="P78" s="51"/>
      <c r="Q78" s="237" t="s">
        <v>93</v>
      </c>
      <c r="R78" s="24"/>
      <c r="S78" s="191">
        <v>5.2600000000000001E-2</v>
      </c>
      <c r="T78" s="36"/>
      <c r="U78" s="191">
        <v>5.4699999999999999E-2</v>
      </c>
      <c r="V78" s="51"/>
      <c r="W78" s="223"/>
      <c r="X78" s="33"/>
      <c r="Y78" s="249"/>
      <c r="Z78" s="235"/>
      <c r="AA78" s="81"/>
      <c r="AB78" s="33"/>
      <c r="AC78" s="35"/>
      <c r="AD78" s="51"/>
      <c r="AE78" s="155"/>
      <c r="AF78" s="155"/>
      <c r="AG78" s="155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</row>
    <row r="79" spans="3:45" s="15" customFormat="1" ht="20.100000000000001" hidden="1" customHeight="1" x14ac:dyDescent="0.25">
      <c r="C79" s="237" t="s">
        <v>94</v>
      </c>
      <c r="D79" s="24"/>
      <c r="E79" s="191">
        <v>4.2999999999999997E-2</v>
      </c>
      <c r="F79" s="36"/>
      <c r="G79" s="191">
        <v>4.5100000000000001E-2</v>
      </c>
      <c r="H79" s="51"/>
      <c r="I79" s="223"/>
      <c r="J79" s="51"/>
      <c r="K79" s="219" t="s">
        <v>102</v>
      </c>
      <c r="L79" s="51"/>
      <c r="M79" s="242">
        <v>20</v>
      </c>
      <c r="N79" s="51"/>
      <c r="O79" s="243">
        <f>M79</f>
        <v>20</v>
      </c>
      <c r="P79" s="51"/>
      <c r="Q79" s="237" t="s">
        <v>94</v>
      </c>
      <c r="R79" s="24"/>
      <c r="S79" s="191">
        <v>5.2999999999999999E-2</v>
      </c>
      <c r="T79" s="36"/>
      <c r="U79" s="191">
        <v>5.5100000000000003E-2</v>
      </c>
      <c r="V79" s="51"/>
      <c r="W79" s="223"/>
      <c r="X79" s="51"/>
      <c r="Y79" s="51"/>
      <c r="Z79" s="51"/>
      <c r="AA79" s="219" t="s">
        <v>102</v>
      </c>
      <c r="AB79" s="51"/>
      <c r="AC79" s="250">
        <f>M79</f>
        <v>20</v>
      </c>
      <c r="AD79" s="51"/>
      <c r="AE79" s="155"/>
      <c r="AF79" s="155"/>
      <c r="AG79" s="155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</row>
    <row r="80" spans="3:45" s="15" customFormat="1" ht="20.100000000000001" hidden="1" customHeight="1" thickBot="1" x14ac:dyDescent="0.3">
      <c r="C80" s="244" t="s">
        <v>95</v>
      </c>
      <c r="D80" s="24"/>
      <c r="E80" s="197">
        <v>4.41E-2</v>
      </c>
      <c r="F80" s="36"/>
      <c r="G80" s="197">
        <v>4.6100000000000002E-2</v>
      </c>
      <c r="H80" s="51"/>
      <c r="I80" s="223"/>
      <c r="J80" s="51"/>
      <c r="K80" s="245" t="s">
        <v>79</v>
      </c>
      <c r="L80" s="51"/>
      <c r="M80" s="251"/>
      <c r="N80" s="51"/>
      <c r="O80" s="251">
        <f>-PMT(O77/12,M79*12,O76,1)</f>
        <v>716.43322278874962</v>
      </c>
      <c r="P80" s="51"/>
      <c r="Q80" s="244" t="s">
        <v>95</v>
      </c>
      <c r="R80" s="24"/>
      <c r="S80" s="197">
        <v>5.3199999999999997E-2</v>
      </c>
      <c r="T80" s="36"/>
      <c r="U80" s="197">
        <v>5.5300000000000002E-2</v>
      </c>
      <c r="V80" s="51"/>
      <c r="W80" s="223"/>
      <c r="X80" s="51"/>
      <c r="Y80" s="51"/>
      <c r="Z80" s="51"/>
      <c r="AA80" s="245" t="s">
        <v>79</v>
      </c>
      <c r="AB80" s="51"/>
      <c r="AC80" s="251">
        <f>-PMT(AC77/12,M79*12,AC76,1)</f>
        <v>659.95817210738289</v>
      </c>
      <c r="AD80" s="51"/>
      <c r="AE80" s="155"/>
      <c r="AF80" s="155"/>
      <c r="AG80" s="155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</row>
    <row r="81" spans="3:45" s="15" customFormat="1" ht="20.100000000000001" hidden="1" customHeight="1" thickBot="1" x14ac:dyDescent="0.3">
      <c r="C81" s="119"/>
      <c r="D81" s="24"/>
      <c r="E81" s="223"/>
      <c r="F81" s="36"/>
      <c r="G81" s="223"/>
      <c r="H81" s="51"/>
      <c r="I81" s="223"/>
      <c r="J81" s="51"/>
      <c r="K81" s="51"/>
      <c r="L81" s="51"/>
      <c r="M81" s="51"/>
      <c r="N81" s="51"/>
      <c r="O81" s="51"/>
      <c r="P81" s="51"/>
      <c r="Q81" s="119"/>
      <c r="R81" s="24"/>
      <c r="S81" s="223"/>
      <c r="T81" s="36"/>
      <c r="U81" s="223"/>
      <c r="V81" s="51"/>
      <c r="W81" s="223"/>
      <c r="X81" s="51"/>
      <c r="Y81" s="51"/>
      <c r="Z81" s="51"/>
      <c r="AA81" s="51"/>
      <c r="AB81" s="51"/>
      <c r="AC81" s="51"/>
      <c r="AD81" s="51"/>
      <c r="AE81" s="155"/>
      <c r="AF81" s="155"/>
      <c r="AG81" s="155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</row>
    <row r="82" spans="3:45" s="15" customFormat="1" ht="20.100000000000001" hidden="1" customHeight="1" thickBot="1" x14ac:dyDescent="0.25">
      <c r="C82" s="225" t="s">
        <v>120</v>
      </c>
      <c r="D82" s="21"/>
      <c r="E82" s="226" t="s">
        <v>114</v>
      </c>
      <c r="F82" s="227"/>
      <c r="G82" s="226" t="s">
        <v>113</v>
      </c>
      <c r="H82" s="35"/>
      <c r="I82" s="226" t="s">
        <v>115</v>
      </c>
      <c r="J82" s="51"/>
      <c r="K82" s="36"/>
      <c r="L82" s="36"/>
      <c r="M82" s="51"/>
      <c r="N82" s="51"/>
      <c r="O82" s="51"/>
      <c r="P82" s="51"/>
      <c r="Q82" s="119"/>
      <c r="R82" s="24"/>
      <c r="S82" s="223"/>
      <c r="T82" s="36"/>
      <c r="U82" s="223"/>
      <c r="V82" s="51"/>
      <c r="W82" s="223"/>
      <c r="X82" s="51"/>
      <c r="Y82" s="51"/>
      <c r="Z82" s="51"/>
      <c r="AA82" s="51"/>
      <c r="AB82" s="51"/>
      <c r="AC82" s="51"/>
      <c r="AD82" s="51"/>
      <c r="AE82" s="155"/>
      <c r="AF82" s="155"/>
      <c r="AG82" s="155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</row>
    <row r="83" spans="3:45" s="15" customFormat="1" ht="20.100000000000001" hidden="1" customHeight="1" thickBot="1" x14ac:dyDescent="0.25">
      <c r="C83" s="48"/>
      <c r="D83" s="230"/>
      <c r="E83" s="230"/>
      <c r="F83" s="230"/>
      <c r="G83" s="230"/>
      <c r="I83" s="51"/>
      <c r="J83" s="51"/>
      <c r="K83" s="36"/>
      <c r="L83" s="36"/>
      <c r="M83" s="51"/>
      <c r="N83" s="51"/>
      <c r="O83" s="51"/>
      <c r="P83" s="51"/>
      <c r="Q83" s="80"/>
      <c r="R83" s="23"/>
      <c r="S83" s="77"/>
      <c r="T83" s="34"/>
      <c r="U83" s="77"/>
      <c r="V83" s="32"/>
      <c r="W83" s="77"/>
      <c r="X83" s="32"/>
      <c r="Y83" s="32"/>
      <c r="Z83" s="32"/>
      <c r="AA83" s="32"/>
      <c r="AB83" s="32"/>
      <c r="AC83" s="32"/>
      <c r="AD83" s="32"/>
      <c r="AE83" s="41"/>
      <c r="AF83" s="41"/>
      <c r="AG83" s="41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</row>
    <row r="84" spans="3:45" s="15" customFormat="1" ht="20.100000000000001" hidden="1" customHeight="1" thickBot="1" x14ac:dyDescent="0.3">
      <c r="C84" s="116" t="s">
        <v>88</v>
      </c>
      <c r="D84" s="24"/>
      <c r="E84" s="116" t="s">
        <v>78</v>
      </c>
      <c r="F84" s="231"/>
      <c r="G84" s="116" t="s">
        <v>78</v>
      </c>
      <c r="H84" s="81"/>
      <c r="I84" s="116" t="s">
        <v>78</v>
      </c>
      <c r="J84" s="51"/>
      <c r="K84" s="232" t="s">
        <v>79</v>
      </c>
      <c r="L84" s="81"/>
      <c r="N84" s="51"/>
      <c r="O84" s="233" t="s">
        <v>84</v>
      </c>
      <c r="P84" s="51"/>
      <c r="Q84" s="80"/>
      <c r="R84" s="23"/>
      <c r="S84" s="77"/>
      <c r="T84" s="34"/>
      <c r="U84" s="77"/>
      <c r="V84" s="32"/>
      <c r="W84" s="77"/>
      <c r="X84" s="32"/>
      <c r="Y84" s="32"/>
      <c r="Z84" s="32"/>
      <c r="AA84" s="32"/>
      <c r="AB84" s="32"/>
      <c r="AC84" s="32"/>
      <c r="AD84" s="32"/>
      <c r="AE84" s="41"/>
      <c r="AF84" s="41"/>
      <c r="AG84" s="41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</row>
    <row r="85" spans="3:45" s="15" customFormat="1" ht="20.100000000000001" hidden="1" customHeight="1" thickBot="1" x14ac:dyDescent="0.3">
      <c r="C85" s="119"/>
      <c r="D85" s="24"/>
      <c r="E85" s="119"/>
      <c r="F85" s="231"/>
      <c r="G85" s="119"/>
      <c r="H85" s="81"/>
      <c r="I85" s="119"/>
      <c r="J85" s="51"/>
      <c r="K85" s="51"/>
      <c r="L85" s="81"/>
      <c r="N85" s="51"/>
      <c r="O85" s="107"/>
      <c r="P85" s="51"/>
      <c r="Q85" s="80"/>
      <c r="R85" s="23"/>
      <c r="S85" s="77"/>
      <c r="T85" s="34"/>
      <c r="U85" s="77"/>
      <c r="V85" s="32"/>
      <c r="W85" s="77"/>
      <c r="X85" s="32"/>
      <c r="Y85" s="32"/>
      <c r="Z85" s="32"/>
      <c r="AA85" s="32"/>
      <c r="AB85" s="32"/>
      <c r="AC85" s="32"/>
      <c r="AD85" s="32"/>
      <c r="AE85" s="41"/>
      <c r="AF85" s="41"/>
      <c r="AG85" s="41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</row>
    <row r="86" spans="3:45" s="15" customFormat="1" ht="20.100000000000001" hidden="1" customHeight="1" thickBot="1" x14ac:dyDescent="0.3">
      <c r="C86" s="234" t="s">
        <v>89</v>
      </c>
      <c r="D86" s="24"/>
      <c r="E86" s="187">
        <v>3.6799999999999999E-2</v>
      </c>
      <c r="F86" s="235"/>
      <c r="G86" s="187">
        <v>3.8899999999999997E-2</v>
      </c>
      <c r="H86" s="81"/>
      <c r="I86" s="187">
        <v>4.0899999999999999E-2</v>
      </c>
      <c r="K86" s="236" t="s">
        <v>11</v>
      </c>
      <c r="L86" s="235"/>
      <c r="M86" s="247">
        <f>K75+M75</f>
        <v>0</v>
      </c>
      <c r="N86" s="51"/>
      <c r="O86" s="247">
        <f>M86</f>
        <v>0</v>
      </c>
      <c r="P86" s="51"/>
      <c r="Q86" s="80"/>
      <c r="R86" s="23"/>
      <c r="S86" s="77"/>
      <c r="T86" s="34"/>
      <c r="U86" s="77"/>
      <c r="V86" s="32"/>
      <c r="W86" s="77"/>
      <c r="X86" s="32"/>
      <c r="Y86" s="32"/>
      <c r="Z86" s="32"/>
      <c r="AA86" s="32"/>
      <c r="AB86" s="32"/>
      <c r="AC86" s="32"/>
      <c r="AD86" s="32"/>
      <c r="AE86" s="41"/>
      <c r="AF86" s="41"/>
      <c r="AG86" s="41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</row>
    <row r="87" spans="3:45" s="15" customFormat="1" ht="20.100000000000001" hidden="1" customHeight="1" thickBot="1" x14ac:dyDescent="0.3">
      <c r="C87" s="237" t="s">
        <v>90</v>
      </c>
      <c r="D87" s="24"/>
      <c r="E87" s="191">
        <v>3.8399999999999997E-2</v>
      </c>
      <c r="F87" s="238"/>
      <c r="G87" s="191">
        <v>4.0399999999999998E-2</v>
      </c>
      <c r="I87" s="191">
        <v>4.2500000000000003E-2</v>
      </c>
      <c r="J87" s="51"/>
      <c r="K87" s="239"/>
      <c r="L87" s="235"/>
      <c r="M87" s="240"/>
      <c r="N87" s="51"/>
      <c r="O87" s="240"/>
      <c r="P87" s="51"/>
      <c r="Q87" s="80"/>
      <c r="R87" s="23"/>
      <c r="S87" s="77"/>
      <c r="T87" s="34"/>
      <c r="U87" s="77"/>
      <c r="V87" s="32"/>
      <c r="W87" s="77"/>
      <c r="X87" s="32"/>
      <c r="Y87" s="32"/>
      <c r="Z87" s="32"/>
      <c r="AA87" s="32"/>
      <c r="AB87" s="32"/>
      <c r="AC87" s="32"/>
      <c r="AD87" s="32"/>
      <c r="AE87" s="41"/>
      <c r="AF87" s="41"/>
      <c r="AG87" s="41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</row>
    <row r="88" spans="3:45" s="15" customFormat="1" ht="20.100000000000001" hidden="1" customHeight="1" x14ac:dyDescent="0.25">
      <c r="C88" s="237" t="s">
        <v>91</v>
      </c>
      <c r="D88" s="24"/>
      <c r="E88" s="191">
        <v>3.9899999999999998E-2</v>
      </c>
      <c r="F88" s="36"/>
      <c r="G88" s="191">
        <v>4.2000000000000003E-2</v>
      </c>
      <c r="H88" s="51"/>
      <c r="I88" s="191">
        <v>4.41E-2</v>
      </c>
      <c r="J88" s="51"/>
      <c r="K88" s="241" t="s">
        <v>97</v>
      </c>
      <c r="L88" s="235"/>
      <c r="M88" s="248">
        <v>100000</v>
      </c>
      <c r="N88" s="33"/>
      <c r="O88" s="248">
        <f>M88</f>
        <v>100000</v>
      </c>
      <c r="P88" s="51"/>
      <c r="Q88" s="80"/>
      <c r="R88" s="23"/>
      <c r="S88" s="77"/>
      <c r="T88" s="34"/>
      <c r="U88" s="77"/>
      <c r="V88" s="32"/>
      <c r="W88" s="77"/>
      <c r="X88" s="32"/>
      <c r="Y88" s="32"/>
      <c r="Z88" s="32"/>
      <c r="AA88" s="32"/>
      <c r="AB88" s="32"/>
      <c r="AC88" s="32"/>
      <c r="AD88" s="32"/>
      <c r="AE88" s="41"/>
      <c r="AF88" s="41"/>
      <c r="AG88" s="41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</row>
    <row r="89" spans="3:45" s="15" customFormat="1" ht="20.100000000000001" hidden="1" customHeight="1" thickBot="1" x14ac:dyDescent="0.3">
      <c r="C89" s="237" t="s">
        <v>92</v>
      </c>
      <c r="D89" s="24"/>
      <c r="E89" s="191">
        <v>4.0899999999999999E-2</v>
      </c>
      <c r="F89" s="36"/>
      <c r="G89" s="191">
        <v>4.2999999999999997E-2</v>
      </c>
      <c r="H89" s="51"/>
      <c r="I89" s="197">
        <v>4.5100000000000001E-2</v>
      </c>
      <c r="J89" s="51"/>
      <c r="K89" s="217" t="s">
        <v>80</v>
      </c>
      <c r="L89" s="51"/>
      <c r="M89" s="197">
        <v>0.03</v>
      </c>
      <c r="N89" s="51"/>
      <c r="O89" s="197">
        <f>M89+3%</f>
        <v>0.06</v>
      </c>
      <c r="P89" s="51"/>
      <c r="Q89" s="80"/>
      <c r="R89" s="23"/>
      <c r="S89" s="77"/>
      <c r="T89" s="34"/>
      <c r="U89" s="77"/>
      <c r="V89" s="32"/>
      <c r="W89" s="77"/>
      <c r="X89" s="32"/>
      <c r="Y89" s="32"/>
      <c r="Z89" s="32"/>
      <c r="AA89" s="32"/>
      <c r="AB89" s="32"/>
      <c r="AC89" s="32"/>
      <c r="AD89" s="32"/>
      <c r="AE89" s="41"/>
      <c r="AF89" s="41"/>
      <c r="AG89" s="41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</row>
    <row r="90" spans="3:45" s="15" customFormat="1" ht="20.100000000000001" hidden="1" customHeight="1" thickBot="1" x14ac:dyDescent="0.3">
      <c r="C90" s="237" t="s">
        <v>93</v>
      </c>
      <c r="D90" s="24"/>
      <c r="E90" s="191">
        <v>4.2000000000000003E-2</v>
      </c>
      <c r="F90" s="36"/>
      <c r="G90" s="191">
        <v>4.41E-2</v>
      </c>
      <c r="H90" s="51"/>
      <c r="I90" s="223"/>
      <c r="J90" s="51"/>
      <c r="K90" s="81"/>
      <c r="L90" s="51"/>
      <c r="M90" s="107"/>
      <c r="N90" s="51"/>
      <c r="O90" s="107"/>
      <c r="P90" s="51"/>
      <c r="Q90" s="80"/>
      <c r="R90" s="23"/>
      <c r="S90" s="77"/>
      <c r="T90" s="34"/>
      <c r="U90" s="77"/>
      <c r="V90" s="32"/>
      <c r="W90" s="77"/>
      <c r="X90" s="32"/>
      <c r="Y90" s="32"/>
      <c r="Z90" s="32"/>
      <c r="AA90" s="32"/>
      <c r="AB90" s="32"/>
      <c r="AC90" s="32"/>
      <c r="AD90" s="32"/>
      <c r="AE90" s="41"/>
      <c r="AF90" s="41"/>
      <c r="AG90" s="41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</row>
    <row r="91" spans="3:45" s="15" customFormat="1" ht="20.100000000000001" hidden="1" customHeight="1" x14ac:dyDescent="0.25">
      <c r="C91" s="237" t="s">
        <v>94</v>
      </c>
      <c r="D91" s="24"/>
      <c r="E91" s="191">
        <v>4.2999999999999997E-2</v>
      </c>
      <c r="F91" s="36"/>
      <c r="G91" s="191">
        <v>4.5100000000000001E-2</v>
      </c>
      <c r="H91" s="51"/>
      <c r="I91" s="223"/>
      <c r="J91" s="51"/>
      <c r="K91" s="219" t="s">
        <v>102</v>
      </c>
      <c r="L91" s="51"/>
      <c r="M91" s="242">
        <v>20</v>
      </c>
      <c r="N91" s="51"/>
      <c r="O91" s="243">
        <f>M91</f>
        <v>20</v>
      </c>
      <c r="P91" s="51"/>
      <c r="Q91" s="80"/>
      <c r="R91" s="23"/>
      <c r="S91" s="77"/>
      <c r="T91" s="34"/>
      <c r="U91" s="77"/>
      <c r="V91" s="32"/>
      <c r="W91" s="77"/>
      <c r="X91" s="32"/>
      <c r="Y91" s="32"/>
      <c r="Z91" s="32"/>
      <c r="AA91" s="32"/>
      <c r="AB91" s="32"/>
      <c r="AC91" s="32"/>
      <c r="AD91" s="32"/>
      <c r="AE91" s="41"/>
      <c r="AF91" s="41"/>
      <c r="AG91" s="41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</row>
    <row r="92" spans="3:45" s="15" customFormat="1" ht="20.100000000000001" hidden="1" customHeight="1" thickBot="1" x14ac:dyDescent="0.3">
      <c r="C92" s="244" t="s">
        <v>95</v>
      </c>
      <c r="D92" s="24"/>
      <c r="E92" s="197">
        <v>4.41E-2</v>
      </c>
      <c r="F92" s="36"/>
      <c r="G92" s="197">
        <v>4.6100000000000002E-2</v>
      </c>
      <c r="H92" s="51"/>
      <c r="I92" s="223"/>
      <c r="J92" s="33"/>
      <c r="K92" s="245" t="s">
        <v>79</v>
      </c>
      <c r="L92" s="51"/>
      <c r="M92" s="251"/>
      <c r="N92" s="51"/>
      <c r="O92" s="251">
        <f>-PMT(O89/12,M91*12,O88,1)</f>
        <v>716.43322278874962</v>
      </c>
      <c r="P92" s="51"/>
      <c r="Q92" s="80"/>
      <c r="R92" s="23"/>
      <c r="S92" s="77"/>
      <c r="T92" s="34"/>
      <c r="U92" s="77"/>
      <c r="V92" s="32"/>
      <c r="W92" s="77"/>
      <c r="X92" s="32"/>
      <c r="Y92" s="32"/>
      <c r="Z92" s="32"/>
      <c r="AA92" s="32"/>
      <c r="AB92" s="32"/>
      <c r="AC92" s="32"/>
      <c r="AD92" s="32"/>
      <c r="AE92" s="41"/>
      <c r="AF92" s="41"/>
      <c r="AG92" s="41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</row>
    <row r="93" spans="3:45" s="15" customFormat="1" ht="20.100000000000001" hidden="1" customHeight="1" x14ac:dyDescent="0.25">
      <c r="C93" s="119"/>
      <c r="D93" s="24"/>
      <c r="E93" s="223"/>
      <c r="F93" s="36"/>
      <c r="G93" s="223"/>
      <c r="H93" s="51"/>
      <c r="I93" s="223"/>
      <c r="J93" s="51"/>
      <c r="K93" s="51"/>
      <c r="L93" s="51"/>
      <c r="M93" s="51"/>
      <c r="N93" s="51"/>
      <c r="O93" s="51"/>
      <c r="P93" s="51"/>
      <c r="Q93" s="80"/>
      <c r="R93" s="23"/>
      <c r="S93" s="77"/>
      <c r="T93" s="34"/>
      <c r="U93" s="77"/>
      <c r="V93" s="32"/>
      <c r="W93" s="77"/>
      <c r="X93" s="32"/>
      <c r="Y93" s="32"/>
      <c r="Z93" s="32"/>
      <c r="AA93" s="32"/>
      <c r="AB93" s="32"/>
      <c r="AC93" s="32"/>
      <c r="AD93" s="32"/>
      <c r="AE93" s="41"/>
      <c r="AF93" s="41"/>
      <c r="AG93" s="41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</row>
    <row r="94" spans="3:45" s="15" customFormat="1" ht="20.100000000000001" customHeight="1" x14ac:dyDescent="0.25">
      <c r="C94" s="119"/>
      <c r="D94" s="24"/>
      <c r="E94" s="223"/>
      <c r="F94" s="36"/>
      <c r="G94" s="223"/>
      <c r="H94" s="51"/>
      <c r="I94" s="223"/>
      <c r="J94" s="51"/>
      <c r="K94" s="36"/>
      <c r="L94" s="36"/>
      <c r="M94" s="51"/>
      <c r="N94" s="51"/>
      <c r="O94" s="51"/>
      <c r="P94" s="51"/>
      <c r="Q94" s="80"/>
      <c r="R94" s="23"/>
      <c r="S94" s="77"/>
      <c r="T94" s="34"/>
      <c r="U94" s="77"/>
      <c r="V94" s="32"/>
      <c r="W94" s="77"/>
      <c r="X94" s="32"/>
      <c r="Y94" s="32"/>
      <c r="Z94" s="32"/>
      <c r="AA94" s="32"/>
      <c r="AB94" s="32"/>
      <c r="AC94" s="32"/>
      <c r="AD94" s="32"/>
      <c r="AE94" s="41"/>
      <c r="AF94" s="41"/>
      <c r="AG94" s="41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</row>
    <row r="95" spans="3:45" s="15" customFormat="1" ht="20.100000000000001" customHeight="1" x14ac:dyDescent="0.25">
      <c r="C95" s="119"/>
      <c r="D95" s="24"/>
      <c r="E95" s="223"/>
      <c r="F95" s="36"/>
      <c r="G95" s="223"/>
      <c r="H95" s="51"/>
      <c r="I95" s="223"/>
      <c r="J95" s="51"/>
      <c r="K95" s="36"/>
      <c r="L95" s="36"/>
      <c r="M95" s="51"/>
      <c r="N95" s="51"/>
      <c r="O95" s="51"/>
      <c r="P95" s="51"/>
      <c r="Q95" s="80"/>
      <c r="R95" s="23"/>
      <c r="S95" s="77"/>
      <c r="T95" s="34"/>
      <c r="U95" s="77"/>
      <c r="V95" s="32"/>
      <c r="W95" s="77"/>
      <c r="X95" s="32"/>
      <c r="Y95" s="32"/>
      <c r="Z95" s="32"/>
      <c r="AA95" s="32"/>
      <c r="AB95" s="32"/>
      <c r="AC95" s="32"/>
      <c r="AD95" s="32"/>
      <c r="AE95" s="41"/>
      <c r="AF95" s="41"/>
      <c r="AG95" s="41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</row>
    <row r="96" spans="3:45" s="15" customFormat="1" ht="20.100000000000001" customHeight="1" x14ac:dyDescent="0.25">
      <c r="C96" s="80"/>
      <c r="D96" s="23"/>
      <c r="E96" s="77"/>
      <c r="F96" s="34"/>
      <c r="G96" s="77"/>
      <c r="H96" s="32"/>
      <c r="I96" s="77"/>
      <c r="J96" s="32"/>
      <c r="K96" s="34"/>
      <c r="L96" s="34"/>
      <c r="M96" s="32"/>
      <c r="N96" s="32"/>
      <c r="O96" s="32"/>
      <c r="P96" s="32"/>
      <c r="Q96" s="80"/>
      <c r="R96" s="23"/>
      <c r="S96" s="77"/>
      <c r="T96" s="34"/>
      <c r="U96" s="77"/>
      <c r="V96" s="32"/>
      <c r="W96" s="77"/>
      <c r="X96" s="32"/>
      <c r="Y96" s="32"/>
      <c r="Z96" s="32"/>
      <c r="AA96" s="32"/>
      <c r="AB96" s="32"/>
      <c r="AC96" s="32"/>
      <c r="AD96" s="32"/>
      <c r="AE96" s="41"/>
      <c r="AF96" s="41"/>
      <c r="AG96" s="41"/>
      <c r="AH96" s="14"/>
      <c r="AI96" s="14"/>
      <c r="AJ96" s="14"/>
      <c r="AK96" s="14"/>
      <c r="AL96" s="14"/>
      <c r="AM96" s="14"/>
      <c r="AN96" s="14"/>
      <c r="AO96" s="14"/>
      <c r="AP96" s="14"/>
      <c r="AQ96" s="14"/>
      <c r="AR96" s="14"/>
      <c r="AS96" s="14"/>
    </row>
    <row r="97" spans="3:45" s="15" customFormat="1" ht="20.100000000000001" customHeight="1" x14ac:dyDescent="0.25">
      <c r="C97" s="80"/>
      <c r="D97" s="23"/>
      <c r="E97" s="77"/>
      <c r="F97" s="34"/>
      <c r="G97" s="77"/>
      <c r="H97" s="32"/>
      <c r="I97" s="77"/>
      <c r="J97" s="32"/>
      <c r="K97" s="34"/>
      <c r="L97" s="34"/>
      <c r="M97" s="32"/>
      <c r="N97" s="32"/>
      <c r="O97" s="32"/>
      <c r="P97" s="32"/>
      <c r="Q97" s="80"/>
      <c r="R97" s="23"/>
      <c r="S97" s="77"/>
      <c r="T97" s="34"/>
      <c r="U97" s="77"/>
      <c r="V97" s="32"/>
      <c r="W97" s="77"/>
      <c r="X97" s="32"/>
      <c r="Y97" s="32"/>
      <c r="Z97" s="32"/>
      <c r="AA97" s="32"/>
      <c r="AB97" s="32"/>
      <c r="AC97" s="32"/>
      <c r="AD97" s="32"/>
      <c r="AE97" s="41"/>
      <c r="AF97" s="41"/>
      <c r="AG97" s="41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</row>
    <row r="98" spans="3:45" s="15" customFormat="1" ht="20.100000000000001" customHeight="1" x14ac:dyDescent="0.25">
      <c r="C98" s="80"/>
      <c r="D98" s="23"/>
      <c r="E98" s="77"/>
      <c r="F98" s="34"/>
      <c r="G98" s="77"/>
      <c r="H98" s="32"/>
      <c r="I98" s="77"/>
      <c r="J98" s="32"/>
      <c r="K98" s="34"/>
      <c r="L98" s="34"/>
      <c r="M98" s="32"/>
      <c r="N98" s="32"/>
      <c r="O98" s="32"/>
      <c r="P98" s="32"/>
      <c r="Q98" s="80"/>
      <c r="R98" s="23"/>
      <c r="S98" s="77"/>
      <c r="T98" s="34"/>
      <c r="U98" s="77"/>
      <c r="V98" s="32"/>
      <c r="W98" s="77"/>
      <c r="X98" s="32"/>
      <c r="Y98" s="32"/>
      <c r="Z98" s="32"/>
      <c r="AA98" s="32"/>
      <c r="AB98" s="32"/>
      <c r="AC98" s="32"/>
      <c r="AD98" s="32"/>
      <c r="AE98" s="41"/>
      <c r="AF98" s="41"/>
      <c r="AG98" s="41"/>
      <c r="AH98" s="14"/>
      <c r="AI98" s="14"/>
      <c r="AJ98" s="14"/>
      <c r="AK98" s="14"/>
      <c r="AL98" s="14"/>
      <c r="AM98" s="14"/>
      <c r="AN98" s="14"/>
      <c r="AO98" s="14"/>
      <c r="AP98" s="14"/>
      <c r="AQ98" s="14"/>
      <c r="AR98" s="14"/>
      <c r="AS98" s="14"/>
    </row>
    <row r="99" spans="3:45" s="15" customFormat="1" ht="20.100000000000001" customHeight="1" x14ac:dyDescent="0.25">
      <c r="C99" s="80"/>
      <c r="D99" s="23"/>
      <c r="E99" s="77"/>
      <c r="F99" s="34"/>
      <c r="G99" s="77"/>
      <c r="H99" s="32"/>
      <c r="I99" s="77"/>
      <c r="J99" s="32"/>
      <c r="K99" s="34"/>
      <c r="L99" s="34"/>
      <c r="M99" s="32"/>
      <c r="N99" s="32"/>
      <c r="O99" s="32"/>
      <c r="P99" s="32"/>
      <c r="Q99" s="80"/>
      <c r="R99" s="23"/>
      <c r="S99" s="77"/>
      <c r="T99" s="34"/>
      <c r="U99" s="77"/>
      <c r="V99" s="32"/>
      <c r="W99" s="77"/>
      <c r="X99" s="32"/>
      <c r="Y99" s="32"/>
      <c r="Z99" s="32"/>
      <c r="AA99" s="32"/>
      <c r="AB99" s="32"/>
      <c r="AC99" s="32"/>
      <c r="AD99" s="32"/>
      <c r="AE99" s="41"/>
      <c r="AF99" s="41"/>
      <c r="AG99" s="41"/>
      <c r="AH99" s="14"/>
      <c r="AI99" s="14"/>
      <c r="AJ99" s="14"/>
      <c r="AK99" s="14"/>
      <c r="AL99" s="14"/>
      <c r="AM99" s="14"/>
      <c r="AN99" s="14"/>
      <c r="AO99" s="14"/>
      <c r="AP99" s="14"/>
      <c r="AQ99" s="14"/>
      <c r="AR99" s="14"/>
      <c r="AS99" s="14"/>
    </row>
    <row r="100" spans="3:45" s="15" customFormat="1" ht="20.100000000000001" customHeight="1" x14ac:dyDescent="0.25">
      <c r="C100" s="80"/>
      <c r="D100" s="23"/>
      <c r="E100" s="77"/>
      <c r="F100" s="34"/>
      <c r="G100" s="77"/>
      <c r="H100" s="32"/>
      <c r="I100" s="77"/>
      <c r="J100" s="32"/>
      <c r="K100" s="34"/>
      <c r="L100" s="34"/>
      <c r="M100" s="32"/>
      <c r="N100" s="32"/>
      <c r="O100" s="32"/>
      <c r="P100" s="32"/>
      <c r="Q100" s="80"/>
      <c r="R100" s="23"/>
      <c r="S100" s="77"/>
      <c r="T100" s="34"/>
      <c r="U100" s="77"/>
      <c r="V100" s="32"/>
      <c r="W100" s="77"/>
      <c r="X100" s="32"/>
      <c r="Y100" s="32"/>
      <c r="Z100" s="32"/>
      <c r="AA100" s="32"/>
      <c r="AB100" s="32"/>
      <c r="AC100" s="32"/>
      <c r="AD100" s="32"/>
      <c r="AE100" s="41"/>
      <c r="AF100" s="41"/>
      <c r="AG100" s="41"/>
      <c r="AH100" s="14"/>
      <c r="AI100" s="14"/>
      <c r="AJ100" s="14"/>
      <c r="AK100" s="14"/>
      <c r="AL100" s="14"/>
      <c r="AM100" s="14"/>
      <c r="AN100" s="14"/>
      <c r="AO100" s="14"/>
      <c r="AP100" s="14"/>
      <c r="AQ100" s="14"/>
      <c r="AR100" s="14"/>
      <c r="AS100" s="14"/>
    </row>
    <row r="101" spans="3:45" s="15" customFormat="1" ht="20.100000000000001" customHeight="1" x14ac:dyDescent="0.25">
      <c r="C101" s="80"/>
      <c r="D101" s="23"/>
      <c r="E101" s="77"/>
      <c r="F101" s="34"/>
      <c r="G101" s="77"/>
      <c r="H101" s="32"/>
      <c r="I101" s="77"/>
      <c r="J101" s="32"/>
      <c r="K101" s="34"/>
      <c r="L101" s="34"/>
      <c r="M101" s="32"/>
      <c r="N101" s="32"/>
      <c r="O101" s="32"/>
      <c r="P101" s="32"/>
      <c r="Q101" s="80"/>
      <c r="R101" s="23"/>
      <c r="S101" s="77"/>
      <c r="T101" s="34"/>
      <c r="U101" s="77"/>
      <c r="V101" s="32"/>
      <c r="W101" s="77"/>
      <c r="X101" s="32"/>
      <c r="Y101" s="32"/>
      <c r="Z101" s="32"/>
      <c r="AA101" s="32"/>
      <c r="AB101" s="32"/>
      <c r="AC101" s="32"/>
      <c r="AD101" s="32"/>
      <c r="AE101" s="41"/>
      <c r="AF101" s="41"/>
      <c r="AG101" s="41"/>
      <c r="AH101" s="14"/>
      <c r="AI101" s="14"/>
      <c r="AJ101" s="14"/>
      <c r="AK101" s="14"/>
      <c r="AL101" s="14"/>
      <c r="AM101" s="14"/>
      <c r="AN101" s="14"/>
      <c r="AO101" s="14"/>
      <c r="AP101" s="14"/>
      <c r="AQ101" s="14"/>
      <c r="AR101" s="14"/>
      <c r="AS101" s="14"/>
    </row>
    <row r="102" spans="3:45" s="15" customFormat="1" ht="20.100000000000001" customHeight="1" x14ac:dyDescent="0.25">
      <c r="C102" s="80"/>
      <c r="D102" s="23"/>
      <c r="E102" s="77"/>
      <c r="F102" s="34"/>
      <c r="G102" s="77"/>
      <c r="H102" s="32"/>
      <c r="I102" s="77"/>
      <c r="J102" s="32"/>
      <c r="K102" s="34"/>
      <c r="L102" s="34"/>
      <c r="M102" s="32"/>
      <c r="N102" s="32"/>
      <c r="O102" s="32"/>
      <c r="P102" s="32"/>
      <c r="Q102" s="80"/>
      <c r="R102" s="23"/>
      <c r="S102" s="77"/>
      <c r="T102" s="34"/>
      <c r="U102" s="77"/>
      <c r="V102" s="32"/>
      <c r="W102" s="77"/>
      <c r="X102" s="32"/>
      <c r="Y102" s="32"/>
      <c r="Z102" s="32"/>
      <c r="AA102" s="32"/>
      <c r="AB102" s="32"/>
      <c r="AC102" s="32"/>
      <c r="AD102" s="32"/>
      <c r="AE102" s="41"/>
      <c r="AF102" s="41"/>
      <c r="AG102" s="41"/>
      <c r="AH102" s="14"/>
      <c r="AI102" s="14"/>
      <c r="AJ102" s="14"/>
      <c r="AK102" s="14"/>
      <c r="AL102" s="14"/>
      <c r="AM102" s="14"/>
      <c r="AN102" s="14"/>
      <c r="AO102" s="14"/>
      <c r="AP102" s="14"/>
      <c r="AQ102" s="14"/>
      <c r="AR102" s="14"/>
      <c r="AS102" s="14"/>
    </row>
    <row r="103" spans="3:45" s="15" customFormat="1" ht="20.100000000000001" customHeight="1" x14ac:dyDescent="0.25">
      <c r="C103" s="80"/>
      <c r="D103" s="23"/>
      <c r="E103" s="77"/>
      <c r="F103" s="34"/>
      <c r="G103" s="77"/>
      <c r="H103" s="32"/>
      <c r="I103" s="77"/>
      <c r="J103" s="32"/>
      <c r="K103" s="34"/>
      <c r="L103" s="34"/>
      <c r="M103" s="32"/>
      <c r="N103" s="32"/>
      <c r="O103" s="32"/>
      <c r="P103" s="32"/>
      <c r="Q103" s="80"/>
      <c r="R103" s="23"/>
      <c r="S103" s="77"/>
      <c r="T103" s="34"/>
      <c r="U103" s="77"/>
      <c r="V103" s="32"/>
      <c r="W103" s="77"/>
      <c r="X103" s="32"/>
      <c r="Y103" s="32"/>
      <c r="Z103" s="32"/>
      <c r="AA103" s="32"/>
      <c r="AB103" s="32"/>
      <c r="AC103" s="32"/>
      <c r="AD103" s="32"/>
      <c r="AE103" s="41"/>
      <c r="AF103" s="41"/>
      <c r="AG103" s="41"/>
      <c r="AH103" s="14"/>
      <c r="AI103" s="14"/>
      <c r="AJ103" s="14"/>
      <c r="AK103" s="14"/>
      <c r="AL103" s="14"/>
      <c r="AM103" s="14"/>
      <c r="AN103" s="14"/>
      <c r="AO103" s="14"/>
      <c r="AP103" s="14"/>
      <c r="AQ103" s="14"/>
      <c r="AR103" s="14"/>
      <c r="AS103" s="14"/>
    </row>
    <row r="104" spans="3:45" s="15" customFormat="1" ht="20.100000000000001" customHeight="1" x14ac:dyDescent="0.25">
      <c r="C104" s="80"/>
      <c r="D104" s="23"/>
      <c r="E104" s="77"/>
      <c r="F104" s="34"/>
      <c r="G104" s="77"/>
      <c r="H104" s="32"/>
      <c r="I104" s="77"/>
      <c r="J104" s="32"/>
      <c r="K104" s="34"/>
      <c r="L104" s="34"/>
      <c r="M104" s="32"/>
      <c r="N104" s="32"/>
      <c r="O104" s="32"/>
      <c r="P104" s="32"/>
      <c r="Q104" s="80"/>
      <c r="R104" s="23"/>
      <c r="S104" s="77"/>
      <c r="T104" s="34"/>
      <c r="U104" s="77"/>
      <c r="V104" s="32"/>
      <c r="W104" s="77"/>
      <c r="X104" s="32"/>
      <c r="Y104" s="32"/>
      <c r="Z104" s="32"/>
      <c r="AA104" s="32"/>
      <c r="AB104" s="32"/>
      <c r="AC104" s="32"/>
      <c r="AD104" s="32"/>
      <c r="AE104" s="41"/>
      <c r="AF104" s="41"/>
      <c r="AG104" s="41"/>
      <c r="AH104" s="14"/>
      <c r="AI104" s="14"/>
      <c r="AJ104" s="14"/>
      <c r="AK104" s="14"/>
      <c r="AL104" s="14"/>
      <c r="AM104" s="14"/>
      <c r="AN104" s="14"/>
      <c r="AO104" s="14"/>
      <c r="AP104" s="14"/>
      <c r="AQ104" s="14"/>
      <c r="AR104" s="14"/>
      <c r="AS104" s="14"/>
    </row>
    <row r="105" spans="3:45" s="15" customFormat="1" ht="20.100000000000001" customHeight="1" x14ac:dyDescent="0.25">
      <c r="C105" s="80"/>
      <c r="D105" s="23"/>
      <c r="E105" s="77"/>
      <c r="F105" s="34"/>
      <c r="G105" s="77"/>
      <c r="H105" s="32"/>
      <c r="I105" s="77"/>
      <c r="J105" s="32"/>
      <c r="K105" s="34"/>
      <c r="L105" s="34"/>
      <c r="M105" s="32"/>
      <c r="N105" s="32"/>
      <c r="O105" s="32"/>
      <c r="P105" s="32"/>
      <c r="Q105" s="80"/>
      <c r="R105" s="23"/>
      <c r="S105" s="77"/>
      <c r="T105" s="34"/>
      <c r="U105" s="77"/>
      <c r="V105" s="32"/>
      <c r="W105" s="77"/>
      <c r="X105" s="32"/>
      <c r="Y105" s="32"/>
      <c r="Z105" s="32"/>
      <c r="AA105" s="32"/>
      <c r="AB105" s="32"/>
      <c r="AC105" s="32"/>
      <c r="AD105" s="32"/>
      <c r="AE105" s="41"/>
      <c r="AF105" s="41"/>
      <c r="AG105" s="41"/>
      <c r="AH105" s="14"/>
      <c r="AI105" s="14"/>
      <c r="AJ105" s="14"/>
      <c r="AK105" s="14"/>
      <c r="AL105" s="14"/>
      <c r="AM105" s="14"/>
      <c r="AN105" s="14"/>
      <c r="AO105" s="14"/>
      <c r="AP105" s="14"/>
      <c r="AQ105" s="14"/>
      <c r="AR105" s="14"/>
      <c r="AS105" s="14"/>
    </row>
    <row r="106" spans="3:45" s="15" customFormat="1" ht="20.100000000000001" customHeight="1" x14ac:dyDescent="0.25">
      <c r="C106" s="80"/>
      <c r="D106" s="23"/>
      <c r="E106" s="77"/>
      <c r="F106" s="34"/>
      <c r="G106" s="77"/>
      <c r="H106" s="32"/>
      <c r="I106" s="77"/>
      <c r="J106" s="32"/>
      <c r="K106" s="34"/>
      <c r="L106" s="34"/>
      <c r="M106" s="32"/>
      <c r="N106" s="32"/>
      <c r="O106" s="32"/>
      <c r="P106" s="32"/>
      <c r="Q106" s="80"/>
      <c r="R106" s="23"/>
      <c r="S106" s="77"/>
      <c r="T106" s="34"/>
      <c r="U106" s="77"/>
      <c r="V106" s="32"/>
      <c r="W106" s="77"/>
      <c r="X106" s="32"/>
      <c r="Y106" s="32"/>
      <c r="Z106" s="32"/>
      <c r="AA106" s="32"/>
      <c r="AB106" s="32"/>
      <c r="AC106" s="32"/>
      <c r="AD106" s="32"/>
      <c r="AE106" s="41"/>
      <c r="AF106" s="41"/>
      <c r="AG106" s="41"/>
      <c r="AH106" s="14"/>
      <c r="AI106" s="14"/>
      <c r="AJ106" s="14"/>
      <c r="AK106" s="14"/>
      <c r="AL106" s="14"/>
      <c r="AM106" s="14"/>
      <c r="AN106" s="14"/>
      <c r="AO106" s="14"/>
      <c r="AP106" s="14"/>
      <c r="AQ106" s="14"/>
      <c r="AR106" s="14"/>
      <c r="AS106" s="14"/>
    </row>
    <row r="107" spans="3:45" s="15" customFormat="1" ht="20.100000000000001" customHeight="1" x14ac:dyDescent="0.25">
      <c r="C107" s="80"/>
      <c r="D107" s="23"/>
      <c r="E107" s="77"/>
      <c r="F107" s="34"/>
      <c r="G107" s="77"/>
      <c r="H107" s="32"/>
      <c r="I107" s="77"/>
      <c r="J107" s="32"/>
      <c r="K107" s="34"/>
      <c r="L107" s="34"/>
      <c r="M107" s="32"/>
      <c r="N107" s="32"/>
      <c r="O107" s="32"/>
      <c r="P107" s="32"/>
      <c r="Q107" s="80"/>
      <c r="R107" s="23"/>
      <c r="S107" s="77"/>
      <c r="T107" s="34"/>
      <c r="U107" s="77"/>
      <c r="V107" s="32"/>
      <c r="W107" s="77"/>
      <c r="X107" s="32"/>
      <c r="Y107" s="32"/>
      <c r="Z107" s="32"/>
      <c r="AA107" s="32"/>
      <c r="AB107" s="32"/>
      <c r="AC107" s="32"/>
      <c r="AD107" s="32"/>
      <c r="AE107" s="41"/>
      <c r="AF107" s="41"/>
      <c r="AG107" s="41"/>
      <c r="AH107" s="14"/>
      <c r="AI107" s="14"/>
      <c r="AJ107" s="14"/>
      <c r="AK107" s="14"/>
      <c r="AL107" s="14"/>
      <c r="AM107" s="14"/>
      <c r="AN107" s="14"/>
      <c r="AO107" s="14"/>
      <c r="AP107" s="14"/>
      <c r="AQ107" s="14"/>
      <c r="AR107" s="14"/>
      <c r="AS107" s="14"/>
    </row>
    <row r="108" spans="3:45" s="15" customFormat="1" ht="20.100000000000001" customHeight="1" x14ac:dyDescent="0.25">
      <c r="C108" s="80"/>
      <c r="D108" s="23"/>
      <c r="E108" s="77"/>
      <c r="F108" s="34"/>
      <c r="G108" s="77"/>
      <c r="H108" s="32"/>
      <c r="I108" s="77"/>
      <c r="J108" s="32"/>
      <c r="K108" s="34"/>
      <c r="L108" s="34"/>
      <c r="M108" s="32"/>
      <c r="N108" s="32"/>
      <c r="O108" s="32"/>
      <c r="P108" s="32"/>
      <c r="Q108" s="80"/>
      <c r="R108" s="23"/>
      <c r="S108" s="77"/>
      <c r="T108" s="34"/>
      <c r="U108" s="77"/>
      <c r="V108" s="32"/>
      <c r="W108" s="77"/>
      <c r="X108" s="32"/>
      <c r="Y108" s="32"/>
      <c r="Z108" s="32"/>
      <c r="AA108" s="32"/>
      <c r="AB108" s="32"/>
      <c r="AC108" s="32"/>
      <c r="AD108" s="32"/>
      <c r="AE108" s="41"/>
      <c r="AF108" s="41"/>
      <c r="AG108" s="41"/>
      <c r="AH108" s="14"/>
      <c r="AI108" s="14"/>
      <c r="AJ108" s="14"/>
      <c r="AK108" s="14"/>
      <c r="AL108" s="14"/>
      <c r="AM108" s="14"/>
      <c r="AN108" s="14"/>
      <c r="AO108" s="14"/>
      <c r="AP108" s="14"/>
      <c r="AQ108" s="14"/>
      <c r="AR108" s="14"/>
      <c r="AS108" s="14"/>
    </row>
    <row r="109" spans="3:45" s="15" customFormat="1" ht="20.100000000000001" customHeight="1" x14ac:dyDescent="0.25">
      <c r="C109" s="80"/>
      <c r="D109" s="23"/>
      <c r="E109" s="77"/>
      <c r="F109" s="34"/>
      <c r="G109" s="77"/>
      <c r="H109" s="32"/>
      <c r="I109" s="77"/>
      <c r="J109" s="32"/>
      <c r="K109" s="34"/>
      <c r="L109" s="34"/>
      <c r="M109" s="32"/>
      <c r="N109" s="32"/>
      <c r="O109" s="32"/>
      <c r="P109" s="32"/>
      <c r="Q109" s="80"/>
      <c r="R109" s="23"/>
      <c r="S109" s="77"/>
      <c r="T109" s="34"/>
      <c r="U109" s="77"/>
      <c r="V109" s="32"/>
      <c r="W109" s="77"/>
      <c r="X109" s="32"/>
      <c r="Y109" s="32"/>
      <c r="Z109" s="32"/>
      <c r="AA109" s="32"/>
      <c r="AB109" s="32"/>
      <c r="AC109" s="32"/>
      <c r="AD109" s="32"/>
      <c r="AE109" s="41"/>
      <c r="AF109" s="41"/>
      <c r="AG109" s="41"/>
      <c r="AH109" s="14"/>
      <c r="AI109" s="14"/>
      <c r="AJ109" s="14"/>
      <c r="AK109" s="14"/>
      <c r="AL109" s="14"/>
      <c r="AM109" s="14"/>
      <c r="AN109" s="14"/>
      <c r="AO109" s="14"/>
      <c r="AP109" s="14"/>
      <c r="AQ109" s="14"/>
      <c r="AR109" s="14"/>
      <c r="AS109" s="14"/>
    </row>
    <row r="110" spans="3:45" s="15" customFormat="1" ht="20.100000000000001" customHeight="1" x14ac:dyDescent="0.25">
      <c r="C110" s="80"/>
      <c r="D110" s="23"/>
      <c r="E110" s="77"/>
      <c r="F110" s="34"/>
      <c r="G110" s="77"/>
      <c r="H110" s="32"/>
      <c r="I110" s="77"/>
      <c r="J110" s="32"/>
      <c r="K110" s="34"/>
      <c r="L110" s="34"/>
      <c r="M110" s="32"/>
      <c r="N110" s="32"/>
      <c r="O110" s="32"/>
      <c r="P110" s="32"/>
      <c r="Q110" s="80"/>
      <c r="R110" s="23"/>
      <c r="S110" s="77"/>
      <c r="T110" s="34"/>
      <c r="U110" s="77"/>
      <c r="V110" s="32"/>
      <c r="W110" s="77"/>
      <c r="X110" s="32"/>
      <c r="Y110" s="32"/>
      <c r="Z110" s="32"/>
      <c r="AA110" s="32"/>
      <c r="AB110" s="32"/>
      <c r="AC110" s="32"/>
      <c r="AD110" s="32"/>
      <c r="AE110" s="41"/>
      <c r="AF110" s="41"/>
      <c r="AG110" s="41"/>
      <c r="AH110" s="14"/>
      <c r="AI110" s="14"/>
      <c r="AJ110" s="14"/>
      <c r="AK110" s="14"/>
      <c r="AL110" s="14"/>
      <c r="AM110" s="14"/>
      <c r="AN110" s="14"/>
      <c r="AO110" s="14"/>
      <c r="AP110" s="14"/>
      <c r="AQ110" s="14"/>
      <c r="AR110" s="14"/>
      <c r="AS110" s="14"/>
    </row>
    <row r="111" spans="3:45" s="15" customFormat="1" ht="20.100000000000001" customHeight="1" x14ac:dyDescent="0.25">
      <c r="C111" s="80"/>
      <c r="D111" s="23"/>
      <c r="E111" s="77"/>
      <c r="F111" s="34"/>
      <c r="G111" s="77"/>
      <c r="H111" s="32"/>
      <c r="I111" s="77"/>
      <c r="J111" s="32"/>
      <c r="K111" s="34"/>
      <c r="L111" s="34"/>
      <c r="M111" s="32"/>
      <c r="N111" s="32"/>
      <c r="O111" s="32"/>
      <c r="P111" s="32"/>
      <c r="Q111" s="80"/>
      <c r="R111" s="23"/>
      <c r="S111" s="77"/>
      <c r="T111" s="34"/>
      <c r="U111" s="77"/>
      <c r="V111" s="32"/>
      <c r="W111" s="77"/>
      <c r="X111" s="32"/>
      <c r="Y111" s="32"/>
      <c r="Z111" s="32"/>
      <c r="AA111" s="32"/>
      <c r="AB111" s="32"/>
      <c r="AC111" s="32"/>
      <c r="AD111" s="32"/>
      <c r="AE111" s="41"/>
      <c r="AF111" s="41"/>
      <c r="AG111" s="41"/>
      <c r="AH111" s="14"/>
      <c r="AI111" s="14"/>
      <c r="AJ111" s="14"/>
      <c r="AK111" s="14"/>
      <c r="AL111" s="14"/>
      <c r="AM111" s="14"/>
      <c r="AN111" s="14"/>
      <c r="AO111" s="14"/>
      <c r="AP111" s="14"/>
      <c r="AQ111" s="14"/>
      <c r="AR111" s="14"/>
      <c r="AS111" s="14"/>
    </row>
    <row r="112" spans="3:45" s="15" customFormat="1" ht="20.100000000000001" customHeight="1" x14ac:dyDescent="0.25">
      <c r="C112" s="80"/>
      <c r="D112" s="23"/>
      <c r="E112" s="77"/>
      <c r="F112" s="34"/>
      <c r="G112" s="77"/>
      <c r="H112" s="32"/>
      <c r="I112" s="77"/>
      <c r="J112" s="32"/>
      <c r="K112" s="34"/>
      <c r="L112" s="34"/>
      <c r="M112" s="32"/>
      <c r="N112" s="32"/>
      <c r="O112" s="32"/>
      <c r="P112" s="32"/>
      <c r="Q112" s="80"/>
      <c r="R112" s="23"/>
      <c r="S112" s="77"/>
      <c r="T112" s="34"/>
      <c r="U112" s="77"/>
      <c r="V112" s="32"/>
      <c r="W112" s="77"/>
      <c r="X112" s="32"/>
      <c r="Y112" s="32"/>
      <c r="Z112" s="32"/>
      <c r="AA112" s="32"/>
      <c r="AB112" s="32"/>
      <c r="AC112" s="32"/>
      <c r="AD112" s="32"/>
      <c r="AE112" s="41"/>
      <c r="AF112" s="41"/>
      <c r="AG112" s="41"/>
      <c r="AH112" s="14"/>
      <c r="AI112" s="14"/>
      <c r="AJ112" s="14"/>
      <c r="AK112" s="14"/>
      <c r="AL112" s="14"/>
      <c r="AM112" s="14"/>
      <c r="AN112" s="14"/>
      <c r="AO112" s="14"/>
      <c r="AP112" s="14"/>
      <c r="AQ112" s="14"/>
      <c r="AR112" s="14"/>
      <c r="AS112" s="14"/>
    </row>
    <row r="113" spans="3:45" s="15" customFormat="1" ht="20.100000000000001" customHeight="1" x14ac:dyDescent="0.25">
      <c r="C113" s="80"/>
      <c r="D113" s="23"/>
      <c r="E113" s="77"/>
      <c r="F113" s="34"/>
      <c r="G113" s="77"/>
      <c r="H113" s="32"/>
      <c r="I113" s="77"/>
      <c r="J113" s="32"/>
      <c r="K113" s="34"/>
      <c r="L113" s="34"/>
      <c r="M113" s="32"/>
      <c r="N113" s="32"/>
      <c r="O113" s="32"/>
      <c r="P113" s="32"/>
      <c r="Q113" s="80"/>
      <c r="R113" s="23"/>
      <c r="S113" s="77"/>
      <c r="T113" s="34"/>
      <c r="U113" s="77"/>
      <c r="V113" s="32"/>
      <c r="W113" s="77"/>
      <c r="X113" s="32"/>
      <c r="Y113" s="32"/>
      <c r="Z113" s="32"/>
      <c r="AA113" s="32"/>
      <c r="AB113" s="32"/>
      <c r="AC113" s="32"/>
      <c r="AD113" s="32"/>
      <c r="AE113" s="41"/>
      <c r="AF113" s="41"/>
      <c r="AG113" s="41"/>
      <c r="AH113" s="14"/>
      <c r="AI113" s="14"/>
      <c r="AJ113" s="14"/>
      <c r="AK113" s="14"/>
      <c r="AL113" s="14"/>
      <c r="AM113" s="14"/>
      <c r="AN113" s="14"/>
      <c r="AO113" s="14"/>
      <c r="AP113" s="14"/>
      <c r="AQ113" s="14"/>
      <c r="AR113" s="14"/>
      <c r="AS113" s="14"/>
    </row>
    <row r="114" spans="3:45" s="15" customFormat="1" ht="20.100000000000001" customHeight="1" x14ac:dyDescent="0.25">
      <c r="C114" s="80"/>
      <c r="D114" s="23"/>
      <c r="E114" s="77"/>
      <c r="F114" s="34"/>
      <c r="G114" s="77"/>
      <c r="H114" s="32"/>
      <c r="I114" s="77"/>
      <c r="J114" s="32"/>
      <c r="K114" s="34"/>
      <c r="L114" s="34"/>
      <c r="M114" s="32"/>
      <c r="N114" s="32"/>
      <c r="O114" s="32"/>
      <c r="P114" s="32"/>
      <c r="Q114" s="80"/>
      <c r="R114" s="23"/>
      <c r="S114" s="77"/>
      <c r="T114" s="34"/>
      <c r="U114" s="77"/>
      <c r="V114" s="32"/>
      <c r="W114" s="77"/>
      <c r="X114" s="32"/>
      <c r="Y114" s="32"/>
      <c r="Z114" s="32"/>
      <c r="AA114" s="32"/>
      <c r="AB114" s="32"/>
      <c r="AC114" s="32"/>
      <c r="AD114" s="32"/>
      <c r="AE114" s="41"/>
      <c r="AF114" s="41"/>
      <c r="AG114" s="41"/>
      <c r="AH114" s="14"/>
      <c r="AI114" s="14"/>
      <c r="AJ114" s="14"/>
      <c r="AK114" s="14"/>
      <c r="AL114" s="14"/>
      <c r="AM114" s="14"/>
      <c r="AN114" s="14"/>
      <c r="AO114" s="14"/>
      <c r="AP114" s="14"/>
      <c r="AQ114" s="14"/>
      <c r="AR114" s="14"/>
      <c r="AS114" s="14"/>
    </row>
    <row r="115" spans="3:45" s="15" customFormat="1" ht="20.100000000000001" customHeight="1" x14ac:dyDescent="0.25">
      <c r="C115" s="80"/>
      <c r="D115" s="23"/>
      <c r="E115" s="77"/>
      <c r="F115" s="34"/>
      <c r="G115" s="77"/>
      <c r="H115" s="32"/>
      <c r="I115" s="77"/>
      <c r="J115" s="32"/>
      <c r="K115" s="34"/>
      <c r="L115" s="34"/>
      <c r="M115" s="32"/>
      <c r="N115" s="32"/>
      <c r="O115" s="32"/>
      <c r="P115" s="32"/>
      <c r="Q115" s="80"/>
      <c r="R115" s="23"/>
      <c r="S115" s="77"/>
      <c r="T115" s="34"/>
      <c r="U115" s="77"/>
      <c r="V115" s="32"/>
      <c r="W115" s="77"/>
      <c r="X115" s="32"/>
      <c r="Y115" s="32"/>
      <c r="Z115" s="32"/>
      <c r="AA115" s="32"/>
      <c r="AB115" s="32"/>
      <c r="AC115" s="32"/>
      <c r="AD115" s="32"/>
      <c r="AE115" s="41"/>
      <c r="AF115" s="41"/>
      <c r="AG115" s="41"/>
      <c r="AH115" s="14"/>
      <c r="AI115" s="14"/>
      <c r="AJ115" s="14"/>
      <c r="AK115" s="14"/>
      <c r="AL115" s="14"/>
      <c r="AM115" s="14"/>
      <c r="AN115" s="14"/>
      <c r="AO115" s="14"/>
      <c r="AP115" s="14"/>
      <c r="AQ115" s="14"/>
      <c r="AR115" s="14"/>
      <c r="AS115" s="14"/>
    </row>
    <row r="116" spans="3:45" s="15" customFormat="1" ht="20.100000000000001" customHeight="1" x14ac:dyDescent="0.25">
      <c r="C116" s="80"/>
      <c r="D116" s="23"/>
      <c r="E116" s="77"/>
      <c r="F116" s="34"/>
      <c r="G116" s="77"/>
      <c r="H116" s="32"/>
      <c r="I116" s="77"/>
      <c r="J116" s="32"/>
      <c r="K116" s="34"/>
      <c r="L116" s="34"/>
      <c r="M116" s="32"/>
      <c r="N116" s="32"/>
      <c r="O116" s="32"/>
      <c r="P116" s="32"/>
      <c r="Q116" s="80"/>
      <c r="R116" s="23"/>
      <c r="S116" s="77"/>
      <c r="T116" s="34"/>
      <c r="U116" s="77"/>
      <c r="V116" s="32"/>
      <c r="W116" s="77"/>
      <c r="X116" s="32"/>
      <c r="Y116" s="32"/>
      <c r="Z116" s="32"/>
      <c r="AA116" s="32"/>
      <c r="AB116" s="32"/>
      <c r="AC116" s="32"/>
      <c r="AD116" s="32"/>
      <c r="AE116" s="41"/>
      <c r="AF116" s="41"/>
      <c r="AG116" s="41"/>
      <c r="AH116" s="14"/>
      <c r="AI116" s="14"/>
      <c r="AJ116" s="14"/>
      <c r="AK116" s="14"/>
      <c r="AL116" s="14"/>
      <c r="AM116" s="14"/>
      <c r="AN116" s="14"/>
      <c r="AO116" s="14"/>
      <c r="AP116" s="14"/>
      <c r="AQ116" s="14"/>
      <c r="AR116" s="14"/>
      <c r="AS116" s="14"/>
    </row>
    <row r="117" spans="3:45" s="15" customFormat="1" ht="20.100000000000001" customHeight="1" x14ac:dyDescent="0.25">
      <c r="C117" s="80"/>
      <c r="D117" s="23"/>
      <c r="E117" s="77"/>
      <c r="F117" s="34"/>
      <c r="G117" s="77"/>
      <c r="H117" s="32"/>
      <c r="I117" s="77"/>
      <c r="J117" s="32"/>
      <c r="K117" s="34"/>
      <c r="L117" s="34"/>
      <c r="M117" s="32"/>
      <c r="N117" s="32"/>
      <c r="O117" s="32"/>
      <c r="P117" s="32"/>
      <c r="Q117" s="80"/>
      <c r="R117" s="23"/>
      <c r="S117" s="77"/>
      <c r="T117" s="34"/>
      <c r="U117" s="77"/>
      <c r="V117" s="32"/>
      <c r="W117" s="77"/>
      <c r="X117" s="32"/>
      <c r="Y117" s="32"/>
      <c r="Z117" s="32"/>
      <c r="AA117" s="32"/>
      <c r="AB117" s="32"/>
      <c r="AC117" s="32"/>
      <c r="AD117" s="32"/>
      <c r="AE117" s="41"/>
      <c r="AF117" s="41"/>
      <c r="AG117" s="41"/>
      <c r="AH117" s="14"/>
      <c r="AI117" s="14"/>
      <c r="AJ117" s="14"/>
      <c r="AK117" s="14"/>
      <c r="AL117" s="14"/>
      <c r="AM117" s="14"/>
      <c r="AN117" s="14"/>
      <c r="AO117" s="14"/>
      <c r="AP117" s="14"/>
      <c r="AQ117" s="14"/>
      <c r="AR117" s="14"/>
      <c r="AS117" s="14"/>
    </row>
    <row r="118" spans="3:45" s="15" customFormat="1" ht="20.100000000000001" customHeight="1" x14ac:dyDescent="0.25">
      <c r="C118" s="80"/>
      <c r="D118" s="23"/>
      <c r="E118" s="77"/>
      <c r="F118" s="34"/>
      <c r="G118" s="77"/>
      <c r="H118" s="32"/>
      <c r="I118" s="77"/>
      <c r="J118" s="32"/>
      <c r="K118" s="34"/>
      <c r="L118" s="34"/>
      <c r="M118" s="32"/>
      <c r="N118" s="32"/>
      <c r="O118" s="32"/>
      <c r="P118" s="32"/>
      <c r="Q118" s="80"/>
      <c r="R118" s="23"/>
      <c r="S118" s="77"/>
      <c r="T118" s="34"/>
      <c r="U118" s="77"/>
      <c r="V118" s="32"/>
      <c r="W118" s="77"/>
      <c r="X118" s="32"/>
      <c r="Y118" s="32"/>
      <c r="Z118" s="32"/>
      <c r="AA118" s="32"/>
      <c r="AB118" s="32"/>
      <c r="AC118" s="32"/>
      <c r="AD118" s="32"/>
      <c r="AE118" s="41"/>
      <c r="AF118" s="41"/>
      <c r="AG118" s="41"/>
      <c r="AH118" s="14"/>
      <c r="AI118" s="14"/>
      <c r="AJ118" s="14"/>
      <c r="AK118" s="14"/>
      <c r="AL118" s="14"/>
      <c r="AM118" s="14"/>
      <c r="AN118" s="14"/>
      <c r="AO118" s="14"/>
      <c r="AP118" s="14"/>
      <c r="AQ118" s="14"/>
      <c r="AR118" s="14"/>
      <c r="AS118" s="14"/>
    </row>
    <row r="119" spans="3:45" s="15" customFormat="1" ht="20.100000000000001" customHeight="1" x14ac:dyDescent="0.25">
      <c r="C119" s="80"/>
      <c r="D119" s="23"/>
      <c r="E119" s="77"/>
      <c r="F119" s="34"/>
      <c r="G119" s="77"/>
      <c r="H119" s="32"/>
      <c r="I119" s="77"/>
      <c r="J119" s="32"/>
      <c r="K119" s="34"/>
      <c r="L119" s="34"/>
      <c r="M119" s="32"/>
      <c r="N119" s="32"/>
      <c r="O119" s="32"/>
      <c r="P119" s="32"/>
      <c r="Q119" s="80"/>
      <c r="R119" s="23"/>
      <c r="S119" s="77"/>
      <c r="T119" s="34"/>
      <c r="U119" s="77"/>
      <c r="V119" s="32"/>
      <c r="W119" s="77"/>
      <c r="X119" s="32"/>
      <c r="Y119" s="32"/>
      <c r="Z119" s="32"/>
      <c r="AA119" s="32"/>
      <c r="AB119" s="32"/>
      <c r="AC119" s="32"/>
      <c r="AD119" s="32"/>
      <c r="AE119" s="41"/>
      <c r="AF119" s="41"/>
      <c r="AG119" s="41"/>
      <c r="AH119" s="14"/>
      <c r="AI119" s="14"/>
      <c r="AJ119" s="14"/>
      <c r="AK119" s="14"/>
      <c r="AL119" s="14"/>
      <c r="AM119" s="14"/>
      <c r="AN119" s="14"/>
      <c r="AO119" s="14"/>
      <c r="AP119" s="14"/>
      <c r="AQ119" s="14"/>
      <c r="AR119" s="14"/>
      <c r="AS119" s="14"/>
    </row>
    <row r="120" spans="3:45" s="15" customFormat="1" ht="20.100000000000001" customHeight="1" x14ac:dyDescent="0.25">
      <c r="C120" s="80"/>
      <c r="D120" s="23"/>
      <c r="E120" s="77"/>
      <c r="F120" s="34"/>
      <c r="G120" s="77"/>
      <c r="H120" s="32"/>
      <c r="I120" s="77"/>
      <c r="J120" s="32"/>
      <c r="K120" s="34"/>
      <c r="L120" s="34"/>
      <c r="M120" s="32"/>
      <c r="N120" s="32"/>
      <c r="O120" s="32"/>
      <c r="P120" s="32"/>
      <c r="Q120" s="80"/>
      <c r="R120" s="23"/>
      <c r="S120" s="77"/>
      <c r="T120" s="34"/>
      <c r="U120" s="77"/>
      <c r="V120" s="32"/>
      <c r="W120" s="77"/>
      <c r="X120" s="32"/>
      <c r="Y120" s="32"/>
      <c r="Z120" s="32"/>
      <c r="AA120" s="32"/>
      <c r="AB120" s="32"/>
      <c r="AC120" s="32"/>
      <c r="AD120" s="32"/>
      <c r="AE120" s="41"/>
      <c r="AF120" s="41"/>
      <c r="AG120" s="41"/>
      <c r="AH120" s="14"/>
      <c r="AI120" s="14"/>
      <c r="AJ120" s="14"/>
      <c r="AK120" s="14"/>
      <c r="AL120" s="14"/>
      <c r="AM120" s="14"/>
      <c r="AN120" s="14"/>
      <c r="AO120" s="14"/>
      <c r="AP120" s="14"/>
      <c r="AQ120" s="14"/>
      <c r="AR120" s="14"/>
      <c r="AS120" s="14"/>
    </row>
    <row r="121" spans="3:45" s="15" customFormat="1" ht="20.100000000000001" customHeight="1" x14ac:dyDescent="0.25">
      <c r="C121" s="80"/>
      <c r="D121" s="23"/>
      <c r="E121" s="77"/>
      <c r="F121" s="34"/>
      <c r="G121" s="77"/>
      <c r="H121" s="32"/>
      <c r="I121" s="77"/>
      <c r="J121" s="32"/>
      <c r="K121" s="34"/>
      <c r="L121" s="34"/>
      <c r="M121" s="32"/>
      <c r="N121" s="32"/>
      <c r="O121" s="32"/>
      <c r="P121" s="32"/>
      <c r="Q121" s="80"/>
      <c r="R121" s="23"/>
      <c r="S121" s="77"/>
      <c r="T121" s="34"/>
      <c r="U121" s="77"/>
      <c r="V121" s="32"/>
      <c r="W121" s="77"/>
      <c r="X121" s="32"/>
      <c r="Y121" s="32"/>
      <c r="Z121" s="32"/>
      <c r="AA121" s="32"/>
      <c r="AB121" s="32"/>
      <c r="AC121" s="32"/>
      <c r="AD121" s="32"/>
      <c r="AE121" s="41"/>
      <c r="AF121" s="41"/>
      <c r="AG121" s="41"/>
      <c r="AH121" s="14"/>
      <c r="AI121" s="14"/>
      <c r="AJ121" s="14"/>
      <c r="AK121" s="14"/>
      <c r="AL121" s="14"/>
      <c r="AM121" s="14"/>
      <c r="AN121" s="14"/>
      <c r="AO121" s="14"/>
      <c r="AP121" s="14"/>
      <c r="AQ121" s="14"/>
      <c r="AR121" s="14"/>
      <c r="AS121" s="14"/>
    </row>
    <row r="122" spans="3:45" s="15" customFormat="1" ht="20.100000000000001" customHeight="1" x14ac:dyDescent="0.25">
      <c r="C122" s="80"/>
      <c r="D122" s="23"/>
      <c r="E122" s="77"/>
      <c r="F122" s="34"/>
      <c r="G122" s="77"/>
      <c r="H122" s="32"/>
      <c r="I122" s="77"/>
      <c r="J122" s="32"/>
      <c r="K122" s="34"/>
      <c r="L122" s="34"/>
      <c r="M122" s="32"/>
      <c r="N122" s="32"/>
      <c r="O122" s="32"/>
      <c r="P122" s="32"/>
      <c r="Q122" s="80"/>
      <c r="R122" s="23"/>
      <c r="S122" s="77"/>
      <c r="T122" s="34"/>
      <c r="U122" s="77"/>
      <c r="V122" s="32"/>
      <c r="W122" s="77"/>
      <c r="X122" s="32"/>
      <c r="Y122" s="32"/>
      <c r="Z122" s="32"/>
      <c r="AA122" s="32"/>
      <c r="AB122" s="32"/>
      <c r="AC122" s="32"/>
      <c r="AD122" s="32"/>
      <c r="AE122" s="41"/>
      <c r="AF122" s="41"/>
      <c r="AG122" s="41"/>
      <c r="AH122" s="14"/>
      <c r="AI122" s="14"/>
      <c r="AJ122" s="14"/>
      <c r="AK122" s="14"/>
      <c r="AL122" s="14"/>
      <c r="AM122" s="14"/>
      <c r="AN122" s="14"/>
      <c r="AO122" s="14"/>
      <c r="AP122" s="14"/>
      <c r="AQ122" s="14"/>
      <c r="AR122" s="14"/>
      <c r="AS122" s="14"/>
    </row>
    <row r="123" spans="3:45" s="15" customFormat="1" ht="20.100000000000001" customHeight="1" x14ac:dyDescent="0.25">
      <c r="C123" s="80"/>
      <c r="D123" s="23"/>
      <c r="E123" s="77"/>
      <c r="F123" s="34"/>
      <c r="G123" s="77"/>
      <c r="H123" s="32"/>
      <c r="I123" s="77"/>
      <c r="J123" s="32"/>
      <c r="K123" s="34"/>
      <c r="L123" s="34"/>
      <c r="M123" s="32"/>
      <c r="N123" s="32"/>
      <c r="O123" s="32"/>
      <c r="P123" s="32"/>
      <c r="Q123" s="80"/>
      <c r="R123" s="23"/>
      <c r="S123" s="77"/>
      <c r="T123" s="34"/>
      <c r="U123" s="77"/>
      <c r="V123" s="32"/>
      <c r="W123" s="77"/>
      <c r="X123" s="32"/>
      <c r="Y123" s="32"/>
      <c r="Z123" s="32"/>
      <c r="AA123" s="32"/>
      <c r="AB123" s="32"/>
      <c r="AC123" s="32"/>
      <c r="AD123" s="32"/>
      <c r="AE123" s="41"/>
      <c r="AF123" s="41"/>
      <c r="AG123" s="41"/>
      <c r="AH123" s="14"/>
      <c r="AI123" s="14"/>
      <c r="AJ123" s="14"/>
      <c r="AK123" s="14"/>
      <c r="AL123" s="14"/>
      <c r="AM123" s="14"/>
      <c r="AN123" s="14"/>
      <c r="AO123" s="14"/>
      <c r="AP123" s="14"/>
      <c r="AQ123" s="14"/>
      <c r="AR123" s="14"/>
      <c r="AS123" s="14"/>
    </row>
    <row r="124" spans="3:45" s="15" customFormat="1" ht="20.100000000000001" customHeight="1" x14ac:dyDescent="0.25">
      <c r="C124" s="80"/>
      <c r="D124" s="23"/>
      <c r="E124" s="77"/>
      <c r="F124" s="34"/>
      <c r="G124" s="77"/>
      <c r="H124" s="32"/>
      <c r="I124" s="77"/>
      <c r="J124" s="32"/>
      <c r="K124" s="34"/>
      <c r="L124" s="34"/>
      <c r="M124" s="32"/>
      <c r="N124" s="32"/>
      <c r="O124" s="32"/>
      <c r="P124" s="32"/>
      <c r="Q124" s="80"/>
      <c r="R124" s="23"/>
      <c r="S124" s="77"/>
      <c r="T124" s="34"/>
      <c r="U124" s="77"/>
      <c r="V124" s="32"/>
      <c r="W124" s="77"/>
      <c r="X124" s="32"/>
      <c r="Y124" s="32"/>
      <c r="Z124" s="32"/>
      <c r="AA124" s="32"/>
      <c r="AB124" s="32"/>
      <c r="AC124" s="32"/>
      <c r="AD124" s="32"/>
      <c r="AE124" s="41"/>
      <c r="AF124" s="41"/>
      <c r="AG124" s="41"/>
      <c r="AH124" s="14"/>
      <c r="AI124" s="14"/>
      <c r="AJ124" s="14"/>
      <c r="AK124" s="14"/>
      <c r="AL124" s="14"/>
      <c r="AM124" s="14"/>
      <c r="AN124" s="14"/>
      <c r="AO124" s="14"/>
      <c r="AP124" s="14"/>
      <c r="AQ124" s="14"/>
      <c r="AR124" s="14"/>
      <c r="AS124" s="14"/>
    </row>
    <row r="125" spans="3:45" s="15" customFormat="1" ht="20.100000000000001" customHeight="1" x14ac:dyDescent="0.25">
      <c r="C125" s="80"/>
      <c r="D125" s="23"/>
      <c r="E125" s="77"/>
      <c r="F125" s="34"/>
      <c r="G125" s="77"/>
      <c r="H125" s="32"/>
      <c r="I125" s="77"/>
      <c r="J125" s="32"/>
      <c r="K125" s="34"/>
      <c r="L125" s="34"/>
      <c r="M125" s="32"/>
      <c r="N125" s="32"/>
      <c r="O125" s="32"/>
      <c r="P125" s="32"/>
      <c r="Q125" s="80"/>
      <c r="R125" s="23"/>
      <c r="S125" s="77"/>
      <c r="T125" s="34"/>
      <c r="U125" s="77"/>
      <c r="V125" s="32"/>
      <c r="W125" s="77"/>
      <c r="X125" s="32"/>
      <c r="Y125" s="32"/>
      <c r="Z125" s="32"/>
      <c r="AA125" s="32"/>
      <c r="AB125" s="32"/>
      <c r="AC125" s="32"/>
      <c r="AD125" s="32"/>
      <c r="AE125" s="41"/>
      <c r="AF125" s="41"/>
      <c r="AG125" s="41"/>
      <c r="AH125" s="14"/>
      <c r="AI125" s="14"/>
      <c r="AJ125" s="14"/>
      <c r="AK125" s="14"/>
      <c r="AL125" s="14"/>
      <c r="AM125" s="14"/>
      <c r="AN125" s="14"/>
      <c r="AO125" s="14"/>
      <c r="AP125" s="14"/>
      <c r="AQ125" s="14"/>
      <c r="AR125" s="14"/>
      <c r="AS125" s="14"/>
    </row>
    <row r="126" spans="3:45" s="15" customFormat="1" ht="20.100000000000001" customHeight="1" x14ac:dyDescent="0.25">
      <c r="C126" s="80"/>
      <c r="D126" s="23"/>
      <c r="E126" s="77"/>
      <c r="F126" s="34"/>
      <c r="G126" s="77"/>
      <c r="H126" s="32"/>
      <c r="I126" s="77"/>
      <c r="J126" s="32"/>
      <c r="K126" s="34"/>
      <c r="L126" s="34"/>
      <c r="M126" s="32"/>
      <c r="N126" s="32"/>
      <c r="O126" s="32"/>
      <c r="P126" s="32"/>
      <c r="Q126" s="80"/>
      <c r="R126" s="23"/>
      <c r="S126" s="77"/>
      <c r="T126" s="34"/>
      <c r="U126" s="77"/>
      <c r="V126" s="32"/>
      <c r="W126" s="77"/>
      <c r="X126" s="32"/>
      <c r="Y126" s="32"/>
      <c r="Z126" s="32"/>
      <c r="AA126" s="32"/>
      <c r="AB126" s="32"/>
      <c r="AC126" s="32"/>
      <c r="AD126" s="32"/>
      <c r="AE126" s="41"/>
      <c r="AF126" s="41"/>
      <c r="AG126" s="41"/>
      <c r="AH126" s="14"/>
      <c r="AI126" s="14"/>
      <c r="AJ126" s="14"/>
      <c r="AK126" s="14"/>
      <c r="AL126" s="14"/>
      <c r="AM126" s="14"/>
      <c r="AN126" s="14"/>
      <c r="AO126" s="14"/>
      <c r="AP126" s="14"/>
      <c r="AQ126" s="14"/>
      <c r="AR126" s="14"/>
      <c r="AS126" s="14"/>
    </row>
    <row r="127" spans="3:45" s="15" customFormat="1" ht="20.100000000000001" customHeight="1" x14ac:dyDescent="0.25">
      <c r="C127" s="80"/>
      <c r="D127" s="23"/>
      <c r="E127" s="77"/>
      <c r="F127" s="34"/>
      <c r="G127" s="77"/>
      <c r="H127" s="32"/>
      <c r="I127" s="77"/>
      <c r="J127" s="32"/>
      <c r="K127" s="34"/>
      <c r="L127" s="34"/>
      <c r="M127" s="32"/>
      <c r="N127" s="32"/>
      <c r="O127" s="32"/>
      <c r="P127" s="32"/>
      <c r="Q127" s="80"/>
      <c r="R127" s="23"/>
      <c r="S127" s="77"/>
      <c r="T127" s="34"/>
      <c r="U127" s="77"/>
      <c r="V127" s="32"/>
      <c r="W127" s="77"/>
      <c r="X127" s="32"/>
      <c r="Y127" s="32"/>
      <c r="Z127" s="32"/>
      <c r="AA127" s="32"/>
      <c r="AB127" s="32"/>
      <c r="AC127" s="32"/>
      <c r="AD127" s="32"/>
      <c r="AE127" s="41"/>
      <c r="AF127" s="41"/>
      <c r="AG127" s="41"/>
      <c r="AH127" s="14"/>
      <c r="AI127" s="14"/>
      <c r="AJ127" s="14"/>
      <c r="AK127" s="14"/>
      <c r="AL127" s="14"/>
      <c r="AM127" s="14"/>
      <c r="AN127" s="14"/>
      <c r="AO127" s="14"/>
      <c r="AP127" s="14"/>
      <c r="AQ127" s="14"/>
      <c r="AR127" s="14"/>
      <c r="AS127" s="14"/>
    </row>
    <row r="128" spans="3:45" s="15" customFormat="1" ht="20.100000000000001" customHeight="1" x14ac:dyDescent="0.25">
      <c r="C128" s="80"/>
      <c r="D128" s="23"/>
      <c r="E128" s="77"/>
      <c r="F128" s="34"/>
      <c r="G128" s="77"/>
      <c r="H128" s="32"/>
      <c r="I128" s="77"/>
      <c r="J128" s="32"/>
      <c r="K128" s="34"/>
      <c r="L128" s="34"/>
      <c r="M128" s="32"/>
      <c r="N128" s="32"/>
      <c r="O128" s="32"/>
      <c r="P128" s="32"/>
      <c r="Q128" s="80"/>
      <c r="R128" s="23"/>
      <c r="S128" s="77"/>
      <c r="T128" s="34"/>
      <c r="U128" s="77"/>
      <c r="V128" s="32"/>
      <c r="W128" s="77"/>
      <c r="X128" s="32"/>
      <c r="Y128" s="32"/>
      <c r="Z128" s="32"/>
      <c r="AA128" s="32"/>
      <c r="AB128" s="32"/>
      <c r="AC128" s="32"/>
      <c r="AD128" s="32"/>
      <c r="AE128" s="41"/>
      <c r="AF128" s="41"/>
      <c r="AG128" s="41"/>
      <c r="AH128" s="14"/>
      <c r="AI128" s="14"/>
      <c r="AJ128" s="14"/>
      <c r="AK128" s="14"/>
      <c r="AL128" s="14"/>
      <c r="AM128" s="14"/>
      <c r="AN128" s="14"/>
      <c r="AO128" s="14"/>
      <c r="AP128" s="14"/>
      <c r="AQ128" s="14"/>
      <c r="AR128" s="14"/>
      <c r="AS128" s="14"/>
    </row>
    <row r="129" spans="3:45" s="15" customFormat="1" ht="20.100000000000001" customHeight="1" x14ac:dyDescent="0.25">
      <c r="C129" s="80"/>
      <c r="D129" s="23"/>
      <c r="E129" s="77"/>
      <c r="F129" s="34"/>
      <c r="G129" s="77"/>
      <c r="H129" s="32"/>
      <c r="I129" s="77"/>
      <c r="J129" s="32"/>
      <c r="K129" s="34"/>
      <c r="L129" s="34"/>
      <c r="M129" s="32"/>
      <c r="N129" s="32"/>
      <c r="O129" s="32"/>
      <c r="P129" s="32"/>
      <c r="Q129" s="80"/>
      <c r="R129" s="23"/>
      <c r="S129" s="77"/>
      <c r="T129" s="34"/>
      <c r="U129" s="77"/>
      <c r="V129" s="32"/>
      <c r="W129" s="77"/>
      <c r="X129" s="32"/>
      <c r="Y129" s="32"/>
      <c r="Z129" s="32"/>
      <c r="AA129" s="32"/>
      <c r="AB129" s="32"/>
      <c r="AC129" s="32"/>
      <c r="AD129" s="32"/>
      <c r="AE129" s="41"/>
      <c r="AF129" s="41"/>
      <c r="AG129" s="41"/>
      <c r="AH129" s="14"/>
      <c r="AI129" s="14"/>
      <c r="AJ129" s="14"/>
      <c r="AK129" s="14"/>
      <c r="AL129" s="14"/>
      <c r="AM129" s="14"/>
      <c r="AN129" s="14"/>
      <c r="AO129" s="14"/>
      <c r="AP129" s="14"/>
      <c r="AQ129" s="14"/>
      <c r="AR129" s="14"/>
      <c r="AS129" s="14"/>
    </row>
    <row r="130" spans="3:45" s="15" customFormat="1" ht="20.100000000000001" customHeight="1" x14ac:dyDescent="0.25">
      <c r="C130" s="80"/>
      <c r="D130" s="23"/>
      <c r="E130" s="77"/>
      <c r="F130" s="34"/>
      <c r="G130" s="77"/>
      <c r="H130" s="32"/>
      <c r="I130" s="77"/>
      <c r="J130" s="32"/>
      <c r="K130" s="34"/>
      <c r="L130" s="34"/>
      <c r="M130" s="32"/>
      <c r="N130" s="32"/>
      <c r="O130" s="32"/>
      <c r="P130" s="32"/>
      <c r="Q130" s="80"/>
      <c r="R130" s="23"/>
      <c r="S130" s="77"/>
      <c r="T130" s="34"/>
      <c r="U130" s="77"/>
      <c r="V130" s="32"/>
      <c r="W130" s="77"/>
      <c r="X130" s="32"/>
      <c r="Y130" s="32"/>
      <c r="Z130" s="32"/>
      <c r="AA130" s="32"/>
      <c r="AB130" s="32"/>
      <c r="AC130" s="32"/>
      <c r="AD130" s="32"/>
      <c r="AE130" s="41"/>
      <c r="AF130" s="41"/>
      <c r="AG130" s="41"/>
      <c r="AH130" s="14"/>
      <c r="AI130" s="14"/>
      <c r="AJ130" s="14"/>
      <c r="AK130" s="14"/>
      <c r="AL130" s="14"/>
      <c r="AM130" s="14"/>
      <c r="AN130" s="14"/>
      <c r="AO130" s="14"/>
      <c r="AP130" s="14"/>
      <c r="AQ130" s="14"/>
      <c r="AR130" s="14"/>
      <c r="AS130" s="14"/>
    </row>
    <row r="131" spans="3:45" s="15" customFormat="1" ht="20.100000000000001" customHeight="1" x14ac:dyDescent="0.25">
      <c r="C131" s="80"/>
      <c r="D131" s="23"/>
      <c r="E131" s="77"/>
      <c r="F131" s="34"/>
      <c r="G131" s="77"/>
      <c r="H131" s="32"/>
      <c r="I131" s="77"/>
      <c r="J131" s="32"/>
      <c r="K131" s="34"/>
      <c r="L131" s="34"/>
      <c r="M131" s="32"/>
      <c r="N131" s="32"/>
      <c r="O131" s="32"/>
      <c r="P131" s="32"/>
      <c r="Q131" s="80"/>
      <c r="R131" s="23"/>
      <c r="S131" s="77"/>
      <c r="T131" s="34"/>
      <c r="U131" s="77"/>
      <c r="V131" s="32"/>
      <c r="W131" s="77"/>
      <c r="X131" s="32"/>
      <c r="Y131" s="32"/>
      <c r="Z131" s="32"/>
      <c r="AA131" s="32"/>
      <c r="AB131" s="32"/>
      <c r="AC131" s="32"/>
      <c r="AD131" s="32"/>
      <c r="AE131" s="41"/>
      <c r="AF131" s="41"/>
      <c r="AG131" s="41"/>
      <c r="AH131" s="14"/>
      <c r="AI131" s="14"/>
      <c r="AJ131" s="14"/>
      <c r="AK131" s="14"/>
      <c r="AL131" s="14"/>
      <c r="AM131" s="14"/>
      <c r="AN131" s="14"/>
      <c r="AO131" s="14"/>
      <c r="AP131" s="14"/>
      <c r="AQ131" s="14"/>
      <c r="AR131" s="14"/>
      <c r="AS131" s="14"/>
    </row>
    <row r="132" spans="3:45" s="15" customFormat="1" ht="20.100000000000001" customHeight="1" x14ac:dyDescent="0.25">
      <c r="C132" s="80"/>
      <c r="D132" s="23"/>
      <c r="E132" s="77"/>
      <c r="F132" s="34"/>
      <c r="G132" s="77"/>
      <c r="H132" s="32"/>
      <c r="I132" s="77"/>
      <c r="J132" s="32"/>
      <c r="K132" s="34"/>
      <c r="L132" s="34"/>
      <c r="M132" s="32"/>
      <c r="N132" s="32"/>
      <c r="O132" s="32"/>
      <c r="P132" s="32"/>
      <c r="Q132" s="80"/>
      <c r="R132" s="23"/>
      <c r="S132" s="77"/>
      <c r="T132" s="34"/>
      <c r="U132" s="77"/>
      <c r="V132" s="32"/>
      <c r="W132" s="77"/>
      <c r="X132" s="32"/>
      <c r="Y132" s="32"/>
      <c r="Z132" s="32"/>
      <c r="AA132" s="32"/>
      <c r="AB132" s="32"/>
      <c r="AC132" s="32"/>
      <c r="AD132" s="32"/>
      <c r="AE132" s="41"/>
      <c r="AF132" s="41"/>
      <c r="AG132" s="41"/>
      <c r="AH132" s="14"/>
      <c r="AI132" s="14"/>
      <c r="AJ132" s="14"/>
      <c r="AK132" s="14"/>
      <c r="AL132" s="14"/>
      <c r="AM132" s="14"/>
      <c r="AN132" s="14"/>
      <c r="AO132" s="14"/>
      <c r="AP132" s="14"/>
      <c r="AQ132" s="14"/>
      <c r="AR132" s="14"/>
      <c r="AS132" s="14"/>
    </row>
    <row r="133" spans="3:45" s="15" customFormat="1" ht="20.100000000000001" customHeight="1" x14ac:dyDescent="0.25">
      <c r="C133" s="80"/>
      <c r="D133" s="23"/>
      <c r="E133" s="77"/>
      <c r="F133" s="34"/>
      <c r="G133" s="77"/>
      <c r="H133" s="32"/>
      <c r="I133" s="77"/>
      <c r="J133" s="32"/>
      <c r="K133" s="34"/>
      <c r="L133" s="34"/>
      <c r="M133" s="32"/>
      <c r="N133" s="32"/>
      <c r="O133" s="32"/>
      <c r="P133" s="32"/>
      <c r="Q133" s="80"/>
      <c r="R133" s="23"/>
      <c r="S133" s="77"/>
      <c r="T133" s="34"/>
      <c r="U133" s="77"/>
      <c r="V133" s="32"/>
      <c r="W133" s="77"/>
      <c r="X133" s="32"/>
      <c r="Y133" s="32"/>
      <c r="Z133" s="32"/>
      <c r="AA133" s="32"/>
      <c r="AB133" s="32"/>
      <c r="AC133" s="32"/>
      <c r="AD133" s="32"/>
      <c r="AE133" s="41"/>
      <c r="AF133" s="41"/>
      <c r="AG133" s="41"/>
      <c r="AH133" s="14"/>
      <c r="AI133" s="14"/>
      <c r="AJ133" s="14"/>
      <c r="AK133" s="14"/>
      <c r="AL133" s="14"/>
      <c r="AM133" s="14"/>
      <c r="AN133" s="14"/>
      <c r="AO133" s="14"/>
      <c r="AP133" s="14"/>
      <c r="AQ133" s="14"/>
      <c r="AR133" s="14"/>
      <c r="AS133" s="14"/>
    </row>
    <row r="134" spans="3:45" s="15" customFormat="1" ht="20.100000000000001" customHeight="1" x14ac:dyDescent="0.25">
      <c r="C134" s="80"/>
      <c r="D134" s="23"/>
      <c r="E134" s="77"/>
      <c r="F134" s="34"/>
      <c r="G134" s="77"/>
      <c r="H134" s="32"/>
      <c r="I134" s="77"/>
      <c r="J134" s="32"/>
      <c r="K134" s="34"/>
      <c r="L134" s="34"/>
      <c r="M134" s="32"/>
      <c r="N134" s="32"/>
      <c r="O134" s="32"/>
      <c r="P134" s="32"/>
      <c r="Q134" s="80"/>
      <c r="R134" s="23"/>
      <c r="S134" s="77"/>
      <c r="T134" s="34"/>
      <c r="U134" s="77"/>
      <c r="V134" s="32"/>
      <c r="W134" s="77"/>
      <c r="X134" s="32"/>
      <c r="Y134" s="32"/>
      <c r="Z134" s="32"/>
      <c r="AA134" s="32"/>
      <c r="AB134" s="32"/>
      <c r="AC134" s="32"/>
      <c r="AD134" s="32"/>
      <c r="AE134" s="41"/>
      <c r="AF134" s="41"/>
      <c r="AG134" s="41"/>
      <c r="AH134" s="14"/>
      <c r="AI134" s="14"/>
      <c r="AJ134" s="14"/>
      <c r="AK134" s="14"/>
      <c r="AL134" s="14"/>
      <c r="AM134" s="14"/>
      <c r="AN134" s="14"/>
      <c r="AO134" s="14"/>
      <c r="AP134" s="14"/>
      <c r="AQ134" s="14"/>
      <c r="AR134" s="14"/>
      <c r="AS134" s="14"/>
    </row>
    <row r="135" spans="3:45" s="15" customFormat="1" ht="20.100000000000001" customHeight="1" x14ac:dyDescent="0.25">
      <c r="C135" s="80"/>
      <c r="D135" s="23"/>
      <c r="E135" s="77"/>
      <c r="F135" s="34"/>
      <c r="G135" s="77"/>
      <c r="H135" s="32"/>
      <c r="I135" s="77"/>
      <c r="J135" s="32"/>
      <c r="K135" s="34"/>
      <c r="L135" s="34"/>
      <c r="M135" s="32"/>
      <c r="N135" s="32"/>
      <c r="O135" s="32"/>
      <c r="P135" s="32"/>
      <c r="Q135" s="80"/>
      <c r="R135" s="23"/>
      <c r="S135" s="77"/>
      <c r="T135" s="34"/>
      <c r="U135" s="77"/>
      <c r="V135" s="32"/>
      <c r="W135" s="77"/>
      <c r="X135" s="32"/>
      <c r="Y135" s="32"/>
      <c r="Z135" s="32"/>
      <c r="AA135" s="32"/>
      <c r="AB135" s="32"/>
      <c r="AC135" s="32"/>
      <c r="AD135" s="32"/>
      <c r="AE135" s="41"/>
      <c r="AF135" s="41"/>
      <c r="AG135" s="41"/>
      <c r="AH135" s="14"/>
      <c r="AI135" s="14"/>
      <c r="AJ135" s="14"/>
      <c r="AK135" s="14"/>
      <c r="AL135" s="14"/>
      <c r="AM135" s="14"/>
      <c r="AN135" s="14"/>
      <c r="AO135" s="14"/>
      <c r="AP135" s="14"/>
      <c r="AQ135" s="14"/>
      <c r="AR135" s="14"/>
      <c r="AS135" s="14"/>
    </row>
    <row r="136" spans="3:45" s="15" customFormat="1" ht="20.100000000000001" customHeight="1" x14ac:dyDescent="0.25">
      <c r="C136" s="80"/>
      <c r="D136" s="23"/>
      <c r="E136" s="77"/>
      <c r="F136" s="34"/>
      <c r="G136" s="77"/>
      <c r="H136" s="32"/>
      <c r="I136" s="77"/>
      <c r="J136" s="32"/>
      <c r="K136" s="34"/>
      <c r="L136" s="34"/>
      <c r="M136" s="32"/>
      <c r="N136" s="32"/>
      <c r="O136" s="32"/>
      <c r="P136" s="32"/>
      <c r="Q136" s="80"/>
      <c r="R136" s="23"/>
      <c r="S136" s="77"/>
      <c r="T136" s="34"/>
      <c r="U136" s="77"/>
      <c r="V136" s="32"/>
      <c r="W136" s="77"/>
      <c r="X136" s="32"/>
      <c r="Y136" s="32"/>
      <c r="Z136" s="32"/>
      <c r="AA136" s="32"/>
      <c r="AB136" s="32"/>
      <c r="AC136" s="32"/>
      <c r="AD136" s="32"/>
      <c r="AE136" s="41"/>
      <c r="AF136" s="41"/>
      <c r="AG136" s="41"/>
      <c r="AH136" s="14"/>
      <c r="AI136" s="14"/>
      <c r="AJ136" s="14"/>
      <c r="AK136" s="14"/>
      <c r="AL136" s="14"/>
      <c r="AM136" s="14"/>
      <c r="AN136" s="14"/>
      <c r="AO136" s="14"/>
      <c r="AP136" s="14"/>
      <c r="AQ136" s="14"/>
      <c r="AR136" s="14"/>
      <c r="AS136" s="14"/>
    </row>
    <row r="137" spans="3:45" s="15" customFormat="1" ht="20.100000000000001" customHeight="1" x14ac:dyDescent="0.25">
      <c r="C137" s="80"/>
      <c r="D137" s="23"/>
      <c r="E137" s="77"/>
      <c r="F137" s="34"/>
      <c r="G137" s="77"/>
      <c r="H137" s="32"/>
      <c r="I137" s="77"/>
      <c r="J137" s="32"/>
      <c r="K137" s="34"/>
      <c r="L137" s="34"/>
      <c r="M137" s="32"/>
      <c r="N137" s="32"/>
      <c r="O137" s="32"/>
      <c r="P137" s="32"/>
      <c r="Q137" s="80"/>
      <c r="R137" s="23"/>
      <c r="S137" s="77"/>
      <c r="T137" s="34"/>
      <c r="U137" s="77"/>
      <c r="V137" s="32"/>
      <c r="W137" s="77"/>
      <c r="X137" s="32"/>
      <c r="Y137" s="32"/>
      <c r="Z137" s="32"/>
      <c r="AA137" s="32"/>
      <c r="AB137" s="32"/>
      <c r="AC137" s="32"/>
      <c r="AD137" s="32"/>
      <c r="AE137" s="41"/>
      <c r="AF137" s="41"/>
      <c r="AG137" s="41"/>
      <c r="AH137" s="14"/>
      <c r="AI137" s="14"/>
      <c r="AJ137" s="14"/>
      <c r="AK137" s="14"/>
      <c r="AL137" s="14"/>
      <c r="AM137" s="14"/>
      <c r="AN137" s="14"/>
      <c r="AO137" s="14"/>
      <c r="AP137" s="14"/>
      <c r="AQ137" s="14"/>
      <c r="AR137" s="14"/>
      <c r="AS137" s="14"/>
    </row>
    <row r="138" spans="3:45" s="15" customFormat="1" ht="20.100000000000001" customHeight="1" x14ac:dyDescent="0.25">
      <c r="C138" s="80"/>
      <c r="D138" s="23"/>
      <c r="E138" s="77"/>
      <c r="F138" s="34"/>
      <c r="G138" s="77"/>
      <c r="H138" s="32"/>
      <c r="I138" s="77"/>
      <c r="J138" s="32"/>
      <c r="K138" s="34"/>
      <c r="L138" s="34"/>
      <c r="M138" s="32"/>
      <c r="N138" s="32"/>
      <c r="O138" s="32"/>
      <c r="P138" s="32"/>
      <c r="Q138" s="80"/>
      <c r="R138" s="23"/>
      <c r="S138" s="77"/>
      <c r="T138" s="34"/>
      <c r="U138" s="77"/>
      <c r="V138" s="32"/>
      <c r="W138" s="77"/>
      <c r="X138" s="32"/>
      <c r="Y138" s="32"/>
      <c r="Z138" s="32"/>
      <c r="AA138" s="32"/>
      <c r="AB138" s="32"/>
      <c r="AC138" s="32"/>
      <c r="AD138" s="32"/>
      <c r="AE138" s="41"/>
      <c r="AF138" s="41"/>
      <c r="AG138" s="41"/>
      <c r="AH138" s="14"/>
      <c r="AI138" s="14"/>
      <c r="AJ138" s="14"/>
      <c r="AK138" s="14"/>
      <c r="AL138" s="14"/>
      <c r="AM138" s="14"/>
      <c r="AN138" s="14"/>
      <c r="AO138" s="14"/>
      <c r="AP138" s="14"/>
      <c r="AQ138" s="14"/>
      <c r="AR138" s="14"/>
      <c r="AS138" s="14"/>
    </row>
    <row r="139" spans="3:45" s="15" customFormat="1" ht="20.100000000000001" customHeight="1" x14ac:dyDescent="0.25">
      <c r="C139" s="80"/>
      <c r="D139" s="23"/>
      <c r="E139" s="77"/>
      <c r="F139" s="34"/>
      <c r="G139" s="77"/>
      <c r="H139" s="32"/>
      <c r="I139" s="77"/>
      <c r="J139" s="32"/>
      <c r="K139" s="34"/>
      <c r="L139" s="34"/>
      <c r="M139" s="32"/>
      <c r="N139" s="32"/>
      <c r="O139" s="32"/>
      <c r="P139" s="32"/>
      <c r="Q139" s="80"/>
      <c r="R139" s="23"/>
      <c r="S139" s="77"/>
      <c r="T139" s="34"/>
      <c r="U139" s="77"/>
      <c r="V139" s="32"/>
      <c r="W139" s="77"/>
      <c r="X139" s="32"/>
      <c r="Y139" s="32"/>
      <c r="Z139" s="32"/>
      <c r="AA139" s="32"/>
      <c r="AB139" s="32"/>
      <c r="AC139" s="32"/>
      <c r="AD139" s="32"/>
      <c r="AE139" s="41"/>
      <c r="AF139" s="41"/>
      <c r="AG139" s="41"/>
      <c r="AH139" s="14"/>
      <c r="AI139" s="14"/>
      <c r="AJ139" s="14"/>
      <c r="AK139" s="14"/>
      <c r="AL139" s="14"/>
      <c r="AM139" s="14"/>
      <c r="AN139" s="14"/>
      <c r="AO139" s="14"/>
      <c r="AP139" s="14"/>
      <c r="AQ139" s="14"/>
      <c r="AR139" s="14"/>
      <c r="AS139" s="14"/>
    </row>
    <row r="140" spans="3:45" s="15" customFormat="1" ht="20.100000000000001" customHeight="1" x14ac:dyDescent="0.25">
      <c r="C140" s="44"/>
      <c r="D140" s="23"/>
      <c r="E140" s="56"/>
      <c r="F140" s="34"/>
      <c r="G140" s="32"/>
      <c r="H140" s="34"/>
      <c r="I140" s="34"/>
      <c r="J140" s="32"/>
      <c r="K140" s="34"/>
      <c r="L140" s="34"/>
      <c r="M140" s="32"/>
      <c r="N140" s="34"/>
      <c r="O140" s="32"/>
      <c r="P140" s="32"/>
      <c r="Q140" s="80"/>
      <c r="R140" s="23"/>
      <c r="S140" s="77"/>
      <c r="T140" s="34"/>
      <c r="U140" s="77"/>
      <c r="V140" s="32"/>
      <c r="W140" s="77"/>
      <c r="X140" s="32"/>
      <c r="Y140" s="32"/>
      <c r="Z140" s="32"/>
      <c r="AA140" s="32"/>
      <c r="AB140" s="32"/>
      <c r="AC140" s="32"/>
      <c r="AD140" s="32"/>
      <c r="AE140" s="41"/>
      <c r="AF140" s="41"/>
      <c r="AG140" s="41"/>
      <c r="AH140" s="14"/>
      <c r="AI140" s="14"/>
      <c r="AJ140" s="14"/>
      <c r="AK140" s="14"/>
      <c r="AL140" s="14"/>
      <c r="AM140" s="14"/>
      <c r="AN140" s="14"/>
      <c r="AO140" s="14"/>
      <c r="AP140" s="14"/>
      <c r="AQ140" s="14"/>
      <c r="AR140" s="14"/>
      <c r="AS140" s="14"/>
    </row>
    <row r="141" spans="3:45" s="15" customFormat="1" ht="20.100000000000001" customHeight="1" x14ac:dyDescent="0.25">
      <c r="C141" s="51"/>
      <c r="D141" s="21"/>
      <c r="E141" s="35"/>
      <c r="F141" s="34"/>
      <c r="G141" s="35"/>
      <c r="H141" s="31"/>
      <c r="I141" s="31"/>
      <c r="J141" s="32"/>
      <c r="K141" s="34"/>
      <c r="L141" s="34"/>
      <c r="M141" s="32"/>
      <c r="N141" s="35"/>
      <c r="O141" s="32"/>
      <c r="P141" s="32"/>
      <c r="Q141" s="80"/>
      <c r="R141" s="23"/>
      <c r="S141" s="77"/>
      <c r="T141" s="34"/>
      <c r="U141" s="77"/>
      <c r="V141" s="32"/>
      <c r="W141" s="77"/>
      <c r="X141" s="32"/>
      <c r="Y141" s="32"/>
      <c r="Z141" s="32"/>
      <c r="AA141" s="32"/>
      <c r="AB141" s="32"/>
      <c r="AC141" s="32"/>
      <c r="AD141" s="32"/>
      <c r="AE141" s="41"/>
      <c r="AF141" s="41"/>
      <c r="AG141" s="41"/>
      <c r="AH141" s="14"/>
      <c r="AI141" s="14"/>
      <c r="AJ141" s="14"/>
      <c r="AK141" s="14"/>
      <c r="AL141" s="14"/>
      <c r="AM141" s="14"/>
      <c r="AN141" s="14"/>
      <c r="AO141" s="14"/>
      <c r="AP141" s="14"/>
      <c r="AQ141" s="14"/>
      <c r="AR141" s="14"/>
      <c r="AS141" s="14"/>
    </row>
    <row r="142" spans="3:45" s="15" customFormat="1" ht="20.100000000000001" hidden="1" customHeight="1" x14ac:dyDescent="0.25">
      <c r="C142" s="52"/>
      <c r="D142" s="20"/>
      <c r="E142" s="31"/>
      <c r="F142" s="57"/>
      <c r="G142" s="31"/>
      <c r="H142" s="14"/>
      <c r="I142" s="14"/>
      <c r="J142" s="32"/>
      <c r="K142" s="31"/>
      <c r="L142" s="31"/>
      <c r="M142" s="34"/>
      <c r="N142" s="31"/>
      <c r="O142" s="34"/>
      <c r="P142" s="32"/>
      <c r="Q142" s="45"/>
      <c r="R142" s="29"/>
      <c r="S142" s="41"/>
      <c r="T142" s="41"/>
      <c r="U142" s="41"/>
      <c r="V142" s="41"/>
      <c r="W142" s="41"/>
      <c r="X142" s="32"/>
      <c r="Y142" s="32"/>
      <c r="Z142" s="32"/>
      <c r="AA142" s="32"/>
      <c r="AB142" s="32"/>
      <c r="AC142" s="32"/>
      <c r="AD142" s="32"/>
      <c r="AE142" s="41"/>
      <c r="AF142" s="41"/>
      <c r="AG142" s="41"/>
      <c r="AH142" s="14"/>
      <c r="AI142" s="14"/>
      <c r="AJ142" s="14"/>
      <c r="AK142" s="14"/>
      <c r="AL142" s="14"/>
      <c r="AM142" s="14"/>
      <c r="AN142" s="14"/>
      <c r="AO142" s="14"/>
      <c r="AP142" s="14"/>
      <c r="AQ142" s="14"/>
      <c r="AR142" s="14"/>
      <c r="AS142" s="14"/>
    </row>
    <row r="143" spans="3:45" s="15" customFormat="1" ht="20.100000000000001" hidden="1" customHeight="1" x14ac:dyDescent="0.25">
      <c r="C143" s="52"/>
      <c r="D143" s="20"/>
      <c r="E143" s="31"/>
      <c r="F143" s="35"/>
      <c r="G143" s="14"/>
      <c r="H143" s="32"/>
      <c r="I143" s="32"/>
      <c r="J143" s="32"/>
      <c r="K143" s="14"/>
      <c r="L143" s="14"/>
      <c r="M143" s="35"/>
      <c r="N143" s="14"/>
      <c r="O143" s="35"/>
      <c r="P143" s="32"/>
      <c r="Q143" s="45"/>
      <c r="R143" s="29"/>
      <c r="S143" s="41"/>
      <c r="T143" s="41"/>
      <c r="U143" s="41"/>
      <c r="V143" s="41"/>
      <c r="W143" s="41"/>
      <c r="X143" s="32"/>
      <c r="Y143" s="32"/>
      <c r="Z143" s="32"/>
      <c r="AA143" s="32"/>
      <c r="AB143" s="32"/>
      <c r="AC143" s="32"/>
      <c r="AD143" s="32"/>
      <c r="AE143" s="41"/>
      <c r="AF143" s="41"/>
      <c r="AG143" s="41"/>
      <c r="AH143" s="14"/>
      <c r="AI143" s="14"/>
      <c r="AJ143" s="14"/>
      <c r="AK143" s="14"/>
      <c r="AL143" s="14"/>
      <c r="AM143" s="14"/>
      <c r="AN143" s="14"/>
      <c r="AO143" s="14"/>
      <c r="AP143" s="14"/>
      <c r="AQ143" s="14"/>
      <c r="AR143" s="14"/>
      <c r="AS143" s="14"/>
    </row>
    <row r="144" spans="3:45" s="15" customFormat="1" ht="20.100000000000001" hidden="1" customHeight="1" x14ac:dyDescent="0.25">
      <c r="C144" s="52"/>
      <c r="D144" s="22"/>
      <c r="E144" s="53"/>
      <c r="F144" s="35"/>
      <c r="G144" s="32"/>
      <c r="H144" s="32"/>
      <c r="I144" s="32"/>
      <c r="J144" s="32"/>
      <c r="K144" s="32"/>
      <c r="L144" s="32"/>
      <c r="M144" s="31"/>
      <c r="N144" s="32"/>
      <c r="O144" s="31"/>
      <c r="P144" s="32"/>
      <c r="Q144" s="48"/>
      <c r="R144" s="38"/>
      <c r="S144" s="62" t="s">
        <v>18</v>
      </c>
      <c r="T144" s="62"/>
      <c r="U144" s="63">
        <v>0</v>
      </c>
      <c r="V144" s="63"/>
      <c r="W144" s="64">
        <v>7500</v>
      </c>
      <c r="X144" s="32"/>
      <c r="Y144" s="32"/>
      <c r="Z144" s="32"/>
      <c r="AA144" s="41"/>
      <c r="AB144" s="41"/>
      <c r="AC144" s="41"/>
      <c r="AD144" s="32"/>
      <c r="AE144" s="41"/>
      <c r="AF144" s="41"/>
      <c r="AG144" s="41"/>
      <c r="AH144" s="14"/>
      <c r="AI144" s="14"/>
      <c r="AJ144" s="14"/>
      <c r="AK144" s="14"/>
      <c r="AL144" s="14"/>
      <c r="AM144" s="14"/>
      <c r="AN144" s="14"/>
      <c r="AO144" s="14"/>
      <c r="AP144" s="14"/>
      <c r="AQ144" s="14"/>
      <c r="AR144" s="14"/>
      <c r="AS144" s="14"/>
    </row>
    <row r="145" spans="3:45" s="15" customFormat="1" ht="20.100000000000001" hidden="1" customHeight="1" x14ac:dyDescent="0.25">
      <c r="C145" s="44"/>
      <c r="D145" s="23"/>
      <c r="E145" s="53"/>
      <c r="F145" s="34"/>
      <c r="G145" s="32"/>
      <c r="H145" s="32"/>
      <c r="I145" s="32"/>
      <c r="J145" s="32"/>
      <c r="K145" s="32"/>
      <c r="L145" s="32"/>
      <c r="M145" s="14"/>
      <c r="N145" s="32"/>
      <c r="O145" s="14"/>
      <c r="P145" s="32"/>
      <c r="Q145" s="48"/>
      <c r="R145" s="38"/>
      <c r="S145" s="68" t="s">
        <v>19</v>
      </c>
      <c r="T145" s="68"/>
      <c r="U145" s="63">
        <v>7500</v>
      </c>
      <c r="V145" s="63"/>
      <c r="W145" s="64">
        <v>17500</v>
      </c>
      <c r="X145" s="32"/>
      <c r="Y145" s="32"/>
      <c r="Z145" s="32"/>
      <c r="AA145" s="66">
        <f t="shared" ref="AA145:AA151" si="6">Z148*X148</f>
        <v>0</v>
      </c>
      <c r="AB145" s="67"/>
      <c r="AC145" s="10"/>
      <c r="AD145" s="32"/>
      <c r="AE145" s="41"/>
      <c r="AF145" s="41"/>
      <c r="AG145" s="41"/>
      <c r="AH145" s="14"/>
      <c r="AI145" s="14"/>
      <c r="AJ145" s="14"/>
      <c r="AK145" s="14"/>
      <c r="AL145" s="14"/>
      <c r="AM145" s="14"/>
      <c r="AN145" s="14"/>
      <c r="AO145" s="14"/>
      <c r="AP145" s="14"/>
      <c r="AQ145" s="14"/>
      <c r="AR145" s="14"/>
      <c r="AS145" s="14"/>
    </row>
    <row r="146" spans="3:45" s="15" customFormat="1" ht="20.100000000000001" hidden="1" customHeight="1" x14ac:dyDescent="0.25">
      <c r="C146" s="44"/>
      <c r="D146" s="23"/>
      <c r="E146" s="53"/>
      <c r="F146" s="34"/>
      <c r="G146" s="32"/>
      <c r="H146" s="32"/>
      <c r="I146" s="32"/>
      <c r="J146" s="34"/>
      <c r="K146" s="32"/>
      <c r="L146" s="32"/>
      <c r="M146" s="32"/>
      <c r="N146" s="32"/>
      <c r="O146" s="32"/>
      <c r="P146" s="32"/>
      <c r="Q146" s="48"/>
      <c r="R146" s="38"/>
      <c r="S146" s="69"/>
      <c r="T146" s="69"/>
      <c r="U146" s="63">
        <v>17500</v>
      </c>
      <c r="V146" s="63"/>
      <c r="W146" s="64">
        <v>30000</v>
      </c>
      <c r="X146" s="41"/>
      <c r="Y146" s="41"/>
      <c r="Z146" s="41"/>
      <c r="AA146" s="66">
        <f t="shared" si="6"/>
        <v>0</v>
      </c>
      <c r="AB146" s="67"/>
      <c r="AC146" s="10"/>
      <c r="AD146" s="41"/>
      <c r="AE146" s="41"/>
      <c r="AF146" s="41"/>
      <c r="AG146" s="41"/>
      <c r="AH146" s="14"/>
      <c r="AI146" s="14"/>
      <c r="AJ146" s="14"/>
      <c r="AK146" s="14"/>
      <c r="AL146" s="14"/>
      <c r="AM146" s="14"/>
      <c r="AN146" s="14"/>
      <c r="AO146" s="14"/>
      <c r="AP146" s="14"/>
      <c r="AQ146" s="14"/>
      <c r="AR146" s="14"/>
      <c r="AS146" s="14"/>
    </row>
    <row r="147" spans="3:45" s="15" customFormat="1" ht="20.100000000000001" hidden="1" customHeight="1" x14ac:dyDescent="0.25">
      <c r="C147" s="44"/>
      <c r="D147" s="23"/>
      <c r="E147" s="53"/>
      <c r="F147" s="34"/>
      <c r="G147" s="32"/>
      <c r="H147" s="32"/>
      <c r="I147" s="32"/>
      <c r="J147" s="31"/>
      <c r="K147" s="32"/>
      <c r="L147" s="32"/>
      <c r="M147" s="32"/>
      <c r="N147" s="32"/>
      <c r="O147" s="32"/>
      <c r="P147" s="32"/>
      <c r="Q147" s="48"/>
      <c r="R147" s="38"/>
      <c r="S147" s="69"/>
      <c r="T147" s="69"/>
      <c r="U147" s="63">
        <v>30000</v>
      </c>
      <c r="V147" s="63"/>
      <c r="W147" s="64">
        <v>45495</v>
      </c>
      <c r="X147" s="41"/>
      <c r="Y147" s="41"/>
      <c r="Z147" s="41"/>
      <c r="AA147" s="66">
        <f t="shared" si="6"/>
        <v>0</v>
      </c>
      <c r="AB147" s="67"/>
      <c r="AC147" s="10"/>
      <c r="AD147" s="41"/>
      <c r="AE147" s="41"/>
      <c r="AF147" s="41"/>
      <c r="AG147" s="41"/>
      <c r="AH147" s="14"/>
      <c r="AI147" s="14"/>
      <c r="AJ147" s="14"/>
      <c r="AK147" s="14"/>
      <c r="AL147" s="14"/>
      <c r="AM147" s="14"/>
      <c r="AN147" s="14"/>
      <c r="AO147" s="14"/>
      <c r="AP147" s="14"/>
      <c r="AQ147" s="14"/>
      <c r="AR147" s="14"/>
      <c r="AS147" s="14"/>
    </row>
    <row r="148" spans="3:45" s="15" customFormat="1" ht="20.100000000000001" hidden="1" customHeight="1" x14ac:dyDescent="0.2">
      <c r="C148" s="44"/>
      <c r="D148" s="23"/>
      <c r="E148" s="56"/>
      <c r="F148" s="34"/>
      <c r="G148" s="32"/>
      <c r="H148" s="32"/>
      <c r="I148" s="32"/>
      <c r="J148" s="14"/>
      <c r="K148" s="32"/>
      <c r="L148" s="32"/>
      <c r="M148" s="32"/>
      <c r="N148" s="32"/>
      <c r="O148" s="32"/>
      <c r="P148" s="32"/>
      <c r="Q148" s="48"/>
      <c r="R148" s="38"/>
      <c r="S148" s="69"/>
      <c r="T148" s="69"/>
      <c r="U148" s="63">
        <v>45495</v>
      </c>
      <c r="V148" s="63"/>
      <c r="W148" s="64">
        <v>64095</v>
      </c>
      <c r="X148" s="65">
        <v>4.5600000000000002E-2</v>
      </c>
      <c r="Y148" s="64" t="str">
        <f t="shared" ref="Y148:Y153" si="7">IF($S$11+$W$23+$AA$11&gt;W144,"oui","non")</f>
        <v>non</v>
      </c>
      <c r="Z148" s="64">
        <f>IF(Y148="oui",W144,S11+W23+AA11)</f>
        <v>0</v>
      </c>
      <c r="AA148" s="66">
        <f t="shared" si="6"/>
        <v>0</v>
      </c>
      <c r="AB148" s="67"/>
      <c r="AC148" s="10"/>
      <c r="AD148" s="23"/>
      <c r="AE148" s="108">
        <v>0</v>
      </c>
      <c r="AF148" s="41"/>
      <c r="AG148" s="41"/>
      <c r="AH148" s="14"/>
      <c r="AI148" s="14"/>
      <c r="AJ148" s="14"/>
      <c r="AK148" s="14"/>
      <c r="AL148" s="14"/>
      <c r="AM148" s="14"/>
      <c r="AN148" s="14"/>
      <c r="AO148" s="14"/>
      <c r="AP148" s="14"/>
      <c r="AQ148" s="14"/>
      <c r="AR148" s="14"/>
      <c r="AS148" s="14"/>
    </row>
    <row r="149" spans="3:45" s="15" customFormat="1" ht="20.100000000000001" hidden="1" customHeight="1" x14ac:dyDescent="0.2">
      <c r="C149" s="44"/>
      <c r="D149" s="23"/>
      <c r="E149" s="56"/>
      <c r="F149" s="34"/>
      <c r="G149" s="32"/>
      <c r="H149" s="32"/>
      <c r="I149" s="32"/>
      <c r="J149" s="32"/>
      <c r="K149" s="32"/>
      <c r="L149" s="32"/>
      <c r="M149" s="32"/>
      <c r="N149" s="32"/>
      <c r="O149" s="32"/>
      <c r="P149" s="32"/>
      <c r="Q149" s="48"/>
      <c r="R149" s="38"/>
      <c r="S149" s="69"/>
      <c r="T149" s="69"/>
      <c r="U149" s="63">
        <v>64095</v>
      </c>
      <c r="V149" s="63"/>
      <c r="W149" s="64">
        <v>250095</v>
      </c>
      <c r="X149" s="65">
        <v>2.8500000000000001E-2</v>
      </c>
      <c r="Y149" s="64" t="str">
        <f t="shared" si="7"/>
        <v>non</v>
      </c>
      <c r="Z149" s="64">
        <f>IF(Y149="oui",W145-W144,'Feuille 1'!$S$11+$W$23-Z148)</f>
        <v>0</v>
      </c>
      <c r="AA149" s="66">
        <f t="shared" si="6"/>
        <v>0</v>
      </c>
      <c r="AB149" s="67"/>
      <c r="AC149" s="10"/>
      <c r="AD149" s="14"/>
      <c r="AE149" s="108">
        <v>25000</v>
      </c>
      <c r="AF149" s="108">
        <v>391.1</v>
      </c>
      <c r="AG149" s="32"/>
      <c r="AH149" s="14"/>
      <c r="AI149" s="14"/>
      <c r="AJ149" s="14"/>
      <c r="AK149" s="14"/>
      <c r="AL149" s="14"/>
      <c r="AM149" s="14"/>
      <c r="AN149" s="14"/>
      <c r="AO149" s="14"/>
      <c r="AP149" s="14"/>
      <c r="AQ149" s="14"/>
      <c r="AR149" s="14"/>
      <c r="AS149" s="14"/>
    </row>
    <row r="150" spans="3:45" s="15" customFormat="1" ht="20.100000000000001" hidden="1" customHeight="1" x14ac:dyDescent="0.2">
      <c r="C150" s="44"/>
      <c r="D150" s="22"/>
      <c r="E150" s="56"/>
      <c r="F150" s="36"/>
      <c r="G150" s="32"/>
      <c r="H150" s="33"/>
      <c r="I150" s="33"/>
      <c r="J150" s="32"/>
      <c r="K150" s="32"/>
      <c r="L150" s="32"/>
      <c r="M150" s="32"/>
      <c r="N150" s="32"/>
      <c r="O150" s="32"/>
      <c r="P150" s="32"/>
      <c r="Q150" s="48"/>
      <c r="R150" s="38"/>
      <c r="S150" s="69"/>
      <c r="T150" s="69"/>
      <c r="U150" s="63">
        <v>250095</v>
      </c>
      <c r="V150" s="63"/>
      <c r="W150" s="64"/>
      <c r="X150" s="65">
        <v>2.2800000000000001E-2</v>
      </c>
      <c r="Y150" s="64" t="str">
        <f t="shared" si="7"/>
        <v>non</v>
      </c>
      <c r="Z150" s="64">
        <f>IF(Y150="oui",W146-W145,'Feuille 1'!$S$11+$W$23-Z149-Z148)</f>
        <v>0</v>
      </c>
      <c r="AA150" s="66">
        <f t="shared" si="6"/>
        <v>0</v>
      </c>
      <c r="AB150" s="67"/>
      <c r="AC150" s="10"/>
      <c r="AD150" s="44"/>
      <c r="AE150" s="108">
        <v>30000</v>
      </c>
      <c r="AF150" s="108">
        <v>391.1</v>
      </c>
      <c r="AG150" s="14"/>
      <c r="AH150" s="14"/>
      <c r="AI150" s="14"/>
      <c r="AJ150" s="14"/>
      <c r="AM150" s="14"/>
      <c r="AN150" s="14"/>
      <c r="AO150" s="14"/>
      <c r="AP150" s="14"/>
      <c r="AQ150" s="14"/>
      <c r="AR150" s="14"/>
      <c r="AS150" s="14"/>
    </row>
    <row r="151" spans="3:45" s="15" customFormat="1" ht="20.100000000000001" hidden="1" customHeight="1" x14ac:dyDescent="0.2">
      <c r="D151" s="24"/>
      <c r="E151" s="36"/>
      <c r="F151" s="34"/>
      <c r="G151" s="33"/>
      <c r="H151" s="32"/>
      <c r="I151" s="32"/>
      <c r="J151" s="32"/>
      <c r="K151" s="33"/>
      <c r="L151" s="33"/>
      <c r="M151" s="32"/>
      <c r="N151" s="33"/>
      <c r="O151" s="32"/>
      <c r="P151" s="32"/>
      <c r="Q151" s="48"/>
      <c r="R151" s="38"/>
      <c r="S151" s="69"/>
      <c r="T151" s="69"/>
      <c r="U151" s="70"/>
      <c r="V151" s="70"/>
      <c r="W151" s="70"/>
      <c r="X151" s="65">
        <v>1.7100000000000001E-2</v>
      </c>
      <c r="Y151" s="64" t="str">
        <f t="shared" si="7"/>
        <v>non</v>
      </c>
      <c r="Z151" s="64">
        <f>IF(Y151="oui",W147-W146,'Feuille 1'!$S$11+$S$23-Z150-Z149-Z148)</f>
        <v>0</v>
      </c>
      <c r="AA151" s="66">
        <f t="shared" si="6"/>
        <v>0</v>
      </c>
      <c r="AB151" s="67"/>
      <c r="AC151" s="10"/>
      <c r="AD151" s="14"/>
      <c r="AE151" s="108">
        <v>40000</v>
      </c>
      <c r="AF151" s="108">
        <v>423.98</v>
      </c>
      <c r="AG151" s="44"/>
      <c r="AH151" s="14"/>
      <c r="AI151" s="14"/>
      <c r="AJ151" s="14"/>
      <c r="AM151" s="14"/>
      <c r="AN151" s="14"/>
      <c r="AO151" s="14"/>
      <c r="AP151" s="14"/>
      <c r="AQ151" s="14"/>
      <c r="AR151" s="14"/>
      <c r="AS151" s="14"/>
    </row>
    <row r="152" spans="3:45" s="15" customFormat="1" ht="20.100000000000001" hidden="1" customHeight="1" x14ac:dyDescent="0.2">
      <c r="C152" s="45"/>
      <c r="D152" s="23"/>
      <c r="E152" s="53"/>
      <c r="F152" s="34"/>
      <c r="G152" s="32"/>
      <c r="H152" s="32"/>
      <c r="I152" s="32"/>
      <c r="J152" s="32"/>
      <c r="K152" s="32"/>
      <c r="L152" s="32"/>
      <c r="M152" s="32"/>
      <c r="N152" s="32"/>
      <c r="O152" s="32"/>
      <c r="P152" s="32"/>
      <c r="Q152" s="48"/>
      <c r="R152" s="38"/>
      <c r="S152" s="71" t="s">
        <v>20</v>
      </c>
      <c r="T152" s="71"/>
      <c r="U152" s="63">
        <v>0</v>
      </c>
      <c r="V152" s="63"/>
      <c r="W152" s="64">
        <v>7500</v>
      </c>
      <c r="X152" s="65">
        <v>1.14E-2</v>
      </c>
      <c r="Y152" s="64" t="str">
        <f t="shared" si="7"/>
        <v>non</v>
      </c>
      <c r="Z152" s="64">
        <f>IF(Y152="oui",W148-W147,'Feuille 1'!$S$11+$W$23-Z151-Z150-Z149-Z148)</f>
        <v>0</v>
      </c>
      <c r="AA152" s="69"/>
      <c r="AB152" s="67"/>
      <c r="AC152" s="10"/>
      <c r="AD152" s="41"/>
      <c r="AE152" s="108">
        <v>50000</v>
      </c>
      <c r="AF152" s="108">
        <v>431.08</v>
      </c>
      <c r="AG152" s="14"/>
      <c r="AH152" s="14"/>
      <c r="AI152" s="14"/>
      <c r="AJ152" s="14"/>
      <c r="AM152" s="14"/>
      <c r="AN152" s="14"/>
      <c r="AO152" s="14"/>
      <c r="AP152" s="14"/>
      <c r="AQ152" s="14"/>
      <c r="AR152" s="14"/>
      <c r="AS152" s="14"/>
    </row>
    <row r="153" spans="3:45" s="15" customFormat="1" ht="20.100000000000001" hidden="1" customHeight="1" x14ac:dyDescent="0.2">
      <c r="C153" s="44"/>
      <c r="D153" s="23"/>
      <c r="E153" s="53"/>
      <c r="F153" s="34"/>
      <c r="G153" s="32"/>
      <c r="H153" s="32"/>
      <c r="I153" s="32"/>
      <c r="J153" s="32"/>
      <c r="K153" s="32"/>
      <c r="L153" s="32"/>
      <c r="M153" s="33"/>
      <c r="N153" s="32"/>
      <c r="O153" s="33"/>
      <c r="P153" s="32"/>
      <c r="Q153" s="48"/>
      <c r="R153" s="38"/>
      <c r="S153" s="72" t="s">
        <v>21</v>
      </c>
      <c r="T153" s="72"/>
      <c r="U153" s="63">
        <v>7500</v>
      </c>
      <c r="V153" s="63"/>
      <c r="W153" s="64">
        <v>17500</v>
      </c>
      <c r="X153" s="65">
        <v>5.7000000000000002E-3</v>
      </c>
      <c r="Y153" s="64" t="str">
        <f t="shared" si="7"/>
        <v>non</v>
      </c>
      <c r="Z153" s="64">
        <f>IF(Y153="oui",W149-W148,'Feuille 1'!$S$11+$W$23-Z152-Z151-Z150-Z149-Z148)</f>
        <v>0</v>
      </c>
      <c r="AA153" s="66">
        <f t="shared" ref="AA153:AA159" si="8">Z156*X156</f>
        <v>0</v>
      </c>
      <c r="AB153" s="67"/>
      <c r="AC153" s="10"/>
      <c r="AD153" s="41"/>
      <c r="AE153" s="108">
        <v>60000</v>
      </c>
      <c r="AF153" s="108">
        <v>453.29</v>
      </c>
      <c r="AG153" s="41"/>
      <c r="AH153" s="14"/>
      <c r="AI153" s="14"/>
      <c r="AJ153" s="14"/>
      <c r="AM153" s="14"/>
      <c r="AN153" s="14"/>
      <c r="AO153" s="14"/>
      <c r="AP153" s="14"/>
      <c r="AQ153" s="14"/>
      <c r="AR153" s="14"/>
      <c r="AS153" s="14"/>
    </row>
    <row r="154" spans="3:45" s="15" customFormat="1" ht="20.100000000000001" hidden="1" customHeight="1" x14ac:dyDescent="0.2">
      <c r="C154" s="44"/>
      <c r="D154" s="23"/>
      <c r="E154" s="56"/>
      <c r="F154" s="34"/>
      <c r="G154" s="32"/>
      <c r="H154" s="32"/>
      <c r="I154" s="32"/>
      <c r="J154" s="32"/>
      <c r="K154" s="32"/>
      <c r="L154" s="32"/>
      <c r="M154" s="32"/>
      <c r="N154" s="32"/>
      <c r="O154" s="32"/>
      <c r="P154" s="33"/>
      <c r="Q154" s="48"/>
      <c r="R154" s="38"/>
      <c r="S154" s="72"/>
      <c r="T154" s="72"/>
      <c r="U154" s="63">
        <v>17500</v>
      </c>
      <c r="V154" s="63"/>
      <c r="W154" s="64">
        <v>30000</v>
      </c>
      <c r="X154" s="65">
        <v>5.6999999999999998E-4</v>
      </c>
      <c r="Y154" s="64" t="s">
        <v>7</v>
      </c>
      <c r="Z154" s="64">
        <f>IF(S11+W23+AA11&gt;=U150,S11+W23-AA11,0)</f>
        <v>0</v>
      </c>
      <c r="AA154" s="66">
        <f t="shared" si="8"/>
        <v>0</v>
      </c>
      <c r="AB154" s="67"/>
      <c r="AC154" s="10"/>
      <c r="AD154" s="41"/>
      <c r="AE154" s="108">
        <v>70000</v>
      </c>
      <c r="AF154" s="108">
        <v>464.69</v>
      </c>
      <c r="AG154" s="41"/>
      <c r="AH154" s="14"/>
      <c r="AI154" s="14"/>
      <c r="AJ154" s="14"/>
      <c r="AM154" s="14"/>
      <c r="AN154" s="14"/>
      <c r="AO154" s="14"/>
      <c r="AP154" s="14"/>
      <c r="AQ154" s="14"/>
      <c r="AR154" s="14"/>
      <c r="AS154" s="14"/>
    </row>
    <row r="155" spans="3:45" s="15" customFormat="1" ht="20.100000000000001" hidden="1" customHeight="1" x14ac:dyDescent="0.2">
      <c r="C155" s="44"/>
      <c r="D155" s="23"/>
      <c r="E155" s="56"/>
      <c r="F155" s="34"/>
      <c r="G155" s="32"/>
      <c r="H155" s="32"/>
      <c r="I155" s="32"/>
      <c r="J155" s="32"/>
      <c r="K155" s="32"/>
      <c r="L155" s="32"/>
      <c r="M155" s="32"/>
      <c r="N155" s="32"/>
      <c r="O155" s="32"/>
      <c r="P155" s="32"/>
      <c r="Q155" s="48"/>
      <c r="R155" s="38"/>
      <c r="S155" s="67"/>
      <c r="T155" s="67"/>
      <c r="U155" s="63">
        <v>30000</v>
      </c>
      <c r="V155" s="63"/>
      <c r="W155" s="64">
        <v>45495</v>
      </c>
      <c r="X155" s="69"/>
      <c r="Y155" s="69"/>
      <c r="Z155" s="69"/>
      <c r="AA155" s="66">
        <f t="shared" si="8"/>
        <v>0</v>
      </c>
      <c r="AB155" s="67"/>
      <c r="AC155" s="10"/>
      <c r="AD155" s="41"/>
      <c r="AE155" s="108">
        <v>80000</v>
      </c>
      <c r="AF155" s="108">
        <v>472.58</v>
      </c>
      <c r="AG155" s="41"/>
      <c r="AH155" s="14"/>
      <c r="AI155" s="14"/>
      <c r="AJ155" s="14"/>
      <c r="AM155" s="14"/>
      <c r="AN155" s="14"/>
      <c r="AO155" s="14"/>
      <c r="AP155" s="14"/>
      <c r="AQ155" s="14"/>
      <c r="AR155" s="14"/>
      <c r="AS155" s="14"/>
    </row>
    <row r="156" spans="3:45" s="15" customFormat="1" ht="20.100000000000001" hidden="1" customHeight="1" x14ac:dyDescent="0.2">
      <c r="C156" s="44"/>
      <c r="D156" s="23"/>
      <c r="E156" s="56"/>
      <c r="F156" s="34"/>
      <c r="G156" s="32"/>
      <c r="H156" s="32"/>
      <c r="I156" s="32"/>
      <c r="J156" s="33"/>
      <c r="K156" s="32"/>
      <c r="L156" s="32"/>
      <c r="M156" s="32"/>
      <c r="N156" s="32"/>
      <c r="O156" s="32"/>
      <c r="P156" s="32"/>
      <c r="Q156" s="48"/>
      <c r="R156" s="38"/>
      <c r="S156" s="67"/>
      <c r="T156" s="67"/>
      <c r="U156" s="63">
        <v>45495</v>
      </c>
      <c r="V156" s="63"/>
      <c r="W156" s="64">
        <v>64095</v>
      </c>
      <c r="X156" s="65">
        <v>1.7100000000000001E-2</v>
      </c>
      <c r="Y156" s="64" t="str">
        <f t="shared" ref="Y156:Y161" si="9">IF($S$11+$W$23+$AA$11&gt;W152,"oui","non")</f>
        <v>non</v>
      </c>
      <c r="Z156" s="64">
        <f>IF(Y156="oui",W152,S11+W23+AA11)</f>
        <v>0</v>
      </c>
      <c r="AA156" s="66">
        <f t="shared" si="8"/>
        <v>0</v>
      </c>
      <c r="AB156" s="67"/>
      <c r="AC156" s="10"/>
      <c r="AD156" s="41"/>
      <c r="AE156" s="108">
        <v>90000</v>
      </c>
      <c r="AF156" s="108">
        <v>496.1</v>
      </c>
      <c r="AG156" s="41"/>
      <c r="AH156" s="14"/>
      <c r="AI156" s="14"/>
      <c r="AJ156" s="14"/>
      <c r="AM156" s="14"/>
      <c r="AN156" s="14"/>
      <c r="AO156" s="14"/>
      <c r="AP156" s="14"/>
      <c r="AQ156" s="14"/>
      <c r="AR156" s="14"/>
      <c r="AS156" s="14"/>
    </row>
    <row r="157" spans="3:45" s="15" customFormat="1" ht="20.100000000000001" hidden="1" customHeight="1" x14ac:dyDescent="0.2">
      <c r="C157" s="44"/>
      <c r="D157" s="23"/>
      <c r="E157" s="56"/>
      <c r="F157" s="33"/>
      <c r="G157" s="32"/>
      <c r="H157" s="32"/>
      <c r="I157" s="32"/>
      <c r="J157" s="32"/>
      <c r="K157" s="32"/>
      <c r="L157" s="32"/>
      <c r="M157" s="32"/>
      <c r="N157" s="32"/>
      <c r="O157" s="32"/>
      <c r="P157" s="32"/>
      <c r="Q157" s="18"/>
      <c r="R157" s="38"/>
      <c r="S157" s="67"/>
      <c r="T157" s="67"/>
      <c r="U157" s="63">
        <v>64095</v>
      </c>
      <c r="V157" s="63"/>
      <c r="W157" s="64">
        <v>250095</v>
      </c>
      <c r="X157" s="65">
        <v>1.3679999999999999E-2</v>
      </c>
      <c r="Y157" s="64" t="str">
        <f t="shared" si="9"/>
        <v>non</v>
      </c>
      <c r="Z157" s="64">
        <f>IF(Y157="oui",W153-W152,($S$11+$W$23+$AA$11)-Z156)</f>
        <v>0</v>
      </c>
      <c r="AA157" s="66">
        <f t="shared" si="8"/>
        <v>0</v>
      </c>
      <c r="AB157" s="67"/>
      <c r="AC157" s="10"/>
      <c r="AD157" s="41"/>
      <c r="AE157" s="108">
        <v>100000</v>
      </c>
      <c r="AF157" s="108">
        <v>501.8</v>
      </c>
      <c r="AG157" s="41"/>
      <c r="AH157" s="14"/>
      <c r="AI157" s="14"/>
      <c r="AJ157" s="14"/>
      <c r="AM157" s="14"/>
      <c r="AN157" s="14"/>
      <c r="AO157" s="14"/>
      <c r="AP157" s="14"/>
      <c r="AQ157" s="14"/>
      <c r="AR157" s="14"/>
      <c r="AS157" s="14"/>
    </row>
    <row r="158" spans="3:45" s="15" customFormat="1" ht="20.100000000000001" hidden="1" customHeight="1" x14ac:dyDescent="0.2">
      <c r="C158" s="44"/>
      <c r="D158" s="23"/>
      <c r="E158" s="56"/>
      <c r="F158" s="33"/>
      <c r="G158" s="32"/>
      <c r="H158" s="33"/>
      <c r="I158" s="33"/>
      <c r="J158" s="32"/>
      <c r="K158" s="32"/>
      <c r="L158" s="32"/>
      <c r="M158" s="32"/>
      <c r="N158" s="32"/>
      <c r="O158" s="32"/>
      <c r="P158" s="32"/>
      <c r="Q158" s="18"/>
      <c r="R158" s="38"/>
      <c r="S158" s="67"/>
      <c r="T158" s="67"/>
      <c r="U158" s="63">
        <v>250095</v>
      </c>
      <c r="V158" s="63"/>
      <c r="W158" s="64"/>
      <c r="X158" s="65">
        <v>9.1199999999999996E-3</v>
      </c>
      <c r="Y158" s="64" t="str">
        <f t="shared" si="9"/>
        <v>non</v>
      </c>
      <c r="Z158" s="64">
        <f>IF(Y158="oui",W154-W153,($S$11+$W$23+$AA$11)-Z157-Z156)</f>
        <v>0</v>
      </c>
      <c r="AA158" s="66">
        <f t="shared" si="8"/>
        <v>0</v>
      </c>
      <c r="AB158" s="67"/>
      <c r="AC158" s="10"/>
      <c r="AD158" s="41"/>
      <c r="AE158" s="108">
        <v>125000</v>
      </c>
      <c r="AF158" s="108">
        <v>525.33000000000004</v>
      </c>
      <c r="AG158" s="41"/>
      <c r="AH158" s="14"/>
      <c r="AI158" s="14"/>
      <c r="AJ158" s="14"/>
      <c r="AM158" s="14"/>
      <c r="AN158" s="14"/>
      <c r="AO158" s="14"/>
      <c r="AP158" s="14"/>
      <c r="AQ158" s="14"/>
      <c r="AR158" s="14"/>
      <c r="AS158" s="14"/>
    </row>
    <row r="159" spans="3:45" s="15" customFormat="1" ht="20.100000000000001" hidden="1" customHeight="1" x14ac:dyDescent="0.2">
      <c r="D159" s="24"/>
      <c r="E159" s="33"/>
      <c r="F159" s="33"/>
      <c r="G159" s="33"/>
      <c r="H159" s="32"/>
      <c r="I159" s="32"/>
      <c r="J159" s="32"/>
      <c r="K159" s="33"/>
      <c r="L159" s="33"/>
      <c r="M159" s="32"/>
      <c r="N159" s="33"/>
      <c r="O159" s="32"/>
      <c r="P159" s="32"/>
      <c r="Q159" s="48"/>
      <c r="R159" s="38"/>
      <c r="S159" s="67"/>
      <c r="T159" s="67"/>
      <c r="U159" s="74"/>
      <c r="V159" s="74"/>
      <c r="W159" s="74"/>
      <c r="X159" s="65">
        <v>6.8399999999999997E-3</v>
      </c>
      <c r="Y159" s="64" t="str">
        <f t="shared" si="9"/>
        <v>non</v>
      </c>
      <c r="Z159" s="64">
        <f>IF(Y159="oui",W155-W154,($S$11+$W$23+$AA$11)-Z158-Z157-Z156)</f>
        <v>0</v>
      </c>
      <c r="AA159" s="66">
        <f t="shared" si="8"/>
        <v>0</v>
      </c>
      <c r="AB159" s="67"/>
      <c r="AC159" s="10"/>
      <c r="AD159" s="14"/>
      <c r="AE159" s="108">
        <v>150000</v>
      </c>
      <c r="AF159" s="108">
        <v>557.97</v>
      </c>
      <c r="AG159" s="41"/>
      <c r="AH159" s="14"/>
      <c r="AI159" s="14"/>
      <c r="AJ159" s="14"/>
      <c r="AM159" s="14"/>
      <c r="AN159" s="14"/>
      <c r="AO159" s="14"/>
      <c r="AP159" s="14"/>
      <c r="AQ159" s="14"/>
      <c r="AR159" s="14"/>
      <c r="AS159" s="14"/>
    </row>
    <row r="160" spans="3:45" s="15" customFormat="1" ht="20.100000000000001" hidden="1" customHeight="1" x14ac:dyDescent="0.2">
      <c r="C160" s="45"/>
      <c r="D160" s="23"/>
      <c r="E160" s="56"/>
      <c r="F160" s="39"/>
      <c r="G160" s="32"/>
      <c r="H160" s="32"/>
      <c r="I160" s="32"/>
      <c r="J160" s="32"/>
      <c r="K160" s="32"/>
      <c r="L160" s="32"/>
      <c r="M160" s="32"/>
      <c r="N160" s="32"/>
      <c r="O160" s="32"/>
      <c r="P160" s="32"/>
      <c r="Q160" s="48"/>
      <c r="R160" s="38"/>
      <c r="S160" s="71" t="s">
        <v>20</v>
      </c>
      <c r="T160" s="71"/>
      <c r="U160" s="63">
        <v>0</v>
      </c>
      <c r="V160" s="63"/>
      <c r="W160" s="64">
        <v>7500</v>
      </c>
      <c r="X160" s="65">
        <v>4.5599999999999998E-3</v>
      </c>
      <c r="Y160" s="64" t="str">
        <f t="shared" si="9"/>
        <v>non</v>
      </c>
      <c r="Z160" s="64">
        <f>IF(Y160="oui",W156-W155,($S$11+$W$23+$AA$11)-Z159-Z158-Z157-Z156)</f>
        <v>0</v>
      </c>
      <c r="AA160" s="74"/>
      <c r="AB160" s="67"/>
      <c r="AC160" s="10"/>
      <c r="AD160" s="41"/>
      <c r="AE160" s="108">
        <v>175000</v>
      </c>
      <c r="AF160" s="108">
        <v>589.47</v>
      </c>
      <c r="AG160" s="14"/>
      <c r="AH160" s="14"/>
      <c r="AI160" s="14"/>
      <c r="AJ160" s="14"/>
      <c r="AM160" s="14"/>
      <c r="AN160" s="14"/>
      <c r="AO160" s="14"/>
      <c r="AP160" s="14"/>
      <c r="AQ160" s="14"/>
      <c r="AR160" s="14"/>
      <c r="AS160" s="14"/>
    </row>
    <row r="161" spans="3:45" s="16" customFormat="1" ht="20.100000000000001" hidden="1" customHeight="1" x14ac:dyDescent="0.2">
      <c r="C161" s="44"/>
      <c r="D161" s="23"/>
      <c r="E161" s="56"/>
      <c r="F161" s="58"/>
      <c r="G161" s="32"/>
      <c r="H161" s="32"/>
      <c r="I161" s="32"/>
      <c r="J161" s="32"/>
      <c r="K161" s="32"/>
      <c r="L161" s="32"/>
      <c r="M161" s="33"/>
      <c r="N161" s="32"/>
      <c r="O161" s="33"/>
      <c r="P161" s="33"/>
      <c r="Q161" s="48"/>
      <c r="R161" s="38"/>
      <c r="S161" s="72" t="s">
        <v>33</v>
      </c>
      <c r="T161" s="72"/>
      <c r="U161" s="63">
        <v>7500</v>
      </c>
      <c r="V161" s="63"/>
      <c r="W161" s="64">
        <v>17500</v>
      </c>
      <c r="X161" s="65">
        <v>2.2799999999999999E-3</v>
      </c>
      <c r="Y161" s="64" t="str">
        <f t="shared" si="9"/>
        <v>non</v>
      </c>
      <c r="Z161" s="64">
        <f>IF(Y161="oui",W157-W156,($S$11+$W$23+$AA$11)-Z160-Z159-Z158-Z157-Z156)</f>
        <v>0</v>
      </c>
      <c r="AA161" s="66">
        <f t="shared" ref="AA161:AA167" si="10">Z164*X164</f>
        <v>0</v>
      </c>
      <c r="AB161" s="76"/>
      <c r="AC161" s="10"/>
      <c r="AD161" s="41"/>
      <c r="AE161" s="108">
        <v>200000</v>
      </c>
      <c r="AF161" s="108">
        <v>623.26</v>
      </c>
      <c r="AG161" s="41"/>
      <c r="AH161" s="14"/>
      <c r="AI161" s="14"/>
      <c r="AJ161" s="15"/>
      <c r="AM161" s="15"/>
      <c r="AN161" s="15"/>
      <c r="AO161" s="15"/>
      <c r="AP161" s="15"/>
      <c r="AQ161" s="15"/>
      <c r="AR161" s="15"/>
      <c r="AS161" s="15"/>
    </row>
    <row r="162" spans="3:45" s="16" customFormat="1" ht="20.100000000000001" hidden="1" customHeight="1" x14ac:dyDescent="0.2">
      <c r="C162" s="44"/>
      <c r="D162" s="23"/>
      <c r="E162" s="56"/>
      <c r="F162" s="34"/>
      <c r="G162" s="32"/>
      <c r="H162" s="32"/>
      <c r="I162" s="32"/>
      <c r="J162" s="32"/>
      <c r="K162" s="32"/>
      <c r="L162" s="32"/>
      <c r="M162" s="32"/>
      <c r="N162" s="32"/>
      <c r="O162" s="32"/>
      <c r="P162" s="36"/>
      <c r="Q162" s="48"/>
      <c r="R162" s="38"/>
      <c r="S162" s="72"/>
      <c r="T162" s="72"/>
      <c r="U162" s="63">
        <v>17500</v>
      </c>
      <c r="V162" s="63"/>
      <c r="W162" s="64">
        <v>30000</v>
      </c>
      <c r="X162" s="73">
        <v>4.5600000000000003E-4</v>
      </c>
      <c r="Y162" s="64" t="s">
        <v>7</v>
      </c>
      <c r="Z162" s="64">
        <f>IF((S11+W23+AA11)&gt;=U158,(S11+W23+AA11)-W157,0)</f>
        <v>0</v>
      </c>
      <c r="AA162" s="66">
        <f t="shared" si="10"/>
        <v>0</v>
      </c>
      <c r="AB162" s="76"/>
      <c r="AC162" s="10"/>
      <c r="AD162" s="41"/>
      <c r="AE162" s="108">
        <v>250000</v>
      </c>
      <c r="AF162" s="108">
        <v>654.66999999999996</v>
      </c>
      <c r="AG162" s="41"/>
      <c r="AH162" s="14"/>
      <c r="AI162" s="14"/>
      <c r="AJ162" s="15"/>
      <c r="AM162" s="15"/>
      <c r="AN162" s="15"/>
      <c r="AO162" s="15"/>
      <c r="AP162" s="15"/>
      <c r="AQ162" s="15"/>
      <c r="AR162" s="15"/>
      <c r="AS162" s="15"/>
    </row>
    <row r="163" spans="3:45" s="16" customFormat="1" ht="20.100000000000001" hidden="1" customHeight="1" x14ac:dyDescent="0.2">
      <c r="C163" s="44"/>
      <c r="D163" s="23"/>
      <c r="E163" s="56"/>
      <c r="F163" s="34"/>
      <c r="G163" s="32"/>
      <c r="H163" s="32"/>
      <c r="I163" s="32"/>
      <c r="J163" s="32"/>
      <c r="K163" s="32"/>
      <c r="L163" s="32"/>
      <c r="M163" s="32"/>
      <c r="N163" s="32"/>
      <c r="O163" s="32"/>
      <c r="P163" s="36"/>
      <c r="Q163" s="48"/>
      <c r="R163" s="38"/>
      <c r="S163" s="67"/>
      <c r="T163" s="67"/>
      <c r="U163" s="63">
        <v>30000</v>
      </c>
      <c r="V163" s="63"/>
      <c r="W163" s="64">
        <v>45495</v>
      </c>
      <c r="X163" s="74"/>
      <c r="Y163" s="74"/>
      <c r="Z163" s="74"/>
      <c r="AA163" s="66">
        <f t="shared" si="10"/>
        <v>0</v>
      </c>
      <c r="AB163" s="76"/>
      <c r="AC163" s="10"/>
      <c r="AD163" s="41"/>
      <c r="AE163" s="108">
        <v>500000</v>
      </c>
      <c r="AF163" s="108">
        <v>697.66</v>
      </c>
      <c r="AG163" s="41"/>
      <c r="AH163" s="14"/>
      <c r="AI163" s="14"/>
      <c r="AJ163" s="15"/>
      <c r="AM163" s="15"/>
      <c r="AN163" s="15"/>
      <c r="AO163" s="15"/>
      <c r="AP163" s="15"/>
      <c r="AQ163" s="15"/>
      <c r="AR163" s="15"/>
      <c r="AS163" s="15"/>
    </row>
    <row r="164" spans="3:45" s="16" customFormat="1" ht="20.100000000000001" hidden="1" customHeight="1" x14ac:dyDescent="0.2">
      <c r="C164" s="44"/>
      <c r="D164" s="23"/>
      <c r="E164" s="56"/>
      <c r="F164" s="34"/>
      <c r="G164" s="32"/>
      <c r="H164" s="32"/>
      <c r="I164" s="32"/>
      <c r="J164" s="33"/>
      <c r="K164" s="32"/>
      <c r="L164" s="32"/>
      <c r="M164" s="32"/>
      <c r="N164" s="32"/>
      <c r="O164" s="32"/>
      <c r="P164" s="36"/>
      <c r="Q164" s="48"/>
      <c r="R164" s="38"/>
      <c r="S164" s="67"/>
      <c r="T164" s="67"/>
      <c r="U164" s="63">
        <v>45495</v>
      </c>
      <c r="V164" s="63"/>
      <c r="W164" s="64">
        <v>64095</v>
      </c>
      <c r="X164" s="75">
        <v>3.9899999999999996E-3</v>
      </c>
      <c r="Y164" s="64" t="str">
        <f>IF(AA6&gt;W160,"oui","non")</f>
        <v>non</v>
      </c>
      <c r="Z164" s="64">
        <f>IF(Y164="oui",W160,AA6)</f>
        <v>0</v>
      </c>
      <c r="AA164" s="66">
        <f t="shared" si="10"/>
        <v>0</v>
      </c>
      <c r="AB164" s="76"/>
      <c r="AC164" s="10"/>
      <c r="AD164" s="41"/>
      <c r="AE164" s="108">
        <v>1000000000</v>
      </c>
      <c r="AF164" s="108">
        <v>952.92</v>
      </c>
      <c r="AG164" s="41"/>
      <c r="AH164" s="14"/>
      <c r="AI164" s="14"/>
      <c r="AJ164" s="15"/>
      <c r="AM164" s="15"/>
      <c r="AN164" s="15"/>
      <c r="AO164" s="15"/>
      <c r="AP164" s="15"/>
      <c r="AQ164" s="15"/>
      <c r="AR164" s="15"/>
      <c r="AS164" s="15"/>
    </row>
    <row r="165" spans="3:45" s="16" customFormat="1" ht="20.100000000000001" hidden="1" customHeight="1" x14ac:dyDescent="0.2">
      <c r="C165" s="44"/>
      <c r="D165" s="23"/>
      <c r="E165" s="56"/>
      <c r="F165" s="34"/>
      <c r="G165" s="32"/>
      <c r="H165" s="33"/>
      <c r="I165" s="33"/>
      <c r="J165" s="32"/>
      <c r="K165" s="32"/>
      <c r="L165" s="32"/>
      <c r="M165" s="32"/>
      <c r="N165" s="32"/>
      <c r="O165" s="32"/>
      <c r="P165" s="36"/>
      <c r="Q165" s="48"/>
      <c r="R165" s="38"/>
      <c r="S165" s="67"/>
      <c r="T165" s="67"/>
      <c r="U165" s="63">
        <v>64095</v>
      </c>
      <c r="V165" s="63"/>
      <c r="W165" s="64">
        <v>250095</v>
      </c>
      <c r="X165" s="75">
        <v>3.4199999999999999E-3</v>
      </c>
      <c r="Y165" s="64" t="str">
        <f>IF(AA6&gt;W161,"oui","non")</f>
        <v>non</v>
      </c>
      <c r="Z165" s="64">
        <f>IF(Y165="oui",W161-W160,(AA6)-Z164)</f>
        <v>0</v>
      </c>
      <c r="AA165" s="66">
        <f t="shared" si="10"/>
        <v>0</v>
      </c>
      <c r="AB165" s="76"/>
      <c r="AC165" s="10"/>
      <c r="AD165" s="41"/>
      <c r="AE165" s="41"/>
      <c r="AF165" s="108">
        <v>952.92</v>
      </c>
      <c r="AG165" s="41"/>
      <c r="AH165" s="14"/>
      <c r="AI165" s="14"/>
      <c r="AJ165" s="15"/>
      <c r="AM165" s="15"/>
      <c r="AN165" s="15"/>
      <c r="AO165" s="15"/>
      <c r="AP165" s="15"/>
      <c r="AQ165" s="15"/>
      <c r="AR165" s="15"/>
      <c r="AS165" s="15"/>
    </row>
    <row r="166" spans="3:45" s="16" customFormat="1" ht="20.100000000000001" hidden="1" customHeight="1" x14ac:dyDescent="0.25">
      <c r="C166" s="24"/>
      <c r="D166" s="24"/>
      <c r="E166" s="33"/>
      <c r="F166" s="34"/>
      <c r="G166" s="33"/>
      <c r="H166" s="36"/>
      <c r="I166" s="36"/>
      <c r="J166" s="32"/>
      <c r="K166" s="33"/>
      <c r="L166" s="33"/>
      <c r="M166" s="32"/>
      <c r="N166" s="33"/>
      <c r="O166" s="32"/>
      <c r="P166" s="26"/>
      <c r="Q166" s="48"/>
      <c r="R166" s="38"/>
      <c r="S166" s="67"/>
      <c r="T166" s="67"/>
      <c r="U166" s="63">
        <v>250095</v>
      </c>
      <c r="V166" s="63"/>
      <c r="W166" s="64"/>
      <c r="X166" s="75">
        <v>2.2799999999999999E-3</v>
      </c>
      <c r="Y166" s="64" t="str">
        <f>IF(AA6&gt;W162,"oui","non")</f>
        <v>non</v>
      </c>
      <c r="Z166" s="64">
        <f>IF(Y166="oui",W162-W161,(AA6)-Z165-Z164)</f>
        <v>0</v>
      </c>
      <c r="AA166" s="66">
        <f t="shared" si="10"/>
        <v>0</v>
      </c>
      <c r="AB166" s="76"/>
      <c r="AC166" s="10"/>
      <c r="AD166" s="41"/>
      <c r="AE166" s="41"/>
      <c r="AF166" s="41"/>
      <c r="AG166" s="41"/>
      <c r="AH166" s="14"/>
      <c r="AI166" s="14"/>
      <c r="AJ166" s="15"/>
      <c r="AM166" s="15"/>
      <c r="AN166" s="15"/>
      <c r="AO166" s="15"/>
      <c r="AP166" s="15"/>
      <c r="AQ166" s="15"/>
      <c r="AR166" s="15"/>
      <c r="AS166" s="15"/>
    </row>
    <row r="167" spans="3:45" s="16" customFormat="1" ht="20.100000000000001" hidden="1" customHeight="1" x14ac:dyDescent="0.25">
      <c r="C167" s="24"/>
      <c r="D167" s="24"/>
      <c r="E167" s="33"/>
      <c r="G167" s="33"/>
      <c r="H167" s="36"/>
      <c r="I167" s="36"/>
      <c r="J167" s="32"/>
      <c r="K167" s="36"/>
      <c r="L167" s="36"/>
      <c r="M167" s="32"/>
      <c r="N167" s="36"/>
      <c r="O167" s="32"/>
      <c r="Q167" s="45"/>
      <c r="R167" s="29"/>
      <c r="S167" s="41"/>
      <c r="T167" s="41"/>
      <c r="U167" s="41"/>
      <c r="V167" s="41"/>
      <c r="W167" s="41"/>
      <c r="X167" s="75">
        <v>1.7099999999999999E-3</v>
      </c>
      <c r="Y167" s="64" t="str">
        <f>IF(AA6&gt;W163,"oui","non")</f>
        <v>non</v>
      </c>
      <c r="Z167" s="64">
        <f>IF(Y167="oui",W163-W162,(AA6)-Z166-Z165-Z164)</f>
        <v>0</v>
      </c>
      <c r="AA167" s="66">
        <f t="shared" si="10"/>
        <v>0</v>
      </c>
      <c r="AB167" s="76"/>
      <c r="AC167" s="10"/>
      <c r="AD167" s="14"/>
      <c r="AE167" s="14"/>
      <c r="AF167" s="41"/>
      <c r="AG167" s="41"/>
      <c r="AH167" s="14"/>
      <c r="AI167" s="14"/>
      <c r="AJ167" s="15"/>
      <c r="AK167" s="15"/>
      <c r="AL167" s="15"/>
      <c r="AM167" s="15"/>
      <c r="AN167" s="15"/>
      <c r="AO167" s="15"/>
      <c r="AP167" s="15"/>
      <c r="AQ167" s="15"/>
      <c r="AR167" s="15"/>
      <c r="AS167" s="15"/>
    </row>
    <row r="168" spans="3:45" s="16" customFormat="1" ht="20.100000000000001" hidden="1" customHeight="1" x14ac:dyDescent="0.25">
      <c r="C168" s="23"/>
      <c r="D168" s="23"/>
      <c r="E168" s="26"/>
      <c r="G168" s="26"/>
      <c r="H168" s="58"/>
      <c r="I168" s="58"/>
      <c r="J168" s="32"/>
      <c r="K168" s="36"/>
      <c r="L168" s="36"/>
      <c r="M168" s="33"/>
      <c r="N168" s="58"/>
      <c r="O168" s="33"/>
      <c r="Q168" s="45"/>
      <c r="R168" s="29"/>
      <c r="S168" s="41"/>
      <c r="T168" s="41"/>
      <c r="U168" s="41"/>
      <c r="V168" s="41"/>
      <c r="W168" s="41"/>
      <c r="X168" s="75">
        <v>1.14E-3</v>
      </c>
      <c r="Y168" s="64" t="str">
        <f>IF(AA6&gt;W164,"oui","non")</f>
        <v>non</v>
      </c>
      <c r="Z168" s="64">
        <f>IF(Y168="oui",W164-W163,(AA6)-Z167-Z166-Z165-Z164)</f>
        <v>0</v>
      </c>
      <c r="AA168" s="41"/>
      <c r="AB168" s="41"/>
      <c r="AC168" s="41"/>
      <c r="AD168" s="41"/>
      <c r="AE168" s="41"/>
      <c r="AF168" s="14"/>
      <c r="AG168" s="14"/>
      <c r="AH168" s="14"/>
      <c r="AI168" s="14"/>
      <c r="AJ168" s="15"/>
      <c r="AK168" s="15"/>
      <c r="AL168" s="15"/>
      <c r="AM168" s="15"/>
      <c r="AN168" s="15"/>
      <c r="AO168" s="15"/>
      <c r="AP168" s="15"/>
      <c r="AQ168" s="15"/>
      <c r="AR168" s="15"/>
      <c r="AS168" s="15"/>
    </row>
    <row r="169" spans="3:45" s="16" customFormat="1" ht="20.100000000000001" hidden="1" customHeight="1" x14ac:dyDescent="0.25">
      <c r="C169" s="23"/>
      <c r="D169" s="23"/>
      <c r="E169" s="26"/>
      <c r="G169" s="26"/>
      <c r="H169" s="58"/>
      <c r="I169" s="58"/>
      <c r="J169" s="32"/>
      <c r="K169" s="36"/>
      <c r="L169" s="36"/>
      <c r="M169" s="36"/>
      <c r="N169" s="58"/>
      <c r="O169" s="36"/>
      <c r="Q169" s="45"/>
      <c r="R169" s="29"/>
      <c r="S169" s="41"/>
      <c r="T169" s="41"/>
      <c r="U169" s="41"/>
      <c r="V169" s="41"/>
      <c r="W169" s="41"/>
      <c r="X169" s="75">
        <v>5.6999999999999998E-4</v>
      </c>
      <c r="Y169" s="64" t="str">
        <f>IF(AA6&gt;W165,"oui","non")</f>
        <v>non</v>
      </c>
      <c r="Z169" s="64">
        <f>IF(Y169="oui",W165-W164,(AA6)-Z168-Z167-Z166-Z165-Z164)</f>
        <v>0</v>
      </c>
      <c r="AA169" s="41"/>
      <c r="AB169" s="41"/>
      <c r="AC169" s="41"/>
      <c r="AD169" s="41"/>
      <c r="AE169" s="41"/>
      <c r="AF169" s="41"/>
      <c r="AG169" s="41"/>
      <c r="AH169" s="14"/>
      <c r="AI169" s="14"/>
      <c r="AJ169" s="15"/>
      <c r="AK169" s="15"/>
      <c r="AL169" s="15"/>
      <c r="AM169" s="15"/>
      <c r="AN169" s="15"/>
      <c r="AO169" s="15"/>
      <c r="AP169" s="15"/>
      <c r="AQ169" s="15"/>
      <c r="AR169" s="15"/>
      <c r="AS169" s="15"/>
    </row>
    <row r="170" spans="3:45" s="16" customFormat="1" ht="20.100000000000001" hidden="1" customHeight="1" x14ac:dyDescent="0.25">
      <c r="C170" s="23"/>
      <c r="D170" s="23"/>
      <c r="E170" s="26"/>
      <c r="G170" s="26"/>
      <c r="H170" s="58"/>
      <c r="I170" s="58"/>
      <c r="J170" s="32"/>
      <c r="K170" s="58"/>
      <c r="L170" s="58"/>
      <c r="M170" s="58"/>
      <c r="N170" s="58"/>
      <c r="O170" s="58"/>
      <c r="Q170" s="45"/>
      <c r="R170" s="26"/>
      <c r="S170" s="27"/>
      <c r="T170" s="27"/>
      <c r="U170" s="27"/>
      <c r="V170" s="27"/>
      <c r="W170" s="27"/>
      <c r="X170" s="75">
        <v>2.3000000000000001E-4</v>
      </c>
      <c r="Y170" s="64" t="s">
        <v>7</v>
      </c>
      <c r="Z170" s="64">
        <f>IF((G35+S23+AA11)&gt;=U166,(AA11)-W165,0)</f>
        <v>0</v>
      </c>
      <c r="AA170" s="41"/>
      <c r="AB170" s="41"/>
      <c r="AC170" s="41"/>
      <c r="AD170" s="41"/>
      <c r="AE170" s="41"/>
      <c r="AF170" s="41"/>
      <c r="AG170" s="41"/>
      <c r="AH170" s="15"/>
      <c r="AI170" s="15"/>
      <c r="AJ170" s="15"/>
      <c r="AK170" s="15"/>
      <c r="AL170" s="15"/>
      <c r="AM170" s="15"/>
      <c r="AN170" s="15"/>
      <c r="AO170" s="15"/>
      <c r="AP170" s="15"/>
      <c r="AQ170" s="15"/>
      <c r="AR170" s="15"/>
      <c r="AS170" s="15"/>
    </row>
    <row r="171" spans="3:45" s="16" customFormat="1" ht="20.100000000000001" hidden="1" customHeight="1" x14ac:dyDescent="0.25">
      <c r="C171" s="23"/>
      <c r="D171" s="23"/>
      <c r="E171" s="26"/>
      <c r="G171" s="26"/>
      <c r="H171" s="58"/>
      <c r="I171" s="58"/>
      <c r="J171" s="33"/>
      <c r="K171" s="58"/>
      <c r="L171" s="58"/>
      <c r="M171" s="58"/>
      <c r="N171" s="58"/>
      <c r="O171" s="58"/>
      <c r="Q171" s="45"/>
      <c r="R171" s="26"/>
      <c r="S171" s="27"/>
      <c r="T171" s="27"/>
      <c r="U171" s="27"/>
      <c r="V171" s="27"/>
      <c r="W171" s="27"/>
      <c r="X171" s="41"/>
      <c r="Y171" s="41"/>
      <c r="Z171" s="41"/>
      <c r="AA171" s="41"/>
      <c r="AB171" s="41"/>
      <c r="AC171" s="41"/>
      <c r="AD171" s="41"/>
      <c r="AE171" s="41"/>
      <c r="AF171" s="41"/>
      <c r="AG171" s="41"/>
      <c r="AH171" s="15"/>
      <c r="AI171" s="15"/>
      <c r="AJ171" s="15"/>
      <c r="AK171" s="15"/>
      <c r="AL171" s="15"/>
      <c r="AM171" s="15"/>
      <c r="AN171" s="15"/>
      <c r="AO171" s="15"/>
      <c r="AP171" s="15"/>
      <c r="AQ171" s="15"/>
      <c r="AR171" s="15"/>
      <c r="AS171" s="15"/>
    </row>
    <row r="172" spans="3:45" s="16" customFormat="1" ht="20.100000000000001" hidden="1" customHeight="1" x14ac:dyDescent="0.25">
      <c r="C172" s="23"/>
      <c r="D172" s="23"/>
      <c r="E172" s="26"/>
      <c r="G172" s="26"/>
      <c r="H172" s="26"/>
      <c r="I172" s="26"/>
      <c r="J172" s="36"/>
      <c r="K172" s="58"/>
      <c r="L172" s="58"/>
      <c r="M172" s="58"/>
      <c r="N172" s="58"/>
      <c r="O172" s="58"/>
      <c r="Q172" s="26"/>
      <c r="R172" s="26"/>
      <c r="S172" s="26"/>
      <c r="T172" s="31"/>
      <c r="U172" s="79"/>
      <c r="V172" s="26"/>
      <c r="W172" s="26"/>
      <c r="X172" s="41"/>
      <c r="Y172" s="41"/>
      <c r="Z172" s="41"/>
      <c r="AA172" s="27"/>
      <c r="AB172" s="27"/>
      <c r="AC172" s="27"/>
      <c r="AD172" s="41"/>
      <c r="AE172" s="41"/>
      <c r="AF172" s="41"/>
      <c r="AG172" s="41"/>
      <c r="AH172" s="15"/>
      <c r="AI172" s="15"/>
      <c r="AJ172" s="15"/>
      <c r="AK172" s="15"/>
      <c r="AL172" s="15"/>
      <c r="AM172" s="15"/>
      <c r="AN172" s="15"/>
      <c r="AO172" s="15"/>
      <c r="AP172" s="15"/>
      <c r="AQ172" s="15"/>
      <c r="AR172" s="15"/>
      <c r="AS172" s="15"/>
    </row>
    <row r="173" spans="3:45" s="16" customFormat="1" ht="18" hidden="1" customHeight="1" x14ac:dyDescent="0.25">
      <c r="J173" s="36"/>
      <c r="K173" s="26"/>
      <c r="L173" s="26"/>
      <c r="M173" s="58"/>
      <c r="N173" s="26"/>
      <c r="O173" s="58"/>
      <c r="Q173" s="26"/>
      <c r="R173" s="26"/>
      <c r="S173" s="26"/>
      <c r="T173" s="31"/>
      <c r="U173" s="79"/>
      <c r="V173" s="26"/>
      <c r="W173" s="26"/>
      <c r="X173" s="41"/>
      <c r="Y173" s="41"/>
      <c r="Z173" s="41"/>
      <c r="AA173" s="27"/>
      <c r="AB173" s="27"/>
      <c r="AC173" s="27"/>
      <c r="AD173" s="41"/>
      <c r="AE173" s="41"/>
      <c r="AF173" s="41"/>
      <c r="AG173" s="41"/>
      <c r="AH173" s="15"/>
      <c r="AI173" s="15"/>
      <c r="AJ173" s="15"/>
      <c r="AK173" s="15"/>
      <c r="AL173" s="15"/>
      <c r="AM173" s="15"/>
      <c r="AN173" s="15"/>
      <c r="AO173" s="15"/>
      <c r="AP173" s="15"/>
      <c r="AQ173" s="15"/>
      <c r="AR173" s="15"/>
      <c r="AS173" s="15"/>
    </row>
    <row r="174" spans="3:45" s="17" customFormat="1" ht="15.75" customHeight="1" x14ac:dyDescent="0.25">
      <c r="C174" s="16"/>
      <c r="D174" s="16"/>
      <c r="E174" s="16"/>
      <c r="F174" s="16"/>
      <c r="G174" s="16"/>
      <c r="H174" s="16"/>
      <c r="I174" s="16"/>
      <c r="J174" s="58"/>
      <c r="K174" s="16"/>
      <c r="L174" s="16"/>
      <c r="M174" s="58"/>
      <c r="N174" s="26"/>
      <c r="O174" s="58"/>
      <c r="P174" s="16"/>
      <c r="Q174" s="26"/>
      <c r="R174" s="26"/>
      <c r="S174" s="26"/>
      <c r="T174" s="31"/>
      <c r="U174" s="79"/>
      <c r="V174" s="26"/>
      <c r="W174" s="26"/>
      <c r="X174" s="27"/>
      <c r="Y174" s="27"/>
      <c r="Z174" s="27"/>
      <c r="AA174" s="27"/>
      <c r="AB174" s="27"/>
      <c r="AC174" s="27"/>
      <c r="AD174" s="27"/>
      <c r="AE174" s="27"/>
      <c r="AF174" s="41"/>
      <c r="AG174" s="41"/>
      <c r="AH174" s="15"/>
      <c r="AI174" s="15"/>
      <c r="AJ174" s="46"/>
      <c r="AK174" s="46"/>
      <c r="AL174" s="46"/>
      <c r="AM174" s="46"/>
      <c r="AN174" s="46"/>
      <c r="AO174" s="46"/>
      <c r="AP174" s="46"/>
      <c r="AQ174" s="46"/>
      <c r="AR174" s="46"/>
      <c r="AS174" s="46"/>
    </row>
    <row r="175" spans="3:45" s="17" customFormat="1" ht="20.100000000000001" customHeight="1" x14ac:dyDescent="0.25">
      <c r="C175" s="16"/>
      <c r="D175" s="16"/>
      <c r="E175" s="16"/>
      <c r="F175" s="16"/>
      <c r="G175" s="16"/>
      <c r="H175" s="16"/>
      <c r="I175" s="16"/>
      <c r="J175" s="58"/>
      <c r="K175" s="16"/>
      <c r="L175" s="16"/>
      <c r="M175" s="26"/>
      <c r="N175" s="26"/>
      <c r="O175" s="26"/>
      <c r="Q175" s="26"/>
      <c r="R175" s="26"/>
      <c r="S175" s="26"/>
      <c r="T175" s="31"/>
      <c r="U175" s="79"/>
      <c r="V175" s="26"/>
      <c r="W175" s="26"/>
      <c r="X175" s="27"/>
      <c r="Y175" s="27"/>
      <c r="Z175" s="27"/>
      <c r="AA175" s="26"/>
      <c r="AB175" s="16"/>
      <c r="AC175" s="16"/>
      <c r="AD175" s="27"/>
      <c r="AE175" s="27"/>
      <c r="AF175" s="27"/>
      <c r="AG175" s="27"/>
      <c r="AH175" s="15"/>
      <c r="AI175" s="15"/>
      <c r="AJ175" s="46"/>
      <c r="AK175" s="46"/>
      <c r="AL175" s="46"/>
      <c r="AM175" s="46"/>
      <c r="AN175" s="46"/>
      <c r="AO175" s="46"/>
      <c r="AP175" s="46"/>
      <c r="AQ175" s="46"/>
      <c r="AR175" s="46"/>
      <c r="AS175" s="46"/>
    </row>
    <row r="176" spans="3:45" s="17" customFormat="1" ht="20.100000000000001" customHeight="1" x14ac:dyDescent="0.25">
      <c r="C176" s="16"/>
      <c r="D176" s="16"/>
      <c r="E176" s="16"/>
      <c r="F176" s="16"/>
      <c r="G176" s="16"/>
      <c r="H176" s="16"/>
      <c r="I176" s="16"/>
      <c r="J176" s="58"/>
      <c r="K176" s="16"/>
      <c r="L176" s="16"/>
      <c r="M176" s="26"/>
      <c r="N176" s="26"/>
      <c r="O176" s="26"/>
      <c r="Q176" s="26"/>
      <c r="R176" s="26"/>
      <c r="S176" s="26"/>
      <c r="T176" s="31"/>
      <c r="U176" s="79"/>
      <c r="V176" s="26"/>
      <c r="W176" s="26"/>
      <c r="X176" s="58"/>
      <c r="Y176" s="26"/>
      <c r="Z176" s="26"/>
      <c r="AA176" s="26"/>
      <c r="AB176" s="16"/>
      <c r="AC176" s="16"/>
      <c r="AD176" s="16"/>
      <c r="AE176" s="16"/>
      <c r="AF176" s="27"/>
      <c r="AG176" s="27"/>
      <c r="AH176" s="16"/>
      <c r="AI176" s="16"/>
      <c r="AJ176" s="46"/>
      <c r="AK176" s="46"/>
      <c r="AL176" s="46"/>
      <c r="AM176" s="46"/>
      <c r="AN176" s="46"/>
      <c r="AO176" s="46"/>
      <c r="AP176" s="46"/>
      <c r="AQ176" s="46"/>
      <c r="AR176" s="46"/>
      <c r="AS176" s="46"/>
    </row>
    <row r="177" spans="3:45" s="17" customFormat="1" ht="20.100000000000001" customHeight="1" x14ac:dyDescent="0.25">
      <c r="C177" s="16"/>
      <c r="D177" s="16"/>
      <c r="E177" s="16"/>
      <c r="F177" s="16"/>
      <c r="G177" s="16"/>
      <c r="H177" s="16"/>
      <c r="I177" s="16"/>
      <c r="J177" s="58"/>
      <c r="K177" s="16"/>
      <c r="L177" s="16"/>
      <c r="M177" s="26"/>
      <c r="N177" s="26"/>
      <c r="O177" s="26"/>
      <c r="Q177" s="26"/>
      <c r="R177" s="26"/>
      <c r="S177" s="26"/>
      <c r="T177" s="31"/>
      <c r="U177" s="79"/>
      <c r="V177" s="26"/>
      <c r="W177" s="26"/>
      <c r="X177" s="58"/>
      <c r="Y177" s="26"/>
      <c r="Z177" s="26"/>
      <c r="AA177" s="26"/>
      <c r="AB177" s="16"/>
      <c r="AC177" s="16"/>
      <c r="AD177" s="16"/>
      <c r="AE177" s="16"/>
      <c r="AF177" s="16"/>
      <c r="AG177" s="16"/>
      <c r="AH177" s="16"/>
      <c r="AI177" s="16"/>
      <c r="AJ177" s="46"/>
      <c r="AK177" s="46"/>
      <c r="AL177" s="46"/>
      <c r="AM177" s="46"/>
      <c r="AN177" s="46"/>
      <c r="AO177" s="46"/>
      <c r="AP177" s="46"/>
      <c r="AQ177" s="46"/>
      <c r="AR177" s="46"/>
      <c r="AS177" s="46"/>
    </row>
    <row r="178" spans="3:45" s="17" customFormat="1" ht="20.100000000000001" customHeight="1" x14ac:dyDescent="0.25">
      <c r="C178" s="16"/>
      <c r="D178" s="16"/>
      <c r="E178" s="16"/>
      <c r="F178" s="16"/>
      <c r="G178" s="16"/>
      <c r="H178" s="16"/>
      <c r="I178" s="16"/>
      <c r="J178" s="26"/>
      <c r="K178" s="16"/>
      <c r="L178" s="16"/>
      <c r="M178" s="26"/>
      <c r="N178" s="26"/>
      <c r="O178" s="26"/>
      <c r="Q178" s="26"/>
      <c r="R178" s="26"/>
      <c r="S178" s="26"/>
      <c r="T178" s="31"/>
      <c r="U178" s="79"/>
      <c r="V178" s="26"/>
      <c r="W178" s="26"/>
      <c r="X178" s="58"/>
      <c r="Y178" s="26"/>
      <c r="Z178" s="26"/>
      <c r="AA178" s="26"/>
      <c r="AB178" s="16"/>
      <c r="AC178" s="16"/>
      <c r="AD178" s="16"/>
      <c r="AE178" s="16"/>
      <c r="AF178" s="16"/>
      <c r="AG178" s="16"/>
      <c r="AH178" s="16"/>
      <c r="AI178" s="16"/>
      <c r="AJ178" s="46"/>
      <c r="AK178" s="46"/>
      <c r="AL178" s="46"/>
      <c r="AM178" s="46"/>
      <c r="AN178" s="46"/>
      <c r="AO178" s="46"/>
      <c r="AP178" s="46"/>
      <c r="AQ178" s="46"/>
      <c r="AR178" s="46"/>
      <c r="AS178" s="46"/>
    </row>
    <row r="179" spans="3:45" s="10" customFormat="1" ht="20.100000000000001" customHeight="1" x14ac:dyDescent="0.25">
      <c r="C179" s="16"/>
      <c r="D179" s="16"/>
      <c r="E179" s="16"/>
      <c r="F179" s="16"/>
      <c r="G179" s="16"/>
      <c r="H179" s="16"/>
      <c r="I179" s="16"/>
      <c r="J179" s="16"/>
      <c r="K179" s="16"/>
      <c r="L179" s="16"/>
      <c r="M179" s="26"/>
      <c r="N179" s="26"/>
      <c r="O179" s="26"/>
      <c r="P179" s="17"/>
      <c r="Q179" s="26"/>
      <c r="R179" s="26"/>
      <c r="S179" s="26"/>
      <c r="T179" s="31"/>
      <c r="U179" s="79"/>
      <c r="V179" s="26"/>
      <c r="W179" s="26"/>
      <c r="X179" s="58"/>
      <c r="Y179" s="26"/>
      <c r="Z179" s="26"/>
      <c r="AA179" s="26"/>
      <c r="AB179" s="16"/>
      <c r="AC179" s="16"/>
      <c r="AD179" s="16"/>
      <c r="AE179" s="16"/>
      <c r="AF179" s="16"/>
      <c r="AG179" s="16"/>
      <c r="AH179" s="16"/>
      <c r="AI179" s="16"/>
      <c r="AJ179" s="46"/>
      <c r="AK179" s="46"/>
      <c r="AL179" s="46"/>
      <c r="AM179" s="46"/>
      <c r="AN179" s="46"/>
      <c r="AO179" s="46"/>
      <c r="AP179" s="46"/>
      <c r="AQ179" s="46"/>
      <c r="AR179" s="46"/>
      <c r="AS179" s="46"/>
    </row>
    <row r="180" spans="3:45" s="10" customFormat="1" ht="20.100000000000001" customHeight="1" x14ac:dyDescent="0.25">
      <c r="C180" s="16"/>
      <c r="D180" s="16"/>
      <c r="E180" s="16"/>
      <c r="F180" s="16"/>
      <c r="G180" s="16"/>
      <c r="H180" s="16"/>
      <c r="I180" s="16"/>
      <c r="J180" s="16"/>
      <c r="K180" s="16"/>
      <c r="L180" s="16"/>
      <c r="M180" s="26"/>
      <c r="N180" s="16"/>
      <c r="O180" s="26"/>
      <c r="P180" s="17"/>
      <c r="Q180" s="26"/>
      <c r="R180" s="26"/>
      <c r="S180" s="26"/>
      <c r="T180" s="31"/>
      <c r="U180" s="79"/>
      <c r="V180" s="26"/>
      <c r="W180" s="26"/>
      <c r="X180" s="58"/>
      <c r="Y180" s="26"/>
      <c r="Z180" s="26"/>
      <c r="AA180" s="26"/>
      <c r="AB180" s="16"/>
      <c r="AC180" s="16"/>
      <c r="AD180" s="16"/>
      <c r="AE180" s="16"/>
      <c r="AF180" s="16"/>
      <c r="AG180" s="16"/>
      <c r="AH180" s="16"/>
      <c r="AI180" s="16"/>
      <c r="AJ180" s="46"/>
      <c r="AK180" s="46"/>
      <c r="AL180" s="46"/>
      <c r="AM180" s="46"/>
      <c r="AN180" s="46"/>
      <c r="AO180" s="46"/>
      <c r="AP180" s="46"/>
      <c r="AQ180" s="46"/>
      <c r="AR180" s="46"/>
      <c r="AS180" s="46"/>
    </row>
    <row r="181" spans="3:45" s="10" customFormat="1" ht="20.100000000000001" customHeight="1" x14ac:dyDescent="0.25">
      <c r="C181" s="16"/>
      <c r="D181" s="16"/>
      <c r="E181" s="16"/>
      <c r="F181" s="16"/>
      <c r="G181" s="16"/>
      <c r="H181" s="16"/>
      <c r="I181" s="16"/>
      <c r="J181" s="16"/>
      <c r="K181" s="16"/>
      <c r="L181" s="16"/>
      <c r="M181" s="26"/>
      <c r="N181" s="16"/>
      <c r="O181" s="26"/>
      <c r="P181" s="17"/>
      <c r="Q181" s="26"/>
      <c r="R181" s="26"/>
      <c r="S181" s="26"/>
      <c r="T181" s="31"/>
      <c r="U181" s="79"/>
      <c r="V181" s="26"/>
      <c r="W181" s="26"/>
      <c r="X181" s="58"/>
      <c r="Y181" s="26"/>
      <c r="Z181" s="26"/>
      <c r="AA181" s="26"/>
      <c r="AB181" s="16"/>
      <c r="AC181" s="16"/>
      <c r="AD181" s="16"/>
      <c r="AE181" s="16"/>
      <c r="AF181" s="16"/>
      <c r="AG181" s="16"/>
      <c r="AH181" s="16"/>
      <c r="AI181" s="16"/>
      <c r="AJ181" s="46"/>
      <c r="AK181" s="46"/>
      <c r="AL181" s="46"/>
      <c r="AM181" s="46"/>
      <c r="AN181" s="46"/>
      <c r="AO181" s="46"/>
      <c r="AP181" s="46"/>
      <c r="AQ181" s="46"/>
      <c r="AR181" s="46"/>
      <c r="AS181" s="46"/>
    </row>
    <row r="182" spans="3:45" s="10" customFormat="1" ht="20.100000000000001" customHeight="1" x14ac:dyDescent="0.25">
      <c r="C182" s="16"/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7"/>
      <c r="Q182" s="26"/>
      <c r="R182" s="26"/>
      <c r="S182" s="26"/>
      <c r="T182" s="31"/>
      <c r="U182" s="79"/>
      <c r="V182" s="26"/>
      <c r="W182" s="26"/>
      <c r="X182" s="58"/>
      <c r="Y182" s="26"/>
      <c r="Z182" s="26"/>
      <c r="AA182" s="26"/>
      <c r="AB182" s="16"/>
      <c r="AC182" s="16"/>
      <c r="AD182" s="16"/>
      <c r="AE182" s="16"/>
      <c r="AF182" s="16"/>
      <c r="AG182" s="16"/>
      <c r="AH182" s="16"/>
      <c r="AI182" s="16"/>
      <c r="AJ182" s="46"/>
      <c r="AK182" s="46"/>
      <c r="AL182" s="46"/>
      <c r="AM182" s="46"/>
      <c r="AN182" s="46"/>
      <c r="AO182" s="46"/>
      <c r="AP182" s="46"/>
      <c r="AQ182" s="46"/>
      <c r="AR182" s="46"/>
      <c r="AS182" s="46"/>
    </row>
    <row r="183" spans="3:45" s="10" customFormat="1" ht="20.100000000000001" customHeight="1" x14ac:dyDescent="0.25"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7"/>
      <c r="Q183" s="16"/>
      <c r="R183" s="26"/>
      <c r="S183" s="16"/>
      <c r="T183" s="16"/>
      <c r="U183" s="16"/>
      <c r="V183" s="16"/>
      <c r="W183" s="16"/>
      <c r="X183" s="58"/>
      <c r="Y183" s="26"/>
      <c r="Z183" s="26"/>
      <c r="AA183" s="26"/>
      <c r="AB183" s="16"/>
      <c r="AC183" s="16"/>
      <c r="AD183" s="16"/>
      <c r="AE183" s="16"/>
      <c r="AF183" s="16"/>
      <c r="AG183" s="16"/>
      <c r="AH183" s="16"/>
      <c r="AI183" s="16"/>
      <c r="AJ183" s="46"/>
      <c r="AK183" s="46"/>
      <c r="AL183" s="46"/>
      <c r="AM183" s="46"/>
      <c r="AN183" s="46"/>
      <c r="AO183" s="46"/>
      <c r="AP183" s="46"/>
      <c r="AQ183" s="46"/>
      <c r="AR183" s="46"/>
      <c r="AS183" s="46"/>
    </row>
    <row r="184" spans="3:45" s="10" customFormat="1" ht="20.100000000000001" customHeight="1" x14ac:dyDescent="0.25">
      <c r="C184" s="16"/>
      <c r="D184" s="16"/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7"/>
      <c r="Q184" s="16"/>
      <c r="R184" s="31"/>
      <c r="S184" s="16"/>
      <c r="T184" s="16"/>
      <c r="U184" s="16"/>
      <c r="V184" s="16"/>
      <c r="W184" s="16"/>
      <c r="X184" s="58"/>
      <c r="Y184" s="26"/>
      <c r="Z184" s="26"/>
      <c r="AA184" s="26"/>
      <c r="AB184" s="16"/>
      <c r="AC184" s="16"/>
      <c r="AD184" s="16"/>
      <c r="AE184" s="16"/>
      <c r="AF184" s="16"/>
      <c r="AG184" s="16"/>
      <c r="AH184" s="16"/>
      <c r="AI184" s="16"/>
      <c r="AJ184" s="46"/>
      <c r="AK184" s="46"/>
      <c r="AL184" s="46"/>
      <c r="AM184" s="46"/>
      <c r="AN184" s="46"/>
      <c r="AO184" s="46"/>
      <c r="AP184" s="46"/>
      <c r="AQ184" s="46"/>
      <c r="AR184" s="46"/>
      <c r="AS184" s="46"/>
    </row>
    <row r="185" spans="3:45" s="10" customFormat="1" ht="20.100000000000001" customHeight="1" x14ac:dyDescent="0.25">
      <c r="C185" s="16"/>
      <c r="D185" s="16"/>
      <c r="E185" s="16"/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17"/>
      <c r="Q185" s="16"/>
      <c r="R185" s="31"/>
      <c r="S185" s="16"/>
      <c r="T185" s="16"/>
      <c r="U185" s="16"/>
      <c r="V185" s="16"/>
      <c r="W185" s="16"/>
      <c r="X185" s="58"/>
      <c r="Y185" s="26"/>
      <c r="Z185" s="26"/>
      <c r="AA185" s="26"/>
      <c r="AB185" s="16"/>
      <c r="AC185" s="16"/>
      <c r="AD185" s="16"/>
      <c r="AE185" s="16"/>
      <c r="AF185" s="16"/>
      <c r="AG185" s="16"/>
      <c r="AH185" s="16"/>
      <c r="AI185" s="16"/>
      <c r="AJ185" s="46"/>
      <c r="AK185" s="46"/>
      <c r="AL185" s="46"/>
      <c r="AM185" s="46"/>
      <c r="AN185" s="46"/>
      <c r="AO185" s="46"/>
      <c r="AP185" s="46"/>
      <c r="AQ185" s="46"/>
      <c r="AR185" s="46"/>
      <c r="AS185" s="46"/>
    </row>
    <row r="186" spans="3:45" s="10" customFormat="1" ht="20.100000000000001" customHeight="1" x14ac:dyDescent="0.25">
      <c r="C186" s="16"/>
      <c r="D186" s="16"/>
      <c r="E186" s="16"/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17"/>
      <c r="Q186" s="16"/>
      <c r="R186" s="31"/>
      <c r="S186" s="16"/>
      <c r="T186" s="16"/>
      <c r="U186" s="16"/>
      <c r="V186" s="16"/>
      <c r="W186" s="16"/>
      <c r="X186" s="58"/>
      <c r="Y186" s="26"/>
      <c r="Z186" s="26"/>
      <c r="AA186" s="16"/>
      <c r="AB186" s="16"/>
      <c r="AC186" s="16"/>
      <c r="AD186" s="16"/>
      <c r="AE186" s="16"/>
      <c r="AF186" s="16"/>
      <c r="AG186" s="16"/>
      <c r="AH186" s="16"/>
      <c r="AI186" s="16"/>
      <c r="AJ186" s="46"/>
      <c r="AK186" s="46"/>
      <c r="AL186" s="46"/>
      <c r="AM186" s="46"/>
      <c r="AN186" s="46"/>
      <c r="AO186" s="46"/>
      <c r="AP186" s="46"/>
      <c r="AQ186" s="46"/>
      <c r="AR186" s="46"/>
      <c r="AS186" s="46"/>
    </row>
    <row r="187" spans="3:45" s="10" customFormat="1" ht="20.100000000000001" customHeight="1" x14ac:dyDescent="0.25">
      <c r="C187" s="17"/>
      <c r="D187" s="17"/>
      <c r="E187" s="17"/>
      <c r="F187" s="17"/>
      <c r="G187" s="17"/>
      <c r="H187" s="17"/>
      <c r="I187" s="17"/>
      <c r="J187" s="16"/>
      <c r="K187" s="16"/>
      <c r="L187" s="16"/>
      <c r="M187" s="16"/>
      <c r="N187" s="16"/>
      <c r="O187" s="16"/>
      <c r="P187" s="17"/>
      <c r="Q187" s="16"/>
      <c r="R187" s="31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  <c r="AC187" s="16"/>
      <c r="AD187" s="16"/>
      <c r="AE187" s="16"/>
      <c r="AF187" s="16"/>
      <c r="AG187" s="16"/>
      <c r="AH187" s="16"/>
      <c r="AI187" s="16"/>
      <c r="AJ187" s="46"/>
      <c r="AK187" s="46"/>
      <c r="AL187" s="46"/>
      <c r="AM187" s="46"/>
      <c r="AN187" s="46"/>
      <c r="AO187" s="46"/>
      <c r="AP187" s="46"/>
      <c r="AQ187" s="46"/>
      <c r="AR187" s="46"/>
      <c r="AS187" s="46"/>
    </row>
    <row r="188" spans="3:45" s="10" customFormat="1" ht="20.100000000000001" customHeight="1" x14ac:dyDescent="0.25">
      <c r="C188" s="17"/>
      <c r="D188" s="17"/>
      <c r="E188" s="17"/>
      <c r="F188" s="17"/>
      <c r="G188" s="17"/>
      <c r="H188" s="17"/>
      <c r="I188" s="17"/>
      <c r="J188" s="16"/>
      <c r="K188" s="17"/>
      <c r="L188" s="17"/>
      <c r="M188" s="16"/>
      <c r="N188" s="17"/>
      <c r="O188" s="16"/>
      <c r="P188" s="17"/>
      <c r="Q188" s="16"/>
      <c r="R188" s="31"/>
      <c r="S188" s="16"/>
      <c r="T188" s="16"/>
      <c r="U188" s="16"/>
      <c r="V188" s="16"/>
      <c r="W188" s="16"/>
      <c r="X188" s="16"/>
      <c r="Y188" s="16"/>
      <c r="Z188" s="16"/>
      <c r="AA188" s="16"/>
      <c r="AB188" s="16"/>
      <c r="AC188" s="16"/>
      <c r="AD188" s="16"/>
      <c r="AE188" s="16"/>
      <c r="AF188" s="16"/>
      <c r="AG188" s="16"/>
      <c r="AH188" s="16"/>
      <c r="AI188" s="16"/>
      <c r="AJ188" s="46"/>
      <c r="AK188" s="46"/>
      <c r="AL188" s="46"/>
      <c r="AM188" s="46"/>
      <c r="AN188" s="46"/>
      <c r="AO188" s="46"/>
      <c r="AP188" s="46"/>
      <c r="AQ188" s="46"/>
      <c r="AR188" s="46"/>
      <c r="AS188" s="46"/>
    </row>
    <row r="189" spans="3:45" s="10" customFormat="1" ht="20.100000000000001" customHeight="1" x14ac:dyDescent="0.25">
      <c r="C189" s="17"/>
      <c r="D189" s="17"/>
      <c r="E189" s="17"/>
      <c r="F189" s="17"/>
      <c r="G189" s="17"/>
      <c r="H189" s="17"/>
      <c r="I189" s="17"/>
      <c r="J189" s="16"/>
      <c r="K189" s="17"/>
      <c r="L189" s="17"/>
      <c r="M189" s="16"/>
      <c r="N189" s="17"/>
      <c r="O189" s="16"/>
      <c r="P189" s="17"/>
      <c r="Q189" s="16"/>
      <c r="R189" s="31"/>
      <c r="S189" s="16"/>
      <c r="T189" s="16"/>
      <c r="U189" s="16"/>
      <c r="V189" s="16"/>
      <c r="W189" s="16"/>
      <c r="X189" s="16"/>
      <c r="Y189" s="16"/>
      <c r="Z189" s="16"/>
      <c r="AA189" s="16"/>
      <c r="AB189" s="16"/>
      <c r="AC189" s="16"/>
      <c r="AD189" s="16"/>
      <c r="AE189" s="16"/>
      <c r="AF189" s="16"/>
      <c r="AG189" s="16"/>
      <c r="AH189" s="16"/>
      <c r="AI189" s="16"/>
      <c r="AJ189" s="46"/>
      <c r="AK189" s="46"/>
      <c r="AL189" s="46"/>
      <c r="AM189" s="46"/>
      <c r="AN189" s="46"/>
      <c r="AO189" s="46"/>
      <c r="AP189" s="46"/>
      <c r="AQ189" s="46"/>
      <c r="AR189" s="46"/>
      <c r="AS189" s="46"/>
    </row>
    <row r="190" spans="3:45" s="10" customFormat="1" ht="20.100000000000001" customHeight="1" x14ac:dyDescent="0.25">
      <c r="C190" s="17"/>
      <c r="D190" s="17"/>
      <c r="E190" s="17"/>
      <c r="F190" s="17"/>
      <c r="G190" s="17"/>
      <c r="H190" s="17"/>
      <c r="I190" s="17"/>
      <c r="J190" s="16"/>
      <c r="K190" s="17"/>
      <c r="L190" s="17"/>
      <c r="M190" s="17"/>
      <c r="N190" s="17"/>
      <c r="O190" s="17"/>
      <c r="P190" s="17"/>
      <c r="Q190" s="16"/>
      <c r="R190" s="31"/>
      <c r="S190" s="16"/>
      <c r="T190" s="16"/>
      <c r="U190" s="16"/>
      <c r="V190" s="16"/>
      <c r="W190" s="16"/>
      <c r="X190" s="16"/>
      <c r="Y190" s="16"/>
      <c r="Z190" s="16"/>
      <c r="AA190" s="16"/>
      <c r="AB190" s="16"/>
      <c r="AC190" s="16"/>
      <c r="AD190" s="16"/>
      <c r="AE190" s="16"/>
      <c r="AF190" s="16"/>
      <c r="AG190" s="16"/>
      <c r="AH190" s="16"/>
      <c r="AI190" s="16"/>
      <c r="AJ190" s="46"/>
      <c r="AK190" s="46"/>
      <c r="AL190" s="46"/>
      <c r="AM190" s="46"/>
      <c r="AN190" s="46"/>
      <c r="AO190" s="46"/>
      <c r="AP190" s="46"/>
      <c r="AQ190" s="46"/>
      <c r="AR190" s="46"/>
      <c r="AS190" s="46"/>
    </row>
    <row r="191" spans="3:45" s="10" customFormat="1" ht="20.100000000000001" customHeight="1" x14ac:dyDescent="0.25">
      <c r="C191" s="17"/>
      <c r="D191" s="17"/>
      <c r="E191" s="17"/>
      <c r="F191" s="17"/>
      <c r="G191" s="17"/>
      <c r="H191" s="17"/>
      <c r="I191" s="17"/>
      <c r="J191" s="16"/>
      <c r="K191" s="17"/>
      <c r="L191" s="17"/>
      <c r="M191" s="17"/>
      <c r="N191" s="17"/>
      <c r="O191" s="17"/>
      <c r="P191" s="17"/>
      <c r="Q191" s="17"/>
      <c r="R191" s="40"/>
      <c r="S191" s="17"/>
      <c r="T191" s="17"/>
      <c r="U191" s="17"/>
      <c r="V191" s="17"/>
      <c r="W191" s="17"/>
      <c r="X191" s="16"/>
      <c r="Y191" s="16"/>
      <c r="Z191" s="16"/>
      <c r="AA191" s="16"/>
      <c r="AB191" s="16"/>
      <c r="AC191" s="16"/>
      <c r="AD191" s="16"/>
      <c r="AE191" s="16"/>
      <c r="AF191" s="16"/>
      <c r="AG191" s="16"/>
      <c r="AH191" s="17"/>
      <c r="AI191" s="17"/>
      <c r="AJ191" s="46"/>
      <c r="AK191" s="46"/>
      <c r="AL191" s="46"/>
      <c r="AM191" s="46"/>
      <c r="AN191" s="46"/>
      <c r="AO191" s="46"/>
      <c r="AP191" s="46"/>
      <c r="AQ191" s="46"/>
      <c r="AR191" s="46"/>
      <c r="AS191" s="46"/>
    </row>
    <row r="192" spans="3:45" s="10" customFormat="1" ht="20.100000000000001" customHeight="1" x14ac:dyDescent="0.25">
      <c r="C192" s="17"/>
      <c r="D192" s="17"/>
      <c r="E192" s="17"/>
      <c r="F192" s="17"/>
      <c r="G192" s="17"/>
      <c r="H192" s="17"/>
      <c r="I192" s="17"/>
      <c r="J192" s="16"/>
      <c r="K192" s="17"/>
      <c r="L192" s="17"/>
      <c r="M192" s="17"/>
      <c r="N192" s="17"/>
      <c r="O192" s="17"/>
      <c r="P192" s="17"/>
      <c r="Q192" s="17"/>
      <c r="R192" s="40"/>
      <c r="S192" s="17"/>
      <c r="T192" s="17"/>
      <c r="U192" s="17"/>
      <c r="V192" s="17"/>
      <c r="W192" s="17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7"/>
      <c r="AI192" s="17"/>
      <c r="AJ192" s="46"/>
      <c r="AK192" s="46"/>
      <c r="AL192" s="46"/>
      <c r="AM192" s="46"/>
      <c r="AN192" s="46"/>
      <c r="AO192" s="46"/>
      <c r="AP192" s="46"/>
      <c r="AQ192" s="46"/>
      <c r="AR192" s="46"/>
      <c r="AS192" s="46"/>
    </row>
    <row r="193" spans="3:45" s="10" customFormat="1" ht="20.100000000000001" customHeight="1" x14ac:dyDescent="0.25">
      <c r="C193" s="17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7"/>
      <c r="O193" s="17"/>
      <c r="P193" s="17"/>
      <c r="Q193" s="17"/>
      <c r="R193" s="40"/>
      <c r="S193" s="17"/>
      <c r="T193" s="17"/>
      <c r="U193" s="17"/>
      <c r="V193" s="17"/>
      <c r="W193" s="17"/>
      <c r="X193" s="16"/>
      <c r="Y193" s="16"/>
      <c r="Z193" s="16"/>
      <c r="AA193" s="16"/>
      <c r="AB193" s="16"/>
      <c r="AC193" s="16"/>
      <c r="AD193" s="16"/>
      <c r="AE193" s="16"/>
      <c r="AF193" s="16"/>
      <c r="AG193" s="16"/>
      <c r="AH193" s="17"/>
      <c r="AI193" s="17"/>
      <c r="AJ193" s="46"/>
      <c r="AK193" s="46"/>
      <c r="AL193" s="46"/>
      <c r="AM193" s="46"/>
      <c r="AN193" s="46"/>
      <c r="AO193" s="46"/>
      <c r="AP193" s="46"/>
      <c r="AQ193" s="46"/>
      <c r="AR193" s="46"/>
      <c r="AS193" s="46"/>
    </row>
    <row r="194" spans="3:45" s="10" customFormat="1" ht="20.100000000000001" customHeight="1" x14ac:dyDescent="0.25">
      <c r="C194" s="17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7"/>
      <c r="O194" s="17"/>
      <c r="P194" s="17"/>
      <c r="Q194" s="17"/>
      <c r="R194" s="40"/>
      <c r="S194" s="17"/>
      <c r="T194" s="17"/>
      <c r="U194" s="17"/>
      <c r="V194" s="17"/>
      <c r="W194" s="17"/>
      <c r="X194" s="16"/>
      <c r="Y194" s="16"/>
      <c r="Z194" s="16"/>
      <c r="AA194" s="17"/>
      <c r="AB194" s="17"/>
      <c r="AC194" s="17"/>
      <c r="AD194" s="16"/>
      <c r="AE194" s="16"/>
      <c r="AF194" s="16"/>
      <c r="AG194" s="16"/>
      <c r="AH194" s="17"/>
      <c r="AI194" s="17"/>
      <c r="AJ194" s="46"/>
      <c r="AK194" s="46"/>
      <c r="AL194" s="46"/>
      <c r="AM194" s="46"/>
      <c r="AN194" s="46"/>
      <c r="AO194" s="46"/>
      <c r="AP194" s="46"/>
      <c r="AQ194" s="46"/>
      <c r="AR194" s="46"/>
      <c r="AS194" s="46"/>
    </row>
    <row r="195" spans="3:45" s="10" customFormat="1" ht="20.100000000000001" customHeight="1" x14ac:dyDescent="0.25">
      <c r="C195" s="17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7"/>
      <c r="O195" s="17"/>
      <c r="P195" s="17"/>
      <c r="Q195" s="17"/>
      <c r="R195" s="40"/>
      <c r="S195" s="17"/>
      <c r="T195" s="17"/>
      <c r="U195" s="17"/>
      <c r="V195" s="17"/>
      <c r="W195" s="17"/>
      <c r="X195" s="17"/>
      <c r="Y195" s="17"/>
      <c r="Z195" s="17"/>
      <c r="AA195" s="17"/>
      <c r="AB195" s="17"/>
      <c r="AC195" s="17"/>
      <c r="AD195" s="17"/>
      <c r="AE195" s="17"/>
      <c r="AF195" s="16"/>
      <c r="AG195" s="16"/>
      <c r="AH195" s="17"/>
      <c r="AI195" s="17"/>
      <c r="AJ195" s="46"/>
      <c r="AK195" s="46"/>
      <c r="AL195" s="46"/>
      <c r="AM195" s="46"/>
      <c r="AN195" s="46"/>
      <c r="AO195" s="46"/>
      <c r="AP195" s="46"/>
      <c r="AQ195" s="46"/>
      <c r="AR195" s="46"/>
      <c r="AS195" s="46"/>
    </row>
    <row r="196" spans="3:45" s="10" customFormat="1" ht="20.100000000000001" customHeight="1" x14ac:dyDescent="0.25">
      <c r="C196" s="17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7"/>
      <c r="O196" s="17"/>
      <c r="P196" s="17"/>
      <c r="Q196" s="17"/>
      <c r="R196" s="40"/>
      <c r="S196" s="17"/>
      <c r="T196" s="17"/>
      <c r="U196" s="17"/>
      <c r="V196" s="17"/>
      <c r="W196" s="17"/>
      <c r="X196" s="17"/>
      <c r="Y196" s="17"/>
      <c r="Z196" s="17"/>
      <c r="AA196" s="17"/>
      <c r="AB196" s="17"/>
      <c r="AC196" s="17"/>
      <c r="AD196" s="17"/>
      <c r="AE196" s="17"/>
      <c r="AF196" s="17"/>
      <c r="AG196" s="17"/>
      <c r="AH196" s="17"/>
      <c r="AI196" s="17"/>
      <c r="AJ196" s="46"/>
      <c r="AK196" s="46"/>
      <c r="AL196" s="46"/>
      <c r="AM196" s="46"/>
      <c r="AN196" s="46"/>
      <c r="AO196" s="46"/>
      <c r="AP196" s="46"/>
      <c r="AQ196" s="46"/>
      <c r="AR196" s="46"/>
      <c r="AS196" s="46"/>
    </row>
    <row r="197" spans="3:45" s="10" customFormat="1" ht="20.100000000000001" customHeight="1" x14ac:dyDescent="0.25">
      <c r="C197" s="17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7"/>
      <c r="O197" s="17"/>
      <c r="P197" s="17"/>
      <c r="Q197" s="17"/>
      <c r="R197" s="40"/>
      <c r="S197" s="17"/>
      <c r="T197" s="17"/>
      <c r="U197" s="17"/>
      <c r="V197" s="17"/>
      <c r="W197" s="17"/>
      <c r="X197" s="17"/>
      <c r="Y197" s="17"/>
      <c r="Z197" s="17"/>
      <c r="AA197" s="17"/>
      <c r="AB197" s="17"/>
      <c r="AC197" s="17"/>
      <c r="AD197" s="17"/>
      <c r="AE197" s="17"/>
      <c r="AF197" s="17"/>
      <c r="AG197" s="17"/>
      <c r="AH197" s="17"/>
      <c r="AI197" s="17"/>
      <c r="AJ197" s="46"/>
      <c r="AK197" s="46"/>
      <c r="AL197" s="46"/>
      <c r="AM197" s="46"/>
      <c r="AN197" s="46"/>
      <c r="AO197" s="46"/>
      <c r="AP197" s="46"/>
      <c r="AQ197" s="46"/>
      <c r="AR197" s="46"/>
      <c r="AS197" s="46"/>
    </row>
    <row r="198" spans="3:45" s="10" customFormat="1" ht="20.100000000000001" customHeight="1" x14ac:dyDescent="0.25">
      <c r="C198" s="17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7"/>
      <c r="O198" s="17"/>
      <c r="P198" s="17"/>
      <c r="Q198" s="17"/>
      <c r="R198" s="40"/>
      <c r="S198" s="17"/>
      <c r="T198" s="17"/>
      <c r="U198" s="17"/>
      <c r="V198" s="17"/>
      <c r="W198" s="17"/>
      <c r="X198" s="17"/>
      <c r="Y198" s="17"/>
      <c r="Z198" s="17"/>
      <c r="AA198" s="17"/>
      <c r="AB198" s="17"/>
      <c r="AC198" s="17"/>
      <c r="AD198" s="17"/>
      <c r="AE198" s="17"/>
      <c r="AF198" s="17"/>
      <c r="AG198" s="17"/>
      <c r="AH198" s="17"/>
      <c r="AI198" s="17"/>
      <c r="AJ198" s="46"/>
      <c r="AK198" s="46"/>
      <c r="AL198" s="46"/>
      <c r="AM198" s="46"/>
      <c r="AN198" s="46"/>
      <c r="AO198" s="46"/>
      <c r="AP198" s="46"/>
      <c r="AQ198" s="46"/>
      <c r="AR198" s="46"/>
      <c r="AS198" s="46"/>
    </row>
    <row r="199" spans="3:45" s="10" customFormat="1" ht="20.100000000000001" customHeight="1" x14ac:dyDescent="0.25">
      <c r="C199" s="17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7"/>
      <c r="O199" s="17"/>
      <c r="P199" s="17"/>
      <c r="Q199" s="17"/>
      <c r="R199" s="40"/>
      <c r="S199" s="17"/>
      <c r="T199" s="17"/>
      <c r="U199" s="17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46"/>
      <c r="AK199" s="46"/>
      <c r="AL199" s="46"/>
      <c r="AM199" s="46"/>
      <c r="AN199" s="46"/>
      <c r="AO199" s="46"/>
      <c r="AP199" s="46"/>
      <c r="AQ199" s="46"/>
      <c r="AR199" s="46"/>
      <c r="AS199" s="46"/>
    </row>
    <row r="200" spans="3:45" s="10" customFormat="1" ht="20.100000000000001" customHeight="1" x14ac:dyDescent="0.25">
      <c r="C200" s="17"/>
      <c r="D200" s="17"/>
      <c r="E200" s="17"/>
      <c r="F200" s="17"/>
      <c r="G200" s="17"/>
      <c r="H200" s="17"/>
      <c r="I200" s="17"/>
      <c r="J200" s="17"/>
      <c r="K200" s="17"/>
      <c r="L200" s="17"/>
      <c r="M200" s="17"/>
      <c r="N200" s="17"/>
      <c r="O200" s="17"/>
      <c r="P200" s="17"/>
      <c r="Q200" s="17"/>
      <c r="R200" s="40"/>
      <c r="S200" s="17"/>
      <c r="T200" s="17"/>
      <c r="U200" s="17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  <c r="AF200" s="17"/>
      <c r="AG200" s="17"/>
      <c r="AH200" s="17"/>
      <c r="AI200" s="17"/>
      <c r="AJ200" s="17"/>
      <c r="AK200" s="17"/>
      <c r="AL200" s="17"/>
      <c r="AM200" s="17"/>
      <c r="AN200" s="17"/>
      <c r="AO200" s="17"/>
      <c r="AP200" s="17"/>
      <c r="AQ200" s="17"/>
      <c r="AR200" s="17"/>
      <c r="AS200" s="17"/>
    </row>
    <row r="201" spans="3:45" s="10" customFormat="1" ht="20.100000000000001" customHeight="1" x14ac:dyDescent="0.25"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  <c r="P201" s="17"/>
      <c r="Q201" s="17"/>
      <c r="R201" s="40"/>
      <c r="S201" s="17"/>
      <c r="T201" s="17"/>
      <c r="U201" s="1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/>
      <c r="AH201" s="17"/>
      <c r="AI201" s="17"/>
      <c r="AJ201" s="17"/>
      <c r="AK201" s="17"/>
      <c r="AL201" s="17"/>
      <c r="AM201" s="17"/>
      <c r="AN201" s="17"/>
      <c r="AO201" s="17"/>
      <c r="AP201" s="17"/>
      <c r="AQ201" s="17"/>
      <c r="AR201" s="17"/>
      <c r="AS201" s="17"/>
    </row>
    <row r="202" spans="3:45" s="10" customFormat="1" ht="20.100000000000001" customHeight="1" x14ac:dyDescent="0.25"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  <c r="P202" s="17"/>
      <c r="Q202" s="17"/>
      <c r="R202" s="40"/>
      <c r="S202" s="17"/>
      <c r="T202" s="17"/>
      <c r="U202" s="17"/>
      <c r="V202" s="17"/>
      <c r="W202" s="17"/>
      <c r="X202" s="17"/>
      <c r="Y202" s="17"/>
      <c r="Z202" s="17"/>
      <c r="AA202" s="17"/>
      <c r="AB202" s="17"/>
      <c r="AC202" s="17"/>
      <c r="AD202" s="17"/>
      <c r="AE202" s="17"/>
      <c r="AF202" s="17"/>
      <c r="AG202" s="17"/>
      <c r="AH202" s="17"/>
      <c r="AI202" s="17"/>
      <c r="AJ202" s="17"/>
      <c r="AK202" s="17"/>
      <c r="AL202" s="17"/>
      <c r="AM202" s="17"/>
      <c r="AN202" s="17"/>
      <c r="AO202" s="17"/>
      <c r="AP202" s="17"/>
      <c r="AQ202" s="17"/>
      <c r="AR202" s="17"/>
      <c r="AS202" s="17"/>
    </row>
    <row r="203" spans="3:45" s="10" customFormat="1" ht="20.100000000000001" customHeight="1" x14ac:dyDescent="0.25"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  <c r="P203" s="17"/>
      <c r="Q203" s="17"/>
      <c r="R203" s="40"/>
      <c r="S203" s="17"/>
      <c r="T203" s="17"/>
      <c r="U203" s="17"/>
      <c r="V203" s="17"/>
      <c r="W203" s="17"/>
      <c r="X203" s="17"/>
      <c r="Y203" s="17"/>
      <c r="Z203" s="17"/>
      <c r="AA203" s="17"/>
      <c r="AB203" s="17"/>
      <c r="AC203" s="17"/>
      <c r="AD203" s="17"/>
      <c r="AE203" s="17"/>
      <c r="AF203" s="17"/>
      <c r="AG203" s="17"/>
      <c r="AH203" s="17"/>
      <c r="AI203" s="17"/>
      <c r="AJ203" s="17"/>
      <c r="AK203" s="17"/>
      <c r="AL203" s="17"/>
      <c r="AM203" s="17"/>
      <c r="AN203" s="17"/>
      <c r="AO203" s="17"/>
      <c r="AP203" s="17"/>
      <c r="AQ203" s="17"/>
      <c r="AR203" s="17"/>
      <c r="AS203" s="17"/>
    </row>
    <row r="204" spans="3:45" s="10" customFormat="1" ht="20.100000000000001" customHeight="1" x14ac:dyDescent="0.25"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  <c r="P204" s="17"/>
      <c r="Q204" s="17"/>
      <c r="R204" s="40"/>
      <c r="S204" s="17"/>
      <c r="T204" s="17"/>
      <c r="U204" s="17"/>
      <c r="V204" s="17"/>
      <c r="W204" s="17"/>
      <c r="X204" s="17"/>
      <c r="Y204" s="17"/>
      <c r="Z204" s="17"/>
      <c r="AA204" s="17"/>
      <c r="AB204" s="17"/>
      <c r="AC204" s="17"/>
      <c r="AD204" s="17"/>
      <c r="AE204" s="17"/>
      <c r="AF204" s="17"/>
      <c r="AG204" s="17"/>
      <c r="AH204" s="17"/>
      <c r="AI204" s="17"/>
      <c r="AJ204" s="17"/>
      <c r="AK204" s="17"/>
      <c r="AL204" s="17"/>
      <c r="AM204" s="17"/>
      <c r="AN204" s="17"/>
      <c r="AO204" s="17"/>
      <c r="AP204" s="17"/>
      <c r="AQ204" s="17"/>
      <c r="AR204" s="17"/>
      <c r="AS204" s="17"/>
    </row>
    <row r="205" spans="3:45" s="10" customFormat="1" ht="20.100000000000001" customHeight="1" x14ac:dyDescent="0.25">
      <c r="C205" s="17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7"/>
      <c r="Q205" s="17"/>
      <c r="R205" s="40"/>
      <c r="S205" s="17"/>
      <c r="T205" s="17"/>
      <c r="U205" s="17"/>
      <c r="V205" s="17"/>
      <c r="W205" s="17"/>
      <c r="X205" s="17"/>
      <c r="Y205" s="17"/>
      <c r="Z205" s="17"/>
      <c r="AA205" s="17"/>
      <c r="AB205" s="17"/>
      <c r="AC205" s="17"/>
      <c r="AD205" s="17"/>
      <c r="AE205" s="17"/>
      <c r="AF205" s="17"/>
      <c r="AG205" s="17"/>
      <c r="AH205" s="17"/>
      <c r="AI205" s="17"/>
      <c r="AJ205" s="17"/>
      <c r="AK205" s="17"/>
      <c r="AL205" s="17"/>
      <c r="AM205" s="17"/>
      <c r="AN205" s="17"/>
      <c r="AO205" s="17"/>
      <c r="AP205" s="17"/>
      <c r="AQ205" s="17"/>
      <c r="AR205" s="17"/>
      <c r="AS205" s="17"/>
    </row>
    <row r="206" spans="3:45" s="10" customFormat="1" ht="20.100000000000001" customHeight="1" x14ac:dyDescent="0.25">
      <c r="C206" s="17"/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7"/>
      <c r="Q206" s="17"/>
      <c r="R206" s="40"/>
      <c r="S206" s="17"/>
      <c r="T206" s="17"/>
      <c r="U206" s="17"/>
      <c r="V206" s="17"/>
      <c r="W206" s="17"/>
      <c r="X206" s="17"/>
      <c r="Y206" s="17"/>
      <c r="Z206" s="17"/>
      <c r="AA206" s="17"/>
      <c r="AB206" s="17"/>
      <c r="AC206" s="17"/>
      <c r="AD206" s="17"/>
      <c r="AE206" s="17"/>
      <c r="AF206" s="17"/>
      <c r="AG206" s="17"/>
      <c r="AH206" s="17"/>
      <c r="AI206" s="17"/>
      <c r="AJ206" s="17"/>
      <c r="AK206" s="17"/>
      <c r="AL206" s="17"/>
      <c r="AM206" s="17"/>
      <c r="AN206" s="17"/>
      <c r="AO206" s="17"/>
      <c r="AP206" s="17"/>
      <c r="AQ206" s="17"/>
      <c r="AR206" s="17"/>
      <c r="AS206" s="17"/>
    </row>
    <row r="207" spans="3:45" s="10" customFormat="1" ht="20.100000000000001" customHeight="1" x14ac:dyDescent="0.25">
      <c r="C207" s="17"/>
      <c r="D207" s="17"/>
      <c r="E207" s="17"/>
      <c r="F207" s="17"/>
      <c r="G207" s="17"/>
      <c r="H207" s="17"/>
      <c r="I207" s="17"/>
      <c r="J207" s="17"/>
      <c r="K207" s="17"/>
      <c r="L207" s="17"/>
      <c r="M207" s="17"/>
      <c r="N207" s="17"/>
      <c r="O207" s="17"/>
      <c r="P207" s="17"/>
      <c r="Q207" s="17"/>
      <c r="R207" s="40"/>
      <c r="S207" s="17"/>
      <c r="T207" s="17"/>
      <c r="U207" s="17"/>
      <c r="V207" s="17"/>
      <c r="W207" s="17"/>
      <c r="X207" s="17"/>
      <c r="Y207" s="17"/>
      <c r="Z207" s="17"/>
      <c r="AA207" s="17"/>
      <c r="AB207" s="17"/>
      <c r="AC207" s="17"/>
      <c r="AD207" s="17"/>
      <c r="AE207" s="17"/>
      <c r="AF207" s="17"/>
      <c r="AG207" s="17"/>
      <c r="AH207" s="17"/>
      <c r="AI207" s="17"/>
      <c r="AJ207" s="17"/>
      <c r="AK207" s="17"/>
      <c r="AL207" s="17"/>
      <c r="AM207" s="17"/>
      <c r="AN207" s="17"/>
      <c r="AO207" s="17"/>
      <c r="AP207" s="17"/>
      <c r="AQ207" s="17"/>
      <c r="AR207" s="17"/>
      <c r="AS207" s="17"/>
    </row>
    <row r="208" spans="3:45" s="10" customFormat="1" ht="20.100000000000001" customHeight="1" x14ac:dyDescent="0.25">
      <c r="C208" s="17"/>
      <c r="D208" s="17"/>
      <c r="E208" s="17"/>
      <c r="F208" s="17"/>
      <c r="G208" s="17"/>
      <c r="H208" s="17"/>
      <c r="I208" s="17"/>
      <c r="J208" s="17"/>
      <c r="K208" s="17"/>
      <c r="L208" s="17"/>
      <c r="M208" s="17"/>
      <c r="N208" s="17"/>
      <c r="O208" s="17"/>
      <c r="P208" s="17"/>
      <c r="Q208" s="17"/>
      <c r="R208" s="40"/>
      <c r="S208" s="17"/>
      <c r="T208" s="17"/>
      <c r="U208" s="17"/>
      <c r="V208" s="17"/>
      <c r="W208" s="17"/>
      <c r="X208" s="17"/>
      <c r="Y208" s="17"/>
      <c r="Z208" s="17"/>
      <c r="AA208" s="17"/>
      <c r="AB208" s="17"/>
      <c r="AC208" s="17"/>
      <c r="AD208" s="17"/>
      <c r="AE208" s="17"/>
      <c r="AF208" s="17"/>
      <c r="AG208" s="17"/>
      <c r="AH208" s="17"/>
      <c r="AI208" s="17"/>
      <c r="AJ208" s="17"/>
      <c r="AK208" s="17"/>
      <c r="AL208" s="17"/>
      <c r="AM208" s="17"/>
      <c r="AN208" s="17"/>
      <c r="AO208" s="17"/>
      <c r="AP208" s="17"/>
      <c r="AQ208" s="17"/>
      <c r="AR208" s="17"/>
      <c r="AS208" s="17"/>
    </row>
    <row r="209" spans="3:45" s="10" customFormat="1" ht="20.100000000000001" customHeight="1" x14ac:dyDescent="0.25">
      <c r="C209" s="17"/>
      <c r="D209" s="17"/>
      <c r="E209" s="17"/>
      <c r="F209" s="17"/>
      <c r="G209" s="17"/>
      <c r="H209" s="17"/>
      <c r="I209" s="17"/>
      <c r="J209" s="17"/>
      <c r="K209" s="17"/>
      <c r="L209" s="17"/>
      <c r="M209" s="17"/>
      <c r="N209" s="17"/>
      <c r="O209" s="17"/>
      <c r="P209" s="17"/>
      <c r="Q209" s="17"/>
      <c r="R209" s="40"/>
      <c r="S209" s="17"/>
      <c r="T209" s="17"/>
      <c r="U209" s="17"/>
      <c r="V209" s="17"/>
      <c r="W209" s="17"/>
      <c r="X209" s="17"/>
      <c r="Y209" s="17"/>
      <c r="Z209" s="17"/>
      <c r="AA209" s="17"/>
      <c r="AB209" s="17"/>
      <c r="AC209" s="17"/>
      <c r="AD209" s="17"/>
      <c r="AE209" s="17"/>
      <c r="AF209" s="17"/>
      <c r="AG209" s="17"/>
      <c r="AH209" s="17"/>
      <c r="AI209" s="17"/>
      <c r="AJ209" s="17"/>
      <c r="AK209" s="17"/>
      <c r="AL209" s="17"/>
      <c r="AM209" s="17"/>
      <c r="AN209" s="17"/>
      <c r="AO209" s="17"/>
      <c r="AP209" s="17"/>
      <c r="AQ209" s="17"/>
      <c r="AR209" s="17"/>
      <c r="AS209" s="17"/>
    </row>
    <row r="210" spans="3:45" s="10" customFormat="1" ht="20.100000000000001" customHeight="1" x14ac:dyDescent="0.25">
      <c r="C210" s="17"/>
      <c r="D210" s="17"/>
      <c r="E210" s="17"/>
      <c r="F210" s="17"/>
      <c r="G210" s="17"/>
      <c r="H210" s="17"/>
      <c r="I210" s="17"/>
      <c r="J210" s="17"/>
      <c r="K210" s="17"/>
      <c r="L210" s="17"/>
      <c r="M210" s="17"/>
      <c r="N210" s="17"/>
      <c r="O210" s="17"/>
      <c r="P210" s="17"/>
      <c r="Q210" s="17"/>
      <c r="R210" s="40"/>
      <c r="S210" s="17"/>
      <c r="T210" s="17"/>
      <c r="U210" s="17"/>
      <c r="V210" s="17"/>
      <c r="W210" s="17"/>
      <c r="X210" s="17"/>
      <c r="Y210" s="17"/>
      <c r="Z210" s="17"/>
      <c r="AA210" s="17"/>
      <c r="AB210" s="17"/>
      <c r="AC210" s="17"/>
      <c r="AD210" s="17"/>
      <c r="AE210" s="17"/>
      <c r="AF210" s="17"/>
      <c r="AG210" s="17"/>
      <c r="AH210" s="17"/>
      <c r="AI210" s="17"/>
      <c r="AJ210" s="17"/>
      <c r="AK210" s="17"/>
      <c r="AL210" s="17"/>
      <c r="AM210" s="17"/>
      <c r="AN210" s="17"/>
      <c r="AO210" s="17"/>
      <c r="AP210" s="17"/>
      <c r="AQ210" s="17"/>
      <c r="AR210" s="17"/>
      <c r="AS210" s="17"/>
    </row>
    <row r="211" spans="3:45" s="10" customFormat="1" ht="20.100000000000001" customHeight="1" x14ac:dyDescent="0.25">
      <c r="C211" s="17"/>
      <c r="D211" s="17"/>
      <c r="E211" s="17"/>
      <c r="F211" s="17"/>
      <c r="G211" s="17"/>
      <c r="H211" s="17"/>
      <c r="I211" s="17"/>
      <c r="J211" s="17"/>
      <c r="K211" s="17"/>
      <c r="L211" s="17"/>
      <c r="M211" s="17"/>
      <c r="N211" s="17"/>
      <c r="O211" s="17"/>
      <c r="P211" s="17"/>
      <c r="Q211" s="17"/>
      <c r="R211" s="40"/>
      <c r="S211" s="17"/>
      <c r="T211" s="17"/>
      <c r="U211" s="17"/>
      <c r="V211" s="17"/>
      <c r="W211" s="17"/>
      <c r="X211" s="17"/>
      <c r="Y211" s="17"/>
      <c r="Z211" s="17"/>
      <c r="AA211" s="17"/>
      <c r="AB211" s="17"/>
      <c r="AC211" s="17"/>
      <c r="AD211" s="17"/>
      <c r="AE211" s="17"/>
      <c r="AF211" s="17"/>
      <c r="AG211" s="17"/>
      <c r="AH211" s="17"/>
      <c r="AI211" s="17"/>
      <c r="AJ211" s="17"/>
      <c r="AK211" s="17"/>
      <c r="AL211" s="17"/>
      <c r="AM211" s="17"/>
      <c r="AN211" s="17"/>
      <c r="AO211" s="17"/>
      <c r="AP211" s="17"/>
      <c r="AQ211" s="17"/>
      <c r="AR211" s="17"/>
      <c r="AS211" s="17"/>
    </row>
    <row r="212" spans="3:45" s="10" customFormat="1" ht="20.100000000000001" customHeight="1" x14ac:dyDescent="0.25">
      <c r="C212" s="17"/>
      <c r="D212" s="17"/>
      <c r="E212" s="17"/>
      <c r="F212" s="17"/>
      <c r="G212" s="17"/>
      <c r="H212" s="17"/>
      <c r="I212" s="17"/>
      <c r="J212" s="17"/>
      <c r="K212" s="17"/>
      <c r="L212" s="17"/>
      <c r="M212" s="17"/>
      <c r="N212" s="17"/>
      <c r="O212" s="17"/>
      <c r="P212" s="17"/>
      <c r="Q212" s="17"/>
      <c r="R212" s="40"/>
      <c r="S212" s="17"/>
      <c r="T212" s="17"/>
      <c r="U212" s="17"/>
      <c r="V212" s="17"/>
      <c r="W212" s="17"/>
      <c r="X212" s="17"/>
      <c r="Y212" s="17"/>
      <c r="Z212" s="17"/>
      <c r="AA212" s="17"/>
      <c r="AB212" s="17"/>
      <c r="AC212" s="17"/>
      <c r="AD212" s="17"/>
      <c r="AE212" s="17"/>
      <c r="AF212" s="17"/>
      <c r="AG212" s="17"/>
      <c r="AH212" s="17"/>
      <c r="AI212" s="17"/>
      <c r="AJ212" s="17"/>
      <c r="AK212" s="17"/>
      <c r="AL212" s="17"/>
      <c r="AM212" s="17"/>
      <c r="AN212" s="17"/>
      <c r="AO212" s="17"/>
      <c r="AP212" s="17"/>
      <c r="AQ212" s="17"/>
      <c r="AR212" s="17"/>
      <c r="AS212" s="17"/>
    </row>
    <row r="213" spans="3:45" s="10" customFormat="1" ht="20.100000000000001" customHeight="1" x14ac:dyDescent="0.25">
      <c r="C213" s="17"/>
      <c r="D213" s="17"/>
      <c r="E213" s="17"/>
      <c r="F213" s="17"/>
      <c r="G213" s="17"/>
      <c r="H213" s="17"/>
      <c r="I213" s="17"/>
      <c r="J213" s="17"/>
      <c r="K213" s="17"/>
      <c r="L213" s="17"/>
      <c r="M213" s="17"/>
      <c r="N213" s="17"/>
      <c r="O213" s="17"/>
      <c r="P213" s="17"/>
      <c r="Q213" s="17"/>
      <c r="R213" s="40"/>
      <c r="S213" s="17"/>
      <c r="T213" s="17"/>
      <c r="U213" s="17"/>
      <c r="V213" s="17"/>
      <c r="W213" s="17"/>
      <c r="X213" s="17"/>
      <c r="Y213" s="17"/>
      <c r="Z213" s="17"/>
      <c r="AA213" s="17"/>
      <c r="AB213" s="17"/>
      <c r="AC213" s="17"/>
      <c r="AD213" s="17"/>
      <c r="AE213" s="17"/>
      <c r="AF213" s="17"/>
      <c r="AG213" s="17"/>
      <c r="AH213" s="17"/>
      <c r="AI213" s="17"/>
      <c r="AJ213" s="17"/>
      <c r="AK213" s="17"/>
      <c r="AL213" s="17"/>
      <c r="AM213" s="17"/>
      <c r="AN213" s="17"/>
      <c r="AO213" s="17"/>
      <c r="AP213" s="17"/>
      <c r="AQ213" s="17"/>
      <c r="AR213" s="17"/>
      <c r="AS213" s="17"/>
    </row>
    <row r="214" spans="3:45" s="10" customFormat="1" ht="20.100000000000001" customHeight="1" x14ac:dyDescent="0.25">
      <c r="C214" s="17"/>
      <c r="D214" s="17"/>
      <c r="E214" s="17"/>
      <c r="F214" s="17"/>
      <c r="G214" s="17"/>
      <c r="H214" s="17"/>
      <c r="I214" s="17"/>
      <c r="J214" s="17"/>
      <c r="K214" s="17"/>
      <c r="L214" s="17"/>
      <c r="M214" s="17"/>
      <c r="N214" s="17"/>
      <c r="O214" s="17"/>
      <c r="P214" s="17"/>
      <c r="Q214" s="17"/>
      <c r="R214" s="40"/>
      <c r="S214" s="17"/>
      <c r="T214" s="17"/>
      <c r="U214" s="17"/>
      <c r="V214" s="17"/>
      <c r="W214" s="17"/>
      <c r="X214" s="17"/>
      <c r="Y214" s="17"/>
      <c r="Z214" s="17"/>
      <c r="AA214" s="17"/>
      <c r="AB214" s="17"/>
      <c r="AC214" s="17"/>
      <c r="AD214" s="17"/>
      <c r="AE214" s="17"/>
      <c r="AF214" s="17"/>
      <c r="AG214" s="17"/>
      <c r="AH214" s="17"/>
      <c r="AI214" s="17"/>
      <c r="AJ214" s="17"/>
      <c r="AK214" s="17"/>
      <c r="AL214" s="17"/>
      <c r="AM214" s="17"/>
      <c r="AN214" s="17"/>
      <c r="AO214" s="17"/>
      <c r="AP214" s="17"/>
      <c r="AQ214" s="17"/>
      <c r="AR214" s="17"/>
      <c r="AS214" s="17"/>
    </row>
    <row r="215" spans="3:45" s="10" customFormat="1" ht="20.100000000000001" customHeight="1" x14ac:dyDescent="0.25">
      <c r="C215" s="17"/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7"/>
      <c r="O215" s="17"/>
      <c r="P215" s="17"/>
      <c r="Q215" s="17"/>
      <c r="R215" s="40"/>
      <c r="S215" s="17"/>
      <c r="T215" s="17"/>
      <c r="U215" s="17"/>
      <c r="V215" s="17"/>
      <c r="W215" s="17"/>
      <c r="X215" s="17"/>
      <c r="Y215" s="17"/>
      <c r="Z215" s="17"/>
      <c r="AA215" s="17"/>
      <c r="AB215" s="17"/>
      <c r="AC215" s="17"/>
      <c r="AD215" s="17"/>
      <c r="AE215" s="17"/>
      <c r="AF215" s="17"/>
      <c r="AG215" s="17"/>
      <c r="AH215" s="17"/>
      <c r="AI215" s="17"/>
      <c r="AJ215" s="17"/>
      <c r="AK215" s="17"/>
      <c r="AL215" s="17"/>
      <c r="AM215" s="17"/>
      <c r="AN215" s="17"/>
      <c r="AO215" s="17"/>
      <c r="AP215" s="17"/>
      <c r="AQ215" s="17"/>
      <c r="AR215" s="17"/>
      <c r="AS215" s="17"/>
    </row>
    <row r="216" spans="3:45" s="10" customFormat="1" ht="20.100000000000001" customHeight="1" x14ac:dyDescent="0.25">
      <c r="C216" s="17"/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7"/>
      <c r="Q216" s="17"/>
      <c r="R216" s="40"/>
      <c r="S216" s="17"/>
      <c r="T216" s="17"/>
      <c r="U216" s="17"/>
      <c r="V216" s="17"/>
      <c r="W216" s="17"/>
      <c r="X216" s="17"/>
      <c r="Y216" s="17"/>
      <c r="Z216" s="17"/>
      <c r="AA216" s="17"/>
      <c r="AB216" s="17"/>
      <c r="AC216" s="17"/>
      <c r="AD216" s="17"/>
      <c r="AE216" s="17"/>
      <c r="AF216" s="17"/>
      <c r="AG216" s="17"/>
      <c r="AH216" s="17"/>
      <c r="AI216" s="17"/>
      <c r="AJ216" s="17"/>
      <c r="AK216" s="17"/>
      <c r="AL216" s="17"/>
      <c r="AM216" s="17"/>
      <c r="AN216" s="17"/>
      <c r="AO216" s="17"/>
      <c r="AP216" s="17"/>
      <c r="AQ216" s="17"/>
      <c r="AR216" s="17"/>
      <c r="AS216" s="17"/>
    </row>
    <row r="217" spans="3:45" s="10" customFormat="1" ht="20.100000000000001" customHeight="1" x14ac:dyDescent="0.25">
      <c r="C217" s="17"/>
      <c r="D217" s="17"/>
      <c r="E217" s="17"/>
      <c r="F217" s="17"/>
      <c r="G217" s="17"/>
      <c r="H217" s="17"/>
      <c r="I217" s="17"/>
      <c r="J217" s="17"/>
      <c r="K217" s="17"/>
      <c r="L217" s="17"/>
      <c r="M217" s="17"/>
      <c r="N217" s="17"/>
      <c r="O217" s="17"/>
      <c r="P217" s="17"/>
      <c r="Q217" s="17"/>
      <c r="R217" s="40"/>
      <c r="S217" s="17"/>
      <c r="T217" s="17"/>
      <c r="U217" s="17"/>
      <c r="V217" s="17"/>
      <c r="W217" s="17"/>
      <c r="X217" s="17"/>
      <c r="Y217" s="17"/>
      <c r="Z217" s="17"/>
      <c r="AA217" s="17"/>
      <c r="AB217" s="17"/>
      <c r="AC217" s="17"/>
      <c r="AD217" s="17"/>
      <c r="AE217" s="17"/>
      <c r="AF217" s="17"/>
      <c r="AG217" s="17"/>
      <c r="AH217" s="17"/>
      <c r="AI217" s="17"/>
      <c r="AJ217" s="17"/>
      <c r="AK217" s="17"/>
      <c r="AL217" s="17"/>
      <c r="AM217" s="17"/>
      <c r="AN217" s="17"/>
      <c r="AO217" s="17"/>
      <c r="AP217" s="17"/>
      <c r="AQ217" s="17"/>
      <c r="AR217" s="17"/>
      <c r="AS217" s="17"/>
    </row>
    <row r="218" spans="3:45" s="10" customFormat="1" ht="20.100000000000001" customHeight="1" x14ac:dyDescent="0.25">
      <c r="C218" s="17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7"/>
      <c r="O218" s="17"/>
      <c r="P218" s="17"/>
      <c r="Q218" s="17"/>
      <c r="R218" s="40"/>
      <c r="S218" s="17"/>
      <c r="T218" s="17"/>
      <c r="U218" s="17"/>
      <c r="V218" s="17"/>
      <c r="W218" s="17"/>
      <c r="X218" s="17"/>
      <c r="Y218" s="17"/>
      <c r="Z218" s="17"/>
      <c r="AA218" s="17"/>
      <c r="AB218" s="17"/>
      <c r="AC218" s="17"/>
      <c r="AD218" s="17"/>
      <c r="AE218" s="17"/>
      <c r="AF218" s="17"/>
      <c r="AG218" s="17"/>
      <c r="AH218" s="17"/>
      <c r="AI218" s="17"/>
      <c r="AJ218" s="17"/>
      <c r="AK218" s="17"/>
      <c r="AL218" s="17"/>
      <c r="AM218" s="17"/>
      <c r="AN218" s="17"/>
      <c r="AO218" s="17"/>
      <c r="AP218" s="17"/>
      <c r="AQ218" s="17"/>
      <c r="AR218" s="17"/>
      <c r="AS218" s="17"/>
    </row>
    <row r="219" spans="3:45" s="10" customFormat="1" ht="20.100000000000001" customHeight="1" x14ac:dyDescent="0.25">
      <c r="C219" s="17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7"/>
      <c r="O219" s="17"/>
      <c r="P219" s="17"/>
      <c r="Q219" s="17"/>
      <c r="R219" s="40"/>
      <c r="S219" s="17"/>
      <c r="T219" s="17"/>
      <c r="U219" s="17"/>
      <c r="V219" s="17"/>
      <c r="W219" s="17"/>
      <c r="X219" s="17"/>
      <c r="Y219" s="17"/>
      <c r="Z219" s="17"/>
      <c r="AA219" s="17"/>
      <c r="AB219" s="17"/>
      <c r="AC219" s="17"/>
      <c r="AD219" s="17"/>
      <c r="AE219" s="17"/>
      <c r="AF219" s="17"/>
      <c r="AG219" s="17"/>
      <c r="AH219" s="17"/>
      <c r="AI219" s="17"/>
      <c r="AJ219" s="17"/>
      <c r="AK219" s="17"/>
      <c r="AL219" s="17"/>
      <c r="AM219" s="17"/>
      <c r="AN219" s="17"/>
      <c r="AO219" s="17"/>
      <c r="AP219" s="17"/>
      <c r="AQ219" s="17"/>
      <c r="AR219" s="17"/>
      <c r="AS219" s="17"/>
    </row>
    <row r="220" spans="3:45" s="10" customFormat="1" ht="20.100000000000001" customHeight="1" x14ac:dyDescent="0.25">
      <c r="C220" s="17"/>
      <c r="D220" s="17"/>
      <c r="E220" s="17"/>
      <c r="F220" s="17"/>
      <c r="G220" s="17"/>
      <c r="H220" s="17"/>
      <c r="I220" s="17"/>
      <c r="J220" s="17"/>
      <c r="K220" s="17"/>
      <c r="L220" s="17"/>
      <c r="M220" s="17"/>
      <c r="N220" s="17"/>
      <c r="O220" s="17"/>
      <c r="P220" s="17"/>
      <c r="Q220" s="17"/>
      <c r="R220" s="40"/>
      <c r="S220" s="17"/>
      <c r="T220" s="17"/>
      <c r="U220" s="17"/>
      <c r="V220" s="17"/>
      <c r="W220" s="17"/>
      <c r="X220" s="17"/>
      <c r="Y220" s="17"/>
      <c r="Z220" s="17"/>
      <c r="AA220" s="17"/>
      <c r="AB220" s="17"/>
      <c r="AC220" s="17"/>
      <c r="AD220" s="17"/>
      <c r="AE220" s="17"/>
      <c r="AF220" s="17"/>
      <c r="AG220" s="17"/>
      <c r="AH220" s="17"/>
      <c r="AI220" s="17"/>
      <c r="AJ220" s="17"/>
      <c r="AK220" s="17"/>
      <c r="AL220" s="17"/>
      <c r="AM220" s="17"/>
      <c r="AN220" s="17"/>
      <c r="AO220" s="17"/>
      <c r="AP220" s="17"/>
      <c r="AQ220" s="17"/>
      <c r="AR220" s="17"/>
      <c r="AS220" s="17"/>
    </row>
    <row r="221" spans="3:45" s="10" customFormat="1" ht="20.100000000000001" customHeight="1" x14ac:dyDescent="0.25">
      <c r="C221" s="17"/>
      <c r="D221" s="17"/>
      <c r="E221" s="17"/>
      <c r="F221" s="17"/>
      <c r="G221" s="17"/>
      <c r="H221" s="17"/>
      <c r="I221" s="17"/>
      <c r="J221" s="17"/>
      <c r="K221" s="17"/>
      <c r="L221" s="17"/>
      <c r="M221" s="17"/>
      <c r="N221" s="17"/>
      <c r="O221" s="17"/>
      <c r="P221" s="17"/>
      <c r="Q221" s="17"/>
      <c r="R221" s="40"/>
      <c r="S221" s="17"/>
      <c r="T221" s="17"/>
      <c r="U221" s="17"/>
      <c r="V221" s="17"/>
      <c r="W221" s="17"/>
      <c r="X221" s="17"/>
      <c r="Y221" s="17"/>
      <c r="Z221" s="17"/>
      <c r="AA221" s="17"/>
      <c r="AB221" s="17"/>
      <c r="AC221" s="17"/>
      <c r="AD221" s="17"/>
      <c r="AE221" s="17"/>
      <c r="AF221" s="17"/>
      <c r="AG221" s="17"/>
      <c r="AH221" s="17"/>
      <c r="AI221" s="17"/>
      <c r="AJ221" s="17"/>
      <c r="AK221" s="17"/>
      <c r="AL221" s="17"/>
      <c r="AM221" s="17"/>
      <c r="AN221" s="17"/>
      <c r="AO221" s="17"/>
      <c r="AP221" s="17"/>
      <c r="AQ221" s="17"/>
      <c r="AR221" s="17"/>
      <c r="AS221" s="17"/>
    </row>
    <row r="222" spans="3:45" s="10" customFormat="1" ht="20.100000000000001" customHeight="1" x14ac:dyDescent="0.25">
      <c r="C222" s="8"/>
      <c r="D222" s="17"/>
      <c r="E222" s="8"/>
      <c r="F222" s="8"/>
      <c r="G222" s="8"/>
      <c r="H222" s="17"/>
      <c r="I222" s="8"/>
      <c r="J222" s="17"/>
      <c r="K222" s="17"/>
      <c r="L222" s="17"/>
      <c r="M222" s="17"/>
      <c r="N222" s="17"/>
      <c r="O222" s="17"/>
      <c r="P222" s="17"/>
      <c r="Q222" s="17"/>
      <c r="R222" s="40"/>
      <c r="S222" s="17"/>
      <c r="T222" s="17"/>
      <c r="U222" s="17"/>
      <c r="V222" s="17"/>
      <c r="W222" s="17"/>
      <c r="X222" s="17"/>
      <c r="Y222" s="17"/>
      <c r="Z222" s="17"/>
      <c r="AA222" s="17"/>
      <c r="AB222" s="17"/>
      <c r="AC222" s="17"/>
      <c r="AD222" s="17"/>
      <c r="AE222" s="17"/>
      <c r="AF222" s="17"/>
      <c r="AG222" s="17"/>
      <c r="AH222" s="17"/>
      <c r="AI222" s="17"/>
      <c r="AJ222" s="17"/>
      <c r="AK222" s="17"/>
      <c r="AL222" s="17"/>
      <c r="AM222" s="17"/>
      <c r="AN222" s="17"/>
      <c r="AO222" s="17"/>
      <c r="AP222" s="17"/>
      <c r="AQ222" s="17"/>
      <c r="AR222" s="17"/>
      <c r="AS222" s="17"/>
    </row>
    <row r="223" spans="3:45" s="10" customFormat="1" ht="20.100000000000001" customHeight="1" x14ac:dyDescent="0.25">
      <c r="C223" s="8"/>
      <c r="D223" s="17"/>
      <c r="E223" s="8"/>
      <c r="F223" s="8"/>
      <c r="G223" s="8"/>
      <c r="H223" s="17"/>
      <c r="I223" s="8"/>
      <c r="J223" s="17"/>
      <c r="K223" s="8"/>
      <c r="L223" s="17"/>
      <c r="M223" s="17"/>
      <c r="N223" s="8"/>
      <c r="O223" s="17"/>
      <c r="P223" s="17"/>
      <c r="Q223" s="17"/>
      <c r="R223" s="40"/>
      <c r="S223" s="17"/>
      <c r="T223" s="17"/>
      <c r="U223" s="17"/>
      <c r="V223" s="17"/>
      <c r="W223" s="17"/>
      <c r="X223" s="17"/>
      <c r="Y223" s="17"/>
      <c r="Z223" s="17"/>
      <c r="AA223" s="17"/>
      <c r="AB223" s="17"/>
      <c r="AC223" s="17"/>
      <c r="AD223" s="17"/>
      <c r="AE223" s="17"/>
      <c r="AF223" s="17"/>
      <c r="AG223" s="17"/>
      <c r="AH223" s="17"/>
      <c r="AI223" s="17"/>
      <c r="AJ223" s="17"/>
      <c r="AK223" s="17"/>
      <c r="AL223" s="17"/>
      <c r="AM223" s="17"/>
      <c r="AN223" s="17"/>
      <c r="AO223" s="17"/>
      <c r="AP223" s="17"/>
      <c r="AQ223" s="17"/>
      <c r="AR223" s="17"/>
      <c r="AS223" s="17"/>
    </row>
    <row r="224" spans="3:45" s="10" customFormat="1" ht="20.100000000000001" customHeight="1" x14ac:dyDescent="0.25">
      <c r="C224" s="8"/>
      <c r="D224" s="17"/>
      <c r="E224" s="8"/>
      <c r="F224" s="8"/>
      <c r="G224" s="8"/>
      <c r="H224" s="17"/>
      <c r="I224" s="8"/>
      <c r="J224" s="17"/>
      <c r="K224" s="8"/>
      <c r="L224" s="17"/>
      <c r="M224" s="17"/>
      <c r="N224" s="8"/>
      <c r="O224" s="17"/>
      <c r="P224" s="17"/>
      <c r="Q224" s="8"/>
      <c r="R224" s="40"/>
      <c r="S224" s="8"/>
      <c r="T224" s="17"/>
      <c r="U224" s="8"/>
      <c r="V224" s="17"/>
      <c r="W224" s="8"/>
      <c r="X224" s="17"/>
      <c r="Y224" s="17"/>
      <c r="Z224" s="17"/>
      <c r="AA224" s="17"/>
      <c r="AB224" s="17"/>
      <c r="AC224" s="17"/>
      <c r="AD224" s="17"/>
      <c r="AE224" s="17"/>
      <c r="AF224" s="17"/>
      <c r="AG224" s="17"/>
      <c r="AH224" s="17"/>
      <c r="AI224" s="17"/>
      <c r="AJ224" s="17"/>
      <c r="AK224" s="17"/>
      <c r="AL224" s="17"/>
      <c r="AM224" s="17"/>
      <c r="AN224" s="17"/>
      <c r="AO224" s="17"/>
      <c r="AP224" s="17"/>
      <c r="AQ224" s="17"/>
      <c r="AR224" s="17"/>
      <c r="AS224" s="17"/>
    </row>
    <row r="225" spans="3:45" s="10" customFormat="1" ht="20.100000000000001" customHeight="1" x14ac:dyDescent="0.25">
      <c r="C225" s="8"/>
      <c r="D225" s="17"/>
      <c r="E225" s="8"/>
      <c r="F225" s="8"/>
      <c r="G225" s="8"/>
      <c r="H225" s="17"/>
      <c r="I225" s="8"/>
      <c r="J225" s="17"/>
      <c r="K225" s="8"/>
      <c r="L225" s="17"/>
      <c r="M225" s="8"/>
      <c r="N225" s="8"/>
      <c r="O225" s="8"/>
      <c r="P225" s="17"/>
      <c r="Q225" s="8"/>
      <c r="R225" s="40"/>
      <c r="S225" s="8"/>
      <c r="T225" s="17"/>
      <c r="U225" s="8"/>
      <c r="V225" s="17"/>
      <c r="W225" s="8"/>
      <c r="X225" s="17"/>
      <c r="Y225" s="17"/>
      <c r="Z225" s="17"/>
      <c r="AA225" s="17"/>
      <c r="AB225" s="17"/>
      <c r="AC225" s="17"/>
      <c r="AD225" s="17"/>
      <c r="AE225" s="17"/>
      <c r="AF225" s="17"/>
      <c r="AG225" s="17"/>
      <c r="AH225" s="17"/>
      <c r="AI225" s="17"/>
      <c r="AJ225" s="17"/>
      <c r="AK225" s="17"/>
      <c r="AL225" s="17"/>
      <c r="AM225" s="17"/>
      <c r="AN225" s="17"/>
      <c r="AO225" s="17"/>
      <c r="AP225" s="17"/>
      <c r="AQ225" s="17"/>
      <c r="AR225" s="17"/>
      <c r="AS225" s="17"/>
    </row>
    <row r="226" spans="3:45" s="10" customFormat="1" ht="20.100000000000001" customHeight="1" x14ac:dyDescent="0.25">
      <c r="C226" s="8"/>
      <c r="D226" s="17"/>
      <c r="E226" s="8"/>
      <c r="F226" s="8"/>
      <c r="G226" s="8"/>
      <c r="H226" s="17"/>
      <c r="I226" s="8"/>
      <c r="J226" s="17"/>
      <c r="K226" s="8"/>
      <c r="L226" s="17"/>
      <c r="M226" s="8"/>
      <c r="N226" s="8"/>
      <c r="O226" s="8"/>
      <c r="P226" s="17"/>
      <c r="Q226" s="8"/>
      <c r="R226" s="40"/>
      <c r="S226" s="8"/>
      <c r="T226" s="17"/>
      <c r="U226" s="8"/>
      <c r="V226" s="17"/>
      <c r="W226" s="8"/>
      <c r="X226" s="17"/>
      <c r="Y226" s="17"/>
      <c r="Z226" s="17"/>
      <c r="AA226" s="17"/>
      <c r="AB226" s="17"/>
      <c r="AC226" s="17"/>
      <c r="AD226" s="17"/>
      <c r="AE226" s="17"/>
      <c r="AF226" s="17"/>
      <c r="AG226" s="17"/>
      <c r="AH226" s="17"/>
      <c r="AI226" s="17"/>
      <c r="AJ226" s="17"/>
      <c r="AK226" s="17"/>
      <c r="AL226" s="17"/>
      <c r="AM226" s="17"/>
      <c r="AN226" s="17"/>
      <c r="AO226" s="17"/>
      <c r="AP226" s="17"/>
      <c r="AQ226" s="17"/>
      <c r="AR226" s="17"/>
      <c r="AS226" s="17"/>
    </row>
    <row r="227" spans="3:45" s="10" customFormat="1" ht="20.100000000000001" customHeight="1" x14ac:dyDescent="0.25">
      <c r="C227" s="8"/>
      <c r="D227" s="17"/>
      <c r="E227" s="8"/>
      <c r="F227" s="8"/>
      <c r="G227" s="8"/>
      <c r="H227" s="17"/>
      <c r="I227" s="8"/>
      <c r="J227" s="17"/>
      <c r="K227" s="8"/>
      <c r="L227" s="17"/>
      <c r="M227" s="8"/>
      <c r="N227" s="8"/>
      <c r="O227" s="8"/>
      <c r="P227" s="17"/>
      <c r="Q227" s="8"/>
      <c r="R227" s="40"/>
      <c r="S227" s="8"/>
      <c r="T227" s="17"/>
      <c r="U227" s="8"/>
      <c r="V227" s="17"/>
      <c r="W227" s="8"/>
      <c r="X227" s="17"/>
      <c r="Y227" s="17"/>
      <c r="Z227" s="17"/>
      <c r="AA227" s="8"/>
      <c r="AB227" s="8"/>
      <c r="AC227" s="8"/>
      <c r="AD227" s="17"/>
      <c r="AE227" s="17"/>
      <c r="AF227" s="17"/>
      <c r="AG227" s="17"/>
      <c r="AH227" s="17"/>
      <c r="AI227" s="17"/>
      <c r="AJ227" s="17"/>
      <c r="AK227" s="17"/>
      <c r="AL227" s="17"/>
      <c r="AM227" s="17"/>
      <c r="AN227" s="17"/>
      <c r="AO227" s="17"/>
      <c r="AP227" s="17"/>
      <c r="AQ227" s="17"/>
      <c r="AR227" s="17"/>
      <c r="AS227" s="17"/>
    </row>
    <row r="228" spans="3:45" s="10" customFormat="1" ht="20.100000000000001" customHeight="1" x14ac:dyDescent="0.25">
      <c r="C228" s="8"/>
      <c r="D228" s="17"/>
      <c r="E228" s="8"/>
      <c r="F228" s="8"/>
      <c r="G228" s="8"/>
      <c r="H228" s="17"/>
      <c r="I228" s="8"/>
      <c r="J228" s="8"/>
      <c r="K228" s="8"/>
      <c r="L228" s="17"/>
      <c r="M228" s="8"/>
      <c r="N228" s="8"/>
      <c r="O228" s="8"/>
      <c r="P228" s="17"/>
      <c r="Q228" s="8"/>
      <c r="R228" s="40"/>
      <c r="S228" s="8"/>
      <c r="T228" s="17"/>
      <c r="U228" s="8"/>
      <c r="V228" s="17"/>
      <c r="W228" s="8"/>
      <c r="X228" s="17"/>
      <c r="Y228" s="8"/>
      <c r="Z228" s="8"/>
      <c r="AA228" s="8"/>
      <c r="AB228" s="8"/>
      <c r="AC228" s="8"/>
      <c r="AD228" s="8"/>
      <c r="AE228" s="8"/>
      <c r="AF228" s="17"/>
      <c r="AG228" s="17"/>
      <c r="AH228" s="17"/>
      <c r="AI228" s="17"/>
      <c r="AJ228" s="17"/>
      <c r="AK228" s="17"/>
      <c r="AL228" s="17"/>
      <c r="AM228" s="17"/>
      <c r="AN228" s="17"/>
      <c r="AO228" s="17"/>
      <c r="AP228" s="17"/>
      <c r="AQ228" s="17"/>
      <c r="AR228" s="17"/>
      <c r="AS228" s="17"/>
    </row>
    <row r="229" spans="3:45" s="7" customFormat="1" ht="20.100000000000001" customHeight="1" x14ac:dyDescent="0.25">
      <c r="C229" s="8"/>
      <c r="D229" s="17"/>
      <c r="E229" s="8"/>
      <c r="F229" s="8"/>
      <c r="G229" s="8"/>
      <c r="H229" s="17"/>
      <c r="I229" s="8"/>
      <c r="J229" s="8"/>
      <c r="K229" s="8"/>
      <c r="L229" s="17"/>
      <c r="M229" s="8"/>
      <c r="N229" s="8"/>
      <c r="O229" s="8"/>
      <c r="P229" s="17"/>
      <c r="Q229" s="8"/>
      <c r="R229" s="40"/>
      <c r="S229" s="8"/>
      <c r="T229" s="17"/>
      <c r="U229" s="8"/>
      <c r="V229" s="17"/>
      <c r="W229" s="8"/>
      <c r="X229" s="17"/>
      <c r="Y229" s="8"/>
      <c r="Z229" s="8"/>
      <c r="AA229" s="8"/>
      <c r="AB229" s="8"/>
      <c r="AC229" s="8"/>
      <c r="AD229" s="8"/>
      <c r="AE229" s="8"/>
      <c r="AF229" s="8"/>
      <c r="AG229" s="8"/>
      <c r="AH229" s="17"/>
      <c r="AI229" s="17"/>
      <c r="AJ229" s="8"/>
      <c r="AK229" s="8"/>
      <c r="AL229" s="8"/>
      <c r="AM229" s="8"/>
      <c r="AN229" s="8"/>
      <c r="AO229" s="8"/>
      <c r="AP229" s="8"/>
      <c r="AQ229" s="8"/>
      <c r="AR229" s="8"/>
      <c r="AS229" s="8"/>
    </row>
    <row r="230" spans="3:45" s="7" customFormat="1" ht="20.100000000000001" customHeight="1" x14ac:dyDescent="0.25">
      <c r="C230" s="8"/>
      <c r="D230" s="17"/>
      <c r="E230" s="8"/>
      <c r="F230" s="8"/>
      <c r="G230" s="8"/>
      <c r="H230" s="17"/>
      <c r="I230" s="8"/>
      <c r="J230" s="8"/>
      <c r="K230" s="8"/>
      <c r="L230" s="17"/>
      <c r="M230" s="8"/>
      <c r="N230" s="8"/>
      <c r="O230" s="8"/>
      <c r="P230" s="17"/>
      <c r="Q230" s="8"/>
      <c r="R230" s="40"/>
      <c r="S230" s="8"/>
      <c r="T230" s="17"/>
      <c r="U230" s="8"/>
      <c r="V230" s="17"/>
      <c r="W230" s="8"/>
      <c r="X230" s="17"/>
      <c r="Y230" s="8"/>
      <c r="Z230" s="8"/>
      <c r="AA230" s="8"/>
      <c r="AB230" s="8"/>
      <c r="AC230" s="8"/>
      <c r="AD230" s="8"/>
      <c r="AE230" s="8"/>
      <c r="AF230" s="8"/>
      <c r="AG230" s="8"/>
      <c r="AH230" s="17"/>
      <c r="AI230" s="17"/>
      <c r="AJ230" s="8"/>
      <c r="AK230" s="8"/>
      <c r="AL230" s="8"/>
      <c r="AM230" s="8"/>
      <c r="AN230" s="8"/>
      <c r="AO230" s="8"/>
      <c r="AP230" s="8"/>
      <c r="AQ230" s="8"/>
      <c r="AR230" s="8"/>
      <c r="AS230" s="8"/>
    </row>
    <row r="231" spans="3:45" s="7" customFormat="1" ht="20.100000000000001" customHeight="1" x14ac:dyDescent="0.25">
      <c r="C231" s="8"/>
      <c r="D231" s="17"/>
      <c r="E231" s="8"/>
      <c r="F231" s="8"/>
      <c r="G231" s="8"/>
      <c r="H231" s="17"/>
      <c r="I231" s="8"/>
      <c r="J231" s="8"/>
      <c r="K231" s="8"/>
      <c r="L231" s="17"/>
      <c r="M231" s="8"/>
      <c r="N231" s="8"/>
      <c r="O231" s="8"/>
      <c r="P231" s="17"/>
      <c r="Q231" s="8"/>
      <c r="R231" s="40"/>
      <c r="S231" s="8"/>
      <c r="T231" s="17"/>
      <c r="U231" s="8"/>
      <c r="V231" s="17"/>
      <c r="W231" s="8"/>
      <c r="X231" s="17"/>
      <c r="Y231" s="8"/>
      <c r="Z231" s="8"/>
      <c r="AA231" s="8"/>
      <c r="AB231" s="8"/>
      <c r="AC231" s="8"/>
      <c r="AD231" s="8"/>
      <c r="AE231" s="8"/>
      <c r="AF231" s="8"/>
      <c r="AG231" s="8"/>
      <c r="AH231" s="17"/>
      <c r="AI231" s="17"/>
      <c r="AJ231" s="8"/>
      <c r="AK231" s="8"/>
      <c r="AL231" s="8"/>
      <c r="AM231" s="8"/>
      <c r="AN231" s="8"/>
      <c r="AO231" s="8"/>
      <c r="AP231" s="8"/>
      <c r="AQ231" s="8"/>
      <c r="AR231" s="8"/>
      <c r="AS231" s="8"/>
    </row>
    <row r="232" spans="3:45" s="7" customFormat="1" ht="20.100000000000001" customHeight="1" x14ac:dyDescent="0.25">
      <c r="C232" s="8"/>
      <c r="D232" s="17"/>
      <c r="E232" s="8"/>
      <c r="F232" s="8"/>
      <c r="G232" s="8"/>
      <c r="H232" s="17"/>
      <c r="I232" s="8"/>
      <c r="J232" s="8"/>
      <c r="K232" s="8"/>
      <c r="L232" s="17"/>
      <c r="M232" s="8"/>
      <c r="N232" s="8"/>
      <c r="O232" s="8"/>
      <c r="P232" s="17"/>
      <c r="Q232" s="8"/>
      <c r="R232" s="40"/>
      <c r="S232" s="8"/>
      <c r="T232" s="17"/>
      <c r="U232" s="8"/>
      <c r="V232" s="17"/>
      <c r="W232" s="8"/>
      <c r="X232" s="17"/>
      <c r="Y232" s="8"/>
      <c r="Z232" s="8"/>
      <c r="AA232" s="8"/>
      <c r="AB232" s="8"/>
      <c r="AC232" s="8"/>
      <c r="AD232" s="8"/>
      <c r="AE232" s="8"/>
      <c r="AF232" s="8"/>
      <c r="AG232" s="8"/>
      <c r="AH232" s="17"/>
      <c r="AI232" s="17"/>
      <c r="AJ232" s="8"/>
      <c r="AK232" s="8"/>
      <c r="AL232" s="8"/>
      <c r="AM232" s="8"/>
      <c r="AN232" s="8"/>
      <c r="AO232" s="8"/>
      <c r="AP232" s="8"/>
      <c r="AQ232" s="8"/>
      <c r="AR232" s="8"/>
      <c r="AS232" s="8"/>
    </row>
    <row r="233" spans="3:45" s="7" customFormat="1" ht="20.100000000000001" customHeight="1" x14ac:dyDescent="0.25">
      <c r="C233" s="8"/>
      <c r="D233" s="17"/>
      <c r="E233" s="8"/>
      <c r="F233" s="8"/>
      <c r="G233" s="8"/>
      <c r="H233" s="17"/>
      <c r="I233" s="8"/>
      <c r="J233" s="8"/>
      <c r="K233" s="8"/>
      <c r="L233" s="17"/>
      <c r="M233" s="8"/>
      <c r="N233" s="8"/>
      <c r="O233" s="8"/>
      <c r="P233" s="17"/>
      <c r="Q233" s="8"/>
      <c r="R233" s="40"/>
      <c r="S233" s="8"/>
      <c r="T233" s="17"/>
      <c r="U233" s="8"/>
      <c r="V233" s="17"/>
      <c r="W233" s="8"/>
      <c r="X233" s="17"/>
      <c r="Y233" s="8"/>
      <c r="Z233" s="8"/>
      <c r="AA233" s="8"/>
      <c r="AB233" s="8"/>
      <c r="AC233" s="8"/>
      <c r="AD233" s="8"/>
      <c r="AE233" s="8"/>
      <c r="AF233" s="8"/>
      <c r="AG233" s="8"/>
      <c r="AH233" s="17"/>
      <c r="AI233" s="17"/>
      <c r="AJ233" s="8"/>
      <c r="AK233" s="8"/>
      <c r="AL233" s="8"/>
      <c r="AM233" s="8"/>
      <c r="AN233" s="8"/>
      <c r="AO233" s="8"/>
      <c r="AP233" s="8"/>
      <c r="AQ233" s="8"/>
      <c r="AR233" s="8"/>
      <c r="AS233" s="8"/>
    </row>
    <row r="234" spans="3:45" s="7" customFormat="1" ht="20.100000000000001" customHeight="1" x14ac:dyDescent="0.25">
      <c r="C234" s="8"/>
      <c r="D234" s="17"/>
      <c r="E234" s="8"/>
      <c r="F234" s="8"/>
      <c r="G234" s="8"/>
      <c r="H234" s="17"/>
      <c r="I234" s="8"/>
      <c r="J234" s="8"/>
      <c r="K234" s="8"/>
      <c r="L234" s="17"/>
      <c r="M234" s="8"/>
      <c r="N234" s="8"/>
      <c r="O234" s="8"/>
      <c r="P234" s="17"/>
      <c r="Q234" s="8"/>
      <c r="R234" s="40"/>
      <c r="S234" s="8"/>
      <c r="T234" s="17"/>
      <c r="U234" s="8"/>
      <c r="V234" s="17"/>
      <c r="W234" s="8"/>
      <c r="X234" s="17"/>
      <c r="Y234" s="8"/>
      <c r="Z234" s="8"/>
      <c r="AA234" s="8"/>
      <c r="AB234" s="8"/>
      <c r="AC234" s="8"/>
      <c r="AD234" s="8"/>
      <c r="AE234" s="8"/>
      <c r="AF234" s="8"/>
      <c r="AG234" s="8"/>
      <c r="AH234" s="17"/>
      <c r="AI234" s="17"/>
      <c r="AJ234" s="8"/>
      <c r="AK234" s="8"/>
      <c r="AL234" s="8"/>
      <c r="AM234" s="8"/>
      <c r="AN234" s="8"/>
      <c r="AO234" s="8"/>
      <c r="AP234" s="8"/>
      <c r="AQ234" s="8"/>
      <c r="AR234" s="8"/>
      <c r="AS234" s="8"/>
    </row>
    <row r="235" spans="3:45" s="7" customFormat="1" ht="20.100000000000001" customHeight="1" x14ac:dyDescent="0.25">
      <c r="C235" s="8"/>
      <c r="D235" s="17"/>
      <c r="E235" s="8"/>
      <c r="F235" s="8"/>
      <c r="G235" s="8"/>
      <c r="H235" s="17"/>
      <c r="I235" s="8"/>
      <c r="J235" s="8"/>
      <c r="K235" s="8"/>
      <c r="L235" s="17"/>
      <c r="M235" s="8"/>
      <c r="N235" s="8"/>
      <c r="O235" s="8"/>
      <c r="P235" s="17"/>
      <c r="Q235" s="8"/>
      <c r="R235" s="40"/>
      <c r="S235" s="8"/>
      <c r="T235" s="17"/>
      <c r="U235" s="8"/>
      <c r="V235" s="17"/>
      <c r="W235" s="8"/>
      <c r="X235" s="17"/>
      <c r="Y235" s="8"/>
      <c r="Z235" s="8"/>
      <c r="AA235" s="8"/>
      <c r="AB235" s="8"/>
      <c r="AC235" s="8"/>
      <c r="AD235" s="8"/>
      <c r="AE235" s="8"/>
      <c r="AF235" s="8"/>
      <c r="AG235" s="8"/>
      <c r="AH235" s="17"/>
      <c r="AI235" s="17"/>
      <c r="AJ235" s="8"/>
      <c r="AK235" s="8"/>
      <c r="AL235" s="8"/>
      <c r="AM235" s="8"/>
      <c r="AN235" s="8"/>
      <c r="AO235" s="8"/>
      <c r="AP235" s="8"/>
      <c r="AQ235" s="8"/>
      <c r="AR235" s="8"/>
      <c r="AS235" s="8"/>
    </row>
    <row r="236" spans="3:45" s="7" customFormat="1" ht="20.100000000000001" customHeight="1" x14ac:dyDescent="0.25">
      <c r="C236" s="8"/>
      <c r="D236" s="17"/>
      <c r="E236" s="8"/>
      <c r="F236" s="8"/>
      <c r="G236" s="8"/>
      <c r="H236" s="17"/>
      <c r="I236" s="8"/>
      <c r="J236" s="8"/>
      <c r="K236" s="8"/>
      <c r="L236" s="17"/>
      <c r="M236" s="8"/>
      <c r="N236" s="8"/>
      <c r="O236" s="8"/>
      <c r="P236" s="17"/>
      <c r="Q236" s="8"/>
      <c r="R236" s="40"/>
      <c r="S236" s="8"/>
      <c r="T236" s="17"/>
      <c r="U236" s="8"/>
      <c r="V236" s="17"/>
      <c r="W236" s="8"/>
      <c r="X236" s="17"/>
      <c r="Y236" s="8"/>
      <c r="Z236" s="8"/>
      <c r="AA236" s="8"/>
      <c r="AB236" s="8"/>
      <c r="AC236" s="8"/>
      <c r="AD236" s="8"/>
      <c r="AE236" s="8"/>
      <c r="AF236" s="8"/>
      <c r="AG236" s="8"/>
      <c r="AH236" s="17"/>
      <c r="AI236" s="17"/>
      <c r="AJ236" s="8"/>
      <c r="AK236" s="8"/>
      <c r="AL236" s="8"/>
      <c r="AM236" s="8"/>
      <c r="AN236" s="8"/>
      <c r="AO236" s="8"/>
      <c r="AP236" s="8"/>
      <c r="AQ236" s="8"/>
      <c r="AR236" s="8"/>
      <c r="AS236" s="8"/>
    </row>
    <row r="237" spans="3:45" s="7" customFormat="1" ht="20.100000000000001" customHeight="1" x14ac:dyDescent="0.25">
      <c r="C237" s="8"/>
      <c r="D237" s="17"/>
      <c r="E237" s="8"/>
      <c r="F237" s="8"/>
      <c r="G237" s="8"/>
      <c r="H237" s="17"/>
      <c r="I237" s="8"/>
      <c r="J237" s="8"/>
      <c r="K237" s="8"/>
      <c r="L237" s="17"/>
      <c r="M237" s="8"/>
      <c r="N237" s="8"/>
      <c r="O237" s="8"/>
      <c r="P237" s="17"/>
      <c r="Q237" s="8"/>
      <c r="R237" s="40"/>
      <c r="S237" s="8"/>
      <c r="T237" s="17"/>
      <c r="U237" s="8"/>
      <c r="V237" s="17"/>
      <c r="W237" s="8"/>
      <c r="X237" s="17"/>
      <c r="Y237" s="8"/>
      <c r="Z237" s="8"/>
      <c r="AA237" s="8"/>
      <c r="AB237" s="8"/>
      <c r="AC237" s="8"/>
      <c r="AD237" s="8"/>
      <c r="AE237" s="8"/>
      <c r="AF237" s="8"/>
      <c r="AG237" s="8"/>
      <c r="AH237" s="17"/>
      <c r="AI237" s="17"/>
      <c r="AJ237" s="8"/>
      <c r="AK237" s="8"/>
      <c r="AL237" s="8"/>
      <c r="AM237" s="8"/>
      <c r="AN237" s="8"/>
      <c r="AO237" s="8"/>
      <c r="AP237" s="8"/>
      <c r="AQ237" s="8"/>
      <c r="AR237" s="8"/>
      <c r="AS237" s="8"/>
    </row>
    <row r="238" spans="3:45" s="7" customFormat="1" ht="20.100000000000001" customHeight="1" x14ac:dyDescent="0.25">
      <c r="C238" s="8"/>
      <c r="D238" s="17"/>
      <c r="E238" s="8"/>
      <c r="F238" s="8"/>
      <c r="G238" s="8"/>
      <c r="H238" s="17"/>
      <c r="I238" s="8"/>
      <c r="J238" s="8"/>
      <c r="K238" s="8"/>
      <c r="L238" s="17"/>
      <c r="M238" s="8"/>
      <c r="N238" s="8"/>
      <c r="O238" s="8"/>
      <c r="P238" s="17"/>
      <c r="Q238" s="8"/>
      <c r="R238" s="40"/>
      <c r="S238" s="8"/>
      <c r="T238" s="17"/>
      <c r="U238" s="8"/>
      <c r="V238" s="17"/>
      <c r="W238" s="8"/>
      <c r="X238" s="17"/>
      <c r="Y238" s="8"/>
      <c r="Z238" s="8"/>
      <c r="AA238" s="8"/>
      <c r="AB238" s="8"/>
      <c r="AC238" s="8"/>
      <c r="AD238" s="8"/>
      <c r="AE238" s="8"/>
      <c r="AF238" s="8"/>
      <c r="AG238" s="8"/>
      <c r="AH238" s="17"/>
      <c r="AI238" s="17"/>
      <c r="AJ238" s="8"/>
      <c r="AK238" s="8"/>
      <c r="AL238" s="8"/>
      <c r="AM238" s="8"/>
      <c r="AN238" s="8"/>
      <c r="AO238" s="8"/>
      <c r="AP238" s="8"/>
      <c r="AQ238" s="8"/>
      <c r="AR238" s="8"/>
      <c r="AS238" s="8"/>
    </row>
    <row r="239" spans="3:45" s="7" customFormat="1" ht="20.100000000000001" customHeight="1" x14ac:dyDescent="0.25">
      <c r="C239" s="8"/>
      <c r="D239" s="17"/>
      <c r="E239" s="8"/>
      <c r="F239" s="8"/>
      <c r="G239" s="8"/>
      <c r="H239" s="17"/>
      <c r="I239" s="8"/>
      <c r="J239" s="8"/>
      <c r="K239" s="8"/>
      <c r="L239" s="17"/>
      <c r="M239" s="8"/>
      <c r="N239" s="8"/>
      <c r="O239" s="8"/>
      <c r="P239" s="17"/>
      <c r="Q239" s="8"/>
      <c r="R239" s="40"/>
      <c r="S239" s="8"/>
      <c r="T239" s="17"/>
      <c r="U239" s="8"/>
      <c r="V239" s="17"/>
      <c r="W239" s="8"/>
      <c r="X239" s="17"/>
      <c r="Y239" s="8"/>
      <c r="Z239" s="8"/>
      <c r="AA239" s="8"/>
      <c r="AB239" s="8"/>
      <c r="AC239" s="8"/>
      <c r="AD239" s="8"/>
      <c r="AE239" s="8"/>
      <c r="AF239" s="8"/>
      <c r="AG239" s="8"/>
      <c r="AH239" s="17"/>
      <c r="AI239" s="17"/>
      <c r="AJ239" s="8"/>
      <c r="AK239" s="8"/>
      <c r="AL239" s="8"/>
      <c r="AM239" s="8"/>
      <c r="AN239" s="8"/>
      <c r="AO239" s="8"/>
      <c r="AP239" s="8"/>
      <c r="AQ239" s="8"/>
      <c r="AR239" s="8"/>
      <c r="AS239" s="8"/>
    </row>
    <row r="240" spans="3:45" s="7" customFormat="1" ht="20.100000000000001" customHeight="1" x14ac:dyDescent="0.25">
      <c r="C240" s="8"/>
      <c r="D240" s="17"/>
      <c r="E240" s="8"/>
      <c r="F240" s="8"/>
      <c r="G240" s="8"/>
      <c r="H240" s="17"/>
      <c r="I240" s="8"/>
      <c r="J240" s="8"/>
      <c r="K240" s="8"/>
      <c r="L240" s="17"/>
      <c r="M240" s="8"/>
      <c r="N240" s="8"/>
      <c r="O240" s="8"/>
      <c r="P240" s="17"/>
      <c r="Q240" s="8"/>
      <c r="R240" s="40"/>
      <c r="S240" s="8"/>
      <c r="T240" s="17"/>
      <c r="U240" s="8"/>
      <c r="V240" s="17"/>
      <c r="W240" s="8"/>
      <c r="X240" s="17"/>
      <c r="Y240" s="8"/>
      <c r="Z240" s="8"/>
      <c r="AA240" s="8"/>
      <c r="AB240" s="8"/>
      <c r="AC240" s="8"/>
      <c r="AD240" s="8"/>
      <c r="AE240" s="8"/>
      <c r="AF240" s="8"/>
      <c r="AG240" s="8"/>
      <c r="AH240" s="17"/>
      <c r="AI240" s="17"/>
      <c r="AJ240" s="8"/>
      <c r="AK240" s="8"/>
      <c r="AL240" s="8"/>
      <c r="AM240" s="8"/>
      <c r="AN240" s="8"/>
      <c r="AO240" s="8"/>
      <c r="AP240" s="8"/>
      <c r="AQ240" s="8"/>
      <c r="AR240" s="8"/>
      <c r="AS240" s="8"/>
    </row>
    <row r="241" spans="3:45" s="7" customFormat="1" ht="20.100000000000001" customHeight="1" x14ac:dyDescent="0.25">
      <c r="C241" s="8"/>
      <c r="D241" s="17"/>
      <c r="E241" s="8"/>
      <c r="F241" s="8"/>
      <c r="G241" s="8"/>
      <c r="H241" s="17"/>
      <c r="I241" s="8"/>
      <c r="J241" s="8"/>
      <c r="K241" s="8"/>
      <c r="L241" s="17"/>
      <c r="M241" s="8"/>
      <c r="N241" s="8"/>
      <c r="O241" s="8"/>
      <c r="P241" s="17"/>
      <c r="Q241" s="8"/>
      <c r="R241" s="40"/>
      <c r="S241" s="8"/>
      <c r="T241" s="17"/>
      <c r="U241" s="8"/>
      <c r="V241" s="17"/>
      <c r="W241" s="8"/>
      <c r="X241" s="17"/>
      <c r="Y241" s="8"/>
      <c r="Z241" s="8"/>
      <c r="AA241" s="8"/>
      <c r="AB241" s="8"/>
      <c r="AC241" s="8"/>
      <c r="AD241" s="8"/>
      <c r="AE241" s="8"/>
      <c r="AF241" s="8"/>
      <c r="AG241" s="8"/>
      <c r="AH241" s="17"/>
      <c r="AI241" s="17"/>
      <c r="AJ241" s="8"/>
      <c r="AK241" s="8"/>
      <c r="AL241" s="8"/>
      <c r="AM241" s="8"/>
      <c r="AN241" s="8"/>
      <c r="AO241" s="8"/>
      <c r="AP241" s="8"/>
      <c r="AQ241" s="8"/>
      <c r="AR241" s="8"/>
      <c r="AS241" s="8"/>
    </row>
    <row r="242" spans="3:45" s="7" customFormat="1" ht="20.100000000000001" customHeight="1" x14ac:dyDescent="0.25">
      <c r="C242" s="8"/>
      <c r="D242" s="17"/>
      <c r="E242" s="8"/>
      <c r="F242" s="8"/>
      <c r="G242" s="8"/>
      <c r="H242" s="17"/>
      <c r="I242" s="8"/>
      <c r="J242" s="8"/>
      <c r="K242" s="8"/>
      <c r="L242" s="17"/>
      <c r="M242" s="8"/>
      <c r="N242" s="8"/>
      <c r="O242" s="8"/>
      <c r="P242" s="17"/>
      <c r="Q242" s="8"/>
      <c r="R242" s="40"/>
      <c r="S242" s="8"/>
      <c r="T242" s="17"/>
      <c r="U242" s="8"/>
      <c r="V242" s="17"/>
      <c r="W242" s="8"/>
      <c r="X242" s="17"/>
      <c r="Y242" s="8"/>
      <c r="Z242" s="8"/>
      <c r="AA242" s="8"/>
      <c r="AB242" s="8"/>
      <c r="AC242" s="8"/>
      <c r="AD242" s="8"/>
      <c r="AE242" s="8"/>
      <c r="AF242" s="8"/>
      <c r="AG242" s="8"/>
      <c r="AH242" s="17"/>
      <c r="AI242" s="17"/>
      <c r="AJ242" s="8"/>
      <c r="AK242" s="8"/>
      <c r="AL242" s="8"/>
      <c r="AM242" s="8"/>
      <c r="AN242" s="8"/>
      <c r="AO242" s="8"/>
      <c r="AP242" s="8"/>
      <c r="AQ242" s="8"/>
      <c r="AR242" s="8"/>
      <c r="AS242" s="8"/>
    </row>
    <row r="243" spans="3:45" s="7" customFormat="1" ht="20.100000000000001" customHeight="1" x14ac:dyDescent="0.25">
      <c r="C243" s="8"/>
      <c r="D243" s="17"/>
      <c r="E243" s="8"/>
      <c r="F243" s="8"/>
      <c r="G243" s="8"/>
      <c r="H243" s="17"/>
      <c r="I243" s="8"/>
      <c r="J243" s="8"/>
      <c r="K243" s="8"/>
      <c r="L243" s="17"/>
      <c r="M243" s="8"/>
      <c r="N243" s="8"/>
      <c r="O243" s="8"/>
      <c r="P243" s="17"/>
      <c r="Q243" s="8"/>
      <c r="R243" s="40"/>
      <c r="S243" s="8"/>
      <c r="T243" s="17"/>
      <c r="U243" s="8"/>
      <c r="V243" s="17"/>
      <c r="W243" s="8"/>
      <c r="X243" s="17"/>
      <c r="Y243" s="8"/>
      <c r="Z243" s="8"/>
      <c r="AA243" s="8"/>
      <c r="AB243" s="8"/>
      <c r="AC243" s="8"/>
      <c r="AD243" s="8"/>
      <c r="AE243" s="8"/>
      <c r="AF243" s="8"/>
      <c r="AG243" s="8"/>
      <c r="AH243" s="17"/>
      <c r="AI243" s="17"/>
      <c r="AJ243" s="8"/>
      <c r="AK243" s="8"/>
      <c r="AL243" s="8"/>
      <c r="AM243" s="8"/>
      <c r="AN243" s="8"/>
      <c r="AO243" s="8"/>
      <c r="AP243" s="8"/>
      <c r="AQ243" s="8"/>
      <c r="AR243" s="8"/>
      <c r="AS243" s="8"/>
    </row>
    <row r="244" spans="3:45" s="7" customFormat="1" ht="20.100000000000001" customHeight="1" x14ac:dyDescent="0.25">
      <c r="C244" s="8"/>
      <c r="D244" s="17"/>
      <c r="E244" s="8"/>
      <c r="F244" s="8"/>
      <c r="G244" s="8"/>
      <c r="H244" s="17"/>
      <c r="I244" s="8"/>
      <c r="J244" s="8"/>
      <c r="K244" s="8"/>
      <c r="L244" s="17"/>
      <c r="M244" s="8"/>
      <c r="N244" s="8"/>
      <c r="O244" s="8"/>
      <c r="P244" s="17"/>
      <c r="Q244" s="8"/>
      <c r="R244" s="40"/>
      <c r="S244" s="8"/>
      <c r="T244" s="17"/>
      <c r="U244" s="8"/>
      <c r="V244" s="17"/>
      <c r="W244" s="8"/>
      <c r="X244" s="17"/>
      <c r="Y244" s="8"/>
      <c r="Z244" s="8"/>
      <c r="AA244" s="8"/>
      <c r="AB244" s="8"/>
      <c r="AC244" s="8"/>
      <c r="AD244" s="8"/>
      <c r="AE244" s="8"/>
      <c r="AF244" s="8"/>
      <c r="AG244" s="8"/>
      <c r="AH244" s="17"/>
      <c r="AI244" s="17"/>
      <c r="AJ244" s="8"/>
      <c r="AK244" s="8"/>
      <c r="AL244" s="8"/>
      <c r="AM244" s="8"/>
      <c r="AN244" s="8"/>
      <c r="AO244" s="8"/>
      <c r="AP244" s="8"/>
      <c r="AQ244" s="8"/>
      <c r="AR244" s="8"/>
      <c r="AS244" s="8"/>
    </row>
    <row r="245" spans="3:45" s="7" customFormat="1" ht="20.100000000000001" customHeight="1" x14ac:dyDescent="0.25">
      <c r="C245" s="8"/>
      <c r="D245" s="17"/>
      <c r="E245" s="8"/>
      <c r="F245" s="8"/>
      <c r="G245" s="8"/>
      <c r="H245" s="17"/>
      <c r="I245" s="8"/>
      <c r="J245" s="8"/>
      <c r="K245" s="8"/>
      <c r="L245" s="17"/>
      <c r="M245" s="8"/>
      <c r="N245" s="8"/>
      <c r="O245" s="8"/>
      <c r="P245" s="17"/>
      <c r="Q245" s="8"/>
      <c r="R245" s="40"/>
      <c r="S245" s="8"/>
      <c r="T245" s="17"/>
      <c r="U245" s="8"/>
      <c r="V245" s="17"/>
      <c r="W245" s="8"/>
      <c r="X245" s="17"/>
      <c r="Y245" s="8"/>
      <c r="Z245" s="8"/>
      <c r="AA245" s="8"/>
      <c r="AB245" s="8"/>
      <c r="AC245" s="8"/>
      <c r="AD245" s="8"/>
      <c r="AE245" s="8"/>
      <c r="AF245" s="8"/>
      <c r="AG245" s="8"/>
      <c r="AH245" s="17"/>
      <c r="AI245" s="17"/>
      <c r="AJ245" s="8"/>
      <c r="AK245" s="8"/>
      <c r="AL245" s="8"/>
      <c r="AM245" s="8"/>
      <c r="AN245" s="8"/>
      <c r="AO245" s="8"/>
      <c r="AP245" s="8"/>
      <c r="AQ245" s="8"/>
      <c r="AR245" s="8"/>
      <c r="AS245" s="8"/>
    </row>
    <row r="246" spans="3:45" s="7" customFormat="1" ht="20.100000000000001" customHeight="1" x14ac:dyDescent="0.25">
      <c r="C246" s="8"/>
      <c r="D246" s="17"/>
      <c r="E246" s="8"/>
      <c r="F246" s="8"/>
      <c r="G246" s="8"/>
      <c r="H246" s="17"/>
      <c r="I246" s="8"/>
      <c r="J246" s="8"/>
      <c r="K246" s="8"/>
      <c r="L246" s="17"/>
      <c r="M246" s="8"/>
      <c r="N246" s="8"/>
      <c r="O246" s="8"/>
      <c r="P246" s="17"/>
      <c r="Q246" s="8"/>
      <c r="R246" s="40"/>
      <c r="S246" s="8"/>
      <c r="T246" s="17"/>
      <c r="U246" s="8"/>
      <c r="V246" s="17"/>
      <c r="W246" s="8"/>
      <c r="X246" s="17"/>
      <c r="Y246" s="8"/>
      <c r="Z246" s="8"/>
      <c r="AA246" s="8"/>
      <c r="AB246" s="8"/>
      <c r="AC246" s="8"/>
      <c r="AD246" s="8"/>
      <c r="AE246" s="8"/>
      <c r="AF246" s="8"/>
      <c r="AG246" s="8"/>
      <c r="AH246" s="17"/>
      <c r="AI246" s="17"/>
      <c r="AJ246" s="8"/>
      <c r="AK246" s="8"/>
      <c r="AL246" s="8"/>
      <c r="AM246" s="8"/>
      <c r="AN246" s="8"/>
      <c r="AO246" s="8"/>
      <c r="AP246" s="8"/>
      <c r="AQ246" s="8"/>
      <c r="AR246" s="8"/>
      <c r="AS246" s="8"/>
    </row>
    <row r="247" spans="3:45" s="7" customFormat="1" ht="20.100000000000001" customHeight="1" x14ac:dyDescent="0.25">
      <c r="C247" s="8"/>
      <c r="D247" s="17"/>
      <c r="E247" s="8"/>
      <c r="F247" s="8"/>
      <c r="G247" s="8"/>
      <c r="H247" s="17"/>
      <c r="I247" s="8"/>
      <c r="J247" s="8"/>
      <c r="K247" s="8"/>
      <c r="L247" s="17"/>
      <c r="M247" s="8"/>
      <c r="N247" s="8"/>
      <c r="O247" s="8"/>
      <c r="P247" s="17"/>
      <c r="Q247" s="8"/>
      <c r="R247" s="40"/>
      <c r="S247" s="8"/>
      <c r="T247" s="17"/>
      <c r="U247" s="8"/>
      <c r="V247" s="17"/>
      <c r="W247" s="8"/>
      <c r="X247" s="17"/>
      <c r="Y247" s="8"/>
      <c r="Z247" s="8"/>
      <c r="AA247" s="8"/>
      <c r="AB247" s="8"/>
      <c r="AC247" s="8"/>
      <c r="AD247" s="8"/>
      <c r="AE247" s="8"/>
      <c r="AF247" s="8"/>
      <c r="AG247" s="8"/>
      <c r="AH247" s="17"/>
      <c r="AI247" s="17"/>
      <c r="AJ247" s="8"/>
      <c r="AK247" s="8"/>
      <c r="AL247" s="8"/>
      <c r="AM247" s="8"/>
      <c r="AN247" s="8"/>
      <c r="AO247" s="8"/>
      <c r="AP247" s="8"/>
      <c r="AQ247" s="8"/>
      <c r="AR247" s="8"/>
      <c r="AS247" s="8"/>
    </row>
    <row r="248" spans="3:45" s="7" customFormat="1" ht="20.100000000000001" customHeight="1" x14ac:dyDescent="0.25">
      <c r="C248" s="8"/>
      <c r="D248" s="17"/>
      <c r="E248" s="8"/>
      <c r="F248" s="8"/>
      <c r="G248" s="8"/>
      <c r="H248" s="17"/>
      <c r="I248" s="8"/>
      <c r="J248" s="8"/>
      <c r="K248" s="8"/>
      <c r="L248" s="17"/>
      <c r="M248" s="8"/>
      <c r="N248" s="8"/>
      <c r="O248" s="8"/>
      <c r="P248" s="17"/>
      <c r="Q248" s="8"/>
      <c r="R248" s="40"/>
      <c r="S248" s="8"/>
      <c r="T248" s="17"/>
      <c r="U248" s="8"/>
      <c r="V248" s="17"/>
      <c r="W248" s="8"/>
      <c r="X248" s="17"/>
      <c r="Y248" s="8"/>
      <c r="Z248" s="8"/>
      <c r="AA248" s="8"/>
      <c r="AB248" s="8"/>
      <c r="AC248" s="8"/>
      <c r="AD248" s="8"/>
      <c r="AE248" s="8"/>
      <c r="AF248" s="8"/>
      <c r="AG248" s="8"/>
      <c r="AH248" s="17"/>
      <c r="AI248" s="17"/>
    </row>
    <row r="249" spans="3:45" s="7" customFormat="1" ht="20.100000000000001" customHeight="1" x14ac:dyDescent="0.25">
      <c r="C249" s="8"/>
      <c r="D249" s="17"/>
      <c r="E249" s="8"/>
      <c r="F249" s="8"/>
      <c r="G249" s="8"/>
      <c r="H249" s="17"/>
      <c r="I249" s="8"/>
      <c r="J249" s="8"/>
      <c r="K249" s="8"/>
      <c r="L249" s="17"/>
      <c r="M249" s="8"/>
      <c r="N249" s="8"/>
      <c r="O249" s="8"/>
      <c r="P249" s="17"/>
      <c r="Q249" s="8"/>
      <c r="R249" s="40"/>
      <c r="S249" s="8"/>
      <c r="T249" s="17"/>
      <c r="U249" s="8"/>
      <c r="V249" s="17"/>
      <c r="W249" s="8"/>
      <c r="X249" s="17"/>
      <c r="Y249" s="8"/>
      <c r="Z249" s="8"/>
      <c r="AA249" s="8"/>
      <c r="AB249" s="8"/>
      <c r="AC249" s="8"/>
      <c r="AD249" s="8"/>
      <c r="AE249" s="8"/>
      <c r="AF249" s="8"/>
      <c r="AG249" s="8"/>
      <c r="AH249" s="17"/>
      <c r="AI249" s="17"/>
    </row>
    <row r="250" spans="3:45" s="7" customFormat="1" ht="20.100000000000001" customHeight="1" x14ac:dyDescent="0.25">
      <c r="C250" s="8"/>
      <c r="D250" s="17"/>
      <c r="E250" s="8"/>
      <c r="F250" s="8"/>
      <c r="G250" s="8"/>
      <c r="H250" s="17"/>
      <c r="I250" s="8"/>
      <c r="J250" s="8"/>
      <c r="K250" s="8"/>
      <c r="L250" s="17"/>
      <c r="M250" s="8"/>
      <c r="N250" s="8"/>
      <c r="O250" s="8"/>
      <c r="P250" s="17"/>
      <c r="Q250" s="8"/>
      <c r="R250" s="40"/>
      <c r="S250" s="8"/>
      <c r="T250" s="17"/>
      <c r="U250" s="8"/>
      <c r="V250" s="17"/>
      <c r="W250" s="8"/>
      <c r="X250" s="17"/>
      <c r="Y250" s="8"/>
      <c r="Z250" s="8"/>
      <c r="AA250" s="8"/>
      <c r="AB250" s="8"/>
      <c r="AC250" s="8"/>
      <c r="AD250" s="8"/>
      <c r="AE250" s="8"/>
      <c r="AF250" s="8"/>
      <c r="AG250" s="8"/>
      <c r="AH250" s="17"/>
      <c r="AI250" s="17"/>
    </row>
    <row r="251" spans="3:45" s="7" customFormat="1" ht="20.100000000000001" customHeight="1" x14ac:dyDescent="0.25">
      <c r="C251" s="8"/>
      <c r="D251" s="17"/>
      <c r="E251" s="8"/>
      <c r="F251" s="8"/>
      <c r="G251" s="8"/>
      <c r="H251" s="17"/>
      <c r="I251" s="8"/>
      <c r="J251" s="8"/>
      <c r="K251" s="8"/>
      <c r="L251" s="17"/>
      <c r="M251" s="8"/>
      <c r="N251" s="8"/>
      <c r="O251" s="8"/>
      <c r="P251" s="17"/>
      <c r="Q251" s="8"/>
      <c r="R251" s="40"/>
      <c r="S251" s="8"/>
      <c r="T251" s="17"/>
      <c r="U251" s="8"/>
      <c r="V251" s="17"/>
      <c r="W251" s="8"/>
      <c r="X251" s="17"/>
      <c r="Y251" s="8"/>
      <c r="Z251" s="8"/>
      <c r="AA251" s="8"/>
      <c r="AB251" s="8"/>
      <c r="AC251" s="8"/>
      <c r="AD251" s="8"/>
      <c r="AE251" s="8"/>
      <c r="AF251" s="8"/>
      <c r="AG251" s="8"/>
      <c r="AH251" s="17"/>
      <c r="AI251" s="17"/>
    </row>
    <row r="252" spans="3:45" s="7" customFormat="1" ht="20.100000000000001" customHeight="1" x14ac:dyDescent="0.25">
      <c r="C252" s="8"/>
      <c r="D252" s="17"/>
      <c r="E252" s="8"/>
      <c r="F252" s="8"/>
      <c r="G252" s="8"/>
      <c r="H252" s="17"/>
      <c r="I252" s="8"/>
      <c r="J252" s="8"/>
      <c r="K252" s="8"/>
      <c r="L252" s="17"/>
      <c r="M252" s="8"/>
      <c r="N252" s="8"/>
      <c r="O252" s="8"/>
      <c r="P252" s="17"/>
      <c r="Q252" s="8"/>
      <c r="R252" s="40"/>
      <c r="S252" s="8"/>
      <c r="T252" s="17"/>
      <c r="U252" s="8"/>
      <c r="V252" s="17"/>
      <c r="W252" s="8"/>
      <c r="X252" s="17"/>
      <c r="Y252" s="8"/>
      <c r="Z252" s="8"/>
      <c r="AA252" s="8"/>
      <c r="AB252" s="8"/>
      <c r="AC252" s="8"/>
      <c r="AD252" s="8"/>
      <c r="AE252" s="8"/>
      <c r="AF252" s="8"/>
      <c r="AG252" s="8"/>
      <c r="AH252" s="17"/>
      <c r="AI252" s="17"/>
    </row>
    <row r="253" spans="3:45" s="7" customFormat="1" ht="20.100000000000001" customHeight="1" x14ac:dyDescent="0.25">
      <c r="C253" s="8"/>
      <c r="D253" s="17"/>
      <c r="E253" s="8"/>
      <c r="F253" s="8"/>
      <c r="G253" s="8"/>
      <c r="H253" s="17"/>
      <c r="I253" s="8"/>
      <c r="J253" s="8"/>
      <c r="K253" s="8"/>
      <c r="L253" s="17"/>
      <c r="M253" s="8"/>
      <c r="N253" s="8"/>
      <c r="O253" s="8"/>
      <c r="P253" s="17"/>
      <c r="Q253" s="8"/>
      <c r="R253" s="40"/>
      <c r="S253" s="8"/>
      <c r="T253" s="17"/>
      <c r="U253" s="8"/>
      <c r="V253" s="17"/>
      <c r="W253" s="8"/>
      <c r="X253" s="17"/>
      <c r="Y253" s="8"/>
      <c r="Z253" s="8"/>
      <c r="AA253" s="8"/>
      <c r="AB253" s="8"/>
      <c r="AC253" s="8"/>
      <c r="AD253" s="8"/>
      <c r="AE253" s="8"/>
      <c r="AF253" s="8"/>
      <c r="AG253" s="8"/>
      <c r="AH253" s="17"/>
      <c r="AI253" s="17"/>
    </row>
    <row r="254" spans="3:45" s="7" customFormat="1" ht="20.100000000000001" customHeight="1" x14ac:dyDescent="0.25">
      <c r="C254" s="8"/>
      <c r="D254" s="17"/>
      <c r="E254" s="8"/>
      <c r="F254" s="8"/>
      <c r="G254" s="8"/>
      <c r="H254" s="17"/>
      <c r="I254" s="8"/>
      <c r="J254" s="8"/>
      <c r="K254" s="8"/>
      <c r="L254" s="17"/>
      <c r="M254" s="8"/>
      <c r="N254" s="8"/>
      <c r="O254" s="8"/>
      <c r="P254" s="17"/>
      <c r="Q254" s="8"/>
      <c r="R254" s="40"/>
      <c r="S254" s="8"/>
      <c r="T254" s="17"/>
      <c r="U254" s="8"/>
      <c r="V254" s="17"/>
      <c r="W254" s="8"/>
      <c r="X254" s="17"/>
      <c r="Y254" s="8"/>
      <c r="Z254" s="8"/>
      <c r="AA254" s="8"/>
      <c r="AB254" s="8"/>
      <c r="AC254" s="8"/>
      <c r="AD254" s="8"/>
      <c r="AE254" s="8"/>
      <c r="AF254" s="8"/>
      <c r="AG254" s="8"/>
      <c r="AH254" s="17"/>
      <c r="AI254" s="17"/>
    </row>
    <row r="255" spans="3:45" s="7" customFormat="1" ht="20.100000000000001" customHeight="1" x14ac:dyDescent="0.25">
      <c r="C255" s="8"/>
      <c r="D255" s="17"/>
      <c r="E255" s="8"/>
      <c r="F255" s="8"/>
      <c r="G255" s="8"/>
      <c r="H255" s="17"/>
      <c r="I255" s="8"/>
      <c r="J255" s="8"/>
      <c r="K255" s="8"/>
      <c r="L255" s="17"/>
      <c r="M255" s="8"/>
      <c r="N255" s="8"/>
      <c r="O255" s="8"/>
      <c r="P255" s="17"/>
      <c r="Q255" s="8"/>
      <c r="R255" s="40"/>
      <c r="S255" s="8"/>
      <c r="T255" s="17"/>
      <c r="U255" s="8"/>
      <c r="V255" s="17"/>
      <c r="W255" s="8"/>
      <c r="X255" s="17"/>
      <c r="Y255" s="8"/>
      <c r="Z255" s="8"/>
      <c r="AA255" s="8"/>
      <c r="AB255" s="8"/>
      <c r="AC255" s="8"/>
      <c r="AD255" s="8"/>
      <c r="AE255" s="8"/>
      <c r="AF255" s="8"/>
      <c r="AG255" s="8"/>
      <c r="AH255" s="17"/>
      <c r="AI255" s="17"/>
    </row>
    <row r="256" spans="3:45" s="7" customFormat="1" ht="20.100000000000001" customHeight="1" x14ac:dyDescent="0.25">
      <c r="C256" s="8"/>
      <c r="D256" s="17"/>
      <c r="E256" s="8"/>
      <c r="F256" s="8"/>
      <c r="G256" s="8"/>
      <c r="H256" s="17"/>
      <c r="I256" s="8"/>
      <c r="J256" s="8"/>
      <c r="K256" s="8"/>
      <c r="L256" s="17"/>
      <c r="M256" s="8"/>
      <c r="N256" s="8"/>
      <c r="O256" s="8"/>
      <c r="P256" s="17"/>
      <c r="Q256" s="8"/>
      <c r="R256" s="40"/>
      <c r="S256" s="8"/>
      <c r="T256" s="17"/>
      <c r="U256" s="8"/>
      <c r="V256" s="17"/>
      <c r="W256" s="8"/>
      <c r="X256" s="17"/>
      <c r="Y256" s="8"/>
      <c r="Z256" s="8"/>
      <c r="AA256" s="8"/>
      <c r="AB256" s="8"/>
      <c r="AC256" s="8"/>
      <c r="AD256" s="8"/>
      <c r="AE256" s="8"/>
      <c r="AF256" s="8"/>
      <c r="AG256" s="8"/>
      <c r="AH256" s="17"/>
      <c r="AI256" s="17"/>
    </row>
    <row r="257" spans="3:35" s="7" customFormat="1" ht="20.100000000000001" customHeight="1" x14ac:dyDescent="0.25">
      <c r="C257" s="8"/>
      <c r="D257" s="17"/>
      <c r="E257" s="8"/>
      <c r="F257" s="8"/>
      <c r="G257" s="8"/>
      <c r="H257" s="17"/>
      <c r="I257" s="8"/>
      <c r="J257" s="8"/>
      <c r="K257" s="8"/>
      <c r="L257" s="17"/>
      <c r="M257" s="8"/>
      <c r="N257" s="8"/>
      <c r="O257" s="8"/>
      <c r="P257" s="17"/>
      <c r="Q257" s="8"/>
      <c r="R257" s="40"/>
      <c r="S257" s="8"/>
      <c r="T257" s="17"/>
      <c r="U257" s="8"/>
      <c r="V257" s="17"/>
      <c r="W257" s="8"/>
      <c r="X257" s="17"/>
      <c r="Y257" s="8"/>
      <c r="Z257" s="8"/>
      <c r="AA257" s="8"/>
      <c r="AB257" s="8"/>
      <c r="AC257" s="8"/>
      <c r="AD257" s="8"/>
      <c r="AE257" s="8"/>
      <c r="AF257" s="8"/>
      <c r="AG257" s="8"/>
      <c r="AH257" s="17"/>
      <c r="AI257" s="17"/>
    </row>
    <row r="258" spans="3:35" s="7" customFormat="1" ht="20.100000000000001" customHeight="1" x14ac:dyDescent="0.25">
      <c r="C258" s="8"/>
      <c r="D258" s="17"/>
      <c r="E258" s="8"/>
      <c r="F258" s="8"/>
      <c r="G258" s="8"/>
      <c r="H258" s="17"/>
      <c r="I258" s="8"/>
      <c r="J258" s="8"/>
      <c r="K258" s="8"/>
      <c r="L258" s="17"/>
      <c r="M258" s="8"/>
      <c r="N258" s="8"/>
      <c r="O258" s="8"/>
      <c r="P258" s="17"/>
      <c r="Q258" s="8"/>
      <c r="R258" s="40"/>
      <c r="S258" s="8"/>
      <c r="T258" s="17"/>
      <c r="U258" s="8"/>
      <c r="V258" s="17"/>
      <c r="W258" s="8"/>
      <c r="X258" s="17"/>
      <c r="Y258" s="8"/>
      <c r="Z258" s="8"/>
      <c r="AA258" s="8"/>
      <c r="AB258" s="8"/>
      <c r="AC258" s="8"/>
      <c r="AD258" s="8"/>
      <c r="AE258" s="8"/>
      <c r="AF258" s="8"/>
      <c r="AG258" s="8"/>
      <c r="AH258" s="17"/>
      <c r="AI258" s="17"/>
    </row>
    <row r="259" spans="3:35" s="7" customFormat="1" ht="20.100000000000001" customHeight="1" x14ac:dyDescent="0.25">
      <c r="C259" s="8"/>
      <c r="D259" s="17"/>
      <c r="E259" s="8"/>
      <c r="F259" s="8"/>
      <c r="G259" s="8"/>
      <c r="H259" s="17"/>
      <c r="I259" s="8"/>
      <c r="J259" s="8"/>
      <c r="K259" s="8"/>
      <c r="L259" s="17"/>
      <c r="M259" s="8"/>
      <c r="N259" s="8"/>
      <c r="O259" s="8"/>
      <c r="P259" s="17"/>
      <c r="Q259" s="8"/>
      <c r="R259" s="40"/>
      <c r="S259" s="8"/>
      <c r="T259" s="17"/>
      <c r="U259" s="8"/>
      <c r="V259" s="17"/>
      <c r="W259" s="8"/>
      <c r="X259" s="17"/>
      <c r="Y259" s="8"/>
      <c r="Z259" s="8"/>
      <c r="AA259" s="8"/>
      <c r="AB259" s="8"/>
      <c r="AC259" s="8"/>
      <c r="AD259" s="8"/>
      <c r="AE259" s="8"/>
      <c r="AF259" s="8"/>
      <c r="AG259" s="8"/>
      <c r="AH259" s="17"/>
      <c r="AI259" s="17"/>
    </row>
    <row r="260" spans="3:35" s="7" customFormat="1" ht="20.100000000000001" customHeight="1" x14ac:dyDescent="0.25">
      <c r="C260" s="8"/>
      <c r="D260" s="17"/>
      <c r="E260" s="8"/>
      <c r="F260" s="8"/>
      <c r="G260" s="8"/>
      <c r="H260" s="17"/>
      <c r="I260" s="8"/>
      <c r="J260" s="8"/>
      <c r="K260" s="8"/>
      <c r="L260" s="17"/>
      <c r="M260" s="8"/>
      <c r="N260" s="8"/>
      <c r="O260" s="8"/>
      <c r="P260" s="17"/>
      <c r="Q260" s="8"/>
      <c r="R260" s="40"/>
      <c r="S260" s="8"/>
      <c r="T260" s="17"/>
      <c r="U260" s="8"/>
      <c r="V260" s="17"/>
      <c r="W260" s="8"/>
      <c r="X260" s="17"/>
      <c r="Y260" s="8"/>
      <c r="Z260" s="8"/>
      <c r="AA260" s="8"/>
      <c r="AB260" s="8"/>
      <c r="AC260" s="8"/>
      <c r="AD260" s="8"/>
      <c r="AE260" s="8"/>
      <c r="AF260" s="8"/>
      <c r="AG260" s="8"/>
      <c r="AH260" s="17"/>
      <c r="AI260" s="17"/>
    </row>
    <row r="261" spans="3:35" s="7" customFormat="1" ht="20.100000000000001" customHeight="1" x14ac:dyDescent="0.25">
      <c r="C261" s="8"/>
      <c r="D261" s="17"/>
      <c r="E261" s="8"/>
      <c r="F261" s="8"/>
      <c r="G261" s="8"/>
      <c r="H261" s="17"/>
      <c r="I261" s="8"/>
      <c r="J261" s="8"/>
      <c r="K261" s="8"/>
      <c r="L261" s="17"/>
      <c r="M261" s="8"/>
      <c r="N261" s="8"/>
      <c r="O261" s="8"/>
      <c r="P261" s="17"/>
      <c r="Q261" s="8"/>
      <c r="R261" s="40"/>
      <c r="S261" s="8"/>
      <c r="T261" s="17"/>
      <c r="U261" s="8"/>
      <c r="V261" s="17"/>
      <c r="W261" s="8"/>
      <c r="X261" s="17"/>
      <c r="Y261" s="8"/>
      <c r="Z261" s="8"/>
      <c r="AA261" s="8"/>
      <c r="AB261" s="8"/>
      <c r="AC261" s="8"/>
      <c r="AD261" s="8"/>
      <c r="AE261" s="8"/>
      <c r="AF261" s="8"/>
      <c r="AG261" s="8"/>
      <c r="AH261" s="17"/>
      <c r="AI261" s="17"/>
    </row>
    <row r="262" spans="3:35" s="7" customFormat="1" ht="20.100000000000001" customHeight="1" x14ac:dyDescent="0.25">
      <c r="C262" s="8"/>
      <c r="D262" s="17"/>
      <c r="E262" s="8"/>
      <c r="F262" s="8"/>
      <c r="G262" s="8"/>
      <c r="H262" s="17"/>
      <c r="I262" s="8"/>
      <c r="J262" s="8"/>
      <c r="K262" s="8"/>
      <c r="L262" s="17"/>
      <c r="M262" s="8"/>
      <c r="N262" s="8"/>
      <c r="O262" s="8"/>
      <c r="P262" s="17"/>
      <c r="Q262" s="8"/>
      <c r="R262" s="40"/>
      <c r="S262" s="8"/>
      <c r="T262" s="17"/>
      <c r="U262" s="8"/>
      <c r="V262" s="17"/>
      <c r="W262" s="8"/>
      <c r="X262" s="17"/>
      <c r="Y262" s="8"/>
      <c r="Z262" s="8"/>
      <c r="AA262" s="8"/>
      <c r="AB262" s="8"/>
      <c r="AC262" s="8"/>
      <c r="AD262" s="8"/>
      <c r="AE262" s="8"/>
      <c r="AF262" s="8"/>
      <c r="AG262" s="8"/>
      <c r="AH262" s="17"/>
      <c r="AI262" s="17"/>
    </row>
    <row r="263" spans="3:35" s="7" customFormat="1" ht="20.100000000000001" customHeight="1" x14ac:dyDescent="0.25">
      <c r="C263" s="8"/>
      <c r="D263" s="17"/>
      <c r="E263" s="8"/>
      <c r="F263" s="8"/>
      <c r="G263" s="8"/>
      <c r="H263" s="17"/>
      <c r="I263" s="8"/>
      <c r="J263" s="8"/>
      <c r="K263" s="8"/>
      <c r="L263" s="17"/>
      <c r="M263" s="8"/>
      <c r="N263" s="8"/>
      <c r="O263" s="8"/>
      <c r="P263" s="17"/>
      <c r="Q263" s="8"/>
      <c r="R263" s="40"/>
      <c r="S263" s="8"/>
      <c r="T263" s="17"/>
      <c r="U263" s="8"/>
      <c r="V263" s="17"/>
      <c r="W263" s="8"/>
      <c r="X263" s="17"/>
      <c r="Y263" s="8"/>
      <c r="Z263" s="8"/>
      <c r="AA263" s="8"/>
      <c r="AB263" s="8"/>
      <c r="AC263" s="8"/>
      <c r="AD263" s="8"/>
      <c r="AE263" s="8"/>
      <c r="AF263" s="8"/>
      <c r="AG263" s="8"/>
      <c r="AH263" s="17"/>
      <c r="AI263" s="17"/>
    </row>
    <row r="264" spans="3:35" s="7" customFormat="1" ht="20.100000000000001" customHeight="1" x14ac:dyDescent="0.25">
      <c r="C264" s="8"/>
      <c r="D264" s="17"/>
      <c r="E264" s="8"/>
      <c r="F264" s="8"/>
      <c r="G264" s="8"/>
      <c r="H264" s="17"/>
      <c r="I264" s="8"/>
      <c r="J264" s="8"/>
      <c r="K264" s="8"/>
      <c r="L264" s="17"/>
      <c r="M264" s="8"/>
      <c r="N264" s="8"/>
      <c r="O264" s="8"/>
      <c r="P264" s="17"/>
      <c r="Q264" s="8"/>
      <c r="R264" s="40"/>
      <c r="S264" s="8"/>
      <c r="T264" s="17"/>
      <c r="U264" s="8"/>
      <c r="V264" s="17"/>
      <c r="W264" s="8"/>
      <c r="X264" s="17"/>
      <c r="Y264" s="8"/>
      <c r="Z264" s="8"/>
      <c r="AA264" s="8"/>
      <c r="AB264" s="8"/>
      <c r="AC264" s="8"/>
      <c r="AD264" s="8"/>
      <c r="AE264" s="8"/>
      <c r="AF264" s="8"/>
      <c r="AG264" s="8"/>
      <c r="AH264" s="17"/>
      <c r="AI264" s="17"/>
    </row>
    <row r="265" spans="3:35" s="7" customFormat="1" ht="20.100000000000001" customHeight="1" x14ac:dyDescent="0.25">
      <c r="C265" s="8"/>
      <c r="D265" s="17"/>
      <c r="E265" s="8"/>
      <c r="F265" s="8"/>
      <c r="G265" s="8"/>
      <c r="H265" s="17"/>
      <c r="I265" s="8"/>
      <c r="J265" s="8"/>
      <c r="K265" s="8"/>
      <c r="L265" s="17"/>
      <c r="M265" s="8"/>
      <c r="N265" s="8"/>
      <c r="O265" s="8"/>
      <c r="P265" s="17"/>
      <c r="Q265" s="8"/>
      <c r="R265" s="40"/>
      <c r="S265" s="8"/>
      <c r="T265" s="17"/>
      <c r="U265" s="8"/>
      <c r="V265" s="17"/>
      <c r="W265" s="8"/>
      <c r="X265" s="17"/>
      <c r="Y265" s="8"/>
      <c r="Z265" s="8"/>
      <c r="AA265" s="8"/>
      <c r="AB265" s="8"/>
      <c r="AC265" s="8"/>
      <c r="AD265" s="8"/>
      <c r="AE265" s="8"/>
      <c r="AF265" s="8"/>
      <c r="AG265" s="8"/>
      <c r="AH265" s="17"/>
      <c r="AI265" s="17"/>
    </row>
    <row r="266" spans="3:35" s="7" customFormat="1" ht="20.100000000000001" customHeight="1" x14ac:dyDescent="0.25">
      <c r="C266" s="8"/>
      <c r="D266" s="17"/>
      <c r="E266" s="8"/>
      <c r="F266" s="8"/>
      <c r="G266" s="8"/>
      <c r="H266" s="17"/>
      <c r="I266" s="8"/>
      <c r="J266" s="8"/>
      <c r="K266" s="8"/>
      <c r="L266" s="17"/>
      <c r="M266" s="8"/>
      <c r="N266" s="8"/>
      <c r="O266" s="8"/>
      <c r="P266" s="17"/>
      <c r="Q266" s="8"/>
      <c r="R266" s="40"/>
      <c r="S266" s="8"/>
      <c r="T266" s="17"/>
      <c r="U266" s="8"/>
      <c r="V266" s="17"/>
      <c r="W266" s="8"/>
      <c r="X266" s="17"/>
      <c r="Y266" s="8"/>
      <c r="Z266" s="8"/>
      <c r="AA266" s="8"/>
      <c r="AB266" s="8"/>
      <c r="AC266" s="8"/>
      <c r="AD266" s="8"/>
      <c r="AE266" s="8"/>
      <c r="AF266" s="8"/>
      <c r="AG266" s="8"/>
      <c r="AH266" s="17"/>
      <c r="AI266" s="17"/>
    </row>
    <row r="267" spans="3:35" s="7" customFormat="1" ht="20.100000000000001" customHeight="1" x14ac:dyDescent="0.25">
      <c r="C267" s="8"/>
      <c r="D267" s="17"/>
      <c r="E267" s="8"/>
      <c r="F267" s="8"/>
      <c r="G267" s="8"/>
      <c r="H267" s="17"/>
      <c r="I267" s="8"/>
      <c r="J267" s="8"/>
      <c r="K267" s="8"/>
      <c r="L267" s="17"/>
      <c r="M267" s="8"/>
      <c r="N267" s="8"/>
      <c r="O267" s="8"/>
      <c r="P267" s="17"/>
      <c r="Q267" s="8"/>
      <c r="R267" s="40"/>
      <c r="S267" s="8"/>
      <c r="T267" s="17"/>
      <c r="U267" s="8"/>
      <c r="V267" s="17"/>
      <c r="W267" s="8"/>
      <c r="X267" s="17"/>
      <c r="Y267" s="8"/>
      <c r="Z267" s="8"/>
      <c r="AA267" s="8"/>
      <c r="AB267" s="8"/>
      <c r="AC267" s="8"/>
      <c r="AD267" s="8"/>
      <c r="AE267" s="8"/>
      <c r="AF267" s="8"/>
      <c r="AG267" s="8"/>
      <c r="AH267" s="17"/>
      <c r="AI267" s="17"/>
    </row>
    <row r="268" spans="3:35" s="7" customFormat="1" ht="20.100000000000001" customHeight="1" x14ac:dyDescent="0.25">
      <c r="D268" s="10"/>
      <c r="H268" s="10"/>
      <c r="J268" s="8"/>
      <c r="K268" s="8"/>
      <c r="L268" s="17"/>
      <c r="M268" s="8"/>
      <c r="O268" s="8"/>
      <c r="P268" s="17"/>
      <c r="Q268" s="8"/>
      <c r="R268" s="40"/>
      <c r="S268" s="8"/>
      <c r="T268" s="17"/>
      <c r="U268" s="8"/>
      <c r="V268" s="17"/>
      <c r="W268" s="8"/>
      <c r="X268" s="17"/>
      <c r="Y268" s="8"/>
      <c r="Z268" s="8"/>
      <c r="AA268" s="8"/>
      <c r="AB268" s="8"/>
      <c r="AC268" s="8"/>
      <c r="AD268" s="8"/>
      <c r="AE268" s="8"/>
      <c r="AF268" s="8"/>
      <c r="AG268" s="8"/>
      <c r="AH268" s="17"/>
      <c r="AI268" s="17"/>
    </row>
    <row r="269" spans="3:35" s="7" customFormat="1" ht="20.100000000000001" customHeight="1" x14ac:dyDescent="0.25">
      <c r="D269" s="10"/>
      <c r="H269" s="10"/>
      <c r="J269" s="8"/>
      <c r="K269" s="8"/>
      <c r="L269" s="17"/>
      <c r="M269" s="8"/>
      <c r="O269" s="8"/>
      <c r="P269" s="17"/>
      <c r="Q269" s="8"/>
      <c r="R269" s="40"/>
      <c r="S269" s="8"/>
      <c r="T269" s="17"/>
      <c r="U269" s="8"/>
      <c r="V269" s="17"/>
      <c r="W269" s="8"/>
      <c r="X269" s="17"/>
      <c r="Y269" s="8"/>
      <c r="Z269" s="8"/>
      <c r="AA269" s="8"/>
      <c r="AB269" s="8"/>
      <c r="AC269" s="8"/>
      <c r="AD269" s="8"/>
      <c r="AE269" s="8"/>
      <c r="AF269" s="8"/>
      <c r="AG269" s="8"/>
      <c r="AH269" s="17"/>
      <c r="AI269" s="17"/>
    </row>
    <row r="270" spans="3:35" s="7" customFormat="1" ht="20.100000000000001" customHeight="1" x14ac:dyDescent="0.25">
      <c r="D270" s="10"/>
      <c r="H270" s="10"/>
      <c r="J270" s="8"/>
      <c r="L270" s="10"/>
      <c r="P270" s="17"/>
      <c r="R270" s="11"/>
      <c r="T270" s="10"/>
      <c r="V270" s="10"/>
      <c r="X270" s="17"/>
      <c r="Y270" s="8"/>
      <c r="Z270" s="8"/>
      <c r="AA270" s="8"/>
      <c r="AB270" s="8"/>
      <c r="AC270" s="8"/>
      <c r="AD270" s="8"/>
      <c r="AE270" s="8"/>
      <c r="AF270" s="8"/>
      <c r="AG270" s="8"/>
      <c r="AH270" s="17"/>
      <c r="AI270" s="17"/>
    </row>
    <row r="271" spans="3:35" s="7" customFormat="1" ht="20.100000000000001" customHeight="1" x14ac:dyDescent="0.25">
      <c r="D271" s="10"/>
      <c r="H271" s="10"/>
      <c r="J271" s="8"/>
      <c r="L271" s="10"/>
      <c r="P271" s="17"/>
      <c r="R271" s="11"/>
      <c r="T271" s="10"/>
      <c r="V271" s="10"/>
      <c r="X271" s="17"/>
      <c r="Y271" s="8"/>
      <c r="Z271" s="8"/>
      <c r="AA271" s="8"/>
      <c r="AB271" s="8"/>
      <c r="AC271" s="8"/>
      <c r="AD271" s="8"/>
      <c r="AE271" s="8"/>
      <c r="AF271" s="8"/>
      <c r="AG271" s="8"/>
      <c r="AH271" s="17"/>
      <c r="AI271" s="17"/>
    </row>
    <row r="272" spans="3:35" s="7" customFormat="1" ht="20.100000000000001" customHeight="1" x14ac:dyDescent="0.25">
      <c r="D272" s="10"/>
      <c r="H272" s="10"/>
      <c r="J272" s="8"/>
      <c r="L272" s="10"/>
      <c r="P272" s="17"/>
      <c r="R272" s="11"/>
      <c r="T272" s="10"/>
      <c r="V272" s="10"/>
      <c r="X272" s="17"/>
      <c r="Y272" s="8"/>
      <c r="Z272" s="8"/>
      <c r="AD272" s="8"/>
      <c r="AE272" s="8"/>
      <c r="AF272" s="8"/>
      <c r="AG272" s="8"/>
      <c r="AH272" s="17"/>
      <c r="AI272" s="17"/>
    </row>
    <row r="273" spans="10:35" s="7" customFormat="1" ht="20.100000000000001" customHeight="1" x14ac:dyDescent="0.25">
      <c r="J273" s="8"/>
      <c r="L273" s="10"/>
      <c r="P273" s="17"/>
      <c r="R273" s="11"/>
      <c r="T273" s="10"/>
      <c r="V273" s="10"/>
      <c r="X273" s="17"/>
      <c r="Y273" s="8"/>
      <c r="Z273" s="8"/>
      <c r="AD273" s="8"/>
      <c r="AE273" s="8"/>
      <c r="AF273" s="8"/>
      <c r="AG273" s="8"/>
      <c r="AH273" s="17"/>
      <c r="AI273" s="17"/>
    </row>
    <row r="274" spans="10:35" s="7" customFormat="1" ht="20.100000000000001" customHeight="1" x14ac:dyDescent="0.25">
      <c r="L274" s="10"/>
      <c r="P274" s="17"/>
      <c r="R274" s="11"/>
      <c r="T274" s="10"/>
      <c r="V274" s="10"/>
      <c r="X274" s="10"/>
      <c r="AF274" s="8"/>
      <c r="AG274" s="8"/>
      <c r="AH274" s="17"/>
      <c r="AI274" s="17"/>
    </row>
    <row r="275" spans="10:35" s="7" customFormat="1" ht="20.100000000000001" customHeight="1" x14ac:dyDescent="0.25">
      <c r="L275" s="10"/>
      <c r="P275" s="17"/>
      <c r="R275" s="11"/>
      <c r="T275" s="10"/>
      <c r="V275" s="10"/>
      <c r="X275" s="10"/>
      <c r="AH275" s="17"/>
      <c r="AI275" s="17"/>
    </row>
  </sheetData>
  <mergeCells count="7">
    <mergeCell ref="AA72:AC72"/>
    <mergeCell ref="M4:O4"/>
    <mergeCell ref="W4:Y4"/>
    <mergeCell ref="S25:AG25"/>
    <mergeCell ref="E4:G4"/>
    <mergeCell ref="I4:K4"/>
    <mergeCell ref="E25:G25"/>
  </mergeCells>
  <conditionalFormatting sqref="AH39 X45:AA45 T45:V45 S31:S32 U31:U32 W31:W32 Y31:Y32 AA31:AA32 AC31:AC32 AE31:AE32 AG31:AG32 S38:S45 AA39:AA45 AC39:AC45 AE39:AE45 AG39:AG45 U39:U45 Y39:Y45 W39:W45 S34:S35 U34:U35 W34:W35 Y34:Y35 AA34:AA35 AC34:AC35 AE34:AE35 AG34:AG35 T38:AG38 AG47:AG51 AC47:AC51 AA47:AA51 Y47:Y51 W47:W51 U47:U51 AE47:AE51 S47:S51 S56:S57 AE56:AE57 U56:U57 W56:W57 Y56:Y57 AA56:AA57 AC56:AC57 AG56:AG58">
    <cfRule type="expression" dxfId="323" priority="210">
      <formula>COUNTA($S$6:$S$24)=0</formula>
    </cfRule>
  </conditionalFormatting>
  <conditionalFormatting sqref="AD152:AD158 AA144:AC144 AA168:AC174 AD160:AD164 AG161:AG165 AG153:AG159 AF62:AG67 AE60:AE66 AE68:AE145 AF166:AG167 AD165:AE166 AF169:AG176 AD168:AE175 AF69:AG148 AD146:AE147 X171:Z175 S167:W171 X146:Z147 S142:W143">
    <cfRule type="expression" dxfId="322" priority="211">
      <formula>S60&lt;=$K$15*40%</formula>
    </cfRule>
  </conditionalFormatting>
  <conditionalFormatting sqref="M68">
    <cfRule type="expression" dxfId="321" priority="151">
      <formula>M68&lt;=$K$43*40%</formula>
    </cfRule>
  </conditionalFormatting>
  <conditionalFormatting sqref="S38:AG38">
    <cfRule type="expression" dxfId="320" priority="148">
      <formula>$S$38=300</formula>
    </cfRule>
  </conditionalFormatting>
  <conditionalFormatting sqref="S47">
    <cfRule type="expression" dxfId="319" priority="139">
      <formula>$S$47=250</formula>
    </cfRule>
  </conditionalFormatting>
  <conditionalFormatting sqref="U47">
    <cfRule type="expression" dxfId="318" priority="138">
      <formula>$U$47=250</formula>
    </cfRule>
  </conditionalFormatting>
  <conditionalFormatting sqref="W47">
    <cfRule type="expression" dxfId="317" priority="137">
      <formula>$W$47=250</formula>
    </cfRule>
  </conditionalFormatting>
  <conditionalFormatting sqref="Y47">
    <cfRule type="expression" dxfId="316" priority="136">
      <formula>$Y$47=250</formula>
    </cfRule>
  </conditionalFormatting>
  <conditionalFormatting sqref="AA47">
    <cfRule type="expression" dxfId="315" priority="135">
      <formula>$AA$47=250</formula>
    </cfRule>
  </conditionalFormatting>
  <conditionalFormatting sqref="AC47">
    <cfRule type="expression" dxfId="314" priority="134">
      <formula>$AC$47=250</formula>
    </cfRule>
  </conditionalFormatting>
  <conditionalFormatting sqref="AE47">
    <cfRule type="expression" dxfId="313" priority="133">
      <formula>$AE$47=250</formula>
    </cfRule>
  </conditionalFormatting>
  <conditionalFormatting sqref="AG47">
    <cfRule type="expression" dxfId="312" priority="132">
      <formula>$AG$47=250</formula>
    </cfRule>
  </conditionalFormatting>
  <conditionalFormatting sqref="S34">
    <cfRule type="expression" dxfId="311" priority="131">
      <formula>$S$34=900</formula>
    </cfRule>
  </conditionalFormatting>
  <conditionalFormatting sqref="U34">
    <cfRule type="expression" dxfId="310" priority="130">
      <formula>$U$34=900</formula>
    </cfRule>
  </conditionalFormatting>
  <conditionalFormatting sqref="W34">
    <cfRule type="expression" dxfId="309" priority="129">
      <formula>$W$34=900</formula>
    </cfRule>
  </conditionalFormatting>
  <conditionalFormatting sqref="Y34">
    <cfRule type="expression" dxfId="308" priority="128">
      <formula>$Y$34=900</formula>
    </cfRule>
  </conditionalFormatting>
  <conditionalFormatting sqref="AA34">
    <cfRule type="expression" dxfId="307" priority="127">
      <formula>$AA$34=900</formula>
    </cfRule>
  </conditionalFormatting>
  <conditionalFormatting sqref="AC34">
    <cfRule type="expression" dxfId="306" priority="126">
      <formula>$AC$34=900</formula>
    </cfRule>
  </conditionalFormatting>
  <conditionalFormatting sqref="AE34">
    <cfRule type="expression" dxfId="305" priority="125">
      <formula>$AE$34=900</formula>
    </cfRule>
  </conditionalFormatting>
  <conditionalFormatting sqref="AG34">
    <cfRule type="expression" dxfId="304" priority="124">
      <formula>$AG$34=900</formula>
    </cfRule>
  </conditionalFormatting>
  <conditionalFormatting sqref="S41">
    <cfRule type="expression" dxfId="303" priority="91">
      <formula>$S$41=300</formula>
    </cfRule>
    <cfRule type="expression" dxfId="302" priority="123">
      <formula>$S$41=1300</formula>
    </cfRule>
  </conditionalFormatting>
  <conditionalFormatting sqref="U41">
    <cfRule type="expression" dxfId="301" priority="90">
      <formula>$U$41=300</formula>
    </cfRule>
    <cfRule type="expression" dxfId="300" priority="122">
      <formula>$U$41=1300</formula>
    </cfRule>
  </conditionalFormatting>
  <conditionalFormatting sqref="W41">
    <cfRule type="expression" dxfId="299" priority="89">
      <formula>$W$41=300</formula>
    </cfRule>
    <cfRule type="expression" dxfId="298" priority="121">
      <formula>$W$41=1300</formula>
    </cfRule>
  </conditionalFormatting>
  <conditionalFormatting sqref="Y41">
    <cfRule type="expression" dxfId="297" priority="88">
      <formula>$Y$41=300</formula>
    </cfRule>
    <cfRule type="expression" dxfId="296" priority="120">
      <formula>$Y$41=1300</formula>
    </cfRule>
  </conditionalFormatting>
  <conditionalFormatting sqref="AA41">
    <cfRule type="expression" dxfId="295" priority="87">
      <formula>$AA$41=300</formula>
    </cfRule>
    <cfRule type="expression" dxfId="294" priority="119">
      <formula>$AA$41=1300</formula>
    </cfRule>
  </conditionalFormatting>
  <conditionalFormatting sqref="AC41">
    <cfRule type="expression" dxfId="293" priority="86">
      <formula>$AC$41=300</formula>
    </cfRule>
    <cfRule type="expression" dxfId="292" priority="118">
      <formula>$AC$41=1300</formula>
    </cfRule>
  </conditionalFormatting>
  <conditionalFormatting sqref="AE41">
    <cfRule type="expression" dxfId="291" priority="85">
      <formula>$AE$41=300</formula>
    </cfRule>
    <cfRule type="expression" dxfId="290" priority="117">
      <formula>$AE$41=1300</formula>
    </cfRule>
  </conditionalFormatting>
  <conditionalFormatting sqref="AG41">
    <cfRule type="expression" dxfId="289" priority="84">
      <formula>$AG$41=300</formula>
    </cfRule>
    <cfRule type="expression" dxfId="288" priority="116">
      <formula>$AG$41=1300</formula>
    </cfRule>
  </conditionalFormatting>
  <conditionalFormatting sqref="S43">
    <cfRule type="expression" dxfId="287" priority="83">
      <formula>$S$43=300</formula>
    </cfRule>
    <cfRule type="expression" dxfId="286" priority="115">
      <formula>$S$43=2200</formula>
    </cfRule>
  </conditionalFormatting>
  <conditionalFormatting sqref="U43">
    <cfRule type="expression" dxfId="285" priority="82">
      <formula>$U$43=300</formula>
    </cfRule>
    <cfRule type="expression" dxfId="284" priority="114">
      <formula>$U$43=2200</formula>
    </cfRule>
  </conditionalFormatting>
  <conditionalFormatting sqref="W43">
    <cfRule type="expression" dxfId="283" priority="81">
      <formula>$W$43=300</formula>
    </cfRule>
    <cfRule type="expression" dxfId="282" priority="113">
      <formula>$W$43=2200</formula>
    </cfRule>
  </conditionalFormatting>
  <conditionalFormatting sqref="Y43">
    <cfRule type="expression" dxfId="281" priority="80">
      <formula>$Y$43=300</formula>
    </cfRule>
    <cfRule type="expression" dxfId="280" priority="112">
      <formula>$Y$43=2200</formula>
    </cfRule>
  </conditionalFormatting>
  <conditionalFormatting sqref="AA43">
    <cfRule type="expression" dxfId="279" priority="79">
      <formula>$AA$43=300</formula>
    </cfRule>
    <cfRule type="expression" dxfId="278" priority="111">
      <formula>$AA$43=2200</formula>
    </cfRule>
  </conditionalFormatting>
  <conditionalFormatting sqref="AC43">
    <cfRule type="expression" dxfId="277" priority="78">
      <formula>$AC$43=300</formula>
    </cfRule>
    <cfRule type="expression" dxfId="276" priority="110">
      <formula>$AC$43=2200</formula>
    </cfRule>
  </conditionalFormatting>
  <conditionalFormatting sqref="AE43">
    <cfRule type="expression" dxfId="275" priority="77">
      <formula>$AE$43=300</formula>
    </cfRule>
    <cfRule type="expression" dxfId="274" priority="109">
      <formula>$AE$43=2200</formula>
    </cfRule>
  </conditionalFormatting>
  <conditionalFormatting sqref="AG43">
    <cfRule type="expression" dxfId="273" priority="76">
      <formula>$AG$43=300</formula>
    </cfRule>
    <cfRule type="expression" dxfId="272" priority="108">
      <formula>$AG$43=2200</formula>
    </cfRule>
  </conditionalFormatting>
  <conditionalFormatting sqref="S45">
    <cfRule type="expression" dxfId="271" priority="75">
      <formula>$S$45=300</formula>
    </cfRule>
    <cfRule type="expression" dxfId="270" priority="107">
      <formula>$S$45=2200</formula>
    </cfRule>
  </conditionalFormatting>
  <conditionalFormatting sqref="U45">
    <cfRule type="expression" dxfId="269" priority="74">
      <formula>$U$45=300</formula>
    </cfRule>
    <cfRule type="expression" dxfId="268" priority="106">
      <formula>$U$45=2200</formula>
    </cfRule>
  </conditionalFormatting>
  <conditionalFormatting sqref="W45">
    <cfRule type="expression" dxfId="267" priority="73">
      <formula>$W$45=300</formula>
    </cfRule>
    <cfRule type="expression" dxfId="266" priority="105">
      <formula>$W$45=2200</formula>
    </cfRule>
  </conditionalFormatting>
  <conditionalFormatting sqref="Y45">
    <cfRule type="expression" dxfId="265" priority="72">
      <formula>$Y$45=300</formula>
    </cfRule>
    <cfRule type="expression" dxfId="264" priority="104">
      <formula>$Y$45=2200</formula>
    </cfRule>
  </conditionalFormatting>
  <conditionalFormatting sqref="AA45">
    <cfRule type="expression" dxfId="263" priority="71">
      <formula>$AA$45=300</formula>
    </cfRule>
    <cfRule type="expression" dxfId="262" priority="103">
      <formula>$AA$45=2200</formula>
    </cfRule>
  </conditionalFormatting>
  <conditionalFormatting sqref="AC45">
    <cfRule type="expression" dxfId="261" priority="70">
      <formula>$AC$45=300</formula>
    </cfRule>
    <cfRule type="expression" dxfId="260" priority="102">
      <formula>$AC$45=2200</formula>
    </cfRule>
  </conditionalFormatting>
  <conditionalFormatting sqref="AE45">
    <cfRule type="expression" dxfId="259" priority="69">
      <formula>$AE$45=300</formula>
    </cfRule>
    <cfRule type="expression" dxfId="258" priority="101">
      <formula>$AE$45=2200</formula>
    </cfRule>
  </conditionalFormatting>
  <conditionalFormatting sqref="AG45">
    <cfRule type="expression" dxfId="257" priority="68">
      <formula>$AG$45=300</formula>
    </cfRule>
    <cfRule type="expression" dxfId="256" priority="100">
      <formula>$AG$45=2200</formula>
    </cfRule>
  </conditionalFormatting>
  <conditionalFormatting sqref="S48">
    <cfRule type="expression" dxfId="255" priority="58">
      <formula>$S$48=550</formula>
    </cfRule>
    <cfRule type="expression" dxfId="254" priority="67">
      <formula>$S$48=850</formula>
    </cfRule>
    <cfRule type="expression" dxfId="253" priority="99">
      <formula>$S$48=3750</formula>
    </cfRule>
  </conditionalFormatting>
  <conditionalFormatting sqref="U48">
    <cfRule type="expression" dxfId="252" priority="57">
      <formula>$U$48=550</formula>
    </cfRule>
    <cfRule type="expression" dxfId="251" priority="66">
      <formula>$U$48=850</formula>
    </cfRule>
    <cfRule type="expression" dxfId="250" priority="98">
      <formula>$U$48=3750</formula>
    </cfRule>
  </conditionalFormatting>
  <conditionalFormatting sqref="W48">
    <cfRule type="expression" dxfId="249" priority="56">
      <formula>$W$48=550</formula>
    </cfRule>
    <cfRule type="expression" dxfId="248" priority="65">
      <formula>$W$48=850</formula>
    </cfRule>
    <cfRule type="expression" dxfId="247" priority="97">
      <formula>$W$48=3750</formula>
    </cfRule>
  </conditionalFormatting>
  <conditionalFormatting sqref="Y48">
    <cfRule type="expression" dxfId="246" priority="55">
      <formula>$Y$48=550</formula>
    </cfRule>
    <cfRule type="expression" dxfId="245" priority="64">
      <formula>$Y$48=850</formula>
    </cfRule>
    <cfRule type="expression" dxfId="244" priority="96">
      <formula>$Y$48=3750</formula>
    </cfRule>
  </conditionalFormatting>
  <conditionalFormatting sqref="AA48">
    <cfRule type="expression" dxfId="243" priority="54">
      <formula>$AA$48=550</formula>
    </cfRule>
    <cfRule type="expression" dxfId="242" priority="63">
      <formula>$AA$48=850</formula>
    </cfRule>
    <cfRule type="expression" dxfId="241" priority="95">
      <formula>$AA$48=3750</formula>
    </cfRule>
  </conditionalFormatting>
  <conditionalFormatting sqref="AC48">
    <cfRule type="expression" dxfId="240" priority="53">
      <formula>$AC$48=550</formula>
    </cfRule>
    <cfRule type="expression" dxfId="239" priority="62">
      <formula>$AC$48=850</formula>
    </cfRule>
    <cfRule type="expression" dxfId="238" priority="94">
      <formula>$AC$48=3750</formula>
    </cfRule>
  </conditionalFormatting>
  <conditionalFormatting sqref="AE48">
    <cfRule type="expression" dxfId="237" priority="52">
      <formula>$AE$48=550</formula>
    </cfRule>
    <cfRule type="expression" dxfId="236" priority="61">
      <formula>$AE$48=850</formula>
    </cfRule>
    <cfRule type="expression" dxfId="235" priority="93">
      <formula>$AE$48=3750</formula>
    </cfRule>
  </conditionalFormatting>
  <conditionalFormatting sqref="AG48">
    <cfRule type="expression" dxfId="234" priority="51">
      <formula>$AG$48=550</formula>
    </cfRule>
    <cfRule type="expression" dxfId="233" priority="60">
      <formula>$AG$48=850</formula>
    </cfRule>
    <cfRule type="expression" dxfId="232" priority="92">
      <formula>$AG$48=3750</formula>
    </cfRule>
  </conditionalFormatting>
  <conditionalFormatting sqref="O47">
    <cfRule type="expression" dxfId="231" priority="48">
      <formula>O47&lt;=$M$62*40%</formula>
    </cfRule>
  </conditionalFormatting>
  <conditionalFormatting sqref="K48">
    <cfRule type="expression" dxfId="230" priority="47">
      <formula>$K$48&lt;=$K$43*40%</formula>
    </cfRule>
  </conditionalFormatting>
  <conditionalFormatting sqref="O68">
    <cfRule type="expression" dxfId="229" priority="45">
      <formula>O68&lt;=$K$43*40%</formula>
    </cfRule>
  </conditionalFormatting>
  <conditionalFormatting sqref="M80">
    <cfRule type="expression" dxfId="228" priority="40">
      <formula>M80&lt;=$K$43*40%</formula>
    </cfRule>
  </conditionalFormatting>
  <conditionalFormatting sqref="O80">
    <cfRule type="expression" dxfId="227" priority="39">
      <formula>O80&lt;=$K$43*40%</formula>
    </cfRule>
  </conditionalFormatting>
  <conditionalFormatting sqref="M92">
    <cfRule type="expression" dxfId="226" priority="38">
      <formula>M92&lt;=$K$43*40%</formula>
    </cfRule>
  </conditionalFormatting>
  <conditionalFormatting sqref="O92">
    <cfRule type="expression" dxfId="225" priority="37">
      <formula>O92&lt;=$K$43*40%</formula>
    </cfRule>
  </conditionalFormatting>
  <conditionalFormatting sqref="AC80">
    <cfRule type="expression" dxfId="224" priority="36">
      <formula>AC80&lt;=$K$43*40%</formula>
    </cfRule>
  </conditionalFormatting>
  <conditionalFormatting sqref="AA68">
    <cfRule type="expression" dxfId="223" priority="35">
      <formula>AA68&lt;=$K$43*40%</formula>
    </cfRule>
  </conditionalFormatting>
  <conditionalFormatting sqref="AC68">
    <cfRule type="expression" dxfId="222" priority="34">
      <formula>AC68&lt;=$K$43*40%</formula>
    </cfRule>
  </conditionalFormatting>
  <conditionalFormatting sqref="AG54:AG55 AC54:AC55 AA54:AA55 Y54:Y55 W54:W55 U54:U55 AE54:AE55 S52:S55 T52:AG53">
    <cfRule type="expression" dxfId="221" priority="33">
      <formula>COUNTA($S$6:$S$24)=0</formula>
    </cfRule>
  </conditionalFormatting>
  <conditionalFormatting sqref="S52:AG52">
    <cfRule type="expression" dxfId="220" priority="32">
      <formula>$S$47=250</formula>
    </cfRule>
  </conditionalFormatting>
  <conditionalFormatting sqref="S53:AG53">
    <cfRule type="expression" dxfId="219" priority="8">
      <formula>$S$48=550</formula>
    </cfRule>
    <cfRule type="expression" dxfId="218" priority="16">
      <formula>$S$48=850</formula>
    </cfRule>
    <cfRule type="expression" dxfId="217" priority="24">
      <formula>$S$48=3750</formula>
    </cfRule>
  </conditionalFormatting>
  <conditionalFormatting sqref="M48">
    <cfRule type="expression" priority="350">
      <formula>#REF!&lt;=$K$43*40%</formula>
    </cfRule>
    <cfRule type="expression" dxfId="216" priority="351">
      <formula>M48&lt;=$M$62*40%</formula>
    </cfRule>
  </conditionalFormatting>
  <printOptions horizontalCentered="1" verticalCentered="1"/>
  <pageMargins left="3.937007874015748E-2" right="0" top="0.15748031496062992" bottom="0.15748031496062992" header="0" footer="0"/>
  <pageSetup paperSize="9" scale="50" orientation="landscape" r:id="rId1"/>
  <ignoredErrors>
    <ignoredError sqref="S8:S9 U15:U21 W15:W23 S33:AE33 S32:V32 S29:W29 AA29:AE29 AG29 AB32:AE32 Y29 AG32:AG33 AG40:AG42 AC40:AC42 AE40:AE42 S40:S47 AG44:AG45 U40:U47 W40:W47 Y40:Y47 AA40:AA47 AC44:AC45 AE44:AE45 S30:AG31 U39:AG39 E43:J43 M66 M63 P62 S50 U50 W50 Y50 AA50 N42 O62:O67 N47:O48 N37 N62:N64 K43 N43:O43 N45:O45 N59:N60 U49:AG49 U54:AG54" unlockedFormula="1"/>
    <ignoredError sqref="AC34" numberStoredAsText="1"/>
    <ignoredError sqref="E47 G47:K47 M47" twoDigitTextYear="1"/>
    <ignoredError sqref="L47" twoDigitTextYear="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75"/>
  <sheetViews>
    <sheetView topLeftCell="A17" workbookViewId="0">
      <selection activeCell="P30" sqref="P30"/>
    </sheetView>
  </sheetViews>
  <sheetFormatPr baseColWidth="10" defaultRowHeight="12.75" x14ac:dyDescent="0.25"/>
  <cols>
    <col min="1" max="1" width="0.140625" style="7" customWidth="1"/>
    <col min="2" max="2" width="1.5703125" style="10" customWidth="1"/>
    <col min="3" max="3" width="34.42578125" style="7" bestFit="1" customWidth="1"/>
    <col min="4" max="4" width="1.7109375" style="10" customWidth="1"/>
    <col min="5" max="5" width="13.28515625" style="7" customWidth="1"/>
    <col min="6" max="6" width="1.7109375" style="7" customWidth="1"/>
    <col min="7" max="7" width="13.28515625" style="7" customWidth="1"/>
    <col min="8" max="8" width="1.7109375" style="10" customWidth="1"/>
    <col min="9" max="9" width="13.28515625" style="7" customWidth="1"/>
    <col min="10" max="10" width="1.7109375" style="7" customWidth="1"/>
    <col min="11" max="11" width="15.28515625" style="7" bestFit="1" customWidth="1"/>
    <col min="12" max="12" width="1.7109375" style="10" customWidth="1"/>
    <col min="13" max="13" width="13.28515625" style="7" customWidth="1"/>
    <col min="14" max="14" width="1.7109375" style="7" customWidth="1"/>
    <col min="15" max="15" width="13.28515625" style="7" customWidth="1"/>
    <col min="16" max="16" width="15.7109375" style="10" customWidth="1"/>
    <col min="17" max="17" width="50" style="7" hidden="1" customWidth="1"/>
    <col min="18" max="18" width="1.7109375" style="11" hidden="1" customWidth="1"/>
    <col min="19" max="19" width="13.28515625" style="7" hidden="1" customWidth="1"/>
    <col min="20" max="20" width="1.7109375" style="10" hidden="1" customWidth="1"/>
    <col min="21" max="21" width="13.28515625" style="7" hidden="1" customWidth="1"/>
    <col min="22" max="22" width="1.7109375" style="10" hidden="1" customWidth="1"/>
    <col min="23" max="23" width="13.28515625" style="7" hidden="1" customWidth="1"/>
    <col min="24" max="24" width="1.7109375" style="10" hidden="1" customWidth="1"/>
    <col min="25" max="25" width="13.28515625" style="7" hidden="1" customWidth="1"/>
    <col min="26" max="26" width="1.7109375" style="7" hidden="1" customWidth="1"/>
    <col min="27" max="27" width="13.28515625" style="7" hidden="1" customWidth="1"/>
    <col min="28" max="28" width="1.7109375" style="7" hidden="1" customWidth="1"/>
    <col min="29" max="29" width="13.28515625" style="7" hidden="1" customWidth="1"/>
    <col min="30" max="30" width="1.7109375" style="7" hidden="1" customWidth="1"/>
    <col min="31" max="31" width="13.28515625" style="7" hidden="1" customWidth="1"/>
    <col min="32" max="32" width="1.7109375" style="7" hidden="1" customWidth="1"/>
    <col min="33" max="33" width="13.28515625" style="7" hidden="1" customWidth="1"/>
    <col min="34" max="34" width="0.85546875" style="10" hidden="1" customWidth="1"/>
    <col min="35" max="35" width="9.28515625" style="10" customWidth="1"/>
    <col min="36" max="36" width="0.85546875" style="7" customWidth="1"/>
    <col min="37" max="37" width="13.7109375" style="7" customWidth="1"/>
    <col min="38" max="38" width="16.28515625" style="7" customWidth="1"/>
    <col min="39" max="39" width="13.7109375" style="7" customWidth="1"/>
    <col min="40" max="40" width="0.85546875" style="7" customWidth="1"/>
    <col min="41" max="41" width="13.7109375" style="7" customWidth="1"/>
    <col min="42" max="42" width="0.85546875" style="7" customWidth="1"/>
    <col min="43" max="43" width="13.7109375" style="7" customWidth="1"/>
    <col min="44" max="44" width="0.85546875" style="7" customWidth="1"/>
    <col min="45" max="45" width="13.7109375" style="7" customWidth="1"/>
    <col min="46" max="16384" width="11.42578125" style="7"/>
  </cols>
  <sheetData>
    <row r="1" spans="3:34" s="46" customFormat="1" ht="13.5" thickBot="1" x14ac:dyDescent="0.3">
      <c r="R1" s="114"/>
    </row>
    <row r="2" spans="3:34" s="46" customFormat="1" ht="13.5" thickBot="1" x14ac:dyDescent="0.3">
      <c r="C2" s="113" t="s">
        <v>106</v>
      </c>
      <c r="D2" s="115"/>
      <c r="E2" s="35"/>
      <c r="F2" s="24"/>
      <c r="G2" s="24"/>
      <c r="H2" s="24"/>
      <c r="I2" s="24"/>
      <c r="J2" s="115"/>
      <c r="K2" s="35"/>
      <c r="L2" s="24"/>
      <c r="M2" s="24"/>
      <c r="N2" s="24"/>
      <c r="O2" s="24"/>
      <c r="P2" s="115"/>
      <c r="R2" s="114"/>
    </row>
    <row r="3" spans="3:34" s="46" customFormat="1" ht="13.5" thickBot="1" x14ac:dyDescent="0.3">
      <c r="F3" s="15"/>
      <c r="H3" s="15"/>
      <c r="I3" s="15"/>
      <c r="J3" s="15"/>
      <c r="K3" s="15"/>
      <c r="L3" s="15"/>
      <c r="M3" s="15"/>
      <c r="N3" s="15"/>
      <c r="O3" s="15"/>
      <c r="P3" s="15"/>
      <c r="R3" s="114"/>
    </row>
    <row r="4" spans="3:34" s="46" customFormat="1" ht="13.5" thickBot="1" x14ac:dyDescent="0.3">
      <c r="C4" s="116" t="s">
        <v>103</v>
      </c>
      <c r="D4" s="48"/>
      <c r="E4" s="270" t="s">
        <v>42</v>
      </c>
      <c r="F4" s="272"/>
      <c r="G4" s="273"/>
      <c r="H4" s="33"/>
      <c r="I4" s="270" t="s">
        <v>43</v>
      </c>
      <c r="J4" s="272"/>
      <c r="K4" s="273"/>
      <c r="L4" s="33"/>
      <c r="M4" s="270" t="s">
        <v>107</v>
      </c>
      <c r="N4" s="268"/>
      <c r="O4" s="269"/>
      <c r="P4" s="33"/>
      <c r="Q4" s="116" t="s">
        <v>59</v>
      </c>
      <c r="S4" s="117" t="s">
        <v>70</v>
      </c>
      <c r="W4" s="270" t="s">
        <v>58</v>
      </c>
      <c r="X4" s="268"/>
      <c r="Y4" s="269"/>
      <c r="AA4" s="117" t="s">
        <v>70</v>
      </c>
    </row>
    <row r="5" spans="3:34" s="46" customFormat="1" ht="13.5" thickBot="1" x14ac:dyDescent="0.3">
      <c r="C5" s="118"/>
      <c r="D5" s="48"/>
      <c r="E5" s="119"/>
      <c r="F5" s="120"/>
      <c r="G5" s="120"/>
      <c r="H5" s="33"/>
      <c r="I5" s="119"/>
      <c r="J5" s="120"/>
      <c r="K5" s="120"/>
      <c r="L5" s="33"/>
      <c r="M5" s="119"/>
      <c r="N5" s="120"/>
      <c r="O5" s="120"/>
      <c r="P5" s="33"/>
    </row>
    <row r="6" spans="3:34" s="46" customFormat="1" x14ac:dyDescent="0.25">
      <c r="C6" s="121" t="s">
        <v>16</v>
      </c>
      <c r="D6" s="48"/>
      <c r="E6" s="122"/>
      <c r="F6" s="123"/>
      <c r="G6" s="124"/>
      <c r="H6" s="33"/>
      <c r="I6" s="122"/>
      <c r="J6" s="123"/>
      <c r="K6" s="124"/>
      <c r="L6" s="33"/>
      <c r="M6" s="35"/>
      <c r="N6" s="35"/>
      <c r="O6" s="35"/>
      <c r="P6" s="33"/>
      <c r="Q6" s="125" t="s">
        <v>38</v>
      </c>
      <c r="R6" s="48"/>
      <c r="S6" s="126"/>
      <c r="W6" s="127" t="s">
        <v>81</v>
      </c>
      <c r="X6" s="128"/>
      <c r="Y6" s="129"/>
      <c r="AA6" s="130"/>
      <c r="AF6" s="131"/>
    </row>
    <row r="7" spans="3:34" s="46" customFormat="1" ht="13.5" thickBot="1" x14ac:dyDescent="0.3">
      <c r="C7" s="132" t="s">
        <v>17</v>
      </c>
      <c r="D7" s="48"/>
      <c r="E7" s="133"/>
      <c r="F7" s="134"/>
      <c r="G7" s="135"/>
      <c r="H7" s="33"/>
      <c r="I7" s="133"/>
      <c r="J7" s="134"/>
      <c r="K7" s="135"/>
      <c r="L7" s="33"/>
      <c r="M7" s="35"/>
      <c r="N7" s="35"/>
      <c r="O7" s="35"/>
      <c r="P7" s="33"/>
      <c r="Q7" s="136" t="s">
        <v>72</v>
      </c>
      <c r="R7" s="15"/>
      <c r="S7" s="137"/>
      <c r="W7" s="138" t="s">
        <v>82</v>
      </c>
      <c r="X7" s="139"/>
      <c r="Y7" s="140"/>
      <c r="AA7" s="141"/>
      <c r="AF7" s="131"/>
    </row>
    <row r="8" spans="3:34" s="46" customFormat="1" x14ac:dyDescent="0.25">
      <c r="C8" s="132" t="s">
        <v>44</v>
      </c>
      <c r="D8" s="48"/>
      <c r="E8" s="133"/>
      <c r="F8" s="134"/>
      <c r="G8" s="135"/>
      <c r="H8" s="33"/>
      <c r="I8" s="133"/>
      <c r="J8" s="134"/>
      <c r="K8" s="135"/>
      <c r="L8" s="33"/>
      <c r="M8" s="122"/>
      <c r="N8" s="142"/>
      <c r="O8" s="143"/>
      <c r="P8" s="33"/>
      <c r="Q8" s="136" t="s">
        <v>27</v>
      </c>
      <c r="R8" s="15"/>
      <c r="S8" s="137">
        <f>S7*21%</f>
        <v>0</v>
      </c>
      <c r="W8" s="144" t="s">
        <v>83</v>
      </c>
      <c r="X8" s="145"/>
      <c r="Y8" s="146"/>
      <c r="AA8" s="147"/>
      <c r="AF8" s="148"/>
    </row>
    <row r="9" spans="3:34" s="46" customFormat="1" x14ac:dyDescent="0.25">
      <c r="C9" s="132" t="s">
        <v>45</v>
      </c>
      <c r="D9" s="15"/>
      <c r="E9" s="133"/>
      <c r="F9" s="134"/>
      <c r="G9" s="135"/>
      <c r="H9" s="33"/>
      <c r="I9" s="133"/>
      <c r="J9" s="134"/>
      <c r="K9" s="135"/>
      <c r="L9" s="33"/>
      <c r="M9" s="133"/>
      <c r="N9" s="149"/>
      <c r="O9" s="150"/>
      <c r="P9" s="33"/>
      <c r="Q9" s="136" t="s">
        <v>25</v>
      </c>
      <c r="R9" s="15"/>
      <c r="S9" s="151">
        <f>S7+S8</f>
        <v>0</v>
      </c>
      <c r="W9" s="152" t="s">
        <v>34</v>
      </c>
      <c r="X9" s="153"/>
      <c r="Y9" s="154"/>
      <c r="AA9" s="137">
        <f>AA7*AA8*3/12</f>
        <v>0</v>
      </c>
      <c r="AF9" s="155"/>
    </row>
    <row r="10" spans="3:34" s="46" customFormat="1" ht="13.5" thickBot="1" x14ac:dyDescent="0.3">
      <c r="C10" s="132" t="s">
        <v>46</v>
      </c>
      <c r="D10" s="48"/>
      <c r="E10" s="133"/>
      <c r="F10" s="134"/>
      <c r="G10" s="135"/>
      <c r="H10" s="33"/>
      <c r="I10" s="133"/>
      <c r="J10" s="134"/>
      <c r="K10" s="135"/>
      <c r="L10" s="33"/>
      <c r="M10" s="156"/>
      <c r="N10" s="157"/>
      <c r="O10" s="158"/>
      <c r="P10" s="33"/>
      <c r="Q10" s="159" t="s">
        <v>5</v>
      </c>
      <c r="R10" s="15"/>
      <c r="S10" s="160"/>
      <c r="W10" s="161" t="s">
        <v>35</v>
      </c>
      <c r="X10" s="162"/>
      <c r="Y10" s="163"/>
      <c r="AA10" s="164" t="str">
        <f>IF(AA6="","",CHOOSE(MATCH(AA6,AE$148:AE$164,1),AF150,AF151,AF152,AF153,AF154,AF155,AF156,AF157,AF158,AF159,AF160,AF161,AF162,AF163,AF164,AF165))</f>
        <v/>
      </c>
      <c r="AF10" s="155"/>
    </row>
    <row r="11" spans="3:34" s="46" customFormat="1" ht="13.5" thickBot="1" x14ac:dyDescent="0.3">
      <c r="C11" s="165" t="s">
        <v>47</v>
      </c>
      <c r="D11" s="48"/>
      <c r="E11" s="166"/>
      <c r="F11" s="167"/>
      <c r="G11" s="168"/>
      <c r="H11" s="33"/>
      <c r="I11" s="166"/>
      <c r="J11" s="167"/>
      <c r="K11" s="168"/>
      <c r="L11" s="33"/>
      <c r="M11" s="166"/>
      <c r="N11" s="169"/>
      <c r="O11" s="170"/>
      <c r="P11" s="33"/>
      <c r="Q11" s="171" t="s">
        <v>71</v>
      </c>
      <c r="R11" s="15"/>
      <c r="S11" s="86">
        <f>SUM(S6:S9)-S10</f>
        <v>0</v>
      </c>
      <c r="W11" s="172" t="s">
        <v>36</v>
      </c>
      <c r="X11" s="173"/>
      <c r="Y11" s="174"/>
      <c r="AA11" s="86">
        <f>SUM(AA7:AA10)</f>
        <v>0</v>
      </c>
      <c r="AF11" s="155"/>
      <c r="AH11" s="155"/>
    </row>
    <row r="12" spans="3:34" s="46" customFormat="1" ht="13.5" thickBot="1" x14ac:dyDescent="0.3">
      <c r="C12" s="15"/>
      <c r="D12" s="48"/>
      <c r="E12" s="35"/>
      <c r="F12" s="107"/>
      <c r="G12" s="107"/>
      <c r="H12" s="33"/>
      <c r="I12" s="35"/>
      <c r="J12" s="107"/>
      <c r="K12" s="107"/>
      <c r="L12" s="33"/>
      <c r="M12" s="35"/>
      <c r="N12" s="35"/>
      <c r="O12" s="35"/>
      <c r="P12" s="33"/>
      <c r="W12" s="61"/>
      <c r="AH12" s="155"/>
    </row>
    <row r="13" spans="3:34" s="46" customFormat="1" ht="13.5" thickBot="1" x14ac:dyDescent="0.3">
      <c r="C13" s="175" t="s">
        <v>76</v>
      </c>
      <c r="D13" s="48"/>
      <c r="E13" s="35"/>
      <c r="F13" s="107"/>
      <c r="G13" s="107"/>
      <c r="H13" s="33"/>
      <c r="I13" s="35"/>
      <c r="J13" s="107"/>
      <c r="K13" s="107"/>
      <c r="L13" s="33"/>
      <c r="M13" s="35"/>
      <c r="N13" s="35"/>
      <c r="O13" s="35"/>
      <c r="P13" s="155"/>
      <c r="Q13" s="176" t="s">
        <v>60</v>
      </c>
      <c r="R13" s="15"/>
      <c r="S13" s="116" t="s">
        <v>63</v>
      </c>
      <c r="U13" s="116" t="s">
        <v>61</v>
      </c>
      <c r="W13" s="116" t="s">
        <v>62</v>
      </c>
      <c r="AH13" s="155"/>
    </row>
    <row r="14" spans="3:34" s="46" customFormat="1" ht="13.5" thickBot="1" x14ac:dyDescent="0.3">
      <c r="C14" s="15"/>
      <c r="D14" s="48"/>
      <c r="E14" s="35"/>
      <c r="F14" s="107"/>
      <c r="G14" s="107"/>
      <c r="H14" s="155"/>
      <c r="I14" s="35"/>
      <c r="J14" s="107"/>
      <c r="K14" s="107"/>
      <c r="L14" s="155"/>
      <c r="M14" s="35"/>
      <c r="N14" s="35"/>
      <c r="O14" s="35"/>
      <c r="P14" s="33"/>
      <c r="Q14" s="61"/>
      <c r="R14" s="15"/>
      <c r="S14" s="15"/>
      <c r="AH14" s="33"/>
    </row>
    <row r="15" spans="3:34" s="46" customFormat="1" ht="13.5" thickBot="1" x14ac:dyDescent="0.3">
      <c r="C15" s="113" t="s">
        <v>75</v>
      </c>
      <c r="D15" s="48"/>
      <c r="E15" s="116" t="s">
        <v>121</v>
      </c>
      <c r="F15" s="48"/>
      <c r="G15" s="177" t="s">
        <v>48</v>
      </c>
      <c r="H15" s="33"/>
      <c r="I15" s="117" t="s">
        <v>49</v>
      </c>
      <c r="J15" s="33"/>
      <c r="K15" s="178" t="s">
        <v>98</v>
      </c>
      <c r="L15" s="33"/>
      <c r="M15" s="178" t="s">
        <v>73</v>
      </c>
      <c r="N15" s="33"/>
      <c r="O15" s="178" t="s">
        <v>74</v>
      </c>
      <c r="P15" s="33"/>
      <c r="Q15" s="179" t="s">
        <v>64</v>
      </c>
      <c r="R15" s="61"/>
      <c r="S15" s="180"/>
      <c r="U15" s="180">
        <f t="shared" ref="U15:U21" si="0">S15*21%</f>
        <v>0</v>
      </c>
      <c r="W15" s="180">
        <f t="shared" ref="W15:W21" si="1">S15+U15</f>
        <v>0</v>
      </c>
      <c r="AA15" s="181"/>
      <c r="AH15" s="33"/>
    </row>
    <row r="16" spans="3:34" s="46" customFormat="1" ht="13.5" thickBot="1" x14ac:dyDescent="0.3">
      <c r="C16" s="48"/>
      <c r="D16" s="48"/>
      <c r="E16" s="182"/>
      <c r="F16" s="33"/>
      <c r="G16" s="183"/>
      <c r="H16" s="33"/>
      <c r="I16" s="33"/>
      <c r="J16" s="33"/>
      <c r="K16" s="33"/>
      <c r="L16" s="33"/>
      <c r="M16" s="33"/>
      <c r="N16" s="33"/>
      <c r="O16" s="33"/>
      <c r="P16" s="33"/>
      <c r="Q16" s="184" t="s">
        <v>65</v>
      </c>
      <c r="R16" s="81"/>
      <c r="S16" s="185"/>
      <c r="U16" s="137">
        <f t="shared" si="0"/>
        <v>0</v>
      </c>
      <c r="W16" s="137">
        <f t="shared" si="1"/>
        <v>0</v>
      </c>
      <c r="AH16" s="33"/>
    </row>
    <row r="17" spans="3:46" s="46" customFormat="1" ht="20.100000000000001" customHeight="1" x14ac:dyDescent="0.25">
      <c r="C17" s="87"/>
      <c r="D17" s="48"/>
      <c r="E17" s="180"/>
      <c r="F17" s="33"/>
      <c r="G17" s="186"/>
      <c r="H17" s="33"/>
      <c r="I17" s="187"/>
      <c r="J17" s="33"/>
      <c r="K17" s="188"/>
      <c r="L17" s="33"/>
      <c r="M17" s="189"/>
      <c r="N17" s="33"/>
      <c r="O17" s="180"/>
      <c r="P17" s="33"/>
      <c r="Q17" s="184" t="s">
        <v>66</v>
      </c>
      <c r="R17" s="81"/>
      <c r="S17" s="185"/>
      <c r="U17" s="137">
        <f t="shared" si="0"/>
        <v>0</v>
      </c>
      <c r="W17" s="137">
        <f t="shared" si="1"/>
        <v>0</v>
      </c>
      <c r="AH17" s="33"/>
    </row>
    <row r="18" spans="3:46" s="46" customFormat="1" ht="20.100000000000001" customHeight="1" x14ac:dyDescent="0.25">
      <c r="C18" s="89"/>
      <c r="D18" s="48"/>
      <c r="E18" s="137"/>
      <c r="F18" s="33"/>
      <c r="G18" s="190"/>
      <c r="H18" s="33"/>
      <c r="I18" s="191"/>
      <c r="J18" s="33"/>
      <c r="K18" s="192"/>
      <c r="L18" s="33"/>
      <c r="M18" s="193"/>
      <c r="N18" s="33"/>
      <c r="O18" s="137"/>
      <c r="P18" s="33"/>
      <c r="Q18" s="184" t="s">
        <v>67</v>
      </c>
      <c r="R18" s="81"/>
      <c r="S18" s="185"/>
      <c r="U18" s="137">
        <f t="shared" si="0"/>
        <v>0</v>
      </c>
      <c r="W18" s="137">
        <f t="shared" si="1"/>
        <v>0</v>
      </c>
      <c r="AH18" s="33"/>
    </row>
    <row r="19" spans="3:46" s="46" customFormat="1" ht="20.100000000000001" customHeight="1" x14ac:dyDescent="0.25">
      <c r="C19" s="89"/>
      <c r="D19" s="48"/>
      <c r="E19" s="137"/>
      <c r="F19" s="33"/>
      <c r="G19" s="190"/>
      <c r="H19" s="33"/>
      <c r="I19" s="191"/>
      <c r="J19" s="33"/>
      <c r="K19" s="192"/>
      <c r="L19" s="33"/>
      <c r="M19" s="193"/>
      <c r="N19" s="33"/>
      <c r="O19" s="137"/>
      <c r="P19" s="33"/>
      <c r="Q19" s="194" t="s">
        <v>29</v>
      </c>
      <c r="R19" s="81"/>
      <c r="S19" s="185"/>
      <c r="U19" s="137">
        <f t="shared" si="0"/>
        <v>0</v>
      </c>
      <c r="W19" s="137">
        <f t="shared" si="1"/>
        <v>0</v>
      </c>
      <c r="AH19" s="33"/>
    </row>
    <row r="20" spans="3:46" s="46" customFormat="1" ht="20.100000000000001" customHeight="1" x14ac:dyDescent="0.25">
      <c r="C20" s="89"/>
      <c r="D20" s="48"/>
      <c r="E20" s="137"/>
      <c r="F20" s="33"/>
      <c r="G20" s="190"/>
      <c r="H20" s="33"/>
      <c r="I20" s="191"/>
      <c r="J20" s="33"/>
      <c r="K20" s="192"/>
      <c r="L20" s="33"/>
      <c r="M20" s="193"/>
      <c r="N20" s="33"/>
      <c r="O20" s="137"/>
      <c r="P20" s="33"/>
      <c r="Q20" s="194" t="s">
        <v>68</v>
      </c>
      <c r="R20" s="81"/>
      <c r="S20" s="185"/>
      <c r="U20" s="137">
        <f t="shared" si="0"/>
        <v>0</v>
      </c>
      <c r="W20" s="137">
        <f t="shared" si="1"/>
        <v>0</v>
      </c>
      <c r="AH20" s="33"/>
    </row>
    <row r="21" spans="3:46" s="46" customFormat="1" ht="20.100000000000001" customHeight="1" thickBot="1" x14ac:dyDescent="0.3">
      <c r="C21" s="89"/>
      <c r="D21" s="48"/>
      <c r="E21" s="137"/>
      <c r="F21" s="33"/>
      <c r="G21" s="190"/>
      <c r="H21" s="33"/>
      <c r="I21" s="191"/>
      <c r="J21" s="33"/>
      <c r="K21" s="192"/>
      <c r="L21" s="33"/>
      <c r="M21" s="193"/>
      <c r="N21" s="33"/>
      <c r="O21" s="137"/>
      <c r="P21" s="33"/>
      <c r="Q21" s="184" t="s">
        <v>69</v>
      </c>
      <c r="R21" s="81"/>
      <c r="S21" s="185"/>
      <c r="U21" s="195">
        <f t="shared" si="0"/>
        <v>0</v>
      </c>
      <c r="W21" s="137">
        <f t="shared" si="1"/>
        <v>0</v>
      </c>
      <c r="AH21" s="33"/>
    </row>
    <row r="22" spans="3:46" s="46" customFormat="1" ht="20.100000000000001" customHeight="1" thickBot="1" x14ac:dyDescent="0.3">
      <c r="C22" s="91"/>
      <c r="D22" s="48"/>
      <c r="E22" s="195"/>
      <c r="F22" s="33"/>
      <c r="G22" s="196"/>
      <c r="H22" s="33"/>
      <c r="I22" s="197"/>
      <c r="J22" s="33"/>
      <c r="K22" s="198"/>
      <c r="L22" s="33"/>
      <c r="M22" s="199"/>
      <c r="N22" s="33"/>
      <c r="O22" s="195"/>
      <c r="P22" s="33"/>
      <c r="Q22" s="159" t="s">
        <v>5</v>
      </c>
      <c r="R22" s="81"/>
      <c r="S22" s="200"/>
      <c r="U22" s="35"/>
      <c r="W22" s="195">
        <f>S22</f>
        <v>0</v>
      </c>
      <c r="AH22" s="33"/>
    </row>
    <row r="23" spans="3:46" s="46" customFormat="1" ht="20.100000000000001" customHeight="1" thickBot="1" x14ac:dyDescent="0.3">
      <c r="C23" s="48"/>
      <c r="D23" s="48"/>
      <c r="E23" s="201">
        <f>SUM(E17:E22)</f>
        <v>0</v>
      </c>
      <c r="F23" s="33"/>
      <c r="G23" s="183"/>
      <c r="H23" s="33"/>
      <c r="I23" s="33"/>
      <c r="J23" s="33"/>
      <c r="K23" s="86">
        <f>SUM(K17:K22)</f>
        <v>0</v>
      </c>
      <c r="L23" s="33"/>
      <c r="M23" s="33"/>
      <c r="N23" s="33"/>
      <c r="O23" s="86">
        <f>SUM(O17:O22)</f>
        <v>0</v>
      </c>
      <c r="P23" s="33"/>
      <c r="Q23" s="202" t="s">
        <v>26</v>
      </c>
      <c r="R23" s="81"/>
      <c r="S23" s="148"/>
      <c r="W23" s="86">
        <f>SUM(W15:W21)-W22</f>
        <v>0</v>
      </c>
      <c r="AH23" s="33"/>
    </row>
    <row r="24" spans="3:46" s="7" customFormat="1" ht="20.100000000000001" customHeight="1" thickBot="1" x14ac:dyDescent="0.3">
      <c r="C24" s="48"/>
      <c r="D24" s="19"/>
      <c r="E24" s="49"/>
      <c r="F24" s="25"/>
      <c r="G24" s="50"/>
      <c r="H24" s="25"/>
      <c r="I24" s="25"/>
      <c r="J24" s="25"/>
      <c r="K24" s="25"/>
      <c r="L24" s="25"/>
      <c r="M24" s="25"/>
      <c r="N24" s="25"/>
      <c r="O24" s="25"/>
      <c r="P24" s="25"/>
      <c r="Q24" s="6"/>
      <c r="R24" s="37"/>
      <c r="S24" s="4"/>
      <c r="T24" s="10"/>
      <c r="U24" s="10"/>
      <c r="V24" s="10"/>
      <c r="W24" s="59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25"/>
      <c r="AI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</row>
    <row r="25" spans="3:46" s="7" customFormat="1" ht="20.100000000000001" customHeight="1" thickBot="1" x14ac:dyDescent="0.3">
      <c r="C25" s="83" t="s">
        <v>11</v>
      </c>
      <c r="D25" s="19"/>
      <c r="E25" s="274" t="s">
        <v>108</v>
      </c>
      <c r="F25" s="275"/>
      <c r="G25" s="276"/>
      <c r="H25" s="85"/>
      <c r="I25" s="85"/>
      <c r="J25" s="25"/>
      <c r="K25" s="84" t="s">
        <v>124</v>
      </c>
      <c r="L25" s="44"/>
      <c r="M25" s="84" t="s">
        <v>125</v>
      </c>
      <c r="N25" s="85"/>
      <c r="O25" s="259" t="s">
        <v>131</v>
      </c>
      <c r="P25" s="25"/>
      <c r="Q25" s="116" t="s">
        <v>15</v>
      </c>
      <c r="R25" s="114"/>
      <c r="S25" s="271" t="s">
        <v>14</v>
      </c>
      <c r="T25" s="268"/>
      <c r="U25" s="268"/>
      <c r="V25" s="268"/>
      <c r="W25" s="268"/>
      <c r="X25" s="268"/>
      <c r="Y25" s="268"/>
      <c r="Z25" s="268"/>
      <c r="AA25" s="268"/>
      <c r="AB25" s="268"/>
      <c r="AC25" s="268"/>
      <c r="AD25" s="268"/>
      <c r="AE25" s="268"/>
      <c r="AF25" s="268"/>
      <c r="AG25" s="269"/>
      <c r="AH25" s="25"/>
      <c r="AI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</row>
    <row r="26" spans="3:46" s="7" customFormat="1" ht="9.9499999999999993" customHeight="1" thickBot="1" x14ac:dyDescent="0.3">
      <c r="C26" s="3"/>
      <c r="D26" s="19"/>
      <c r="E26" s="18"/>
      <c r="F26" s="25"/>
      <c r="G26" s="54"/>
      <c r="H26" s="25"/>
      <c r="I26" s="1"/>
      <c r="J26" s="25"/>
      <c r="K26" s="2"/>
      <c r="L26" s="25"/>
      <c r="M26" s="25"/>
      <c r="N26" s="25"/>
      <c r="O26" s="25"/>
      <c r="P26" s="25"/>
      <c r="Q26" s="48"/>
      <c r="R26" s="114"/>
      <c r="S26" s="35"/>
      <c r="T26" s="107"/>
      <c r="U26" s="107"/>
      <c r="V26" s="107"/>
      <c r="W26" s="35"/>
      <c r="X26" s="107"/>
      <c r="Y26" s="107"/>
      <c r="Z26" s="107"/>
      <c r="AA26" s="107"/>
      <c r="AB26" s="48"/>
      <c r="AC26" s="15"/>
      <c r="AD26" s="15"/>
      <c r="AE26" s="15"/>
      <c r="AF26" s="15"/>
      <c r="AG26" s="15"/>
      <c r="AH26" s="25"/>
      <c r="AI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</row>
    <row r="27" spans="3:46" s="7" customFormat="1" ht="20.100000000000001" customHeight="1" thickBot="1" x14ac:dyDescent="0.3">
      <c r="C27" s="92" t="s">
        <v>2</v>
      </c>
      <c r="D27" s="10"/>
      <c r="E27" s="88">
        <v>1400</v>
      </c>
      <c r="F27" s="25"/>
      <c r="G27" s="88"/>
      <c r="H27" s="28"/>
      <c r="I27" s="60"/>
      <c r="J27" s="28"/>
      <c r="K27" s="88">
        <f>(E27+G27)*1.1392</f>
        <v>1594.8799999999999</v>
      </c>
      <c r="L27" s="25"/>
      <c r="M27" s="88">
        <f>E27+G27</f>
        <v>1400</v>
      </c>
      <c r="N27" s="18"/>
      <c r="O27" s="60"/>
      <c r="P27" s="25"/>
      <c r="Q27" s="202" t="s">
        <v>122</v>
      </c>
      <c r="R27" s="107"/>
      <c r="S27" s="178" t="s">
        <v>37</v>
      </c>
      <c r="T27" s="33"/>
      <c r="U27" s="178" t="s">
        <v>39</v>
      </c>
      <c r="V27" s="33"/>
      <c r="W27" s="178" t="s">
        <v>8</v>
      </c>
      <c r="X27" s="35"/>
      <c r="Y27" s="178" t="s">
        <v>8</v>
      </c>
      <c r="Z27" s="51"/>
      <c r="AA27" s="178" t="s">
        <v>9</v>
      </c>
      <c r="AB27" s="46"/>
      <c r="AC27" s="116" t="s">
        <v>9</v>
      </c>
      <c r="AD27" s="114"/>
      <c r="AE27" s="116" t="s">
        <v>9</v>
      </c>
      <c r="AF27" s="114"/>
      <c r="AG27" s="116" t="s">
        <v>9</v>
      </c>
      <c r="AH27" s="25"/>
      <c r="AI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</row>
    <row r="28" spans="3:46" s="7" customFormat="1" ht="20.100000000000001" customHeight="1" thickBot="1" x14ac:dyDescent="0.3">
      <c r="C28" s="93" t="s">
        <v>1</v>
      </c>
      <c r="D28" s="10"/>
      <c r="E28" s="90"/>
      <c r="F28" s="28"/>
      <c r="G28" s="90"/>
      <c r="H28" s="18"/>
      <c r="I28" s="60"/>
      <c r="J28" s="18"/>
      <c r="K28" s="90">
        <f>(E28+G28)*1.1255</f>
        <v>0</v>
      </c>
      <c r="L28" s="25"/>
      <c r="M28" s="90">
        <f>E28+G28</f>
        <v>0</v>
      </c>
      <c r="N28" s="18"/>
      <c r="O28" s="60"/>
      <c r="P28" s="25"/>
      <c r="Q28" s="81"/>
      <c r="R28" s="107"/>
      <c r="S28" s="33"/>
      <c r="T28" s="33"/>
      <c r="U28" s="33"/>
      <c r="V28" s="33"/>
      <c r="W28" s="33"/>
      <c r="X28" s="35"/>
      <c r="Y28" s="33"/>
      <c r="Z28" s="51"/>
      <c r="AA28" s="33"/>
      <c r="AB28" s="46"/>
      <c r="AC28" s="114"/>
      <c r="AD28" s="114"/>
      <c r="AE28" s="114"/>
      <c r="AF28" s="114"/>
      <c r="AG28" s="114"/>
      <c r="AH28" s="25"/>
      <c r="AI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</row>
    <row r="29" spans="3:46" s="7" customFormat="1" ht="20.100000000000001" customHeight="1" x14ac:dyDescent="0.25">
      <c r="C29" s="93" t="s">
        <v>6</v>
      </c>
      <c r="D29" s="10"/>
      <c r="E29" s="90"/>
      <c r="F29" s="18"/>
      <c r="G29" s="90"/>
      <c r="H29" s="18"/>
      <c r="I29" s="60"/>
      <c r="J29" s="18"/>
      <c r="K29" s="90">
        <f>E29+G29</f>
        <v>0</v>
      </c>
      <c r="L29" s="25"/>
      <c r="M29" s="90">
        <f t="shared" ref="M29" si="2">G29+I29</f>
        <v>0</v>
      </c>
      <c r="N29" s="29"/>
      <c r="O29" s="60"/>
      <c r="P29" s="28"/>
      <c r="Q29" s="203" t="s">
        <v>3</v>
      </c>
      <c r="R29" s="107"/>
      <c r="S29" s="187" t="str">
        <f>IF($S$11+$AA$11+$W$23=0,"",12.5%)</f>
        <v/>
      </c>
      <c r="T29" s="131"/>
      <c r="U29" s="187" t="str">
        <f>IF($S$11+$AA$11+$W$23=0,"",12.5%)</f>
        <v/>
      </c>
      <c r="V29" s="131"/>
      <c r="W29" s="187" t="str">
        <f>IF($S$11+$AA$11+$W$23=0,"",12.5%)</f>
        <v/>
      </c>
      <c r="X29" s="35"/>
      <c r="Y29" s="187" t="str">
        <f>IF($S$11+$AA$11+$W$23=0,"",6%)</f>
        <v/>
      </c>
      <c r="Z29" s="131"/>
      <c r="AA29" s="187" t="str">
        <f>IF($S$11+$AA$11+$W$23=0,"",10%)</f>
        <v/>
      </c>
      <c r="AB29" s="35"/>
      <c r="AC29" s="187" t="str">
        <f>IF($S$11+$AA$11+$W$23=0,"",5%)</f>
        <v/>
      </c>
      <c r="AD29" s="35"/>
      <c r="AE29" s="187" t="str">
        <f>IF($S$11+$AA$11+$W$23=0,"",10%)</f>
        <v/>
      </c>
      <c r="AF29" s="35"/>
      <c r="AG29" s="187" t="str">
        <f>IF($S$11+$AA$11+$W$23=0,"",5%)</f>
        <v/>
      </c>
      <c r="AH29" s="25"/>
      <c r="AI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</row>
    <row r="30" spans="3:46" s="7" customFormat="1" ht="20.100000000000001" customHeight="1" x14ac:dyDescent="0.25">
      <c r="C30" s="82" t="s">
        <v>50</v>
      </c>
      <c r="D30" s="10"/>
      <c r="E30" s="90"/>
      <c r="F30" s="29"/>
      <c r="G30" s="90"/>
      <c r="H30" s="29"/>
      <c r="I30" s="60"/>
      <c r="J30" s="29"/>
      <c r="K30" s="90">
        <f>E30+G30</f>
        <v>0</v>
      </c>
      <c r="L30" s="25"/>
      <c r="M30" s="90">
        <f t="shared" ref="M30" si="3">G30</f>
        <v>0</v>
      </c>
      <c r="N30" s="29"/>
      <c r="O30" s="60"/>
      <c r="P30" s="18"/>
      <c r="Q30" s="204" t="s">
        <v>10</v>
      </c>
      <c r="R30" s="107"/>
      <c r="S30" s="205" t="str">
        <f>IF($S$11+$AA$11+$W$23=0,"",60000)</f>
        <v/>
      </c>
      <c r="T30" s="131"/>
      <c r="U30" s="205" t="str">
        <f>IF($S$11+$AA$11+$W$23=0,"","non")</f>
        <v/>
      </c>
      <c r="V30" s="131"/>
      <c r="W30" s="205" t="str">
        <f>IF($S$11+$AA$11+$W$23=0,"","non")</f>
        <v/>
      </c>
      <c r="X30" s="35"/>
      <c r="Y30" s="205" t="str">
        <f>IF($S$11+$AA$11+$W$23=0,"","non")</f>
        <v/>
      </c>
      <c r="Z30" s="131"/>
      <c r="AA30" s="205" t="str">
        <f>IF($S$11+$AA$11+$W$23=0,"",15000)</f>
        <v/>
      </c>
      <c r="AB30" s="35"/>
      <c r="AC30" s="205" t="str">
        <f>IF($S$11+$AA$11+$W$23=0,"",15000)</f>
        <v/>
      </c>
      <c r="AD30" s="35"/>
      <c r="AE30" s="205" t="str">
        <f>IF($S$11+$AA$11+$W$23=0,"","non")</f>
        <v/>
      </c>
      <c r="AF30" s="35"/>
      <c r="AG30" s="205" t="str">
        <f>IF($S$11+$AA$11+$W$23=0,"","non")</f>
        <v/>
      </c>
      <c r="AH30" s="25"/>
      <c r="AI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</row>
    <row r="31" spans="3:46" s="7" customFormat="1" ht="20.100000000000001" customHeight="1" x14ac:dyDescent="0.25">
      <c r="C31" s="82" t="s">
        <v>51</v>
      </c>
      <c r="D31" s="10"/>
      <c r="E31" s="90"/>
      <c r="F31" s="29"/>
      <c r="G31" s="90"/>
      <c r="H31" s="29"/>
      <c r="I31" s="60"/>
      <c r="J31" s="29"/>
      <c r="K31" s="90">
        <f>E31+G31</f>
        <v>0</v>
      </c>
      <c r="L31" s="29"/>
      <c r="M31" s="90">
        <f>E31+G31</f>
        <v>0</v>
      </c>
      <c r="N31" s="30"/>
      <c r="O31" s="60"/>
      <c r="P31" s="18"/>
      <c r="Q31" s="204" t="s">
        <v>13</v>
      </c>
      <c r="R31" s="107"/>
      <c r="S31" s="206">
        <f>IF(S6&gt;=60000,(S11-60000)*12.5%,0)</f>
        <v>0</v>
      </c>
      <c r="T31" s="148"/>
      <c r="U31" s="206">
        <f>SUM(S6+AA11)*12.5%</f>
        <v>0</v>
      </c>
      <c r="V31" s="148"/>
      <c r="W31" s="206">
        <f>SUM(S6+AA11)*12.5%</f>
        <v>0</v>
      </c>
      <c r="X31" s="35"/>
      <c r="Y31" s="206">
        <f>SUM(S11+AA11)*6%</f>
        <v>0</v>
      </c>
      <c r="Z31" s="148"/>
      <c r="AA31" s="206">
        <f>IF(S11&gt;=15000,(S11-15000)*10%,0)</f>
        <v>0</v>
      </c>
      <c r="AB31" s="35"/>
      <c r="AC31" s="206">
        <f>IF(S11&gt;15000,(S11-15000)*5%,0)</f>
        <v>0</v>
      </c>
      <c r="AD31" s="35"/>
      <c r="AE31" s="206">
        <f>SUM(S6+AA11)*10%</f>
        <v>0</v>
      </c>
      <c r="AF31" s="35"/>
      <c r="AG31" s="206">
        <f>SUM(S6+AA11)*5%</f>
        <v>0</v>
      </c>
      <c r="AH31" s="25"/>
      <c r="AI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</row>
    <row r="32" spans="3:46" s="7" customFormat="1" ht="20.100000000000001" customHeight="1" x14ac:dyDescent="0.25">
      <c r="C32" s="82" t="s">
        <v>0</v>
      </c>
      <c r="D32" s="10"/>
      <c r="E32" s="90"/>
      <c r="F32" s="30"/>
      <c r="G32" s="90">
        <v>1000</v>
      </c>
      <c r="H32" s="30"/>
      <c r="I32" s="60"/>
      <c r="J32" s="30"/>
      <c r="K32" s="90">
        <f>MIN(COUNTA(E32:G32)*275,E32+G32)</f>
        <v>275</v>
      </c>
      <c r="L32" s="90"/>
      <c r="M32" s="257">
        <f>IF(AND(ISNUMBER(E32),G32=""),MIN(E32,850),IF(ISNUMBER(E32)+ISNUMBER(G32)=2,MIN(1000,E32+G32),IF(ISNUMBER(E32)+ISNUMBER(G32)=1,MIN(630,SUM(E32,G32)),"")))</f>
        <v>630</v>
      </c>
      <c r="N32" s="29"/>
      <c r="O32" s="258" t="s">
        <v>130</v>
      </c>
      <c r="P32" s="29"/>
      <c r="Q32" s="204" t="s">
        <v>4</v>
      </c>
      <c r="R32" s="107"/>
      <c r="S32" s="207">
        <f>SUM(AA145:AA151)</f>
        <v>0</v>
      </c>
      <c r="T32" s="155"/>
      <c r="U32" s="207">
        <f>S32</f>
        <v>0</v>
      </c>
      <c r="V32" s="155"/>
      <c r="W32" s="207">
        <f>S32</f>
        <v>0</v>
      </c>
      <c r="X32" s="35"/>
      <c r="Y32" s="207">
        <f>S32</f>
        <v>0</v>
      </c>
      <c r="Z32" s="155"/>
      <c r="AA32" s="207">
        <f>S32</f>
        <v>0</v>
      </c>
      <c r="AB32" s="35"/>
      <c r="AC32" s="207">
        <f>S32</f>
        <v>0</v>
      </c>
      <c r="AD32" s="35"/>
      <c r="AE32" s="207">
        <f>S32</f>
        <v>0</v>
      </c>
      <c r="AF32" s="35"/>
      <c r="AG32" s="207">
        <f>S32</f>
        <v>0</v>
      </c>
      <c r="AH32" s="25"/>
      <c r="AI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</row>
    <row r="33" spans="1:46" ht="20.100000000000001" customHeight="1" x14ac:dyDescent="0.25">
      <c r="A33" s="9"/>
      <c r="B33" s="12"/>
      <c r="C33" s="93" t="s">
        <v>52</v>
      </c>
      <c r="E33" s="90"/>
      <c r="F33" s="29"/>
      <c r="G33" s="90"/>
      <c r="H33" s="29"/>
      <c r="I33" s="55"/>
      <c r="J33" s="29"/>
      <c r="K33" s="90">
        <f>MIN(COUNTA(E33:G33)*80,E33+G33)</f>
        <v>0</v>
      </c>
      <c r="L33" s="29"/>
      <c r="M33" s="90" t="s">
        <v>126</v>
      </c>
      <c r="N33" s="60"/>
      <c r="O33" s="60"/>
      <c r="P33" s="29"/>
      <c r="Q33" s="204" t="s">
        <v>28</v>
      </c>
      <c r="R33" s="107"/>
      <c r="S33" s="205" t="str">
        <f>IF($S$11+$AA$11+$W$23=0,"",900)</f>
        <v/>
      </c>
      <c r="T33" s="155"/>
      <c r="U33" s="205" t="str">
        <f>IF($S$11+$AA$11+$W$23=0,"",900)</f>
        <v/>
      </c>
      <c r="V33" s="155"/>
      <c r="W33" s="205" t="str">
        <f>IF($S$11+$AA$11+$W$23=0,"",900)</f>
        <v/>
      </c>
      <c r="X33" s="35"/>
      <c r="Y33" s="205" t="str">
        <f>IF($S$11+$AA$11+$W$23=0,"",900)</f>
        <v/>
      </c>
      <c r="Z33" s="155"/>
      <c r="AA33" s="205" t="str">
        <f>IF($S$11+$AA$11+$W$23=0,"",900)</f>
        <v/>
      </c>
      <c r="AB33" s="35"/>
      <c r="AC33" s="205" t="str">
        <f>IF($S$11+$AA$11+$W$23=0,"",900)</f>
        <v/>
      </c>
      <c r="AD33" s="35"/>
      <c r="AE33" s="205" t="str">
        <f>IF($S$11+$AA$11+$W$23=0,"",900)</f>
        <v/>
      </c>
      <c r="AF33" s="35"/>
      <c r="AG33" s="205" t="str">
        <f>IF($S$11+$AA$11+$W$23=0,"",900)</f>
        <v/>
      </c>
      <c r="AH33" s="25"/>
      <c r="AK33" s="10"/>
      <c r="AL33" s="10"/>
      <c r="AM33" s="10"/>
      <c r="AN33" s="10"/>
      <c r="AO33" s="10"/>
      <c r="AP33" s="10"/>
      <c r="AQ33" s="10"/>
      <c r="AR33" s="10"/>
      <c r="AS33" s="10"/>
      <c r="AT33" s="10"/>
    </row>
    <row r="34" spans="1:46" ht="20.100000000000001" customHeight="1" thickBot="1" x14ac:dyDescent="0.3">
      <c r="C34" s="93" t="s">
        <v>105</v>
      </c>
      <c r="E34" s="90"/>
      <c r="F34" s="29"/>
      <c r="G34" s="90"/>
      <c r="H34" s="29"/>
      <c r="I34" s="60"/>
      <c r="J34" s="29"/>
      <c r="K34" s="90">
        <f>IF((E34+G34)/2&gt;(K27+K28+K29+K30+K31+K32)*0.2,(K27+K28+K29+K30+K31+K32)*0.2,(E34+G34)/2)</f>
        <v>0</v>
      </c>
      <c r="L34" s="60"/>
      <c r="M34" s="90" t="s">
        <v>126</v>
      </c>
      <c r="N34" s="60"/>
      <c r="O34" s="60"/>
      <c r="P34" s="30"/>
      <c r="Q34" s="208" t="s">
        <v>30</v>
      </c>
      <c r="R34" s="107"/>
      <c r="S34" s="209">
        <f>SUM(S31:S33)</f>
        <v>0</v>
      </c>
      <c r="T34" s="155"/>
      <c r="U34" s="209">
        <f>SUM(U31:U33)</f>
        <v>0</v>
      </c>
      <c r="V34" s="155"/>
      <c r="W34" s="209">
        <f>SUM(W31:W33)</f>
        <v>0</v>
      </c>
      <c r="X34" s="35"/>
      <c r="Y34" s="209">
        <f>SUM(Y31:Y33)</f>
        <v>0</v>
      </c>
      <c r="Z34" s="155"/>
      <c r="AA34" s="209">
        <f>SUM(AA31:AA33)</f>
        <v>0</v>
      </c>
      <c r="AB34" s="35"/>
      <c r="AC34" s="209">
        <f>SUM(AC31:AC33)</f>
        <v>0</v>
      </c>
      <c r="AD34" s="35"/>
      <c r="AE34" s="209">
        <f>SUM(AE31:AE33)</f>
        <v>0</v>
      </c>
      <c r="AF34" s="35"/>
      <c r="AG34" s="209">
        <f>SUM(AG31:AG33)</f>
        <v>0</v>
      </c>
      <c r="AH34" s="25"/>
      <c r="AK34" s="10"/>
      <c r="AL34" s="10"/>
      <c r="AM34" s="10"/>
      <c r="AN34" s="10"/>
      <c r="AO34" s="10"/>
      <c r="AP34" s="10"/>
      <c r="AQ34" s="10"/>
      <c r="AR34" s="10"/>
      <c r="AS34" s="10"/>
      <c r="AT34" s="10"/>
    </row>
    <row r="35" spans="1:46" ht="20.100000000000001" customHeight="1" thickBot="1" x14ac:dyDescent="0.3">
      <c r="C35" s="93" t="s">
        <v>104</v>
      </c>
      <c r="E35" s="109"/>
      <c r="F35" s="29"/>
      <c r="G35" s="109"/>
      <c r="H35" s="29"/>
      <c r="I35" s="55"/>
      <c r="J35" s="29"/>
      <c r="K35" s="90">
        <f>IF((E35+G35)*75&gt;(K27+K28+K29+K30+K31+K32)*0.2,(K27+K28+K29+K30+K31+K32)*0.2,(E35+G35)*75)</f>
        <v>0</v>
      </c>
      <c r="L35" s="60"/>
      <c r="M35" s="90" t="s">
        <v>126</v>
      </c>
      <c r="N35" s="29"/>
      <c r="O35" s="60"/>
      <c r="P35" s="29"/>
      <c r="Q35" s="210"/>
      <c r="R35" s="107"/>
      <c r="S35" s="155"/>
      <c r="T35" s="155"/>
      <c r="U35" s="155"/>
      <c r="V35" s="155"/>
      <c r="W35" s="155"/>
      <c r="X35" s="35"/>
      <c r="Y35" s="155"/>
      <c r="Z35" s="155"/>
      <c r="AA35" s="155"/>
      <c r="AB35" s="114"/>
      <c r="AC35" s="155"/>
      <c r="AD35" s="114"/>
      <c r="AE35" s="155"/>
      <c r="AF35" s="114"/>
      <c r="AG35" s="155"/>
      <c r="AH35" s="25"/>
      <c r="AK35" s="10"/>
      <c r="AL35" s="10"/>
      <c r="AM35" s="10"/>
      <c r="AN35" s="10"/>
      <c r="AO35" s="10"/>
      <c r="AP35" s="10"/>
      <c r="AQ35" s="10"/>
      <c r="AR35" s="10"/>
      <c r="AS35" s="10"/>
      <c r="AT35" s="10"/>
    </row>
    <row r="36" spans="1:46" ht="20.100000000000001" customHeight="1" thickBot="1" x14ac:dyDescent="0.3">
      <c r="C36" s="82" t="s">
        <v>53</v>
      </c>
      <c r="E36" s="90"/>
      <c r="F36" s="29"/>
      <c r="G36" s="90"/>
      <c r="H36" s="29"/>
      <c r="I36" s="60"/>
      <c r="J36" s="29"/>
      <c r="K36" s="90">
        <f>(E36+G36)*0.85</f>
        <v>0</v>
      </c>
      <c r="L36" s="25"/>
      <c r="M36" s="90">
        <f>(G36+E36)*0.8</f>
        <v>0</v>
      </c>
      <c r="N36" s="29"/>
      <c r="O36" s="60"/>
      <c r="P36" s="29"/>
      <c r="Q36" s="176" t="s">
        <v>123</v>
      </c>
      <c r="R36" s="107"/>
      <c r="S36" s="107"/>
      <c r="T36" s="107"/>
      <c r="U36" s="107"/>
      <c r="V36" s="107"/>
      <c r="W36" s="107"/>
      <c r="X36" s="107"/>
      <c r="Y36" s="107"/>
      <c r="Z36" s="107"/>
      <c r="AA36" s="107"/>
      <c r="AB36" s="107"/>
      <c r="AC36" s="107"/>
      <c r="AD36" s="107"/>
      <c r="AE36" s="107"/>
      <c r="AF36" s="107"/>
      <c r="AG36" s="107"/>
      <c r="AK36" s="10"/>
      <c r="AL36" s="10"/>
      <c r="AM36" s="10"/>
      <c r="AN36" s="10"/>
      <c r="AO36" s="10"/>
      <c r="AP36" s="10"/>
      <c r="AQ36" s="10"/>
      <c r="AR36" s="10"/>
      <c r="AS36" s="10"/>
      <c r="AT36" s="10"/>
    </row>
    <row r="37" spans="1:46" ht="20.100000000000001" customHeight="1" thickBot="1" x14ac:dyDescent="0.3">
      <c r="C37" s="82" t="s">
        <v>54</v>
      </c>
      <c r="E37" s="90"/>
      <c r="F37" s="29"/>
      <c r="G37" s="90"/>
      <c r="H37" s="29"/>
      <c r="I37" s="60"/>
      <c r="J37" s="29"/>
      <c r="K37" s="90">
        <f>(E37+G37)*0.85</f>
        <v>0</v>
      </c>
      <c r="L37" s="25"/>
      <c r="M37" s="90">
        <f>(G37+E37)*0.8</f>
        <v>0</v>
      </c>
      <c r="N37" s="29"/>
      <c r="O37" s="60"/>
      <c r="P37" s="29"/>
      <c r="Q37" s="81"/>
      <c r="R37" s="107"/>
      <c r="S37" s="33"/>
      <c r="T37" s="155"/>
      <c r="U37" s="33"/>
      <c r="V37" s="155"/>
      <c r="W37" s="33"/>
      <c r="X37" s="211"/>
      <c r="Y37" s="33"/>
      <c r="Z37" s="155"/>
      <c r="AA37" s="33"/>
      <c r="AB37" s="114"/>
      <c r="AC37" s="33"/>
      <c r="AD37" s="114"/>
      <c r="AE37" s="33"/>
      <c r="AF37" s="114"/>
      <c r="AG37" s="33"/>
      <c r="AK37" s="10"/>
      <c r="AL37" s="10"/>
      <c r="AM37" s="10"/>
      <c r="AN37" s="10"/>
      <c r="AO37" s="10"/>
      <c r="AP37" s="10"/>
      <c r="AQ37" s="10"/>
      <c r="AR37" s="10"/>
      <c r="AS37" s="10"/>
      <c r="AT37" s="10"/>
    </row>
    <row r="38" spans="1:46" ht="20.100000000000001" customHeight="1" x14ac:dyDescent="0.25">
      <c r="C38" s="82" t="s">
        <v>100</v>
      </c>
      <c r="E38" s="90"/>
      <c r="F38" s="29"/>
      <c r="G38" s="90"/>
      <c r="H38" s="29"/>
      <c r="I38" s="60"/>
      <c r="J38" s="29"/>
      <c r="K38" s="90"/>
      <c r="L38" s="25"/>
      <c r="M38" s="90">
        <f>G38+E38</f>
        <v>0</v>
      </c>
      <c r="N38" s="29"/>
      <c r="O38" s="60"/>
      <c r="P38" s="29"/>
      <c r="Q38" s="212" t="s">
        <v>41</v>
      </c>
      <c r="R38" s="107"/>
      <c r="S38" s="213">
        <f>(((S6+S9+AA11+W23)*110%*1.3%))+300</f>
        <v>300</v>
      </c>
      <c r="T38" s="214"/>
      <c r="U38" s="213">
        <f>(((S6+S9+AA11+W23)*110%*1.3%))+300</f>
        <v>300</v>
      </c>
      <c r="V38" s="214"/>
      <c r="W38" s="213">
        <f>(((S6+S9+AA11+W23)*110%*1.3%))+300</f>
        <v>300</v>
      </c>
      <c r="X38" s="214"/>
      <c r="Y38" s="213">
        <f>(((S6+S9+AA11+W23)*110%*1.3%))+300</f>
        <v>300</v>
      </c>
      <c r="Z38" s="214"/>
      <c r="AA38" s="213">
        <f>(((S6+S9+AA11+W23)*110%*1.3%))+300</f>
        <v>300</v>
      </c>
      <c r="AB38" s="214"/>
      <c r="AC38" s="213">
        <f>(((S6+S9+AA11+W23)*110%*1.3%))+300</f>
        <v>300</v>
      </c>
      <c r="AD38" s="214"/>
      <c r="AE38" s="213">
        <f>(((S6+S9+AA11+W23)*110%*1.3%))+300</f>
        <v>300</v>
      </c>
      <c r="AF38" s="214"/>
      <c r="AG38" s="213">
        <f>(((S6+S9+AA11+W23)*110%*1.3%))+300</f>
        <v>300</v>
      </c>
      <c r="AH38" s="25"/>
      <c r="AK38" s="10"/>
      <c r="AL38" s="10"/>
      <c r="AM38" s="10"/>
      <c r="AN38" s="10"/>
      <c r="AO38" s="10"/>
      <c r="AP38" s="10"/>
      <c r="AQ38" s="10"/>
      <c r="AR38" s="10"/>
      <c r="AS38" s="10"/>
      <c r="AT38" s="10"/>
    </row>
    <row r="39" spans="1:46" ht="20.100000000000001" customHeight="1" x14ac:dyDescent="0.25">
      <c r="C39" s="82" t="s">
        <v>55</v>
      </c>
      <c r="E39" s="90"/>
      <c r="F39" s="29"/>
      <c r="G39" s="90"/>
      <c r="H39" s="29"/>
      <c r="I39" s="60"/>
      <c r="J39" s="29"/>
      <c r="K39" s="90">
        <f>E39+G39</f>
        <v>0</v>
      </c>
      <c r="L39" s="25"/>
      <c r="M39" s="90">
        <f>G39+E39</f>
        <v>0</v>
      </c>
      <c r="N39" s="29"/>
      <c r="O39" s="60"/>
      <c r="P39" s="29"/>
      <c r="Q39" s="215" t="s">
        <v>4</v>
      </c>
      <c r="R39" s="107"/>
      <c r="S39" s="216">
        <f>SUM(AA153:AA159)</f>
        <v>0</v>
      </c>
      <c r="T39" s="33"/>
      <c r="U39" s="205">
        <f>S39</f>
        <v>0</v>
      </c>
      <c r="V39" s="33"/>
      <c r="W39" s="205">
        <f>S39</f>
        <v>0</v>
      </c>
      <c r="X39" s="35"/>
      <c r="Y39" s="205">
        <f>S39</f>
        <v>0</v>
      </c>
      <c r="Z39" s="33"/>
      <c r="AA39" s="205">
        <f>S39</f>
        <v>0</v>
      </c>
      <c r="AB39" s="35"/>
      <c r="AC39" s="205">
        <f>S39</f>
        <v>0</v>
      </c>
      <c r="AD39" s="35"/>
      <c r="AE39" s="205">
        <f>S39</f>
        <v>0</v>
      </c>
      <c r="AF39" s="35"/>
      <c r="AG39" s="205">
        <f>S39</f>
        <v>0</v>
      </c>
      <c r="AH39" s="41"/>
      <c r="AK39" s="10"/>
      <c r="AL39" s="10"/>
      <c r="AM39" s="10"/>
      <c r="AN39" s="10"/>
      <c r="AO39" s="10"/>
      <c r="AP39" s="10"/>
      <c r="AQ39" s="10"/>
      <c r="AR39" s="10"/>
      <c r="AS39" s="10"/>
      <c r="AT39" s="10"/>
    </row>
    <row r="40" spans="1:46" ht="20.100000000000001" customHeight="1" x14ac:dyDescent="0.25">
      <c r="C40" s="82" t="s">
        <v>101</v>
      </c>
      <c r="E40" s="90"/>
      <c r="F40" s="29"/>
      <c r="G40" s="90"/>
      <c r="H40" s="29"/>
      <c r="I40" s="60"/>
      <c r="J40" s="29"/>
      <c r="K40" s="90">
        <f>E40+G40</f>
        <v>0</v>
      </c>
      <c r="L40" s="25"/>
      <c r="M40" s="90">
        <f>G40+E40</f>
        <v>0</v>
      </c>
      <c r="N40" s="29"/>
      <c r="O40" s="60"/>
      <c r="P40" s="29"/>
      <c r="Q40" s="215" t="s">
        <v>40</v>
      </c>
      <c r="R40" s="107"/>
      <c r="S40" s="205" t="str">
        <f>IF($S$11+$AA$11+$W$23=0,"",1000)</f>
        <v/>
      </c>
      <c r="T40" s="33"/>
      <c r="U40" s="205" t="str">
        <f>S40</f>
        <v/>
      </c>
      <c r="V40" s="33"/>
      <c r="W40" s="205" t="str">
        <f>S40</f>
        <v/>
      </c>
      <c r="X40" s="35"/>
      <c r="Y40" s="205" t="str">
        <f>S40</f>
        <v/>
      </c>
      <c r="Z40" s="33"/>
      <c r="AA40" s="205" t="str">
        <f>S40</f>
        <v/>
      </c>
      <c r="AB40" s="35"/>
      <c r="AC40" s="205" t="str">
        <f>S40</f>
        <v/>
      </c>
      <c r="AD40" s="35"/>
      <c r="AE40" s="205" t="str">
        <f>S40</f>
        <v/>
      </c>
      <c r="AF40" s="35"/>
      <c r="AG40" s="205" t="str">
        <f>S40</f>
        <v/>
      </c>
      <c r="AK40" s="10"/>
      <c r="AL40" s="10"/>
      <c r="AM40" s="10"/>
      <c r="AN40" s="10"/>
      <c r="AO40" s="10"/>
      <c r="AP40" s="10"/>
      <c r="AQ40" s="10"/>
      <c r="AR40" s="10"/>
      <c r="AS40" s="10"/>
      <c r="AT40" s="10"/>
    </row>
    <row r="41" spans="1:46" ht="20.100000000000001" customHeight="1" thickBot="1" x14ac:dyDescent="0.3">
      <c r="C41" s="82" t="s">
        <v>56</v>
      </c>
      <c r="E41" s="90"/>
      <c r="F41" s="29"/>
      <c r="G41" s="90"/>
      <c r="H41" s="29"/>
      <c r="I41" s="60"/>
      <c r="J41" s="29"/>
      <c r="K41" s="90">
        <f>E41+G41</f>
        <v>0</v>
      </c>
      <c r="L41" s="25"/>
      <c r="M41" s="90">
        <f>G41+E41</f>
        <v>0</v>
      </c>
      <c r="N41" s="29"/>
      <c r="O41" s="60"/>
      <c r="P41" s="29"/>
      <c r="Q41" s="217" t="s">
        <v>31</v>
      </c>
      <c r="R41" s="107"/>
      <c r="S41" s="218">
        <f>SUM(S38:S40)</f>
        <v>300</v>
      </c>
      <c r="T41" s="33"/>
      <c r="U41" s="218">
        <f>S41</f>
        <v>300</v>
      </c>
      <c r="V41" s="33"/>
      <c r="W41" s="218">
        <f>S41</f>
        <v>300</v>
      </c>
      <c r="X41" s="35"/>
      <c r="Y41" s="218">
        <f>S41</f>
        <v>300</v>
      </c>
      <c r="Z41" s="33"/>
      <c r="AA41" s="218">
        <f>S41</f>
        <v>300</v>
      </c>
      <c r="AB41" s="35"/>
      <c r="AC41" s="218">
        <f>S41</f>
        <v>300</v>
      </c>
      <c r="AD41" s="35"/>
      <c r="AE41" s="218">
        <f>S41</f>
        <v>300</v>
      </c>
      <c r="AF41" s="35"/>
      <c r="AG41" s="218">
        <f>S41</f>
        <v>300</v>
      </c>
      <c r="AK41" s="10"/>
      <c r="AL41" s="10"/>
      <c r="AM41" s="10"/>
      <c r="AN41" s="10"/>
      <c r="AO41" s="10"/>
      <c r="AP41" s="10"/>
      <c r="AQ41" s="10"/>
      <c r="AR41" s="10"/>
      <c r="AS41" s="10"/>
      <c r="AT41" s="10"/>
    </row>
    <row r="42" spans="1:46" ht="20.100000000000001" customHeight="1" thickBot="1" x14ac:dyDescent="0.3">
      <c r="C42" s="94" t="s">
        <v>57</v>
      </c>
      <c r="E42" s="110"/>
      <c r="F42" s="29"/>
      <c r="G42" s="110"/>
      <c r="H42" s="29"/>
      <c r="I42" s="60"/>
      <c r="J42" s="29"/>
      <c r="K42" s="111">
        <f>E42+G42</f>
        <v>0</v>
      </c>
      <c r="L42" s="25"/>
      <c r="M42" s="111">
        <f>G42+E42</f>
        <v>0</v>
      </c>
      <c r="N42" s="29"/>
      <c r="O42" s="95"/>
      <c r="P42" s="29"/>
      <c r="Q42" s="81"/>
      <c r="R42" s="107"/>
      <c r="S42" s="33"/>
      <c r="T42" s="33"/>
      <c r="U42" s="33"/>
      <c r="V42" s="33"/>
      <c r="W42" s="33"/>
      <c r="X42" s="35"/>
      <c r="Y42" s="33"/>
      <c r="Z42" s="33"/>
      <c r="AA42" s="33"/>
      <c r="AB42" s="35"/>
      <c r="AC42" s="33"/>
      <c r="AD42" s="35"/>
      <c r="AE42" s="33"/>
      <c r="AF42" s="35"/>
      <c r="AG42" s="33"/>
      <c r="AH42" s="47"/>
      <c r="AK42" s="10"/>
      <c r="AL42" s="10"/>
      <c r="AM42" s="10"/>
      <c r="AN42" s="10"/>
      <c r="AO42" s="10"/>
      <c r="AP42" s="10"/>
      <c r="AQ42" s="10"/>
      <c r="AR42" s="10"/>
      <c r="AS42" s="10"/>
      <c r="AT42" s="10"/>
    </row>
    <row r="43" spans="1:46" ht="20.100000000000001" customHeight="1" thickBot="1" x14ac:dyDescent="0.3">
      <c r="C43" s="96" t="s">
        <v>87</v>
      </c>
      <c r="E43" s="112">
        <f>SUM(E27:E36)-E39-E40-E41-E42</f>
        <v>1400</v>
      </c>
      <c r="F43" s="29"/>
      <c r="G43" s="112">
        <f>SUM(G27:G36)-G39-G40-G41-G42</f>
        <v>1000</v>
      </c>
      <c r="H43" s="29"/>
      <c r="I43" s="95">
        <f>SUM(I27:I36)-I39-I40-I41-I42</f>
        <v>0</v>
      </c>
      <c r="J43" s="29"/>
      <c r="K43" s="112">
        <f>SUM(K27:K38)-K39-K40-K41-K42</f>
        <v>1869.8799999999999</v>
      </c>
      <c r="L43" s="33"/>
      <c r="M43" s="112">
        <f t="shared" ref="M43" si="4">SUM(M27:M38)-M39-M40-M41-M42</f>
        <v>2030</v>
      </c>
      <c r="N43" s="29"/>
      <c r="O43" s="60"/>
      <c r="P43" s="29"/>
      <c r="Q43" s="219" t="s">
        <v>23</v>
      </c>
      <c r="R43" s="107"/>
      <c r="S43" s="213">
        <f>S41+S34</f>
        <v>300</v>
      </c>
      <c r="T43" s="33"/>
      <c r="U43" s="213">
        <f>U41+U34</f>
        <v>300</v>
      </c>
      <c r="V43" s="33"/>
      <c r="W43" s="213">
        <f>W41+W34</f>
        <v>300</v>
      </c>
      <c r="X43" s="35"/>
      <c r="Y43" s="213">
        <f>Y41+Y34</f>
        <v>300</v>
      </c>
      <c r="Z43" s="33"/>
      <c r="AA43" s="213">
        <f>AA41+AA34</f>
        <v>300</v>
      </c>
      <c r="AB43" s="35"/>
      <c r="AC43" s="213">
        <f>AC41+AC34</f>
        <v>300</v>
      </c>
      <c r="AD43" s="35"/>
      <c r="AE43" s="213">
        <f>AE41+AE34</f>
        <v>300</v>
      </c>
      <c r="AF43" s="35"/>
      <c r="AG43" s="213">
        <f>AG41+AG34</f>
        <v>300</v>
      </c>
      <c r="AH43" s="27"/>
      <c r="AK43" s="10"/>
      <c r="AL43" s="10"/>
      <c r="AM43" s="10"/>
      <c r="AN43" s="10"/>
      <c r="AO43" s="10"/>
      <c r="AP43" s="10"/>
      <c r="AQ43" s="10"/>
      <c r="AR43" s="10"/>
      <c r="AS43" s="10"/>
      <c r="AT43" s="10"/>
    </row>
    <row r="44" spans="1:46" ht="20.100000000000001" customHeight="1" thickBot="1" x14ac:dyDescent="0.3">
      <c r="C44" s="16"/>
      <c r="E44" s="95"/>
      <c r="F44" s="29"/>
      <c r="G44" s="95"/>
      <c r="H44" s="29"/>
      <c r="I44" s="95"/>
      <c r="J44" s="29"/>
      <c r="K44" s="95"/>
      <c r="L44" s="29"/>
      <c r="M44" s="95"/>
      <c r="N44" s="29"/>
      <c r="O44" s="60"/>
      <c r="P44" s="29"/>
      <c r="Q44" s="194" t="s">
        <v>77</v>
      </c>
      <c r="R44" s="107"/>
      <c r="S44" s="216">
        <f>S11+W23+AA11</f>
        <v>0</v>
      </c>
      <c r="T44" s="33"/>
      <c r="U44" s="205">
        <f>S11+AA11+W23</f>
        <v>0</v>
      </c>
      <c r="V44" s="33"/>
      <c r="W44" s="205">
        <f>S11+W23+AA11</f>
        <v>0</v>
      </c>
      <c r="X44" s="35"/>
      <c r="Y44" s="205">
        <f>S11+AA11+W23</f>
        <v>0</v>
      </c>
      <c r="Z44" s="33"/>
      <c r="AA44" s="205">
        <f>S11+W23+AA11</f>
        <v>0</v>
      </c>
      <c r="AB44" s="35"/>
      <c r="AC44" s="205">
        <f>S11+W23+AA11</f>
        <v>0</v>
      </c>
      <c r="AD44" s="35"/>
      <c r="AE44" s="205">
        <f>S11+W23+AA11</f>
        <v>0</v>
      </c>
      <c r="AF44" s="35"/>
      <c r="AG44" s="205">
        <f>S11+W23+AA11</f>
        <v>0</v>
      </c>
      <c r="AH44" s="27"/>
      <c r="AK44" s="10"/>
      <c r="AL44" s="10"/>
      <c r="AM44" s="10"/>
      <c r="AN44" s="10"/>
      <c r="AO44" s="10"/>
      <c r="AP44" s="10"/>
      <c r="AQ44" s="10"/>
      <c r="AR44" s="10"/>
      <c r="AS44" s="10"/>
      <c r="AT44" s="10"/>
    </row>
    <row r="45" spans="1:46" ht="20.100000000000001" customHeight="1" thickBot="1" x14ac:dyDescent="0.3">
      <c r="C45" s="98" t="s">
        <v>96</v>
      </c>
      <c r="D45" s="14"/>
      <c r="E45" s="95"/>
      <c r="F45" s="29"/>
      <c r="G45" s="95"/>
      <c r="H45" s="29"/>
      <c r="I45" s="95"/>
      <c r="J45" s="29"/>
      <c r="K45" s="99">
        <f>K43*40%</f>
        <v>747.952</v>
      </c>
      <c r="L45" s="29"/>
      <c r="M45" s="99">
        <f>M43*40%</f>
        <v>812</v>
      </c>
      <c r="N45" s="29"/>
      <c r="O45" s="60"/>
      <c r="P45" s="29"/>
      <c r="Q45" s="217" t="s">
        <v>22</v>
      </c>
      <c r="R45" s="107"/>
      <c r="S45" s="220">
        <f>SUM(S43:S44)</f>
        <v>300</v>
      </c>
      <c r="T45" s="155"/>
      <c r="U45" s="220">
        <f>SUM(U43:U44)</f>
        <v>300</v>
      </c>
      <c r="V45" s="155"/>
      <c r="W45" s="220">
        <f>SUM(W43:W44)</f>
        <v>300</v>
      </c>
      <c r="X45" s="155"/>
      <c r="Y45" s="220">
        <f>SUM(Y43:Y44)</f>
        <v>300</v>
      </c>
      <c r="Z45" s="155"/>
      <c r="AA45" s="220">
        <f>SUM(AA43:AA44)</f>
        <v>300</v>
      </c>
      <c r="AB45" s="35"/>
      <c r="AC45" s="220">
        <f>SUM(AC43:AC44)</f>
        <v>300</v>
      </c>
      <c r="AD45" s="35"/>
      <c r="AE45" s="220">
        <f>SUM(AE43:AE44)</f>
        <v>300</v>
      </c>
      <c r="AF45" s="35"/>
      <c r="AG45" s="220">
        <f>SUM(AG43:AG44)</f>
        <v>300</v>
      </c>
      <c r="AK45" s="10"/>
      <c r="AL45" s="10"/>
      <c r="AM45" s="10"/>
      <c r="AN45" s="10"/>
      <c r="AO45" s="10"/>
      <c r="AP45" s="10"/>
      <c r="AQ45" s="10"/>
      <c r="AR45" s="10"/>
      <c r="AS45" s="10"/>
      <c r="AT45" s="10"/>
    </row>
    <row r="46" spans="1:46" ht="20.100000000000001" customHeight="1" thickBot="1" x14ac:dyDescent="0.3">
      <c r="C46" s="44"/>
      <c r="D46" s="14"/>
      <c r="E46" s="95"/>
      <c r="F46" s="29"/>
      <c r="G46" s="95"/>
      <c r="H46" s="29"/>
      <c r="I46" s="95"/>
      <c r="J46" s="29"/>
      <c r="K46" s="100"/>
      <c r="L46" s="29"/>
      <c r="M46" s="95"/>
      <c r="N46" s="29"/>
      <c r="O46" s="60"/>
      <c r="P46" s="29"/>
      <c r="Q46" s="1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25"/>
      <c r="AK46" s="10"/>
      <c r="AL46" s="10"/>
      <c r="AM46" s="10"/>
      <c r="AN46" s="10"/>
      <c r="AO46" s="10"/>
      <c r="AP46" s="10"/>
      <c r="AQ46" s="10"/>
      <c r="AR46" s="10"/>
      <c r="AS46" s="10"/>
      <c r="AT46" s="10"/>
    </row>
    <row r="47" spans="1:46" ht="20.100000000000001" customHeight="1" thickBot="1" x14ac:dyDescent="0.3">
      <c r="D47" s="13"/>
      <c r="E47" s="252" t="s">
        <v>109</v>
      </c>
      <c r="F47" s="253"/>
      <c r="G47" s="252" t="s">
        <v>110</v>
      </c>
      <c r="H47" s="253"/>
      <c r="I47" s="252" t="s">
        <v>111</v>
      </c>
      <c r="J47" s="253"/>
      <c r="K47" s="254" t="s">
        <v>112</v>
      </c>
      <c r="L47" s="33"/>
      <c r="M47" s="254" t="s">
        <v>99</v>
      </c>
      <c r="N47" s="29"/>
      <c r="O47" s="78"/>
      <c r="P47" s="29"/>
      <c r="Q47" s="219" t="s">
        <v>127</v>
      </c>
      <c r="R47" s="107"/>
      <c r="S47" s="130">
        <f>IF(S45&lt;=S49,MAX(250,MIN(1500,S45*0.5%)),IF(S45&gt;S49,MAX(250,MIN(3500,S45*2%))))</f>
        <v>250</v>
      </c>
      <c r="T47" s="148"/>
      <c r="U47" s="130">
        <f>IF(U45&lt;=U49,MAX(250,MIN(1500,U45*0.5%)),IF(U45&gt;U49,MAX(250,MIN(3500,U45*2%))))</f>
        <v>250</v>
      </c>
      <c r="V47" s="148"/>
      <c r="W47" s="130">
        <f>IF(W45&lt;=W49,MAX(250,MIN(1500,W45*0.5%)),IF(W45&gt;W49,MAX(250,MIN(3500,W45*2%))))</f>
        <v>250</v>
      </c>
      <c r="X47" s="148"/>
      <c r="Y47" s="130">
        <f>IF(Y45&lt;=Y49,MAX(250,MIN(1500,Y45*0.5%)),IF(Y45&gt;Y49,MAX(250,MIN(3500,Y45*2%))))</f>
        <v>250</v>
      </c>
      <c r="Z47" s="148"/>
      <c r="AA47" s="130">
        <f>IF(AA45&lt;=AA49,MAX(250,MIN(1500,AA45*0.5%)),IF(AA45&gt;AA49,MAX(250,MIN(3500,AA45*2%))))</f>
        <v>250</v>
      </c>
      <c r="AB47" s="35"/>
      <c r="AC47" s="130">
        <f>IF(AC45&lt;=AC49,MAX(250,MIN(1500,AC45*0.5%)),IF(AC45&gt;AC49,MAX(250,MIN(3500,AC45*2%))))</f>
        <v>250</v>
      </c>
      <c r="AD47" s="35"/>
      <c r="AE47" s="130">
        <f>IF(AE45&lt;=AE49,MAX(250,MIN(1500,AE45*0.5%)),IF(AE45&gt;AE49,MAX(250,MIN(3500,AE45*2%))))</f>
        <v>250</v>
      </c>
      <c r="AF47" s="35"/>
      <c r="AG47" s="130">
        <f>IF(AG45&lt;=AG49,MAX(250,MIN(1500,AG45*0.5%)),IF(AG45&gt;AG49,MAX(250,MIN(3500,AG45*2%))))</f>
        <v>250</v>
      </c>
      <c r="AH47" s="42"/>
      <c r="AK47" s="10"/>
      <c r="AL47" s="10"/>
      <c r="AM47" s="10"/>
      <c r="AN47" s="10"/>
      <c r="AO47" s="10"/>
      <c r="AP47" s="10"/>
      <c r="AQ47" s="10"/>
      <c r="AR47" s="10"/>
      <c r="AS47" s="10"/>
      <c r="AT47" s="10"/>
    </row>
    <row r="48" spans="1:46" ht="20.100000000000001" customHeight="1" x14ac:dyDescent="0.25">
      <c r="C48" s="101" t="s">
        <v>85</v>
      </c>
      <c r="E48" s="102"/>
      <c r="F48" s="29"/>
      <c r="G48" s="102"/>
      <c r="H48" s="29"/>
      <c r="I48" s="102"/>
      <c r="J48" s="29"/>
      <c r="K48" s="103"/>
      <c r="L48" s="29"/>
      <c r="M48" s="104"/>
      <c r="N48" s="29"/>
      <c r="O48" s="60"/>
      <c r="P48" s="29"/>
      <c r="Q48" s="194" t="s">
        <v>32</v>
      </c>
      <c r="R48" s="107"/>
      <c r="S48" s="216">
        <f>S45+S47</f>
        <v>550</v>
      </c>
      <c r="T48" s="155"/>
      <c r="U48" s="216">
        <f>U47+U45</f>
        <v>550</v>
      </c>
      <c r="V48" s="155"/>
      <c r="W48" s="216">
        <f>W47+W45</f>
        <v>550</v>
      </c>
      <c r="X48" s="155"/>
      <c r="Y48" s="216">
        <f>Y47+Y45</f>
        <v>550</v>
      </c>
      <c r="Z48" s="155"/>
      <c r="AA48" s="216">
        <f>AA47+AA45</f>
        <v>550</v>
      </c>
      <c r="AB48" s="35"/>
      <c r="AC48" s="216">
        <f>AC47+AC45</f>
        <v>550</v>
      </c>
      <c r="AD48" s="35"/>
      <c r="AE48" s="216">
        <f>AE47+AE45</f>
        <v>550</v>
      </c>
      <c r="AF48" s="35"/>
      <c r="AG48" s="216">
        <f>AG47+AG45</f>
        <v>550</v>
      </c>
      <c r="AH48" s="43">
        <f>IF(AH46=0,0,AH39/AH46)</f>
        <v>0</v>
      </c>
      <c r="AK48" s="10"/>
      <c r="AL48" s="10"/>
      <c r="AM48" s="10"/>
      <c r="AN48" s="10"/>
      <c r="AO48" s="10"/>
      <c r="AP48" s="10"/>
      <c r="AQ48" s="10"/>
      <c r="AR48" s="10"/>
      <c r="AS48" s="10"/>
      <c r="AT48" s="10"/>
    </row>
    <row r="49" spans="2:46" ht="20.100000000000001" customHeight="1" thickBot="1" x14ac:dyDescent="0.3">
      <c r="C49" s="105" t="s">
        <v>86</v>
      </c>
      <c r="E49" s="106"/>
      <c r="F49" s="29"/>
      <c r="G49" s="106"/>
      <c r="H49" s="29"/>
      <c r="I49" s="106"/>
      <c r="J49" s="29"/>
      <c r="K49" s="106"/>
      <c r="L49" s="29"/>
      <c r="M49" s="106"/>
      <c r="N49" s="31"/>
      <c r="O49" s="31"/>
      <c r="P49" s="29"/>
      <c r="Q49" s="89" t="s">
        <v>12</v>
      </c>
      <c r="R49" s="35"/>
      <c r="S49" s="216">
        <f>S6+AA6+W15+W16+W17+W18</f>
        <v>0</v>
      </c>
      <c r="T49" s="33"/>
      <c r="U49" s="205">
        <f>S6+AA6+W15+W16+W17+W18</f>
        <v>0</v>
      </c>
      <c r="V49" s="33"/>
      <c r="W49" s="205">
        <f>S6+AA6+W15+W16+W17+W18</f>
        <v>0</v>
      </c>
      <c r="X49" s="35"/>
      <c r="Y49" s="205">
        <f>S6+AA6+W15+W16+W17+W18</f>
        <v>0</v>
      </c>
      <c r="Z49" s="33"/>
      <c r="AA49" s="205">
        <f>S6+AA6+W15+W16+W17+W18</f>
        <v>0</v>
      </c>
      <c r="AB49" s="35"/>
      <c r="AC49" s="205">
        <f>S6+AA6+W15+W16+W17+W18</f>
        <v>0</v>
      </c>
      <c r="AD49" s="35"/>
      <c r="AE49" s="205">
        <f>S6+AA6+W15+W16+W17+W18</f>
        <v>0</v>
      </c>
      <c r="AF49" s="35"/>
      <c r="AG49" s="205">
        <f>S6+AA6+W15+W16+W17+W18</f>
        <v>0</v>
      </c>
      <c r="AK49" s="10"/>
      <c r="AL49" s="10"/>
      <c r="AM49" s="10"/>
      <c r="AN49" s="10"/>
      <c r="AO49" s="10"/>
      <c r="AP49" s="10"/>
      <c r="AQ49" s="10"/>
      <c r="AR49" s="10"/>
      <c r="AS49" s="10"/>
      <c r="AT49" s="10"/>
    </row>
    <row r="50" spans="2:46" ht="20.100000000000001" customHeight="1" thickBot="1" x14ac:dyDescent="0.3">
      <c r="C50" s="14"/>
      <c r="E50" s="60"/>
      <c r="F50" s="29"/>
      <c r="G50" s="60"/>
      <c r="H50" s="29"/>
      <c r="I50" s="60"/>
      <c r="J50" s="29"/>
      <c r="K50" s="60"/>
      <c r="L50" s="29"/>
      <c r="M50" s="60"/>
      <c r="N50" s="31"/>
      <c r="O50" s="31"/>
      <c r="P50" s="29"/>
      <c r="Q50" s="91" t="s">
        <v>24</v>
      </c>
      <c r="R50" s="35"/>
      <c r="S50" s="221">
        <f>IF(S49=0,0,S48/S49)</f>
        <v>0</v>
      </c>
      <c r="T50" s="36"/>
      <c r="U50" s="221">
        <f>IF(U49=0,0,U48/U49)</f>
        <v>0</v>
      </c>
      <c r="V50" s="222"/>
      <c r="W50" s="221">
        <f>IF(W49=0,0,W48/W49)</f>
        <v>0</v>
      </c>
      <c r="X50" s="222"/>
      <c r="Y50" s="221">
        <f>IF(Y49=0,0,Y48/Y49)</f>
        <v>0</v>
      </c>
      <c r="Z50" s="222"/>
      <c r="AA50" s="221">
        <f>IF(AA49=0,0,AA48/AA49)</f>
        <v>0</v>
      </c>
      <c r="AB50" s="223"/>
      <c r="AC50" s="221">
        <f>IF(AC49=0,0,AC48/AC49)</f>
        <v>0</v>
      </c>
      <c r="AD50" s="223"/>
      <c r="AE50" s="221">
        <f>IF(AE49=0,0,AE48/AE49)</f>
        <v>0</v>
      </c>
      <c r="AF50" s="223"/>
      <c r="AG50" s="221">
        <f>IF(AG49=0,0,AG48/AG49)</f>
        <v>0</v>
      </c>
      <c r="AK50" s="10"/>
      <c r="AL50" s="10"/>
      <c r="AM50" s="10"/>
      <c r="AN50" s="10"/>
      <c r="AO50" s="10"/>
      <c r="AP50" s="10"/>
      <c r="AQ50" s="10"/>
      <c r="AR50" s="10"/>
      <c r="AS50" s="10"/>
      <c r="AT50" s="10"/>
    </row>
    <row r="51" spans="2:46" ht="20.100000000000001" customHeight="1" thickBot="1" x14ac:dyDescent="0.3">
      <c r="C51" s="14"/>
      <c r="E51" s="60"/>
      <c r="F51" s="29"/>
      <c r="G51" s="60"/>
      <c r="H51" s="29"/>
      <c r="I51" s="60"/>
      <c r="J51" s="29"/>
      <c r="K51" s="60"/>
      <c r="L51" s="29"/>
      <c r="M51" s="60"/>
      <c r="N51" s="31"/>
      <c r="O51" s="31"/>
      <c r="P51" s="29"/>
      <c r="Q51" s="48"/>
      <c r="R51" s="35"/>
      <c r="S51" s="222"/>
      <c r="T51" s="36"/>
      <c r="U51" s="222"/>
      <c r="V51" s="222"/>
      <c r="W51" s="222"/>
      <c r="X51" s="222"/>
      <c r="Y51" s="222"/>
      <c r="Z51" s="222"/>
      <c r="AA51" s="222"/>
      <c r="AB51" s="223"/>
      <c r="AC51" s="222"/>
      <c r="AD51" s="223"/>
      <c r="AE51" s="222"/>
      <c r="AF51" s="223"/>
      <c r="AG51" s="222"/>
      <c r="AK51" s="10"/>
      <c r="AL51" s="10"/>
      <c r="AM51" s="10"/>
      <c r="AN51" s="10"/>
      <c r="AO51" s="10"/>
      <c r="AP51" s="10"/>
      <c r="AQ51" s="10"/>
      <c r="AR51" s="10"/>
      <c r="AS51" s="10"/>
      <c r="AT51" s="10"/>
    </row>
    <row r="52" spans="2:46" ht="20.100000000000001" customHeight="1" x14ac:dyDescent="0.25">
      <c r="C52" s="14"/>
      <c r="E52" s="60"/>
      <c r="F52" s="29"/>
      <c r="G52" s="60"/>
      <c r="H52" s="29"/>
      <c r="I52" s="60"/>
      <c r="J52" s="29"/>
      <c r="K52" s="60"/>
      <c r="L52" s="29"/>
      <c r="M52" s="60"/>
      <c r="N52" s="31"/>
      <c r="O52" s="31"/>
      <c r="P52" s="29"/>
      <c r="Q52" s="219" t="s">
        <v>128</v>
      </c>
      <c r="R52" s="107"/>
      <c r="S52" s="130">
        <f>CHOOSE(MATCH(S45,{0;30001;250001;500001},1),175,290,500,750)</f>
        <v>175</v>
      </c>
      <c r="T52" s="224"/>
      <c r="U52" s="130">
        <f>CHOOSE(MATCH(U45,{0;30001;250001;500001},1),175,290,500,750)</f>
        <v>175</v>
      </c>
      <c r="V52" s="224"/>
      <c r="W52" s="130">
        <f>CHOOSE(MATCH(W45,{0;30001;250001;500001},1),175,290,500,750)</f>
        <v>175</v>
      </c>
      <c r="X52" s="224"/>
      <c r="Y52" s="130">
        <f>CHOOSE(MATCH(Y45,{0;30001;250001;500001},1),175,290,500,750)</f>
        <v>175</v>
      </c>
      <c r="Z52" s="224"/>
      <c r="AA52" s="130">
        <f>CHOOSE(MATCH(AA45,{0;30001;250001;500001},1),175,290,500,750)</f>
        <v>175</v>
      </c>
      <c r="AB52" s="224"/>
      <c r="AC52" s="130">
        <f>CHOOSE(MATCH(AC45,{0;30001;250001;500001},1),175,290,500,750)</f>
        <v>175</v>
      </c>
      <c r="AD52" s="224"/>
      <c r="AE52" s="130">
        <f>CHOOSE(MATCH(AE45,{0;30001;250001;500001},1),175,290,500,750)</f>
        <v>175</v>
      </c>
      <c r="AF52" s="224"/>
      <c r="AG52" s="130">
        <f>CHOOSE(MATCH(AG45,{0;30001;250001;500001},1),175,290,500,750)</f>
        <v>175</v>
      </c>
      <c r="AK52" s="10"/>
      <c r="AL52" s="10"/>
      <c r="AM52" s="10"/>
      <c r="AN52" s="10"/>
      <c r="AO52" s="10"/>
      <c r="AP52" s="10"/>
      <c r="AQ52" s="10"/>
      <c r="AR52" s="10"/>
      <c r="AS52" s="10"/>
      <c r="AT52" s="10"/>
    </row>
    <row r="53" spans="2:46" ht="20.100000000000001" hidden="1" customHeight="1" x14ac:dyDescent="0.25">
      <c r="C53" s="14"/>
      <c r="E53" s="60"/>
      <c r="F53" s="29"/>
      <c r="G53" s="60"/>
      <c r="H53" s="29"/>
      <c r="I53" s="60"/>
      <c r="J53" s="29"/>
      <c r="K53" s="60"/>
      <c r="L53" s="29"/>
      <c r="M53" s="60"/>
      <c r="N53" s="31"/>
      <c r="O53" s="31"/>
      <c r="P53" s="29"/>
      <c r="Q53" s="194" t="s">
        <v>32</v>
      </c>
      <c r="R53" s="107"/>
      <c r="S53" s="216">
        <f>S45+S52</f>
        <v>475</v>
      </c>
      <c r="T53" s="214"/>
      <c r="U53" s="216">
        <f t="shared" ref="U53:AG53" si="5">U45+U52</f>
        <v>475</v>
      </c>
      <c r="V53" s="214"/>
      <c r="W53" s="216">
        <f t="shared" si="5"/>
        <v>475</v>
      </c>
      <c r="X53" s="214"/>
      <c r="Y53" s="216">
        <f t="shared" si="5"/>
        <v>475</v>
      </c>
      <c r="Z53" s="214"/>
      <c r="AA53" s="216">
        <f t="shared" si="5"/>
        <v>475</v>
      </c>
      <c r="AB53" s="214"/>
      <c r="AC53" s="216">
        <f t="shared" si="5"/>
        <v>475</v>
      </c>
      <c r="AD53" s="214"/>
      <c r="AE53" s="216">
        <f t="shared" si="5"/>
        <v>475</v>
      </c>
      <c r="AF53" s="214"/>
      <c r="AG53" s="216">
        <f t="shared" si="5"/>
        <v>475</v>
      </c>
      <c r="AK53" s="10"/>
      <c r="AL53" s="10"/>
      <c r="AM53" s="10"/>
      <c r="AN53" s="10"/>
      <c r="AO53" s="10"/>
      <c r="AP53" s="10"/>
      <c r="AQ53" s="10"/>
      <c r="AR53" s="10"/>
      <c r="AS53" s="10"/>
      <c r="AT53" s="10"/>
    </row>
    <row r="54" spans="2:46" ht="20.100000000000001" hidden="1" customHeight="1" x14ac:dyDescent="0.25">
      <c r="C54" s="14"/>
      <c r="E54" s="60"/>
      <c r="F54" s="29"/>
      <c r="G54" s="60"/>
      <c r="H54" s="29"/>
      <c r="I54" s="60"/>
      <c r="J54" s="29"/>
      <c r="K54" s="60"/>
      <c r="L54" s="29"/>
      <c r="M54" s="60"/>
      <c r="N54" s="31"/>
      <c r="O54" s="31"/>
      <c r="P54" s="29"/>
      <c r="Q54" s="89" t="s">
        <v>12</v>
      </c>
      <c r="R54" s="35"/>
      <c r="S54" s="216">
        <f>S11+AA11+W20+W21+W22+W23</f>
        <v>0</v>
      </c>
      <c r="T54" s="33"/>
      <c r="U54" s="205">
        <f>S11+AA11+W20+W21+W22+W23</f>
        <v>0</v>
      </c>
      <c r="V54" s="33"/>
      <c r="W54" s="205">
        <f>S11+AA11+W20+W21+W22+W23</f>
        <v>0</v>
      </c>
      <c r="X54" s="35"/>
      <c r="Y54" s="205">
        <f>S11+AA11+W20+W21+W22+W23</f>
        <v>0</v>
      </c>
      <c r="Z54" s="33"/>
      <c r="AA54" s="205">
        <f>S11+AA11+W20+W21+W22+W23</f>
        <v>0</v>
      </c>
      <c r="AB54" s="35"/>
      <c r="AC54" s="205">
        <f>S11+AA11+W20+W21+W22+W23</f>
        <v>0</v>
      </c>
      <c r="AD54" s="35"/>
      <c r="AE54" s="205">
        <f>S11+AA11+W20+W21+W22+W23</f>
        <v>0</v>
      </c>
      <c r="AF54" s="35"/>
      <c r="AG54" s="205">
        <f>S11+AA11+W20+W21+W22+W23</f>
        <v>0</v>
      </c>
      <c r="AK54" s="10"/>
      <c r="AL54" s="10"/>
      <c r="AM54" s="10"/>
      <c r="AN54" s="10"/>
      <c r="AO54" s="10"/>
      <c r="AP54" s="10"/>
      <c r="AQ54" s="10"/>
      <c r="AR54" s="10"/>
      <c r="AS54" s="10"/>
      <c r="AT54" s="10"/>
    </row>
    <row r="55" spans="2:46" ht="20.100000000000001" hidden="1" customHeight="1" thickBot="1" x14ac:dyDescent="0.3">
      <c r="C55" s="14"/>
      <c r="E55" s="60"/>
      <c r="F55" s="29"/>
      <c r="G55" s="60"/>
      <c r="H55" s="29"/>
      <c r="I55" s="60"/>
      <c r="J55" s="29"/>
      <c r="K55" s="60"/>
      <c r="L55" s="29"/>
      <c r="M55" s="60"/>
      <c r="N55" s="31"/>
      <c r="O55" s="31"/>
      <c r="P55" s="29"/>
      <c r="Q55" s="91" t="s">
        <v>24</v>
      </c>
      <c r="R55" s="35"/>
      <c r="S55" s="221">
        <f>IF(S49=0,0,S53/S54)</f>
        <v>0</v>
      </c>
      <c r="T55" s="36"/>
      <c r="U55" s="221">
        <f>IF(U54=0,0,U53/U54)</f>
        <v>0</v>
      </c>
      <c r="V55" s="222"/>
      <c r="W55" s="221">
        <f>IF(W54=0,0,W53/W54)</f>
        <v>0</v>
      </c>
      <c r="X55" s="222"/>
      <c r="Y55" s="221">
        <f>IF(Y54=0,0,Y53/Y54)</f>
        <v>0</v>
      </c>
      <c r="Z55" s="222"/>
      <c r="AA55" s="221">
        <f>IF(AA54=0,0,AA53/AA54)</f>
        <v>0</v>
      </c>
      <c r="AB55" s="223"/>
      <c r="AC55" s="221">
        <f>IF(AC54=0,0,AC53/AC54)</f>
        <v>0</v>
      </c>
      <c r="AD55" s="223"/>
      <c r="AE55" s="221">
        <f>IF(AE54=0,0,AE53/AE54)</f>
        <v>0</v>
      </c>
      <c r="AF55" s="223"/>
      <c r="AG55" s="221">
        <f>IF(AG54=0,0,AG53/AG54)</f>
        <v>0</v>
      </c>
      <c r="AK55" s="10"/>
      <c r="AL55" s="10"/>
      <c r="AM55" s="10"/>
      <c r="AN55" s="10"/>
      <c r="AO55" s="10"/>
      <c r="AP55" s="10"/>
      <c r="AQ55" s="10"/>
      <c r="AR55" s="10"/>
      <c r="AS55" s="10"/>
      <c r="AT55" s="10"/>
    </row>
    <row r="56" spans="2:46" ht="20.100000000000001" hidden="1" customHeight="1" x14ac:dyDescent="0.25">
      <c r="C56" s="15"/>
      <c r="D56" s="46"/>
      <c r="E56" s="95"/>
      <c r="F56" s="33"/>
      <c r="G56" s="95"/>
      <c r="H56" s="33"/>
      <c r="I56" s="95"/>
      <c r="J56" s="33"/>
      <c r="K56" s="95"/>
      <c r="L56" s="33"/>
      <c r="M56" s="95"/>
      <c r="N56" s="35"/>
      <c r="O56" s="35"/>
      <c r="P56" s="33"/>
      <c r="Q56" s="48"/>
      <c r="R56" s="35"/>
      <c r="S56" s="222"/>
      <c r="T56" s="36"/>
      <c r="U56" s="222"/>
      <c r="V56" s="222"/>
      <c r="W56" s="222"/>
      <c r="X56" s="222"/>
      <c r="Y56" s="222"/>
      <c r="Z56" s="222"/>
      <c r="AA56" s="222"/>
      <c r="AB56" s="223"/>
      <c r="AC56" s="222"/>
      <c r="AD56" s="223"/>
      <c r="AE56" s="222"/>
      <c r="AF56" s="223"/>
      <c r="AG56" s="222"/>
      <c r="AK56" s="10"/>
      <c r="AL56" s="10"/>
      <c r="AM56" s="10"/>
      <c r="AN56" s="10"/>
      <c r="AO56" s="10"/>
      <c r="AP56" s="10"/>
      <c r="AQ56" s="10"/>
      <c r="AR56" s="10"/>
      <c r="AS56" s="10"/>
      <c r="AT56" s="10"/>
    </row>
    <row r="57" spans="2:46" ht="20.100000000000001" hidden="1" customHeight="1" thickBot="1" x14ac:dyDescent="0.3">
      <c r="C57" s="15"/>
      <c r="D57" s="46"/>
      <c r="E57" s="95"/>
      <c r="F57" s="33"/>
      <c r="G57" s="95"/>
      <c r="H57" s="33"/>
      <c r="I57" s="95"/>
      <c r="J57" s="33"/>
      <c r="K57" s="95"/>
      <c r="L57" s="33"/>
      <c r="M57" s="95"/>
      <c r="N57" s="35"/>
      <c r="O57" s="35"/>
      <c r="P57" s="33"/>
      <c r="Q57" s="48"/>
      <c r="R57" s="35"/>
      <c r="S57" s="222"/>
      <c r="T57" s="36"/>
      <c r="U57" s="222"/>
      <c r="V57" s="222"/>
      <c r="W57" s="222"/>
      <c r="X57" s="222"/>
      <c r="Y57" s="222"/>
      <c r="Z57" s="222"/>
      <c r="AA57" s="222"/>
      <c r="AB57" s="223"/>
      <c r="AC57" s="222"/>
      <c r="AD57" s="223"/>
      <c r="AE57" s="222"/>
      <c r="AF57" s="223"/>
      <c r="AG57" s="222"/>
      <c r="AK57" s="10"/>
      <c r="AL57" s="10"/>
      <c r="AM57" s="10"/>
      <c r="AN57" s="10"/>
      <c r="AO57" s="10"/>
      <c r="AP57" s="10"/>
      <c r="AQ57" s="10"/>
      <c r="AR57" s="10"/>
      <c r="AS57" s="10"/>
      <c r="AT57" s="10"/>
    </row>
    <row r="58" spans="2:46" s="5" customFormat="1" ht="30" hidden="1" customHeight="1" thickBot="1" x14ac:dyDescent="0.25">
      <c r="B58" s="14"/>
      <c r="C58" s="225" t="s">
        <v>118</v>
      </c>
      <c r="D58" s="21"/>
      <c r="E58" s="226" t="s">
        <v>114</v>
      </c>
      <c r="F58" s="227"/>
      <c r="G58" s="226" t="s">
        <v>113</v>
      </c>
      <c r="H58" s="35"/>
      <c r="I58" s="226" t="s">
        <v>115</v>
      </c>
      <c r="J58" s="15"/>
      <c r="K58" s="46"/>
      <c r="L58" s="228"/>
      <c r="M58" s="15"/>
      <c r="N58" s="51"/>
      <c r="O58" s="46"/>
      <c r="P58" s="33"/>
      <c r="Q58" s="225" t="s">
        <v>117</v>
      </c>
      <c r="R58" s="21"/>
      <c r="S58" s="226" t="s">
        <v>114</v>
      </c>
      <c r="T58" s="227"/>
      <c r="U58" s="226" t="s">
        <v>113</v>
      </c>
      <c r="V58" s="35"/>
      <c r="W58" s="226" t="s">
        <v>115</v>
      </c>
      <c r="X58" s="15"/>
      <c r="Y58" s="46"/>
      <c r="Z58" s="228"/>
      <c r="AA58" s="15"/>
      <c r="AB58" s="51"/>
      <c r="AC58" s="46"/>
      <c r="AD58" s="51"/>
      <c r="AE58" s="15"/>
      <c r="AF58" s="229"/>
      <c r="AG58" s="222"/>
      <c r="AH58" s="10"/>
      <c r="AI58" s="10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</row>
    <row r="59" spans="2:46" s="14" customFormat="1" ht="9.9499999999999993" hidden="1" customHeight="1" thickBot="1" x14ac:dyDescent="0.25">
      <c r="C59" s="48"/>
      <c r="D59" s="230"/>
      <c r="E59" s="230"/>
      <c r="F59" s="230"/>
      <c r="G59" s="230"/>
      <c r="H59" s="15"/>
      <c r="I59" s="51"/>
      <c r="J59" s="51"/>
      <c r="K59" s="81"/>
      <c r="L59" s="228"/>
      <c r="M59" s="15"/>
      <c r="N59" s="51"/>
      <c r="O59" s="51"/>
      <c r="P59" s="51"/>
      <c r="Q59" s="48"/>
      <c r="R59" s="230"/>
      <c r="S59" s="230"/>
      <c r="T59" s="230"/>
      <c r="U59" s="230"/>
      <c r="V59" s="15"/>
      <c r="W59" s="51"/>
      <c r="X59" s="51"/>
      <c r="Y59" s="81"/>
      <c r="Z59" s="228"/>
      <c r="AA59" s="15"/>
      <c r="AB59" s="51"/>
      <c r="AC59" s="51"/>
      <c r="AD59" s="51"/>
      <c r="AE59" s="15"/>
      <c r="AF59" s="15"/>
      <c r="AG59" s="15"/>
      <c r="AH59" s="10"/>
      <c r="AI59" s="10"/>
    </row>
    <row r="60" spans="2:46" s="14" customFormat="1" ht="24.95" hidden="1" customHeight="1" thickBot="1" x14ac:dyDescent="0.3">
      <c r="C60" s="116" t="s">
        <v>88</v>
      </c>
      <c r="D60" s="24"/>
      <c r="E60" s="116" t="s">
        <v>78</v>
      </c>
      <c r="F60" s="231"/>
      <c r="G60" s="116" t="s">
        <v>78</v>
      </c>
      <c r="H60" s="81"/>
      <c r="I60" s="116" t="s">
        <v>78</v>
      </c>
      <c r="J60" s="51"/>
      <c r="K60" s="232" t="s">
        <v>79</v>
      </c>
      <c r="L60" s="81"/>
      <c r="M60" s="15"/>
      <c r="N60" s="51"/>
      <c r="O60" s="233" t="s">
        <v>84</v>
      </c>
      <c r="P60" s="51"/>
      <c r="Q60" s="116" t="s">
        <v>88</v>
      </c>
      <c r="R60" s="24"/>
      <c r="S60" s="116" t="s">
        <v>78</v>
      </c>
      <c r="T60" s="231"/>
      <c r="U60" s="116" t="s">
        <v>78</v>
      </c>
      <c r="V60" s="81"/>
      <c r="W60" s="116" t="s">
        <v>78</v>
      </c>
      <c r="X60" s="51"/>
      <c r="Y60" s="232" t="s">
        <v>79</v>
      </c>
      <c r="Z60" s="81"/>
      <c r="AA60" s="15"/>
      <c r="AB60" s="51"/>
      <c r="AC60" s="233" t="s">
        <v>84</v>
      </c>
      <c r="AD60" s="81"/>
      <c r="AE60" s="155"/>
      <c r="AF60" s="15"/>
      <c r="AG60" s="15"/>
      <c r="AH60" s="10"/>
      <c r="AI60" s="10"/>
    </row>
    <row r="61" spans="2:46" s="14" customFormat="1" ht="20.100000000000001" hidden="1" customHeight="1" thickBot="1" x14ac:dyDescent="0.3">
      <c r="C61" s="119"/>
      <c r="D61" s="24"/>
      <c r="E61" s="119"/>
      <c r="F61" s="231"/>
      <c r="G61" s="119"/>
      <c r="H61" s="81"/>
      <c r="I61" s="119"/>
      <c r="J61" s="51"/>
      <c r="K61" s="51"/>
      <c r="L61" s="81"/>
      <c r="M61" s="15"/>
      <c r="N61" s="51"/>
      <c r="O61" s="107"/>
      <c r="P61" s="51"/>
      <c r="Q61" s="119"/>
      <c r="R61" s="24"/>
      <c r="S61" s="119"/>
      <c r="T61" s="231"/>
      <c r="U61" s="119"/>
      <c r="V61" s="81"/>
      <c r="W61" s="119"/>
      <c r="X61" s="51"/>
      <c r="Y61" s="51"/>
      <c r="Z61" s="81"/>
      <c r="AA61" s="15"/>
      <c r="AB61" s="51"/>
      <c r="AC61" s="107"/>
      <c r="AD61" s="81"/>
      <c r="AE61" s="155"/>
      <c r="AF61" s="15"/>
      <c r="AG61" s="15"/>
    </row>
    <row r="62" spans="2:46" s="15" customFormat="1" ht="20.100000000000001" hidden="1" customHeight="1" thickBot="1" x14ac:dyDescent="0.3">
      <c r="C62" s="234" t="s">
        <v>89</v>
      </c>
      <c r="D62" s="24"/>
      <c r="E62" s="187">
        <v>3.6799999999999999E-2</v>
      </c>
      <c r="F62" s="235"/>
      <c r="G62" s="187">
        <v>3.8899999999999997E-2</v>
      </c>
      <c r="H62" s="81"/>
      <c r="I62" s="187">
        <v>4.0899999999999999E-2</v>
      </c>
      <c r="J62" s="51"/>
      <c r="K62" s="236" t="s">
        <v>11</v>
      </c>
      <c r="L62" s="235"/>
      <c r="M62" s="97">
        <f>K43+M43</f>
        <v>3899.88</v>
      </c>
      <c r="N62" s="51"/>
      <c r="O62" s="97">
        <f>M62</f>
        <v>3899.88</v>
      </c>
      <c r="P62" s="81"/>
      <c r="Q62" s="234" t="s">
        <v>89</v>
      </c>
      <c r="R62" s="24"/>
      <c r="S62" s="187">
        <v>3.6799999999999999E-2</v>
      </c>
      <c r="T62" s="235"/>
      <c r="U62" s="187">
        <v>3.8899999999999997E-2</v>
      </c>
      <c r="V62" s="81"/>
      <c r="W62" s="187">
        <v>4.0899999999999999E-2</v>
      </c>
      <c r="X62" s="51"/>
      <c r="Y62" s="236" t="s">
        <v>11</v>
      </c>
      <c r="Z62" s="235"/>
      <c r="AA62" s="97">
        <f>Y43+AA43</f>
        <v>600</v>
      </c>
      <c r="AB62" s="51"/>
      <c r="AC62" s="97">
        <f>AA62</f>
        <v>600</v>
      </c>
      <c r="AD62" s="81"/>
      <c r="AE62" s="155"/>
      <c r="AF62" s="155"/>
      <c r="AG62" s="155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</row>
    <row r="63" spans="2:46" s="15" customFormat="1" ht="20.100000000000001" hidden="1" customHeight="1" thickBot="1" x14ac:dyDescent="0.3">
      <c r="C63" s="237" t="s">
        <v>90</v>
      </c>
      <c r="D63" s="24"/>
      <c r="E63" s="191">
        <v>3.8399999999999997E-2</v>
      </c>
      <c r="F63" s="238"/>
      <c r="G63" s="191">
        <v>4.0399999999999998E-2</v>
      </c>
      <c r="I63" s="191">
        <v>4.2500000000000003E-2</v>
      </c>
      <c r="J63" s="51"/>
      <c r="K63" s="239"/>
      <c r="L63" s="235"/>
      <c r="M63" s="240"/>
      <c r="N63" s="51"/>
      <c r="O63" s="240"/>
      <c r="P63" s="81"/>
      <c r="Q63" s="237" t="s">
        <v>90</v>
      </c>
      <c r="R63" s="24"/>
      <c r="S63" s="191">
        <v>3.8399999999999997E-2</v>
      </c>
      <c r="T63" s="238"/>
      <c r="U63" s="191">
        <v>4.0399999999999998E-2</v>
      </c>
      <c r="W63" s="191">
        <v>4.2500000000000003E-2</v>
      </c>
      <c r="X63" s="51"/>
      <c r="Y63" s="239"/>
      <c r="Z63" s="235"/>
      <c r="AA63" s="240"/>
      <c r="AB63" s="51"/>
      <c r="AC63" s="240"/>
      <c r="AD63" s="48"/>
      <c r="AE63" s="155"/>
      <c r="AF63" s="155"/>
      <c r="AG63" s="155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</row>
    <row r="64" spans="2:46" s="15" customFormat="1" ht="20.100000000000001" hidden="1" customHeight="1" x14ac:dyDescent="0.25">
      <c r="C64" s="237" t="s">
        <v>91</v>
      </c>
      <c r="D64" s="24"/>
      <c r="E64" s="191">
        <v>3.9899999999999998E-2</v>
      </c>
      <c r="F64" s="36"/>
      <c r="G64" s="191">
        <v>4.2000000000000003E-2</v>
      </c>
      <c r="H64" s="51"/>
      <c r="I64" s="191">
        <v>4.41E-2</v>
      </c>
      <c r="J64" s="33"/>
      <c r="K64" s="241" t="s">
        <v>97</v>
      </c>
      <c r="L64" s="235"/>
      <c r="M64" s="188">
        <v>100000</v>
      </c>
      <c r="N64" s="33"/>
      <c r="O64" s="188">
        <f>M64</f>
        <v>100000</v>
      </c>
      <c r="P64" s="48"/>
      <c r="Q64" s="237" t="s">
        <v>91</v>
      </c>
      <c r="R64" s="24"/>
      <c r="S64" s="191">
        <v>3.9899999999999998E-2</v>
      </c>
      <c r="T64" s="36"/>
      <c r="U64" s="191">
        <v>4.2000000000000003E-2</v>
      </c>
      <c r="V64" s="51"/>
      <c r="W64" s="191">
        <v>4.41E-2</v>
      </c>
      <c r="X64" s="33"/>
      <c r="Y64" s="241" t="s">
        <v>97</v>
      </c>
      <c r="Z64" s="235"/>
      <c r="AA64" s="188">
        <v>100000</v>
      </c>
      <c r="AB64" s="33"/>
      <c r="AC64" s="188">
        <f>AA64</f>
        <v>100000</v>
      </c>
      <c r="AE64" s="155"/>
      <c r="AF64" s="155"/>
      <c r="AG64" s="155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</row>
    <row r="65" spans="3:45" s="15" customFormat="1" ht="13.5" hidden="1" thickBot="1" x14ac:dyDescent="0.3">
      <c r="C65" s="237" t="s">
        <v>92</v>
      </c>
      <c r="D65" s="24"/>
      <c r="E65" s="191">
        <v>4.0899999999999999E-2</v>
      </c>
      <c r="F65" s="36"/>
      <c r="G65" s="191">
        <v>4.2999999999999997E-2</v>
      </c>
      <c r="H65" s="51"/>
      <c r="I65" s="197">
        <v>4.5100000000000001E-2</v>
      </c>
      <c r="J65" s="51"/>
      <c r="K65" s="217" t="s">
        <v>80</v>
      </c>
      <c r="L65" s="51"/>
      <c r="M65" s="197">
        <v>0.03</v>
      </c>
      <c r="N65" s="51"/>
      <c r="O65" s="197">
        <f>M65+3%</f>
        <v>0.06</v>
      </c>
      <c r="Q65" s="237" t="s">
        <v>92</v>
      </c>
      <c r="R65" s="24"/>
      <c r="S65" s="191">
        <v>4.0899999999999999E-2</v>
      </c>
      <c r="T65" s="36"/>
      <c r="U65" s="191">
        <v>4.2999999999999997E-2</v>
      </c>
      <c r="V65" s="51"/>
      <c r="W65" s="197">
        <v>4.5100000000000001E-2</v>
      </c>
      <c r="X65" s="51"/>
      <c r="Y65" s="217" t="s">
        <v>80</v>
      </c>
      <c r="Z65" s="51"/>
      <c r="AA65" s="197">
        <v>0.03</v>
      </c>
      <c r="AB65" s="51"/>
      <c r="AC65" s="197">
        <f>AA65+3%</f>
        <v>0.06</v>
      </c>
      <c r="AD65" s="51"/>
      <c r="AE65" s="155"/>
      <c r="AF65" s="155"/>
      <c r="AG65" s="155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</row>
    <row r="66" spans="3:45" s="15" customFormat="1" ht="13.5" hidden="1" thickBot="1" x14ac:dyDescent="0.3">
      <c r="C66" s="237" t="s">
        <v>93</v>
      </c>
      <c r="D66" s="24"/>
      <c r="E66" s="191">
        <v>4.2000000000000003E-2</v>
      </c>
      <c r="F66" s="36"/>
      <c r="G66" s="191">
        <v>4.41E-2</v>
      </c>
      <c r="H66" s="51"/>
      <c r="I66" s="223"/>
      <c r="J66" s="51"/>
      <c r="K66" s="81"/>
      <c r="L66" s="51"/>
      <c r="M66" s="107"/>
      <c r="N66" s="51"/>
      <c r="O66" s="107"/>
      <c r="P66" s="51"/>
      <c r="Q66" s="237" t="s">
        <v>93</v>
      </c>
      <c r="R66" s="24"/>
      <c r="S66" s="191">
        <v>4.2000000000000003E-2</v>
      </c>
      <c r="T66" s="36"/>
      <c r="U66" s="191">
        <v>4.41E-2</v>
      </c>
      <c r="V66" s="51"/>
      <c r="W66" s="223"/>
      <c r="X66" s="51"/>
      <c r="Y66" s="81"/>
      <c r="Z66" s="51"/>
      <c r="AA66" s="107"/>
      <c r="AB66" s="51"/>
      <c r="AC66" s="107"/>
      <c r="AD66" s="51"/>
      <c r="AE66" s="155"/>
      <c r="AF66" s="155"/>
      <c r="AG66" s="155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</row>
    <row r="67" spans="3:45" s="15" customFormat="1" hidden="1" x14ac:dyDescent="0.25">
      <c r="C67" s="237" t="s">
        <v>94</v>
      </c>
      <c r="D67" s="24"/>
      <c r="E67" s="191">
        <v>4.2999999999999997E-2</v>
      </c>
      <c r="F67" s="36"/>
      <c r="G67" s="191">
        <v>4.5100000000000001E-2</v>
      </c>
      <c r="H67" s="51"/>
      <c r="I67" s="223"/>
      <c r="J67" s="51"/>
      <c r="K67" s="219" t="s">
        <v>102</v>
      </c>
      <c r="L67" s="51"/>
      <c r="M67" s="242">
        <v>20</v>
      </c>
      <c r="N67" s="51"/>
      <c r="O67" s="243">
        <f>M67</f>
        <v>20</v>
      </c>
      <c r="P67" s="51"/>
      <c r="Q67" s="237" t="s">
        <v>94</v>
      </c>
      <c r="R67" s="24"/>
      <c r="S67" s="191">
        <v>4.2999999999999997E-2</v>
      </c>
      <c r="T67" s="36"/>
      <c r="U67" s="191">
        <v>4.5100000000000001E-2</v>
      </c>
      <c r="V67" s="51"/>
      <c r="W67" s="223"/>
      <c r="X67" s="51"/>
      <c r="Y67" s="219" t="s">
        <v>102</v>
      </c>
      <c r="Z67" s="51"/>
      <c r="AA67" s="242">
        <v>20</v>
      </c>
      <c r="AB67" s="51"/>
      <c r="AC67" s="243">
        <f>AA67</f>
        <v>20</v>
      </c>
      <c r="AD67" s="51"/>
      <c r="AF67" s="155"/>
      <c r="AG67" s="155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</row>
    <row r="68" spans="3:45" s="15" customFormat="1" ht="13.5" hidden="1" thickBot="1" x14ac:dyDescent="0.3">
      <c r="C68" s="244" t="s">
        <v>95</v>
      </c>
      <c r="D68" s="24"/>
      <c r="E68" s="197">
        <v>4.41E-2</v>
      </c>
      <c r="F68" s="36"/>
      <c r="G68" s="197">
        <v>4.6100000000000002E-2</v>
      </c>
      <c r="H68" s="51"/>
      <c r="I68" s="223"/>
      <c r="J68" s="51"/>
      <c r="K68" s="245" t="s">
        <v>79</v>
      </c>
      <c r="L68" s="51"/>
      <c r="M68" s="246"/>
      <c r="N68" s="51"/>
      <c r="O68" s="246">
        <f>-PMT(O65/12,M67*12,O64,1)</f>
        <v>716.43322278874962</v>
      </c>
      <c r="P68" s="51"/>
      <c r="Q68" s="244" t="s">
        <v>95</v>
      </c>
      <c r="R68" s="24"/>
      <c r="S68" s="197">
        <v>4.41E-2</v>
      </c>
      <c r="T68" s="36"/>
      <c r="U68" s="197">
        <v>4.6100000000000002E-2</v>
      </c>
      <c r="V68" s="51"/>
      <c r="W68" s="223"/>
      <c r="X68" s="51"/>
      <c r="Y68" s="245" t="s">
        <v>79</v>
      </c>
      <c r="Z68" s="51"/>
      <c r="AA68" s="246"/>
      <c r="AB68" s="51"/>
      <c r="AC68" s="246">
        <f>-PMT(AC65/12,AA67*12,AC64,1)</f>
        <v>716.43322278874962</v>
      </c>
      <c r="AD68" s="51"/>
      <c r="AE68" s="155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</row>
    <row r="69" spans="3:45" s="15" customFormat="1" ht="13.5" hidden="1" thickBot="1" x14ac:dyDescent="0.3">
      <c r="C69" s="119"/>
      <c r="D69" s="24"/>
      <c r="E69" s="223"/>
      <c r="F69" s="36"/>
      <c r="G69" s="223"/>
      <c r="H69" s="51"/>
      <c r="I69" s="223"/>
      <c r="J69" s="51"/>
      <c r="K69" s="51"/>
      <c r="L69" s="51"/>
      <c r="M69" s="51"/>
      <c r="N69" s="51"/>
      <c r="O69" s="51"/>
      <c r="P69" s="51"/>
      <c r="Q69" s="119"/>
      <c r="R69" s="24"/>
      <c r="S69" s="223"/>
      <c r="T69" s="36"/>
      <c r="U69" s="223"/>
      <c r="V69" s="51"/>
      <c r="W69" s="223"/>
      <c r="X69" s="51"/>
      <c r="Y69" s="51"/>
      <c r="Z69" s="51"/>
      <c r="AA69" s="51"/>
      <c r="AB69" s="51"/>
      <c r="AC69" s="51"/>
      <c r="AD69" s="51"/>
      <c r="AE69" s="155"/>
      <c r="AF69" s="155"/>
      <c r="AG69" s="155"/>
      <c r="AH69" s="34"/>
      <c r="AI69" s="45"/>
      <c r="AJ69" s="14"/>
      <c r="AK69" s="14"/>
      <c r="AL69" s="14"/>
      <c r="AM69" s="14"/>
      <c r="AN69" s="14"/>
      <c r="AO69" s="14"/>
      <c r="AP69" s="14"/>
      <c r="AQ69" s="14"/>
      <c r="AR69" s="14"/>
      <c r="AS69" s="14"/>
    </row>
    <row r="70" spans="3:45" s="15" customFormat="1" ht="13.5" hidden="1" thickBot="1" x14ac:dyDescent="0.25">
      <c r="C70" s="225" t="s">
        <v>119</v>
      </c>
      <c r="D70" s="21"/>
      <c r="E70" s="226" t="s">
        <v>114</v>
      </c>
      <c r="F70" s="227"/>
      <c r="G70" s="226" t="s">
        <v>113</v>
      </c>
      <c r="H70" s="35"/>
      <c r="I70" s="226" t="s">
        <v>115</v>
      </c>
      <c r="J70" s="51"/>
      <c r="K70" s="36"/>
      <c r="L70" s="36"/>
      <c r="M70" s="51"/>
      <c r="N70" s="51"/>
      <c r="O70" s="51"/>
      <c r="P70" s="51"/>
      <c r="Q70" s="232" t="s">
        <v>116</v>
      </c>
      <c r="R70" s="21"/>
      <c r="S70" s="226" t="s">
        <v>114</v>
      </c>
      <c r="T70" s="227"/>
      <c r="U70" s="226" t="s">
        <v>113</v>
      </c>
      <c r="V70" s="35"/>
      <c r="W70" s="226" t="s">
        <v>115</v>
      </c>
      <c r="X70" s="51"/>
      <c r="Y70" s="36"/>
      <c r="Z70" s="36"/>
      <c r="AA70" s="51"/>
      <c r="AB70" s="51"/>
      <c r="AC70" s="51"/>
      <c r="AD70" s="51"/>
      <c r="AE70" s="155"/>
      <c r="AF70" s="155"/>
      <c r="AG70" s="155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</row>
    <row r="71" spans="3:45" s="15" customFormat="1" ht="13.5" hidden="1" thickBot="1" x14ac:dyDescent="0.25">
      <c r="C71" s="48"/>
      <c r="D71" s="230"/>
      <c r="E71" s="230"/>
      <c r="F71" s="230"/>
      <c r="G71" s="230"/>
      <c r="I71" s="51"/>
      <c r="J71" s="51"/>
      <c r="K71" s="36"/>
      <c r="L71" s="36"/>
      <c r="M71" s="51"/>
      <c r="N71" s="51"/>
      <c r="O71" s="51"/>
      <c r="P71" s="51"/>
      <c r="Q71" s="48"/>
      <c r="R71" s="230"/>
      <c r="S71" s="230"/>
      <c r="T71" s="230"/>
      <c r="U71" s="230"/>
      <c r="W71" s="51"/>
      <c r="X71" s="51"/>
      <c r="Y71" s="51"/>
      <c r="Z71" s="51"/>
      <c r="AA71" s="51"/>
      <c r="AB71" s="51"/>
      <c r="AC71" s="51"/>
      <c r="AD71" s="51"/>
      <c r="AE71" s="155"/>
      <c r="AF71" s="155"/>
      <c r="AG71" s="155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</row>
    <row r="72" spans="3:45" s="15" customFormat="1" ht="13.5" hidden="1" thickBot="1" x14ac:dyDescent="0.25">
      <c r="C72" s="116" t="s">
        <v>88</v>
      </c>
      <c r="D72" s="24"/>
      <c r="E72" s="116" t="s">
        <v>78</v>
      </c>
      <c r="F72" s="231"/>
      <c r="G72" s="116" t="s">
        <v>78</v>
      </c>
      <c r="H72" s="81"/>
      <c r="I72" s="116" t="s">
        <v>78</v>
      </c>
      <c r="K72" s="232" t="s">
        <v>79</v>
      </c>
      <c r="L72" s="81"/>
      <c r="N72" s="51"/>
      <c r="O72" s="233" t="s">
        <v>84</v>
      </c>
      <c r="P72" s="51"/>
      <c r="Q72" s="116" t="s">
        <v>88</v>
      </c>
      <c r="R72" s="24"/>
      <c r="S72" s="116" t="s">
        <v>78</v>
      </c>
      <c r="T72" s="231"/>
      <c r="U72" s="116" t="s">
        <v>78</v>
      </c>
      <c r="V72" s="81"/>
      <c r="W72" s="116" t="s">
        <v>78</v>
      </c>
      <c r="Y72" s="182"/>
      <c r="Z72" s="228"/>
      <c r="AA72" s="267" t="s">
        <v>79</v>
      </c>
      <c r="AB72" s="268"/>
      <c r="AC72" s="269"/>
      <c r="AD72" s="51"/>
      <c r="AE72" s="155"/>
      <c r="AF72" s="155"/>
      <c r="AG72" s="155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</row>
    <row r="73" spans="3:45" s="15" customFormat="1" ht="13.5" hidden="1" thickBot="1" x14ac:dyDescent="0.25">
      <c r="C73" s="119"/>
      <c r="D73" s="24"/>
      <c r="E73" s="119"/>
      <c r="F73" s="231"/>
      <c r="G73" s="119"/>
      <c r="H73" s="81"/>
      <c r="I73" s="119"/>
      <c r="J73" s="51"/>
      <c r="K73" s="51"/>
      <c r="L73" s="81"/>
      <c r="N73" s="51"/>
      <c r="O73" s="107"/>
      <c r="P73" s="51"/>
      <c r="Q73" s="119"/>
      <c r="R73" s="24"/>
      <c r="S73" s="119"/>
      <c r="T73" s="231"/>
      <c r="U73" s="119"/>
      <c r="V73" s="81"/>
      <c r="W73" s="119"/>
      <c r="X73" s="51"/>
      <c r="Y73" s="35"/>
      <c r="Z73" s="228"/>
      <c r="AA73" s="51"/>
      <c r="AB73" s="107"/>
      <c r="AC73" s="107"/>
      <c r="AD73" s="51"/>
      <c r="AE73" s="155"/>
      <c r="AF73" s="155"/>
      <c r="AG73" s="155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</row>
    <row r="74" spans="3:45" s="15" customFormat="1" ht="13.5" hidden="1" thickBot="1" x14ac:dyDescent="0.3">
      <c r="C74" s="234" t="s">
        <v>89</v>
      </c>
      <c r="D74" s="24"/>
      <c r="E74" s="187">
        <v>3.6799999999999999E-2</v>
      </c>
      <c r="F74" s="235"/>
      <c r="G74" s="187">
        <v>3.8899999999999997E-2</v>
      </c>
      <c r="H74" s="81"/>
      <c r="I74" s="187">
        <v>4.0899999999999999E-2</v>
      </c>
      <c r="J74" s="51"/>
      <c r="K74" s="236" t="s">
        <v>11</v>
      </c>
      <c r="L74" s="235"/>
      <c r="M74" s="247">
        <f>K63+M63</f>
        <v>0</v>
      </c>
      <c r="N74" s="51"/>
      <c r="O74" s="247">
        <f>M74</f>
        <v>0</v>
      </c>
      <c r="P74" s="51"/>
      <c r="Q74" s="234" t="s">
        <v>89</v>
      </c>
      <c r="R74" s="24"/>
      <c r="S74" s="187">
        <v>4.4999999999999998E-2</v>
      </c>
      <c r="T74" s="235"/>
      <c r="U74" s="187">
        <v>4.7100000000000003E-2</v>
      </c>
      <c r="V74" s="81"/>
      <c r="W74" s="187">
        <v>4.9200000000000001E-2</v>
      </c>
      <c r="X74" s="51"/>
      <c r="Y74" s="35"/>
      <c r="Z74" s="81"/>
      <c r="AA74" s="236" t="s">
        <v>11</v>
      </c>
      <c r="AB74" s="51"/>
      <c r="AC74" s="247">
        <f>M74</f>
        <v>0</v>
      </c>
      <c r="AD74" s="51"/>
      <c r="AE74" s="155"/>
      <c r="AF74" s="155"/>
      <c r="AG74" s="155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</row>
    <row r="75" spans="3:45" s="15" customFormat="1" ht="13.5" hidden="1" thickBot="1" x14ac:dyDescent="0.3">
      <c r="C75" s="237" t="s">
        <v>90</v>
      </c>
      <c r="D75" s="24"/>
      <c r="E75" s="191">
        <v>3.8399999999999997E-2</v>
      </c>
      <c r="F75" s="238"/>
      <c r="G75" s="191">
        <v>4.0399999999999998E-2</v>
      </c>
      <c r="I75" s="191">
        <v>4.2500000000000003E-2</v>
      </c>
      <c r="J75" s="51"/>
      <c r="K75" s="239"/>
      <c r="L75" s="235"/>
      <c r="M75" s="240"/>
      <c r="N75" s="51"/>
      <c r="O75" s="240"/>
      <c r="P75" s="51"/>
      <c r="Q75" s="237" t="s">
        <v>90</v>
      </c>
      <c r="R75" s="24"/>
      <c r="S75" s="191">
        <v>4.8399999999999999E-2</v>
      </c>
      <c r="T75" s="238"/>
      <c r="U75" s="191">
        <v>5.0500000000000003E-2</v>
      </c>
      <c r="W75" s="191">
        <v>5.2499999999999998E-2</v>
      </c>
      <c r="X75" s="51"/>
      <c r="Y75" s="35"/>
      <c r="Z75" s="81"/>
      <c r="AA75" s="239"/>
      <c r="AB75" s="51"/>
      <c r="AC75" s="240"/>
      <c r="AD75" s="51"/>
      <c r="AE75" s="155"/>
      <c r="AF75" s="155"/>
      <c r="AG75" s="155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</row>
    <row r="76" spans="3:45" s="15" customFormat="1" hidden="1" x14ac:dyDescent="0.25">
      <c r="C76" s="237" t="s">
        <v>91</v>
      </c>
      <c r="D76" s="24"/>
      <c r="E76" s="191">
        <v>3.9899999999999998E-2</v>
      </c>
      <c r="F76" s="36"/>
      <c r="G76" s="191">
        <v>4.2000000000000003E-2</v>
      </c>
      <c r="H76" s="51"/>
      <c r="I76" s="191">
        <v>4.41E-2</v>
      </c>
      <c r="J76" s="51"/>
      <c r="K76" s="241" t="s">
        <v>97</v>
      </c>
      <c r="L76" s="235"/>
      <c r="M76" s="248">
        <v>100000</v>
      </c>
      <c r="N76" s="33"/>
      <c r="O76" s="248">
        <f>M76</f>
        <v>100000</v>
      </c>
      <c r="P76" s="51"/>
      <c r="Q76" s="237" t="s">
        <v>91</v>
      </c>
      <c r="R76" s="24"/>
      <c r="S76" s="191">
        <v>4.9000000000000002E-2</v>
      </c>
      <c r="T76" s="36"/>
      <c r="U76" s="191">
        <v>5.11E-2</v>
      </c>
      <c r="V76" s="51"/>
      <c r="W76" s="191">
        <v>5.3199999999999997E-2</v>
      </c>
      <c r="X76" s="51"/>
      <c r="Y76" s="107"/>
      <c r="Z76" s="235"/>
      <c r="AA76" s="241" t="s">
        <v>97</v>
      </c>
      <c r="AB76" s="51"/>
      <c r="AC76" s="248">
        <f>M76</f>
        <v>100000</v>
      </c>
      <c r="AD76" s="51"/>
      <c r="AE76" s="155"/>
      <c r="AF76" s="155"/>
      <c r="AG76" s="155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</row>
    <row r="77" spans="3:45" s="15" customFormat="1" ht="13.5" hidden="1" thickBot="1" x14ac:dyDescent="0.3">
      <c r="C77" s="237" t="s">
        <v>92</v>
      </c>
      <c r="D77" s="24"/>
      <c r="E77" s="191">
        <v>4.0899999999999999E-2</v>
      </c>
      <c r="F77" s="36"/>
      <c r="G77" s="191">
        <v>4.2999999999999997E-2</v>
      </c>
      <c r="H77" s="51"/>
      <c r="I77" s="197">
        <v>4.5100000000000001E-2</v>
      </c>
      <c r="J77" s="51"/>
      <c r="K77" s="217" t="s">
        <v>80</v>
      </c>
      <c r="L77" s="51"/>
      <c r="M77" s="197">
        <v>0.03</v>
      </c>
      <c r="N77" s="51"/>
      <c r="O77" s="197">
        <f>M77+3%</f>
        <v>0.06</v>
      </c>
      <c r="P77" s="51"/>
      <c r="Q77" s="237" t="s">
        <v>92</v>
      </c>
      <c r="R77" s="24"/>
      <c r="S77" s="191">
        <v>0.05</v>
      </c>
      <c r="T77" s="36"/>
      <c r="U77" s="191">
        <v>5.21E-2</v>
      </c>
      <c r="V77" s="51"/>
      <c r="W77" s="197">
        <v>5.4199999999999998E-2</v>
      </c>
      <c r="X77" s="51"/>
      <c r="Y77" s="107"/>
      <c r="Z77" s="235"/>
      <c r="AA77" s="217" t="s">
        <v>80</v>
      </c>
      <c r="AB77" s="51"/>
      <c r="AC77" s="197">
        <v>0.05</v>
      </c>
      <c r="AD77" s="51"/>
      <c r="AE77" s="155"/>
      <c r="AF77" s="155"/>
      <c r="AG77" s="155"/>
      <c r="AH77" s="14"/>
      <c r="AI77" s="14"/>
      <c r="AJ77" s="14"/>
      <c r="AK77" s="14"/>
      <c r="AL77" s="14"/>
      <c r="AM77" s="14"/>
      <c r="AN77" s="14"/>
      <c r="AO77" s="14"/>
      <c r="AP77" s="14"/>
      <c r="AQ77" s="14"/>
      <c r="AR77" s="14"/>
      <c r="AS77" s="14"/>
    </row>
    <row r="78" spans="3:45" s="15" customFormat="1" ht="13.5" hidden="1" thickBot="1" x14ac:dyDescent="0.3">
      <c r="C78" s="237" t="s">
        <v>93</v>
      </c>
      <c r="D78" s="24"/>
      <c r="E78" s="191">
        <v>4.2000000000000003E-2</v>
      </c>
      <c r="F78" s="36"/>
      <c r="G78" s="191">
        <v>4.41E-2</v>
      </c>
      <c r="H78" s="51"/>
      <c r="I78" s="223"/>
      <c r="J78" s="33"/>
      <c r="K78" s="81"/>
      <c r="L78" s="51"/>
      <c r="M78" s="107"/>
      <c r="N78" s="51"/>
      <c r="O78" s="107"/>
      <c r="P78" s="51"/>
      <c r="Q78" s="237" t="s">
        <v>93</v>
      </c>
      <c r="R78" s="24"/>
      <c r="S78" s="191">
        <v>5.2600000000000001E-2</v>
      </c>
      <c r="T78" s="36"/>
      <c r="U78" s="191">
        <v>5.4699999999999999E-2</v>
      </c>
      <c r="V78" s="51"/>
      <c r="W78" s="223"/>
      <c r="X78" s="33"/>
      <c r="Y78" s="249"/>
      <c r="Z78" s="235"/>
      <c r="AA78" s="81"/>
      <c r="AB78" s="33"/>
      <c r="AC78" s="35"/>
      <c r="AD78" s="51"/>
      <c r="AE78" s="155"/>
      <c r="AF78" s="155"/>
      <c r="AG78" s="155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</row>
    <row r="79" spans="3:45" s="15" customFormat="1" hidden="1" x14ac:dyDescent="0.25">
      <c r="C79" s="237" t="s">
        <v>94</v>
      </c>
      <c r="D79" s="24"/>
      <c r="E79" s="191">
        <v>4.2999999999999997E-2</v>
      </c>
      <c r="F79" s="36"/>
      <c r="G79" s="191">
        <v>4.5100000000000001E-2</v>
      </c>
      <c r="H79" s="51"/>
      <c r="I79" s="223"/>
      <c r="J79" s="51"/>
      <c r="K79" s="219" t="s">
        <v>102</v>
      </c>
      <c r="L79" s="51"/>
      <c r="M79" s="242">
        <v>20</v>
      </c>
      <c r="N79" s="51"/>
      <c r="O79" s="243">
        <f>M79</f>
        <v>20</v>
      </c>
      <c r="P79" s="51"/>
      <c r="Q79" s="237" t="s">
        <v>94</v>
      </c>
      <c r="R79" s="24"/>
      <c r="S79" s="191">
        <v>5.2999999999999999E-2</v>
      </c>
      <c r="T79" s="36"/>
      <c r="U79" s="191">
        <v>5.5100000000000003E-2</v>
      </c>
      <c r="V79" s="51"/>
      <c r="W79" s="223"/>
      <c r="X79" s="51"/>
      <c r="Y79" s="51"/>
      <c r="Z79" s="51"/>
      <c r="AA79" s="219" t="s">
        <v>102</v>
      </c>
      <c r="AB79" s="51"/>
      <c r="AC79" s="250">
        <f>M79</f>
        <v>20</v>
      </c>
      <c r="AD79" s="51"/>
      <c r="AE79" s="155"/>
      <c r="AF79" s="155"/>
      <c r="AG79" s="155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</row>
    <row r="80" spans="3:45" s="15" customFormat="1" ht="13.5" hidden="1" thickBot="1" x14ac:dyDescent="0.3">
      <c r="C80" s="244" t="s">
        <v>95</v>
      </c>
      <c r="D80" s="24"/>
      <c r="E80" s="197">
        <v>4.41E-2</v>
      </c>
      <c r="F80" s="36"/>
      <c r="G80" s="197">
        <v>4.6100000000000002E-2</v>
      </c>
      <c r="H80" s="51"/>
      <c r="I80" s="223"/>
      <c r="J80" s="51"/>
      <c r="K80" s="245" t="s">
        <v>79</v>
      </c>
      <c r="L80" s="51"/>
      <c r="M80" s="251"/>
      <c r="N80" s="51"/>
      <c r="O80" s="251">
        <f>-PMT(O77/12,M79*12,O76,1)</f>
        <v>716.43322278874962</v>
      </c>
      <c r="P80" s="51"/>
      <c r="Q80" s="244" t="s">
        <v>95</v>
      </c>
      <c r="R80" s="24"/>
      <c r="S80" s="197">
        <v>5.3199999999999997E-2</v>
      </c>
      <c r="T80" s="36"/>
      <c r="U80" s="197">
        <v>5.5300000000000002E-2</v>
      </c>
      <c r="V80" s="51"/>
      <c r="W80" s="223"/>
      <c r="X80" s="51"/>
      <c r="Y80" s="51"/>
      <c r="Z80" s="51"/>
      <c r="AA80" s="245" t="s">
        <v>79</v>
      </c>
      <c r="AB80" s="51"/>
      <c r="AC80" s="251">
        <f>-PMT(AC77/12,M79*12,AC76,1)</f>
        <v>659.95817210738289</v>
      </c>
      <c r="AD80" s="51"/>
      <c r="AE80" s="155"/>
      <c r="AF80" s="155"/>
      <c r="AG80" s="155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</row>
    <row r="81" spans="3:45" s="15" customFormat="1" ht="13.5" hidden="1" thickBot="1" x14ac:dyDescent="0.3">
      <c r="C81" s="119"/>
      <c r="D81" s="24"/>
      <c r="E81" s="223"/>
      <c r="F81" s="36"/>
      <c r="G81" s="223"/>
      <c r="H81" s="51"/>
      <c r="I81" s="223"/>
      <c r="J81" s="51"/>
      <c r="K81" s="51"/>
      <c r="L81" s="51"/>
      <c r="M81" s="51"/>
      <c r="N81" s="51"/>
      <c r="O81" s="51"/>
      <c r="P81" s="51"/>
      <c r="Q81" s="119"/>
      <c r="R81" s="24"/>
      <c r="S81" s="223"/>
      <c r="T81" s="36"/>
      <c r="U81" s="223"/>
      <c r="V81" s="51"/>
      <c r="W81" s="223"/>
      <c r="X81" s="51"/>
      <c r="Y81" s="51"/>
      <c r="Z81" s="51"/>
      <c r="AA81" s="51"/>
      <c r="AB81" s="51"/>
      <c r="AC81" s="51"/>
      <c r="AD81" s="51"/>
      <c r="AE81" s="155"/>
      <c r="AF81" s="155"/>
      <c r="AG81" s="155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</row>
    <row r="82" spans="3:45" s="15" customFormat="1" ht="13.5" hidden="1" thickBot="1" x14ac:dyDescent="0.25">
      <c r="C82" s="225" t="s">
        <v>120</v>
      </c>
      <c r="D82" s="21"/>
      <c r="E82" s="226" t="s">
        <v>114</v>
      </c>
      <c r="F82" s="227"/>
      <c r="G82" s="226" t="s">
        <v>113</v>
      </c>
      <c r="H82" s="35"/>
      <c r="I82" s="226" t="s">
        <v>115</v>
      </c>
      <c r="J82" s="51"/>
      <c r="K82" s="36"/>
      <c r="L82" s="36"/>
      <c r="M82" s="51"/>
      <c r="N82" s="51"/>
      <c r="O82" s="51"/>
      <c r="P82" s="51"/>
      <c r="Q82" s="119"/>
      <c r="R82" s="24"/>
      <c r="S82" s="223"/>
      <c r="T82" s="36"/>
      <c r="U82" s="223"/>
      <c r="V82" s="51"/>
      <c r="W82" s="223"/>
      <c r="X82" s="51"/>
      <c r="Y82" s="51"/>
      <c r="Z82" s="51"/>
      <c r="AA82" s="51"/>
      <c r="AB82" s="51"/>
      <c r="AC82" s="51"/>
      <c r="AD82" s="51"/>
      <c r="AE82" s="155"/>
      <c r="AF82" s="155"/>
      <c r="AG82" s="155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</row>
    <row r="83" spans="3:45" s="15" customFormat="1" ht="13.5" hidden="1" thickBot="1" x14ac:dyDescent="0.25">
      <c r="C83" s="48"/>
      <c r="D83" s="230"/>
      <c r="E83" s="230"/>
      <c r="F83" s="230"/>
      <c r="G83" s="230"/>
      <c r="I83" s="51"/>
      <c r="J83" s="51"/>
      <c r="K83" s="36"/>
      <c r="L83" s="36"/>
      <c r="M83" s="51"/>
      <c r="N83" s="51"/>
      <c r="O83" s="51"/>
      <c r="P83" s="51"/>
      <c r="Q83" s="80"/>
      <c r="R83" s="23"/>
      <c r="S83" s="77"/>
      <c r="T83" s="34"/>
      <c r="U83" s="77"/>
      <c r="V83" s="32"/>
      <c r="W83" s="77"/>
      <c r="X83" s="32"/>
      <c r="Y83" s="32"/>
      <c r="Z83" s="32"/>
      <c r="AA83" s="32"/>
      <c r="AB83" s="32"/>
      <c r="AC83" s="32"/>
      <c r="AD83" s="32"/>
      <c r="AE83" s="41"/>
      <c r="AF83" s="41"/>
      <c r="AG83" s="41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</row>
    <row r="84" spans="3:45" s="15" customFormat="1" ht="13.5" hidden="1" thickBot="1" x14ac:dyDescent="0.3">
      <c r="C84" s="116" t="s">
        <v>88</v>
      </c>
      <c r="D84" s="24"/>
      <c r="E84" s="116" t="s">
        <v>78</v>
      </c>
      <c r="F84" s="231"/>
      <c r="G84" s="116" t="s">
        <v>78</v>
      </c>
      <c r="H84" s="81"/>
      <c r="I84" s="116" t="s">
        <v>78</v>
      </c>
      <c r="J84" s="51"/>
      <c r="K84" s="232" t="s">
        <v>79</v>
      </c>
      <c r="L84" s="81"/>
      <c r="N84" s="51"/>
      <c r="O84" s="233" t="s">
        <v>84</v>
      </c>
      <c r="P84" s="51"/>
      <c r="Q84" s="80"/>
      <c r="R84" s="23"/>
      <c r="S84" s="77"/>
      <c r="T84" s="34"/>
      <c r="U84" s="77"/>
      <c r="V84" s="32"/>
      <c r="W84" s="77"/>
      <c r="X84" s="32"/>
      <c r="Y84" s="32"/>
      <c r="Z84" s="32"/>
      <c r="AA84" s="32"/>
      <c r="AB84" s="32"/>
      <c r="AC84" s="32"/>
      <c r="AD84" s="32"/>
      <c r="AE84" s="41"/>
      <c r="AF84" s="41"/>
      <c r="AG84" s="41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</row>
    <row r="85" spans="3:45" s="15" customFormat="1" ht="13.5" hidden="1" thickBot="1" x14ac:dyDescent="0.3">
      <c r="C85" s="119"/>
      <c r="D85" s="24"/>
      <c r="E85" s="119"/>
      <c r="F85" s="231"/>
      <c r="G85" s="119"/>
      <c r="H85" s="81"/>
      <c r="I85" s="119"/>
      <c r="J85" s="51"/>
      <c r="K85" s="51"/>
      <c r="L85" s="81"/>
      <c r="N85" s="51"/>
      <c r="O85" s="107"/>
      <c r="P85" s="51"/>
      <c r="Q85" s="80"/>
      <c r="R85" s="23"/>
      <c r="S85" s="77"/>
      <c r="T85" s="34"/>
      <c r="U85" s="77"/>
      <c r="V85" s="32"/>
      <c r="W85" s="77"/>
      <c r="X85" s="32"/>
      <c r="Y85" s="32"/>
      <c r="Z85" s="32"/>
      <c r="AA85" s="32"/>
      <c r="AB85" s="32"/>
      <c r="AC85" s="32"/>
      <c r="AD85" s="32"/>
      <c r="AE85" s="41"/>
      <c r="AF85" s="41"/>
      <c r="AG85" s="41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</row>
    <row r="86" spans="3:45" s="15" customFormat="1" ht="13.5" hidden="1" thickBot="1" x14ac:dyDescent="0.3">
      <c r="C86" s="234" t="s">
        <v>89</v>
      </c>
      <c r="D86" s="24"/>
      <c r="E86" s="187">
        <v>3.6799999999999999E-2</v>
      </c>
      <c r="F86" s="235"/>
      <c r="G86" s="187">
        <v>3.8899999999999997E-2</v>
      </c>
      <c r="H86" s="81"/>
      <c r="I86" s="187">
        <v>4.0899999999999999E-2</v>
      </c>
      <c r="K86" s="236" t="s">
        <v>11</v>
      </c>
      <c r="L86" s="235"/>
      <c r="M86" s="247">
        <f>K75+M75</f>
        <v>0</v>
      </c>
      <c r="N86" s="51"/>
      <c r="O86" s="247">
        <f>M86</f>
        <v>0</v>
      </c>
      <c r="P86" s="51"/>
      <c r="Q86" s="80"/>
      <c r="R86" s="23"/>
      <c r="S86" s="77"/>
      <c r="T86" s="34"/>
      <c r="U86" s="77"/>
      <c r="V86" s="32"/>
      <c r="W86" s="77"/>
      <c r="X86" s="32"/>
      <c r="Y86" s="32"/>
      <c r="Z86" s="32"/>
      <c r="AA86" s="32"/>
      <c r="AB86" s="32"/>
      <c r="AC86" s="32"/>
      <c r="AD86" s="32"/>
      <c r="AE86" s="41"/>
      <c r="AF86" s="41"/>
      <c r="AG86" s="41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</row>
    <row r="87" spans="3:45" s="15" customFormat="1" ht="13.5" hidden="1" thickBot="1" x14ac:dyDescent="0.3">
      <c r="C87" s="237" t="s">
        <v>90</v>
      </c>
      <c r="D87" s="24"/>
      <c r="E87" s="191">
        <v>3.8399999999999997E-2</v>
      </c>
      <c r="F87" s="238"/>
      <c r="G87" s="191">
        <v>4.0399999999999998E-2</v>
      </c>
      <c r="I87" s="191">
        <v>4.2500000000000003E-2</v>
      </c>
      <c r="J87" s="51"/>
      <c r="K87" s="239"/>
      <c r="L87" s="235"/>
      <c r="M87" s="240"/>
      <c r="N87" s="51"/>
      <c r="O87" s="240"/>
      <c r="P87" s="51"/>
      <c r="Q87" s="80"/>
      <c r="R87" s="23"/>
      <c r="S87" s="77"/>
      <c r="T87" s="34"/>
      <c r="U87" s="77"/>
      <c r="V87" s="32"/>
      <c r="W87" s="77"/>
      <c r="X87" s="32"/>
      <c r="Y87" s="32"/>
      <c r="Z87" s="32"/>
      <c r="AA87" s="32"/>
      <c r="AB87" s="32"/>
      <c r="AC87" s="32"/>
      <c r="AD87" s="32"/>
      <c r="AE87" s="41"/>
      <c r="AF87" s="41"/>
      <c r="AG87" s="41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</row>
    <row r="88" spans="3:45" s="15" customFormat="1" hidden="1" x14ac:dyDescent="0.25">
      <c r="C88" s="237" t="s">
        <v>91</v>
      </c>
      <c r="D88" s="24"/>
      <c r="E88" s="191">
        <v>3.9899999999999998E-2</v>
      </c>
      <c r="F88" s="36"/>
      <c r="G88" s="191">
        <v>4.2000000000000003E-2</v>
      </c>
      <c r="H88" s="51"/>
      <c r="I88" s="191">
        <v>4.41E-2</v>
      </c>
      <c r="J88" s="51"/>
      <c r="K88" s="241" t="s">
        <v>97</v>
      </c>
      <c r="L88" s="235"/>
      <c r="M88" s="248">
        <v>100000</v>
      </c>
      <c r="N88" s="33"/>
      <c r="O88" s="248">
        <f>M88</f>
        <v>100000</v>
      </c>
      <c r="P88" s="51"/>
      <c r="Q88" s="80"/>
      <c r="R88" s="23"/>
      <c r="S88" s="77"/>
      <c r="T88" s="34"/>
      <c r="U88" s="77"/>
      <c r="V88" s="32"/>
      <c r="W88" s="77"/>
      <c r="X88" s="32"/>
      <c r="Y88" s="32"/>
      <c r="Z88" s="32"/>
      <c r="AA88" s="32"/>
      <c r="AB88" s="32"/>
      <c r="AC88" s="32"/>
      <c r="AD88" s="32"/>
      <c r="AE88" s="41"/>
      <c r="AF88" s="41"/>
      <c r="AG88" s="41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</row>
    <row r="89" spans="3:45" s="15" customFormat="1" ht="13.5" hidden="1" thickBot="1" x14ac:dyDescent="0.3">
      <c r="C89" s="237" t="s">
        <v>92</v>
      </c>
      <c r="D89" s="24"/>
      <c r="E89" s="191">
        <v>4.0899999999999999E-2</v>
      </c>
      <c r="F89" s="36"/>
      <c r="G89" s="191">
        <v>4.2999999999999997E-2</v>
      </c>
      <c r="H89" s="51"/>
      <c r="I89" s="197">
        <v>4.5100000000000001E-2</v>
      </c>
      <c r="J89" s="51"/>
      <c r="K89" s="217" t="s">
        <v>80</v>
      </c>
      <c r="L89" s="51"/>
      <c r="M89" s="197">
        <v>0.03</v>
      </c>
      <c r="N89" s="51"/>
      <c r="O89" s="197">
        <f>M89+3%</f>
        <v>0.06</v>
      </c>
      <c r="P89" s="51"/>
      <c r="Q89" s="80"/>
      <c r="R89" s="23"/>
      <c r="S89" s="77"/>
      <c r="T89" s="34"/>
      <c r="U89" s="77"/>
      <c r="V89" s="32"/>
      <c r="W89" s="77"/>
      <c r="X89" s="32"/>
      <c r="Y89" s="32"/>
      <c r="Z89" s="32"/>
      <c r="AA89" s="32"/>
      <c r="AB89" s="32"/>
      <c r="AC89" s="32"/>
      <c r="AD89" s="32"/>
      <c r="AE89" s="41"/>
      <c r="AF89" s="41"/>
      <c r="AG89" s="41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</row>
    <row r="90" spans="3:45" s="15" customFormat="1" ht="13.5" hidden="1" thickBot="1" x14ac:dyDescent="0.3">
      <c r="C90" s="237" t="s">
        <v>93</v>
      </c>
      <c r="D90" s="24"/>
      <c r="E90" s="191">
        <v>4.2000000000000003E-2</v>
      </c>
      <c r="F90" s="36"/>
      <c r="G90" s="191">
        <v>4.41E-2</v>
      </c>
      <c r="H90" s="51"/>
      <c r="I90" s="223"/>
      <c r="J90" s="51"/>
      <c r="K90" s="81"/>
      <c r="L90" s="51"/>
      <c r="M90" s="107"/>
      <c r="N90" s="51"/>
      <c r="O90" s="107"/>
      <c r="P90" s="51"/>
      <c r="Q90" s="80"/>
      <c r="R90" s="23"/>
      <c r="S90" s="77"/>
      <c r="T90" s="34"/>
      <c r="U90" s="77"/>
      <c r="V90" s="32"/>
      <c r="W90" s="77"/>
      <c r="X90" s="32"/>
      <c r="Y90" s="32"/>
      <c r="Z90" s="32"/>
      <c r="AA90" s="32"/>
      <c r="AB90" s="32"/>
      <c r="AC90" s="32"/>
      <c r="AD90" s="32"/>
      <c r="AE90" s="41"/>
      <c r="AF90" s="41"/>
      <c r="AG90" s="41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</row>
    <row r="91" spans="3:45" s="15" customFormat="1" hidden="1" x14ac:dyDescent="0.25">
      <c r="C91" s="237" t="s">
        <v>94</v>
      </c>
      <c r="D91" s="24"/>
      <c r="E91" s="191">
        <v>4.2999999999999997E-2</v>
      </c>
      <c r="F91" s="36"/>
      <c r="G91" s="191">
        <v>4.5100000000000001E-2</v>
      </c>
      <c r="H91" s="51"/>
      <c r="I91" s="223"/>
      <c r="J91" s="51"/>
      <c r="K91" s="219" t="s">
        <v>102</v>
      </c>
      <c r="L91" s="51"/>
      <c r="M91" s="242">
        <v>20</v>
      </c>
      <c r="N91" s="51"/>
      <c r="O91" s="243">
        <f>M91</f>
        <v>20</v>
      </c>
      <c r="P91" s="51"/>
      <c r="Q91" s="80"/>
      <c r="R91" s="23"/>
      <c r="S91" s="77"/>
      <c r="T91" s="34"/>
      <c r="U91" s="77"/>
      <c r="V91" s="32"/>
      <c r="W91" s="77"/>
      <c r="X91" s="32"/>
      <c r="Y91" s="32"/>
      <c r="Z91" s="32"/>
      <c r="AA91" s="32"/>
      <c r="AB91" s="32"/>
      <c r="AC91" s="32"/>
      <c r="AD91" s="32"/>
      <c r="AE91" s="41"/>
      <c r="AF91" s="41"/>
      <c r="AG91" s="41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</row>
    <row r="92" spans="3:45" s="15" customFormat="1" ht="13.5" hidden="1" thickBot="1" x14ac:dyDescent="0.3">
      <c r="C92" s="244" t="s">
        <v>95</v>
      </c>
      <c r="D92" s="24"/>
      <c r="E92" s="197">
        <v>4.41E-2</v>
      </c>
      <c r="F92" s="36"/>
      <c r="G92" s="197">
        <v>4.6100000000000002E-2</v>
      </c>
      <c r="H92" s="51"/>
      <c r="I92" s="223"/>
      <c r="J92" s="33"/>
      <c r="K92" s="245" t="s">
        <v>79</v>
      </c>
      <c r="L92" s="51"/>
      <c r="M92" s="251"/>
      <c r="N92" s="51"/>
      <c r="O92" s="251">
        <f>-PMT(O89/12,M91*12,O88,1)</f>
        <v>716.43322278874962</v>
      </c>
      <c r="P92" s="51"/>
      <c r="Q92" s="80"/>
      <c r="R92" s="23"/>
      <c r="S92" s="77"/>
      <c r="T92" s="34"/>
      <c r="U92" s="77"/>
      <c r="V92" s="32"/>
      <c r="W92" s="77"/>
      <c r="X92" s="32"/>
      <c r="Y92" s="32"/>
      <c r="Z92" s="32"/>
      <c r="AA92" s="32"/>
      <c r="AB92" s="32"/>
      <c r="AC92" s="32"/>
      <c r="AD92" s="32"/>
      <c r="AE92" s="41"/>
      <c r="AF92" s="41"/>
      <c r="AG92" s="41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</row>
    <row r="93" spans="3:45" s="15" customFormat="1" hidden="1" x14ac:dyDescent="0.25">
      <c r="C93" s="119"/>
      <c r="D93" s="24"/>
      <c r="E93" s="223"/>
      <c r="F93" s="36"/>
      <c r="G93" s="223"/>
      <c r="H93" s="51"/>
      <c r="I93" s="223"/>
      <c r="J93" s="51"/>
      <c r="K93" s="51"/>
      <c r="L93" s="51"/>
      <c r="M93" s="51"/>
      <c r="N93" s="51"/>
      <c r="O93" s="51"/>
      <c r="P93" s="51"/>
      <c r="Q93" s="80"/>
      <c r="R93" s="23"/>
      <c r="S93" s="77"/>
      <c r="T93" s="34"/>
      <c r="U93" s="77"/>
      <c r="V93" s="32"/>
      <c r="W93" s="77"/>
      <c r="X93" s="32"/>
      <c r="Y93" s="32"/>
      <c r="Z93" s="32"/>
      <c r="AA93" s="32"/>
      <c r="AB93" s="32"/>
      <c r="AC93" s="32"/>
      <c r="AD93" s="32"/>
      <c r="AE93" s="41"/>
      <c r="AF93" s="41"/>
      <c r="AG93" s="41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</row>
    <row r="94" spans="3:45" s="15" customFormat="1" hidden="1" x14ac:dyDescent="0.25">
      <c r="C94" s="119"/>
      <c r="D94" s="24"/>
      <c r="E94" s="223"/>
      <c r="F94" s="36"/>
      <c r="G94" s="223"/>
      <c r="H94" s="51"/>
      <c r="I94" s="223"/>
      <c r="J94" s="51"/>
      <c r="K94" s="36"/>
      <c r="L94" s="36"/>
      <c r="M94" s="51"/>
      <c r="N94" s="51"/>
      <c r="O94" s="51"/>
      <c r="P94" s="51"/>
      <c r="Q94" s="80"/>
      <c r="R94" s="23"/>
      <c r="S94" s="77"/>
      <c r="T94" s="34"/>
      <c r="U94" s="77"/>
      <c r="V94" s="32"/>
      <c r="W94" s="77"/>
      <c r="X94" s="32"/>
      <c r="Y94" s="32"/>
      <c r="Z94" s="32"/>
      <c r="AA94" s="32"/>
      <c r="AB94" s="32"/>
      <c r="AC94" s="32"/>
      <c r="AD94" s="32"/>
      <c r="AE94" s="41"/>
      <c r="AF94" s="41"/>
      <c r="AG94" s="41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</row>
    <row r="95" spans="3:45" s="15" customFormat="1" hidden="1" x14ac:dyDescent="0.25">
      <c r="C95" s="119"/>
      <c r="D95" s="24"/>
      <c r="E95" s="223"/>
      <c r="F95" s="36"/>
      <c r="G95" s="223"/>
      <c r="H95" s="51"/>
      <c r="I95" s="223"/>
      <c r="J95" s="51"/>
      <c r="K95" s="36"/>
      <c r="L95" s="36"/>
      <c r="M95" s="51"/>
      <c r="N95" s="51"/>
      <c r="O95" s="51"/>
      <c r="P95" s="51"/>
      <c r="Q95" s="80"/>
      <c r="R95" s="23"/>
      <c r="S95" s="77"/>
      <c r="T95" s="34"/>
      <c r="U95" s="77"/>
      <c r="V95" s="32"/>
      <c r="W95" s="77"/>
      <c r="X95" s="32"/>
      <c r="Y95" s="32"/>
      <c r="Z95" s="32"/>
      <c r="AA95" s="32"/>
      <c r="AB95" s="32"/>
      <c r="AC95" s="32"/>
      <c r="AD95" s="32"/>
      <c r="AE95" s="41"/>
      <c r="AF95" s="41"/>
      <c r="AG95" s="41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</row>
    <row r="96" spans="3:45" s="15" customFormat="1" hidden="1" x14ac:dyDescent="0.25">
      <c r="C96" s="80"/>
      <c r="D96" s="23"/>
      <c r="E96" s="77"/>
      <c r="F96" s="34"/>
      <c r="G96" s="77"/>
      <c r="H96" s="32"/>
      <c r="I96" s="77"/>
      <c r="J96" s="32"/>
      <c r="K96" s="34"/>
      <c r="L96" s="34"/>
      <c r="M96" s="32"/>
      <c r="N96" s="32"/>
      <c r="O96" s="32"/>
      <c r="P96" s="32"/>
      <c r="Q96" s="80"/>
      <c r="R96" s="23"/>
      <c r="S96" s="77"/>
      <c r="T96" s="34"/>
      <c r="U96" s="77"/>
      <c r="V96" s="32"/>
      <c r="W96" s="77"/>
      <c r="X96" s="32"/>
      <c r="Y96" s="32"/>
      <c r="Z96" s="32"/>
      <c r="AA96" s="32"/>
      <c r="AB96" s="32"/>
      <c r="AC96" s="32"/>
      <c r="AD96" s="32"/>
      <c r="AE96" s="41"/>
      <c r="AF96" s="41"/>
      <c r="AG96" s="41"/>
      <c r="AH96" s="14"/>
      <c r="AI96" s="14"/>
      <c r="AJ96" s="14"/>
      <c r="AK96" s="14"/>
      <c r="AL96" s="14"/>
      <c r="AM96" s="14"/>
      <c r="AN96" s="14"/>
      <c r="AO96" s="14"/>
      <c r="AP96" s="14"/>
      <c r="AQ96" s="14"/>
      <c r="AR96" s="14"/>
      <c r="AS96" s="14"/>
    </row>
    <row r="97" spans="3:45" s="15" customFormat="1" hidden="1" x14ac:dyDescent="0.25">
      <c r="C97" s="80"/>
      <c r="D97" s="23"/>
      <c r="E97" s="77"/>
      <c r="F97" s="34"/>
      <c r="G97" s="77"/>
      <c r="H97" s="32"/>
      <c r="I97" s="77"/>
      <c r="J97" s="32"/>
      <c r="K97" s="34"/>
      <c r="L97" s="34"/>
      <c r="M97" s="32"/>
      <c r="N97" s="32"/>
      <c r="O97" s="32"/>
      <c r="P97" s="32"/>
      <c r="Q97" s="80"/>
      <c r="R97" s="23"/>
      <c r="S97" s="77"/>
      <c r="T97" s="34"/>
      <c r="U97" s="77"/>
      <c r="V97" s="32"/>
      <c r="W97" s="77"/>
      <c r="X97" s="32"/>
      <c r="Y97" s="32"/>
      <c r="Z97" s="32"/>
      <c r="AA97" s="32"/>
      <c r="AB97" s="32"/>
      <c r="AC97" s="32"/>
      <c r="AD97" s="32"/>
      <c r="AE97" s="41"/>
      <c r="AF97" s="41"/>
      <c r="AG97" s="41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</row>
    <row r="98" spans="3:45" s="15" customFormat="1" hidden="1" x14ac:dyDescent="0.25">
      <c r="C98" s="80"/>
      <c r="D98" s="23"/>
      <c r="E98" s="77"/>
      <c r="F98" s="34"/>
      <c r="G98" s="77"/>
      <c r="H98" s="32"/>
      <c r="I98" s="77"/>
      <c r="J98" s="32"/>
      <c r="K98" s="34"/>
      <c r="L98" s="34"/>
      <c r="M98" s="32"/>
      <c r="N98" s="32"/>
      <c r="O98" s="32"/>
      <c r="P98" s="32"/>
      <c r="Q98" s="80"/>
      <c r="R98" s="23"/>
      <c r="S98" s="77"/>
      <c r="T98" s="34"/>
      <c r="U98" s="77"/>
      <c r="V98" s="32"/>
      <c r="W98" s="77"/>
      <c r="X98" s="32"/>
      <c r="Y98" s="32"/>
      <c r="Z98" s="32"/>
      <c r="AA98" s="32"/>
      <c r="AB98" s="32"/>
      <c r="AC98" s="32"/>
      <c r="AD98" s="32"/>
      <c r="AE98" s="41"/>
      <c r="AF98" s="41"/>
      <c r="AG98" s="41"/>
      <c r="AH98" s="14"/>
      <c r="AI98" s="14"/>
      <c r="AJ98" s="14"/>
      <c r="AK98" s="14"/>
      <c r="AL98" s="14"/>
      <c r="AM98" s="14"/>
      <c r="AN98" s="14"/>
      <c r="AO98" s="14"/>
      <c r="AP98" s="14"/>
      <c r="AQ98" s="14"/>
      <c r="AR98" s="14"/>
      <c r="AS98" s="14"/>
    </row>
    <row r="99" spans="3:45" s="15" customFormat="1" hidden="1" x14ac:dyDescent="0.25">
      <c r="C99" s="80"/>
      <c r="D99" s="23"/>
      <c r="E99" s="77"/>
      <c r="F99" s="34"/>
      <c r="G99" s="77"/>
      <c r="H99" s="32"/>
      <c r="I99" s="77"/>
      <c r="J99" s="32"/>
      <c r="K99" s="34"/>
      <c r="L99" s="34"/>
      <c r="M99" s="32"/>
      <c r="N99" s="32"/>
      <c r="O99" s="32"/>
      <c r="P99" s="32"/>
      <c r="Q99" s="80"/>
      <c r="R99" s="23"/>
      <c r="S99" s="77"/>
      <c r="T99" s="34"/>
      <c r="U99" s="77"/>
      <c r="V99" s="32"/>
      <c r="W99" s="77"/>
      <c r="X99" s="32"/>
      <c r="Y99" s="32"/>
      <c r="Z99" s="32"/>
      <c r="AA99" s="32"/>
      <c r="AB99" s="32"/>
      <c r="AC99" s="32"/>
      <c r="AD99" s="32"/>
      <c r="AE99" s="41"/>
      <c r="AF99" s="41"/>
      <c r="AG99" s="41"/>
      <c r="AH99" s="14"/>
      <c r="AI99" s="14"/>
      <c r="AJ99" s="14"/>
      <c r="AK99" s="14"/>
      <c r="AL99" s="14"/>
      <c r="AM99" s="14"/>
      <c r="AN99" s="14"/>
      <c r="AO99" s="14"/>
      <c r="AP99" s="14"/>
      <c r="AQ99" s="14"/>
      <c r="AR99" s="14"/>
      <c r="AS99" s="14"/>
    </row>
    <row r="100" spans="3:45" s="15" customFormat="1" hidden="1" x14ac:dyDescent="0.25">
      <c r="C100" s="80"/>
      <c r="D100" s="23"/>
      <c r="E100" s="77"/>
      <c r="F100" s="34"/>
      <c r="G100" s="77"/>
      <c r="H100" s="32"/>
      <c r="I100" s="77"/>
      <c r="J100" s="32"/>
      <c r="K100" s="34"/>
      <c r="L100" s="34"/>
      <c r="M100" s="32"/>
      <c r="N100" s="32"/>
      <c r="O100" s="32"/>
      <c r="P100" s="32"/>
      <c r="Q100" s="80"/>
      <c r="R100" s="23"/>
      <c r="S100" s="77"/>
      <c r="T100" s="34"/>
      <c r="U100" s="77"/>
      <c r="V100" s="32"/>
      <c r="W100" s="77"/>
      <c r="X100" s="32"/>
      <c r="Y100" s="32"/>
      <c r="Z100" s="32"/>
      <c r="AA100" s="32"/>
      <c r="AB100" s="32"/>
      <c r="AC100" s="32"/>
      <c r="AD100" s="32"/>
      <c r="AE100" s="41"/>
      <c r="AF100" s="41"/>
      <c r="AG100" s="41"/>
      <c r="AH100" s="14"/>
      <c r="AI100" s="14"/>
      <c r="AJ100" s="14"/>
      <c r="AK100" s="14"/>
      <c r="AL100" s="14"/>
      <c r="AM100" s="14"/>
      <c r="AN100" s="14"/>
      <c r="AO100" s="14"/>
      <c r="AP100" s="14"/>
      <c r="AQ100" s="14"/>
      <c r="AR100" s="14"/>
      <c r="AS100" s="14"/>
    </row>
    <row r="101" spans="3:45" s="15" customFormat="1" hidden="1" x14ac:dyDescent="0.25">
      <c r="C101" s="80"/>
      <c r="D101" s="23"/>
      <c r="E101" s="77"/>
      <c r="F101" s="34"/>
      <c r="G101" s="77"/>
      <c r="H101" s="32"/>
      <c r="I101" s="77"/>
      <c r="J101" s="32"/>
      <c r="K101" s="34"/>
      <c r="L101" s="34"/>
      <c r="M101" s="32"/>
      <c r="N101" s="32"/>
      <c r="O101" s="32"/>
      <c r="P101" s="32"/>
      <c r="Q101" s="80"/>
      <c r="R101" s="23"/>
      <c r="S101" s="77"/>
      <c r="T101" s="34"/>
      <c r="U101" s="77"/>
      <c r="V101" s="32"/>
      <c r="W101" s="77"/>
      <c r="X101" s="32"/>
      <c r="Y101" s="32"/>
      <c r="Z101" s="32"/>
      <c r="AA101" s="32"/>
      <c r="AB101" s="32"/>
      <c r="AC101" s="32"/>
      <c r="AD101" s="32"/>
      <c r="AE101" s="41"/>
      <c r="AF101" s="41"/>
      <c r="AG101" s="41"/>
      <c r="AH101" s="14"/>
      <c r="AI101" s="14"/>
      <c r="AJ101" s="14"/>
      <c r="AK101" s="14"/>
      <c r="AL101" s="14"/>
      <c r="AM101" s="14"/>
      <c r="AN101" s="14"/>
      <c r="AO101" s="14"/>
      <c r="AP101" s="14"/>
      <c r="AQ101" s="14"/>
      <c r="AR101" s="14"/>
      <c r="AS101" s="14"/>
    </row>
    <row r="102" spans="3:45" s="15" customFormat="1" hidden="1" x14ac:dyDescent="0.25">
      <c r="C102" s="80"/>
      <c r="D102" s="23"/>
      <c r="E102" s="77"/>
      <c r="F102" s="34"/>
      <c r="G102" s="77"/>
      <c r="H102" s="32"/>
      <c r="I102" s="77"/>
      <c r="J102" s="32"/>
      <c r="K102" s="34"/>
      <c r="L102" s="34"/>
      <c r="M102" s="32"/>
      <c r="N102" s="32"/>
      <c r="O102" s="32"/>
      <c r="P102" s="32"/>
      <c r="Q102" s="80"/>
      <c r="R102" s="23"/>
      <c r="S102" s="77"/>
      <c r="T102" s="34"/>
      <c r="U102" s="77"/>
      <c r="V102" s="32"/>
      <c r="W102" s="77"/>
      <c r="X102" s="32"/>
      <c r="Y102" s="32"/>
      <c r="Z102" s="32"/>
      <c r="AA102" s="32"/>
      <c r="AB102" s="32"/>
      <c r="AC102" s="32"/>
      <c r="AD102" s="32"/>
      <c r="AE102" s="41"/>
      <c r="AF102" s="41"/>
      <c r="AG102" s="41"/>
      <c r="AH102" s="14"/>
      <c r="AI102" s="14"/>
      <c r="AJ102" s="14"/>
      <c r="AK102" s="14"/>
      <c r="AL102" s="14"/>
      <c r="AM102" s="14"/>
      <c r="AN102" s="14"/>
      <c r="AO102" s="14"/>
      <c r="AP102" s="14"/>
      <c r="AQ102" s="14"/>
      <c r="AR102" s="14"/>
      <c r="AS102" s="14"/>
    </row>
    <row r="103" spans="3:45" s="15" customFormat="1" hidden="1" x14ac:dyDescent="0.25">
      <c r="C103" s="80"/>
      <c r="D103" s="23"/>
      <c r="E103" s="77"/>
      <c r="F103" s="34"/>
      <c r="G103" s="77"/>
      <c r="H103" s="32"/>
      <c r="I103" s="77"/>
      <c r="J103" s="32"/>
      <c r="K103" s="34"/>
      <c r="L103" s="34"/>
      <c r="M103" s="32"/>
      <c r="N103" s="32"/>
      <c r="O103" s="32"/>
      <c r="P103" s="32"/>
      <c r="Q103" s="80"/>
      <c r="R103" s="23"/>
      <c r="S103" s="77"/>
      <c r="T103" s="34"/>
      <c r="U103" s="77"/>
      <c r="V103" s="32"/>
      <c r="W103" s="77"/>
      <c r="X103" s="32"/>
      <c r="Y103" s="32"/>
      <c r="Z103" s="32"/>
      <c r="AA103" s="32"/>
      <c r="AB103" s="32"/>
      <c r="AC103" s="32"/>
      <c r="AD103" s="32"/>
      <c r="AE103" s="41"/>
      <c r="AF103" s="41"/>
      <c r="AG103" s="41"/>
      <c r="AH103" s="14"/>
      <c r="AI103" s="14"/>
      <c r="AJ103" s="14"/>
      <c r="AK103" s="14"/>
      <c r="AL103" s="14"/>
      <c r="AM103" s="14"/>
      <c r="AN103" s="14"/>
      <c r="AO103" s="14"/>
      <c r="AP103" s="14"/>
      <c r="AQ103" s="14"/>
      <c r="AR103" s="14"/>
      <c r="AS103" s="14"/>
    </row>
    <row r="104" spans="3:45" s="15" customFormat="1" x14ac:dyDescent="0.25">
      <c r="C104" s="80"/>
      <c r="D104" s="23"/>
      <c r="E104" s="77"/>
      <c r="F104" s="34"/>
      <c r="G104" s="77"/>
      <c r="H104" s="32"/>
      <c r="I104" s="77"/>
      <c r="J104" s="32"/>
      <c r="K104" s="34"/>
      <c r="L104" s="34"/>
      <c r="M104" s="32"/>
      <c r="N104" s="32"/>
      <c r="O104" s="32"/>
      <c r="P104" s="32"/>
      <c r="Q104" s="80"/>
      <c r="R104" s="23"/>
      <c r="S104" s="77"/>
      <c r="T104" s="34"/>
      <c r="U104" s="77"/>
      <c r="V104" s="32"/>
      <c r="W104" s="77"/>
      <c r="X104" s="32"/>
      <c r="Y104" s="32"/>
      <c r="Z104" s="32"/>
      <c r="AA104" s="32"/>
      <c r="AB104" s="32"/>
      <c r="AC104" s="32"/>
      <c r="AD104" s="32"/>
      <c r="AE104" s="41"/>
      <c r="AF104" s="41"/>
      <c r="AG104" s="41"/>
      <c r="AH104" s="14"/>
      <c r="AI104" s="14"/>
      <c r="AJ104" s="14"/>
      <c r="AK104" s="14"/>
      <c r="AL104" s="14"/>
      <c r="AM104" s="14"/>
      <c r="AN104" s="14"/>
      <c r="AO104" s="14"/>
      <c r="AP104" s="14"/>
      <c r="AQ104" s="14"/>
      <c r="AR104" s="14"/>
      <c r="AS104" s="14"/>
    </row>
    <row r="105" spans="3:45" s="15" customFormat="1" x14ac:dyDescent="0.25">
      <c r="C105" s="80"/>
      <c r="D105" s="23"/>
      <c r="E105" s="77"/>
      <c r="F105" s="34"/>
      <c r="G105" s="77"/>
      <c r="H105" s="32"/>
      <c r="I105" s="77"/>
      <c r="J105" s="32"/>
      <c r="K105" s="34"/>
      <c r="L105" s="34"/>
      <c r="M105" s="32"/>
      <c r="N105" s="32"/>
      <c r="O105" s="32"/>
      <c r="P105" s="32"/>
      <c r="Q105" s="80"/>
      <c r="R105" s="23"/>
      <c r="S105" s="77"/>
      <c r="T105" s="34"/>
      <c r="U105" s="77"/>
      <c r="V105" s="32"/>
      <c r="W105" s="77"/>
      <c r="X105" s="32"/>
      <c r="Y105" s="32"/>
      <c r="Z105" s="32"/>
      <c r="AA105" s="32"/>
      <c r="AB105" s="32"/>
      <c r="AC105" s="32"/>
      <c r="AD105" s="32"/>
      <c r="AE105" s="41"/>
      <c r="AF105" s="41"/>
      <c r="AG105" s="41"/>
      <c r="AH105" s="14"/>
      <c r="AI105" s="14"/>
      <c r="AJ105" s="14"/>
      <c r="AK105" s="14"/>
      <c r="AL105" s="14"/>
      <c r="AM105" s="14"/>
      <c r="AN105" s="14"/>
      <c r="AO105" s="14"/>
      <c r="AP105" s="14"/>
      <c r="AQ105" s="14"/>
      <c r="AR105" s="14"/>
      <c r="AS105" s="14"/>
    </row>
    <row r="106" spans="3:45" s="15" customFormat="1" x14ac:dyDescent="0.25">
      <c r="C106" s="80"/>
      <c r="D106" s="23"/>
      <c r="E106" s="77"/>
      <c r="F106" s="34"/>
      <c r="G106" s="77"/>
      <c r="H106" s="32"/>
      <c r="I106" s="77"/>
      <c r="J106" s="32"/>
      <c r="K106" s="34"/>
      <c r="L106" s="34"/>
      <c r="M106" s="32"/>
      <c r="N106" s="32"/>
      <c r="O106" s="32"/>
      <c r="P106" s="32"/>
      <c r="Q106" s="80"/>
      <c r="R106" s="23"/>
      <c r="S106" s="77"/>
      <c r="T106" s="34"/>
      <c r="U106" s="77"/>
      <c r="V106" s="32"/>
      <c r="W106" s="77"/>
      <c r="X106" s="32"/>
      <c r="Y106" s="32"/>
      <c r="Z106" s="32"/>
      <c r="AA106" s="32"/>
      <c r="AB106" s="32"/>
      <c r="AC106" s="32"/>
      <c r="AD106" s="32"/>
      <c r="AE106" s="41"/>
      <c r="AF106" s="41"/>
      <c r="AG106" s="41"/>
      <c r="AH106" s="14"/>
      <c r="AI106" s="14"/>
      <c r="AJ106" s="14"/>
      <c r="AK106" s="14"/>
      <c r="AL106" s="14"/>
      <c r="AM106" s="14"/>
      <c r="AN106" s="14"/>
      <c r="AO106" s="14"/>
      <c r="AP106" s="14"/>
      <c r="AQ106" s="14"/>
      <c r="AR106" s="14"/>
      <c r="AS106" s="14"/>
    </row>
    <row r="107" spans="3:45" s="15" customFormat="1" x14ac:dyDescent="0.25">
      <c r="C107" s="80"/>
      <c r="D107" s="23"/>
      <c r="E107" s="77"/>
      <c r="F107" s="34"/>
      <c r="G107" s="77"/>
      <c r="H107" s="32"/>
      <c r="I107" s="77"/>
      <c r="J107" s="32"/>
      <c r="K107" s="34"/>
      <c r="L107" s="34"/>
      <c r="M107" s="32"/>
      <c r="N107" s="32"/>
      <c r="O107" s="32"/>
      <c r="P107" s="32"/>
      <c r="Q107" s="80"/>
      <c r="R107" s="23"/>
      <c r="S107" s="77"/>
      <c r="T107" s="34"/>
      <c r="U107" s="77"/>
      <c r="V107" s="32"/>
      <c r="W107" s="77"/>
      <c r="X107" s="32"/>
      <c r="Y107" s="32"/>
      <c r="Z107" s="32"/>
      <c r="AA107" s="32"/>
      <c r="AB107" s="32"/>
      <c r="AC107" s="32"/>
      <c r="AD107" s="32"/>
      <c r="AE107" s="41"/>
      <c r="AF107" s="41"/>
      <c r="AG107" s="41"/>
      <c r="AH107" s="14"/>
      <c r="AI107" s="14"/>
      <c r="AJ107" s="14"/>
      <c r="AK107" s="14"/>
      <c r="AL107" s="14"/>
      <c r="AM107" s="14"/>
      <c r="AN107" s="14"/>
      <c r="AO107" s="14"/>
      <c r="AP107" s="14"/>
      <c r="AQ107" s="14"/>
      <c r="AR107" s="14"/>
      <c r="AS107" s="14"/>
    </row>
    <row r="108" spans="3:45" s="15" customFormat="1" x14ac:dyDescent="0.25">
      <c r="C108" s="80"/>
      <c r="D108" s="23"/>
      <c r="E108" s="77"/>
      <c r="F108" s="34"/>
      <c r="G108" s="77"/>
      <c r="H108" s="32"/>
      <c r="I108" s="77"/>
      <c r="J108" s="32"/>
      <c r="K108" s="34"/>
      <c r="L108" s="34"/>
      <c r="M108" s="32"/>
      <c r="N108" s="32"/>
      <c r="O108" s="32"/>
      <c r="P108" s="32"/>
      <c r="Q108" s="80"/>
      <c r="R108" s="23"/>
      <c r="S108" s="77"/>
      <c r="T108" s="34"/>
      <c r="U108" s="77"/>
      <c r="V108" s="32"/>
      <c r="W108" s="77"/>
      <c r="X108" s="32"/>
      <c r="Y108" s="32"/>
      <c r="Z108" s="32"/>
      <c r="AA108" s="32"/>
      <c r="AB108" s="32"/>
      <c r="AC108" s="32"/>
      <c r="AD108" s="32"/>
      <c r="AE108" s="41"/>
      <c r="AF108" s="41"/>
      <c r="AG108" s="41"/>
      <c r="AH108" s="14"/>
      <c r="AI108" s="14"/>
      <c r="AJ108" s="14"/>
      <c r="AK108" s="14"/>
      <c r="AL108" s="14"/>
      <c r="AM108" s="14"/>
      <c r="AN108" s="14"/>
      <c r="AO108" s="14"/>
      <c r="AP108" s="14"/>
      <c r="AQ108" s="14"/>
      <c r="AR108" s="14"/>
      <c r="AS108" s="14"/>
    </row>
    <row r="109" spans="3:45" s="15" customFormat="1" x14ac:dyDescent="0.25">
      <c r="C109" s="80"/>
      <c r="D109" s="23"/>
      <c r="E109" s="77"/>
      <c r="F109" s="34"/>
      <c r="G109" s="77"/>
      <c r="H109" s="32"/>
      <c r="I109" s="77"/>
      <c r="J109" s="32"/>
      <c r="K109" s="34"/>
      <c r="L109" s="34"/>
      <c r="M109" s="32"/>
      <c r="N109" s="32"/>
      <c r="O109" s="32"/>
      <c r="P109" s="32"/>
      <c r="Q109" s="80"/>
      <c r="R109" s="23"/>
      <c r="S109" s="77"/>
      <c r="T109" s="34"/>
      <c r="U109" s="77"/>
      <c r="V109" s="32"/>
      <c r="W109" s="77"/>
      <c r="X109" s="32"/>
      <c r="Y109" s="32"/>
      <c r="Z109" s="32"/>
      <c r="AA109" s="32"/>
      <c r="AB109" s="32"/>
      <c r="AC109" s="32"/>
      <c r="AD109" s="32"/>
      <c r="AE109" s="41"/>
      <c r="AF109" s="41"/>
      <c r="AG109" s="41"/>
      <c r="AH109" s="14"/>
      <c r="AI109" s="14"/>
      <c r="AJ109" s="14"/>
      <c r="AK109" s="14"/>
      <c r="AL109" s="14"/>
      <c r="AM109" s="14"/>
      <c r="AN109" s="14"/>
      <c r="AO109" s="14"/>
      <c r="AP109" s="14"/>
      <c r="AQ109" s="14"/>
      <c r="AR109" s="14"/>
      <c r="AS109" s="14"/>
    </row>
    <row r="110" spans="3:45" s="15" customFormat="1" x14ac:dyDescent="0.25">
      <c r="C110" s="80"/>
      <c r="D110" s="23"/>
      <c r="E110" s="77"/>
      <c r="F110" s="34"/>
      <c r="G110" s="77"/>
      <c r="H110" s="32"/>
      <c r="I110" s="77"/>
      <c r="J110" s="32"/>
      <c r="K110" s="34"/>
      <c r="L110" s="34"/>
      <c r="M110" s="32"/>
      <c r="N110" s="32"/>
      <c r="O110" s="32"/>
      <c r="P110" s="32"/>
      <c r="Q110" s="80"/>
      <c r="R110" s="23"/>
      <c r="S110" s="77"/>
      <c r="T110" s="34"/>
      <c r="U110" s="77"/>
      <c r="V110" s="32"/>
      <c r="W110" s="77"/>
      <c r="X110" s="32"/>
      <c r="Y110" s="32"/>
      <c r="Z110" s="32"/>
      <c r="AA110" s="32"/>
      <c r="AB110" s="32"/>
      <c r="AC110" s="32"/>
      <c r="AD110" s="32"/>
      <c r="AE110" s="41"/>
      <c r="AF110" s="41"/>
      <c r="AG110" s="41"/>
      <c r="AH110" s="14"/>
      <c r="AI110" s="14"/>
      <c r="AJ110" s="14"/>
      <c r="AK110" s="14"/>
      <c r="AL110" s="14"/>
      <c r="AM110" s="14"/>
      <c r="AN110" s="14"/>
      <c r="AO110" s="14"/>
      <c r="AP110" s="14"/>
      <c r="AQ110" s="14"/>
      <c r="AR110" s="14"/>
      <c r="AS110" s="14"/>
    </row>
    <row r="111" spans="3:45" s="15" customFormat="1" x14ac:dyDescent="0.25">
      <c r="C111" s="80"/>
      <c r="D111" s="23"/>
      <c r="E111" s="77"/>
      <c r="F111" s="34"/>
      <c r="G111" s="77"/>
      <c r="H111" s="32"/>
      <c r="I111" s="77"/>
      <c r="J111" s="32"/>
      <c r="K111" s="34"/>
      <c r="L111" s="34"/>
      <c r="M111" s="32"/>
      <c r="N111" s="32"/>
      <c r="O111" s="32"/>
      <c r="P111" s="32"/>
      <c r="Q111" s="80"/>
      <c r="R111" s="23"/>
      <c r="S111" s="77"/>
      <c r="T111" s="34"/>
      <c r="U111" s="77"/>
      <c r="V111" s="32"/>
      <c r="W111" s="77"/>
      <c r="X111" s="32"/>
      <c r="Y111" s="32"/>
      <c r="Z111" s="32"/>
      <c r="AA111" s="32"/>
      <c r="AB111" s="32"/>
      <c r="AC111" s="32"/>
      <c r="AD111" s="32"/>
      <c r="AE111" s="41"/>
      <c r="AF111" s="41"/>
      <c r="AG111" s="41"/>
      <c r="AH111" s="14"/>
      <c r="AI111" s="14"/>
      <c r="AJ111" s="14"/>
      <c r="AK111" s="14"/>
      <c r="AL111" s="14"/>
      <c r="AM111" s="14"/>
      <c r="AN111" s="14"/>
      <c r="AO111" s="14"/>
      <c r="AP111" s="14"/>
      <c r="AQ111" s="14"/>
      <c r="AR111" s="14"/>
      <c r="AS111" s="14"/>
    </row>
    <row r="112" spans="3:45" s="15" customFormat="1" x14ac:dyDescent="0.25">
      <c r="C112" s="80"/>
      <c r="D112" s="23"/>
      <c r="E112" s="77"/>
      <c r="F112" s="34"/>
      <c r="G112" s="77"/>
      <c r="H112" s="32"/>
      <c r="I112" s="77"/>
      <c r="J112" s="32"/>
      <c r="K112" s="34"/>
      <c r="L112" s="34"/>
      <c r="M112" s="32"/>
      <c r="N112" s="32"/>
      <c r="O112" s="32"/>
      <c r="P112" s="32"/>
      <c r="Q112" s="80"/>
      <c r="R112" s="23"/>
      <c r="S112" s="77"/>
      <c r="T112" s="34"/>
      <c r="U112" s="77"/>
      <c r="V112" s="32"/>
      <c r="W112" s="77"/>
      <c r="X112" s="32"/>
      <c r="Y112" s="32"/>
      <c r="Z112" s="32"/>
      <c r="AA112" s="32"/>
      <c r="AB112" s="32"/>
      <c r="AC112" s="32"/>
      <c r="AD112" s="32"/>
      <c r="AE112" s="41"/>
      <c r="AF112" s="41"/>
      <c r="AG112" s="41"/>
      <c r="AH112" s="14"/>
      <c r="AI112" s="14"/>
      <c r="AJ112" s="14"/>
      <c r="AK112" s="14"/>
      <c r="AL112" s="14"/>
      <c r="AM112" s="14"/>
      <c r="AN112" s="14"/>
      <c r="AO112" s="14"/>
      <c r="AP112" s="14"/>
      <c r="AQ112" s="14"/>
      <c r="AR112" s="14"/>
      <c r="AS112" s="14"/>
    </row>
    <row r="113" spans="3:45" s="15" customFormat="1" x14ac:dyDescent="0.25">
      <c r="C113" s="80"/>
      <c r="D113" s="23"/>
      <c r="E113" s="77"/>
      <c r="F113" s="34"/>
      <c r="G113" s="77"/>
      <c r="H113" s="32"/>
      <c r="I113" s="77"/>
      <c r="J113" s="32"/>
      <c r="K113" s="34"/>
      <c r="L113" s="34"/>
      <c r="M113" s="32"/>
      <c r="N113" s="32"/>
      <c r="O113" s="32"/>
      <c r="P113" s="32"/>
      <c r="Q113" s="80"/>
      <c r="R113" s="23"/>
      <c r="S113" s="77"/>
      <c r="T113" s="34"/>
      <c r="U113" s="77"/>
      <c r="V113" s="32"/>
      <c r="W113" s="77"/>
      <c r="X113" s="32"/>
      <c r="Y113" s="32"/>
      <c r="Z113" s="32"/>
      <c r="AA113" s="32"/>
      <c r="AB113" s="32"/>
      <c r="AC113" s="32"/>
      <c r="AD113" s="32"/>
      <c r="AE113" s="41"/>
      <c r="AF113" s="41"/>
      <c r="AG113" s="41"/>
      <c r="AH113" s="14"/>
      <c r="AI113" s="14"/>
      <c r="AJ113" s="14"/>
      <c r="AK113" s="14"/>
      <c r="AL113" s="14"/>
      <c r="AM113" s="14"/>
      <c r="AN113" s="14"/>
      <c r="AO113" s="14"/>
      <c r="AP113" s="14"/>
      <c r="AQ113" s="14"/>
      <c r="AR113" s="14"/>
      <c r="AS113" s="14"/>
    </row>
    <row r="114" spans="3:45" s="15" customFormat="1" x14ac:dyDescent="0.25">
      <c r="C114" s="80"/>
      <c r="D114" s="23"/>
      <c r="E114" s="77"/>
      <c r="F114" s="34"/>
      <c r="G114" s="77"/>
      <c r="H114" s="32"/>
      <c r="I114" s="77"/>
      <c r="J114" s="32"/>
      <c r="K114" s="34"/>
      <c r="L114" s="34"/>
      <c r="M114" s="32"/>
      <c r="N114" s="32"/>
      <c r="O114" s="32"/>
      <c r="P114" s="32"/>
      <c r="Q114" s="80"/>
      <c r="R114" s="23"/>
      <c r="S114" s="77"/>
      <c r="T114" s="34"/>
      <c r="U114" s="77"/>
      <c r="V114" s="32"/>
      <c r="W114" s="77"/>
      <c r="X114" s="32"/>
      <c r="Y114" s="32"/>
      <c r="Z114" s="32"/>
      <c r="AA114" s="32"/>
      <c r="AB114" s="32"/>
      <c r="AC114" s="32"/>
      <c r="AD114" s="32"/>
      <c r="AE114" s="41"/>
      <c r="AF114" s="41"/>
      <c r="AG114" s="41"/>
      <c r="AH114" s="14"/>
      <c r="AI114" s="14"/>
      <c r="AJ114" s="14"/>
      <c r="AK114" s="14"/>
      <c r="AL114" s="14"/>
      <c r="AM114" s="14"/>
      <c r="AN114" s="14"/>
      <c r="AO114" s="14"/>
      <c r="AP114" s="14"/>
      <c r="AQ114" s="14"/>
      <c r="AR114" s="14"/>
      <c r="AS114" s="14"/>
    </row>
    <row r="115" spans="3:45" s="15" customFormat="1" x14ac:dyDescent="0.25">
      <c r="C115" s="80"/>
      <c r="D115" s="23"/>
      <c r="E115" s="77"/>
      <c r="F115" s="34"/>
      <c r="G115" s="77"/>
      <c r="H115" s="32"/>
      <c r="I115" s="77"/>
      <c r="J115" s="32"/>
      <c r="K115" s="34"/>
      <c r="L115" s="34"/>
      <c r="M115" s="32"/>
      <c r="N115" s="32"/>
      <c r="O115" s="32"/>
      <c r="P115" s="32"/>
      <c r="Q115" s="80"/>
      <c r="R115" s="23"/>
      <c r="S115" s="77"/>
      <c r="T115" s="34"/>
      <c r="U115" s="77"/>
      <c r="V115" s="32"/>
      <c r="W115" s="77"/>
      <c r="X115" s="32"/>
      <c r="Y115" s="32"/>
      <c r="Z115" s="32"/>
      <c r="AA115" s="32"/>
      <c r="AB115" s="32"/>
      <c r="AC115" s="32"/>
      <c r="AD115" s="32"/>
      <c r="AE115" s="41"/>
      <c r="AF115" s="41"/>
      <c r="AG115" s="41"/>
      <c r="AH115" s="14"/>
      <c r="AI115" s="14"/>
      <c r="AJ115" s="14"/>
      <c r="AK115" s="14"/>
      <c r="AL115" s="14"/>
      <c r="AM115" s="14"/>
      <c r="AN115" s="14"/>
      <c r="AO115" s="14"/>
      <c r="AP115" s="14"/>
      <c r="AQ115" s="14"/>
      <c r="AR115" s="14"/>
      <c r="AS115" s="14"/>
    </row>
    <row r="116" spans="3:45" s="15" customFormat="1" x14ac:dyDescent="0.25">
      <c r="C116" s="80"/>
      <c r="D116" s="23"/>
      <c r="E116" s="77"/>
      <c r="F116" s="34"/>
      <c r="G116" s="77"/>
      <c r="H116" s="32"/>
      <c r="I116" s="77"/>
      <c r="J116" s="32"/>
      <c r="K116" s="34"/>
      <c r="L116" s="34"/>
      <c r="M116" s="32"/>
      <c r="N116" s="32"/>
      <c r="O116" s="32"/>
      <c r="P116" s="32"/>
      <c r="Q116" s="80"/>
      <c r="R116" s="23"/>
      <c r="S116" s="77"/>
      <c r="T116" s="34"/>
      <c r="U116" s="77"/>
      <c r="V116" s="32"/>
      <c r="W116" s="77"/>
      <c r="X116" s="32"/>
      <c r="Y116" s="32"/>
      <c r="Z116" s="32"/>
      <c r="AA116" s="32"/>
      <c r="AB116" s="32"/>
      <c r="AC116" s="32"/>
      <c r="AD116" s="32"/>
      <c r="AE116" s="41"/>
      <c r="AF116" s="41"/>
      <c r="AG116" s="41"/>
      <c r="AH116" s="14"/>
      <c r="AI116" s="14"/>
      <c r="AJ116" s="14"/>
      <c r="AK116" s="14"/>
      <c r="AL116" s="14"/>
      <c r="AM116" s="14"/>
      <c r="AN116" s="14"/>
      <c r="AO116" s="14"/>
      <c r="AP116" s="14"/>
      <c r="AQ116" s="14"/>
      <c r="AR116" s="14"/>
      <c r="AS116" s="14"/>
    </row>
    <row r="117" spans="3:45" s="15" customFormat="1" x14ac:dyDescent="0.25">
      <c r="C117" s="80"/>
      <c r="D117" s="23"/>
      <c r="E117" s="77"/>
      <c r="F117" s="34"/>
      <c r="G117" s="77"/>
      <c r="H117" s="32"/>
      <c r="I117" s="77"/>
      <c r="J117" s="32"/>
      <c r="K117" s="34"/>
      <c r="L117" s="34"/>
      <c r="M117" s="32"/>
      <c r="N117" s="32"/>
      <c r="O117" s="32"/>
      <c r="P117" s="32"/>
      <c r="Q117" s="80"/>
      <c r="R117" s="23"/>
      <c r="S117" s="77"/>
      <c r="T117" s="34"/>
      <c r="U117" s="77"/>
      <c r="V117" s="32"/>
      <c r="W117" s="77"/>
      <c r="X117" s="32"/>
      <c r="Y117" s="32"/>
      <c r="Z117" s="32"/>
      <c r="AA117" s="32"/>
      <c r="AB117" s="32"/>
      <c r="AC117" s="32"/>
      <c r="AD117" s="32"/>
      <c r="AE117" s="41"/>
      <c r="AF117" s="41"/>
      <c r="AG117" s="41"/>
      <c r="AH117" s="14"/>
      <c r="AI117" s="14"/>
      <c r="AJ117" s="14"/>
      <c r="AK117" s="14"/>
      <c r="AL117" s="14"/>
      <c r="AM117" s="14"/>
      <c r="AN117" s="14"/>
      <c r="AO117" s="14"/>
      <c r="AP117" s="14"/>
      <c r="AQ117" s="14"/>
      <c r="AR117" s="14"/>
      <c r="AS117" s="14"/>
    </row>
    <row r="118" spans="3:45" s="15" customFormat="1" x14ac:dyDescent="0.25">
      <c r="C118" s="80"/>
      <c r="D118" s="23"/>
      <c r="E118" s="77"/>
      <c r="F118" s="34"/>
      <c r="G118" s="77"/>
      <c r="H118" s="32"/>
      <c r="I118" s="77"/>
      <c r="J118" s="32"/>
      <c r="K118" s="34"/>
      <c r="L118" s="34"/>
      <c r="M118" s="32"/>
      <c r="N118" s="32"/>
      <c r="O118" s="32"/>
      <c r="P118" s="32"/>
      <c r="Q118" s="80"/>
      <c r="R118" s="23"/>
      <c r="S118" s="77"/>
      <c r="T118" s="34"/>
      <c r="U118" s="77"/>
      <c r="V118" s="32"/>
      <c r="W118" s="77"/>
      <c r="X118" s="32"/>
      <c r="Y118" s="32"/>
      <c r="Z118" s="32"/>
      <c r="AA118" s="32"/>
      <c r="AB118" s="32"/>
      <c r="AC118" s="32"/>
      <c r="AD118" s="32"/>
      <c r="AE118" s="41"/>
      <c r="AF118" s="41"/>
      <c r="AG118" s="41"/>
      <c r="AH118" s="14"/>
      <c r="AI118" s="14"/>
      <c r="AJ118" s="14"/>
      <c r="AK118" s="14"/>
      <c r="AL118" s="14"/>
      <c r="AM118" s="14"/>
      <c r="AN118" s="14"/>
      <c r="AO118" s="14"/>
      <c r="AP118" s="14"/>
      <c r="AQ118" s="14"/>
      <c r="AR118" s="14"/>
      <c r="AS118" s="14"/>
    </row>
    <row r="119" spans="3:45" s="15" customFormat="1" x14ac:dyDescent="0.25">
      <c r="C119" s="80"/>
      <c r="D119" s="23"/>
      <c r="E119" s="77"/>
      <c r="F119" s="34"/>
      <c r="G119" s="77"/>
      <c r="H119" s="32"/>
      <c r="I119" s="77"/>
      <c r="J119" s="32"/>
      <c r="K119" s="34"/>
      <c r="L119" s="34"/>
      <c r="M119" s="32"/>
      <c r="N119" s="32"/>
      <c r="O119" s="32"/>
      <c r="P119" s="32"/>
      <c r="Q119" s="80"/>
      <c r="R119" s="23"/>
      <c r="S119" s="77"/>
      <c r="T119" s="34"/>
      <c r="U119" s="77"/>
      <c r="V119" s="32"/>
      <c r="W119" s="77"/>
      <c r="X119" s="32"/>
      <c r="Y119" s="32"/>
      <c r="Z119" s="32"/>
      <c r="AA119" s="32"/>
      <c r="AB119" s="32"/>
      <c r="AC119" s="32"/>
      <c r="AD119" s="32"/>
      <c r="AE119" s="41"/>
      <c r="AF119" s="41"/>
      <c r="AG119" s="41"/>
      <c r="AH119" s="14"/>
      <c r="AI119" s="14"/>
      <c r="AJ119" s="14"/>
      <c r="AK119" s="14"/>
      <c r="AL119" s="14"/>
      <c r="AM119" s="14"/>
      <c r="AN119" s="14"/>
      <c r="AO119" s="14"/>
      <c r="AP119" s="14"/>
      <c r="AQ119" s="14"/>
      <c r="AR119" s="14"/>
      <c r="AS119" s="14"/>
    </row>
    <row r="120" spans="3:45" s="15" customFormat="1" x14ac:dyDescent="0.25">
      <c r="C120" s="80"/>
      <c r="D120" s="23"/>
      <c r="E120" s="77"/>
      <c r="F120" s="34"/>
      <c r="G120" s="77"/>
      <c r="H120" s="32"/>
      <c r="I120" s="77"/>
      <c r="J120" s="32"/>
      <c r="K120" s="34"/>
      <c r="L120" s="34"/>
      <c r="M120" s="32"/>
      <c r="N120" s="32"/>
      <c r="O120" s="32"/>
      <c r="P120" s="32"/>
      <c r="Q120" s="80"/>
      <c r="R120" s="23"/>
      <c r="S120" s="77"/>
      <c r="T120" s="34"/>
      <c r="U120" s="77"/>
      <c r="V120" s="32"/>
      <c r="W120" s="77"/>
      <c r="X120" s="32"/>
      <c r="Y120" s="32"/>
      <c r="Z120" s="32"/>
      <c r="AA120" s="32"/>
      <c r="AB120" s="32"/>
      <c r="AC120" s="32"/>
      <c r="AD120" s="32"/>
      <c r="AE120" s="41"/>
      <c r="AF120" s="41"/>
      <c r="AG120" s="41"/>
      <c r="AH120" s="14"/>
      <c r="AI120" s="14"/>
      <c r="AJ120" s="14"/>
      <c r="AK120" s="14"/>
      <c r="AL120" s="14"/>
      <c r="AM120" s="14"/>
      <c r="AN120" s="14"/>
      <c r="AO120" s="14"/>
      <c r="AP120" s="14"/>
      <c r="AQ120" s="14"/>
      <c r="AR120" s="14"/>
      <c r="AS120" s="14"/>
    </row>
    <row r="121" spans="3:45" s="15" customFormat="1" x14ac:dyDescent="0.25">
      <c r="C121" s="80"/>
      <c r="D121" s="23"/>
      <c r="E121" s="77"/>
      <c r="F121" s="34"/>
      <c r="G121" s="77"/>
      <c r="H121" s="32"/>
      <c r="I121" s="77"/>
      <c r="J121" s="32"/>
      <c r="K121" s="34"/>
      <c r="L121" s="34"/>
      <c r="M121" s="32"/>
      <c r="N121" s="32"/>
      <c r="O121" s="32"/>
      <c r="P121" s="32"/>
      <c r="Q121" s="80"/>
      <c r="R121" s="23"/>
      <c r="S121" s="77"/>
      <c r="T121" s="34"/>
      <c r="U121" s="77"/>
      <c r="V121" s="32"/>
      <c r="W121" s="77"/>
      <c r="X121" s="32"/>
      <c r="Y121" s="32"/>
      <c r="Z121" s="32"/>
      <c r="AA121" s="32"/>
      <c r="AB121" s="32"/>
      <c r="AC121" s="32"/>
      <c r="AD121" s="32"/>
      <c r="AE121" s="41"/>
      <c r="AF121" s="41"/>
      <c r="AG121" s="41"/>
      <c r="AH121" s="14"/>
      <c r="AI121" s="14"/>
      <c r="AJ121" s="14"/>
      <c r="AK121" s="14"/>
      <c r="AL121" s="14"/>
      <c r="AM121" s="14"/>
      <c r="AN121" s="14"/>
      <c r="AO121" s="14"/>
      <c r="AP121" s="14"/>
      <c r="AQ121" s="14"/>
      <c r="AR121" s="14"/>
      <c r="AS121" s="14"/>
    </row>
    <row r="122" spans="3:45" s="15" customFormat="1" x14ac:dyDescent="0.25">
      <c r="C122" s="80"/>
      <c r="D122" s="23"/>
      <c r="E122" s="77"/>
      <c r="F122" s="34"/>
      <c r="G122" s="77"/>
      <c r="H122" s="32"/>
      <c r="I122" s="77"/>
      <c r="J122" s="32"/>
      <c r="K122" s="34"/>
      <c r="L122" s="34"/>
      <c r="M122" s="32"/>
      <c r="N122" s="32"/>
      <c r="O122" s="32"/>
      <c r="P122" s="32"/>
      <c r="Q122" s="80"/>
      <c r="R122" s="23"/>
      <c r="S122" s="77"/>
      <c r="T122" s="34"/>
      <c r="U122" s="77"/>
      <c r="V122" s="32"/>
      <c r="W122" s="77"/>
      <c r="X122" s="32"/>
      <c r="Y122" s="32"/>
      <c r="Z122" s="32"/>
      <c r="AA122" s="32"/>
      <c r="AB122" s="32"/>
      <c r="AC122" s="32"/>
      <c r="AD122" s="32"/>
      <c r="AE122" s="41"/>
      <c r="AF122" s="41"/>
      <c r="AG122" s="41"/>
      <c r="AH122" s="14"/>
      <c r="AI122" s="14"/>
      <c r="AJ122" s="14"/>
      <c r="AK122" s="14"/>
      <c r="AL122" s="14"/>
      <c r="AM122" s="14"/>
      <c r="AN122" s="14"/>
      <c r="AO122" s="14"/>
      <c r="AP122" s="14"/>
      <c r="AQ122" s="14"/>
      <c r="AR122" s="14"/>
      <c r="AS122" s="14"/>
    </row>
    <row r="123" spans="3:45" s="15" customFormat="1" x14ac:dyDescent="0.25">
      <c r="C123" s="80"/>
      <c r="D123" s="23"/>
      <c r="E123" s="77"/>
      <c r="F123" s="34"/>
      <c r="G123" s="77"/>
      <c r="H123" s="32"/>
      <c r="I123" s="77"/>
      <c r="J123" s="32"/>
      <c r="K123" s="34"/>
      <c r="L123" s="34"/>
      <c r="M123" s="32"/>
      <c r="N123" s="32"/>
      <c r="O123" s="32"/>
      <c r="P123" s="32"/>
      <c r="Q123" s="80"/>
      <c r="R123" s="23"/>
      <c r="S123" s="77"/>
      <c r="T123" s="34"/>
      <c r="U123" s="77"/>
      <c r="V123" s="32"/>
      <c r="W123" s="77"/>
      <c r="X123" s="32"/>
      <c r="Y123" s="32"/>
      <c r="Z123" s="32"/>
      <c r="AA123" s="32"/>
      <c r="AB123" s="32"/>
      <c r="AC123" s="32"/>
      <c r="AD123" s="32"/>
      <c r="AE123" s="41"/>
      <c r="AF123" s="41"/>
      <c r="AG123" s="41"/>
      <c r="AH123" s="14"/>
      <c r="AI123" s="14"/>
      <c r="AJ123" s="14"/>
      <c r="AK123" s="14"/>
      <c r="AL123" s="14"/>
      <c r="AM123" s="14"/>
      <c r="AN123" s="14"/>
      <c r="AO123" s="14"/>
      <c r="AP123" s="14"/>
      <c r="AQ123" s="14"/>
      <c r="AR123" s="14"/>
      <c r="AS123" s="14"/>
    </row>
    <row r="124" spans="3:45" s="15" customFormat="1" x14ac:dyDescent="0.25">
      <c r="C124" s="80"/>
      <c r="D124" s="23"/>
      <c r="E124" s="77"/>
      <c r="F124" s="34"/>
      <c r="G124" s="77"/>
      <c r="H124" s="32"/>
      <c r="I124" s="77"/>
      <c r="J124" s="32"/>
      <c r="K124" s="34"/>
      <c r="L124" s="34"/>
      <c r="M124" s="32"/>
      <c r="N124" s="32"/>
      <c r="O124" s="32"/>
      <c r="P124" s="32"/>
      <c r="Q124" s="80"/>
      <c r="R124" s="23"/>
      <c r="S124" s="77"/>
      <c r="T124" s="34"/>
      <c r="U124" s="77"/>
      <c r="V124" s="32"/>
      <c r="W124" s="77"/>
      <c r="X124" s="32"/>
      <c r="Y124" s="32"/>
      <c r="Z124" s="32"/>
      <c r="AA124" s="32"/>
      <c r="AB124" s="32"/>
      <c r="AC124" s="32"/>
      <c r="AD124" s="32"/>
      <c r="AE124" s="41"/>
      <c r="AF124" s="41"/>
      <c r="AG124" s="41"/>
      <c r="AH124" s="14"/>
      <c r="AI124" s="14"/>
      <c r="AJ124" s="14"/>
      <c r="AK124" s="14"/>
      <c r="AL124" s="14"/>
      <c r="AM124" s="14"/>
      <c r="AN124" s="14"/>
      <c r="AO124" s="14"/>
      <c r="AP124" s="14"/>
      <c r="AQ124" s="14"/>
      <c r="AR124" s="14"/>
      <c r="AS124" s="14"/>
    </row>
    <row r="125" spans="3:45" s="15" customFormat="1" x14ac:dyDescent="0.25">
      <c r="C125" s="80"/>
      <c r="D125" s="23"/>
      <c r="E125" s="77"/>
      <c r="F125" s="34"/>
      <c r="G125" s="77"/>
      <c r="H125" s="32"/>
      <c r="I125" s="77"/>
      <c r="J125" s="32"/>
      <c r="K125" s="34"/>
      <c r="L125" s="34"/>
      <c r="M125" s="32"/>
      <c r="N125" s="32"/>
      <c r="O125" s="32"/>
      <c r="P125" s="32"/>
      <c r="Q125" s="80"/>
      <c r="R125" s="23"/>
      <c r="S125" s="77"/>
      <c r="T125" s="34"/>
      <c r="U125" s="77"/>
      <c r="V125" s="32"/>
      <c r="W125" s="77"/>
      <c r="X125" s="32"/>
      <c r="Y125" s="32"/>
      <c r="Z125" s="32"/>
      <c r="AA125" s="32"/>
      <c r="AB125" s="32"/>
      <c r="AC125" s="32"/>
      <c r="AD125" s="32"/>
      <c r="AE125" s="41"/>
      <c r="AF125" s="41"/>
      <c r="AG125" s="41"/>
      <c r="AH125" s="14"/>
      <c r="AI125" s="14"/>
      <c r="AJ125" s="14"/>
      <c r="AK125" s="14"/>
      <c r="AL125" s="14"/>
      <c r="AM125" s="14"/>
      <c r="AN125" s="14"/>
      <c r="AO125" s="14"/>
      <c r="AP125" s="14"/>
      <c r="AQ125" s="14"/>
      <c r="AR125" s="14"/>
      <c r="AS125" s="14"/>
    </row>
    <row r="126" spans="3:45" s="15" customFormat="1" x14ac:dyDescent="0.25">
      <c r="C126" s="80"/>
      <c r="D126" s="23"/>
      <c r="E126" s="77"/>
      <c r="F126" s="34"/>
      <c r="G126" s="77"/>
      <c r="H126" s="32"/>
      <c r="I126" s="77"/>
      <c r="J126" s="32"/>
      <c r="K126" s="34"/>
      <c r="L126" s="34"/>
      <c r="M126" s="32"/>
      <c r="N126" s="32"/>
      <c r="O126" s="32"/>
      <c r="P126" s="32"/>
      <c r="Q126" s="80"/>
      <c r="R126" s="23"/>
      <c r="S126" s="77"/>
      <c r="T126" s="34"/>
      <c r="U126" s="77"/>
      <c r="V126" s="32"/>
      <c r="W126" s="77"/>
      <c r="X126" s="32"/>
      <c r="Y126" s="32"/>
      <c r="Z126" s="32"/>
      <c r="AA126" s="32"/>
      <c r="AB126" s="32"/>
      <c r="AC126" s="32"/>
      <c r="AD126" s="32"/>
      <c r="AE126" s="41"/>
      <c r="AF126" s="41"/>
      <c r="AG126" s="41"/>
      <c r="AH126" s="14"/>
      <c r="AI126" s="14"/>
      <c r="AJ126" s="14"/>
      <c r="AK126" s="14"/>
      <c r="AL126" s="14"/>
      <c r="AM126" s="14"/>
      <c r="AN126" s="14"/>
      <c r="AO126" s="14"/>
      <c r="AP126" s="14"/>
      <c r="AQ126" s="14"/>
      <c r="AR126" s="14"/>
      <c r="AS126" s="14"/>
    </row>
    <row r="127" spans="3:45" s="15" customFormat="1" x14ac:dyDescent="0.25">
      <c r="C127" s="80"/>
      <c r="D127" s="23"/>
      <c r="E127" s="77"/>
      <c r="F127" s="34"/>
      <c r="G127" s="77"/>
      <c r="H127" s="32"/>
      <c r="I127" s="77"/>
      <c r="J127" s="32"/>
      <c r="K127" s="34"/>
      <c r="L127" s="34"/>
      <c r="M127" s="32"/>
      <c r="N127" s="32"/>
      <c r="O127" s="32"/>
      <c r="P127" s="32"/>
      <c r="Q127" s="80"/>
      <c r="R127" s="23"/>
      <c r="S127" s="77"/>
      <c r="T127" s="34"/>
      <c r="U127" s="77"/>
      <c r="V127" s="32"/>
      <c r="W127" s="77"/>
      <c r="X127" s="32"/>
      <c r="Y127" s="32"/>
      <c r="Z127" s="32"/>
      <c r="AA127" s="32"/>
      <c r="AB127" s="32"/>
      <c r="AC127" s="32"/>
      <c r="AD127" s="32"/>
      <c r="AE127" s="41"/>
      <c r="AF127" s="41"/>
      <c r="AG127" s="41"/>
      <c r="AH127" s="14"/>
      <c r="AI127" s="14"/>
      <c r="AJ127" s="14"/>
      <c r="AK127" s="14"/>
      <c r="AL127" s="14"/>
      <c r="AM127" s="14"/>
      <c r="AN127" s="14"/>
      <c r="AO127" s="14"/>
      <c r="AP127" s="14"/>
      <c r="AQ127" s="14"/>
      <c r="AR127" s="14"/>
      <c r="AS127" s="14"/>
    </row>
    <row r="128" spans="3:45" s="15" customFormat="1" x14ac:dyDescent="0.25">
      <c r="C128" s="80"/>
      <c r="D128" s="23"/>
      <c r="E128" s="77"/>
      <c r="F128" s="34"/>
      <c r="G128" s="77"/>
      <c r="H128" s="32"/>
      <c r="I128" s="77"/>
      <c r="J128" s="32"/>
      <c r="K128" s="34"/>
      <c r="L128" s="34"/>
      <c r="M128" s="32"/>
      <c r="N128" s="32"/>
      <c r="O128" s="32"/>
      <c r="P128" s="32"/>
      <c r="Q128" s="80"/>
      <c r="R128" s="23"/>
      <c r="S128" s="77"/>
      <c r="T128" s="34"/>
      <c r="U128" s="77"/>
      <c r="V128" s="32"/>
      <c r="W128" s="77"/>
      <c r="X128" s="32"/>
      <c r="Y128" s="32"/>
      <c r="Z128" s="32"/>
      <c r="AA128" s="32"/>
      <c r="AB128" s="32"/>
      <c r="AC128" s="32"/>
      <c r="AD128" s="32"/>
      <c r="AE128" s="41"/>
      <c r="AF128" s="41"/>
      <c r="AG128" s="41"/>
      <c r="AH128" s="14"/>
      <c r="AI128" s="14"/>
      <c r="AJ128" s="14"/>
      <c r="AK128" s="14"/>
      <c r="AL128" s="14"/>
      <c r="AM128" s="14"/>
      <c r="AN128" s="14"/>
      <c r="AO128" s="14"/>
      <c r="AP128" s="14"/>
      <c r="AQ128" s="14"/>
      <c r="AR128" s="14"/>
      <c r="AS128" s="14"/>
    </row>
    <row r="129" spans="3:45" s="15" customFormat="1" x14ac:dyDescent="0.25">
      <c r="C129" s="80"/>
      <c r="D129" s="23"/>
      <c r="E129" s="77"/>
      <c r="F129" s="34"/>
      <c r="G129" s="77"/>
      <c r="H129" s="32"/>
      <c r="I129" s="77"/>
      <c r="J129" s="32"/>
      <c r="K129" s="34"/>
      <c r="L129" s="34"/>
      <c r="M129" s="32"/>
      <c r="N129" s="32"/>
      <c r="O129" s="32"/>
      <c r="P129" s="32"/>
      <c r="Q129" s="80"/>
      <c r="R129" s="23"/>
      <c r="S129" s="77"/>
      <c r="T129" s="34"/>
      <c r="U129" s="77"/>
      <c r="V129" s="32"/>
      <c r="W129" s="77"/>
      <c r="X129" s="32"/>
      <c r="Y129" s="32"/>
      <c r="Z129" s="32"/>
      <c r="AA129" s="32"/>
      <c r="AB129" s="32"/>
      <c r="AC129" s="32"/>
      <c r="AD129" s="32"/>
      <c r="AE129" s="41"/>
      <c r="AF129" s="41"/>
      <c r="AG129" s="41"/>
      <c r="AH129" s="14"/>
      <c r="AI129" s="14"/>
      <c r="AJ129" s="14"/>
      <c r="AK129" s="14"/>
      <c r="AL129" s="14"/>
      <c r="AM129" s="14"/>
      <c r="AN129" s="14"/>
      <c r="AO129" s="14"/>
      <c r="AP129" s="14"/>
      <c r="AQ129" s="14"/>
      <c r="AR129" s="14"/>
      <c r="AS129" s="14"/>
    </row>
    <row r="130" spans="3:45" s="15" customFormat="1" x14ac:dyDescent="0.25">
      <c r="C130" s="80"/>
      <c r="D130" s="23"/>
      <c r="E130" s="77"/>
      <c r="F130" s="34"/>
      <c r="G130" s="77"/>
      <c r="H130" s="32"/>
      <c r="I130" s="77"/>
      <c r="J130" s="32"/>
      <c r="K130" s="34"/>
      <c r="L130" s="34"/>
      <c r="M130" s="32"/>
      <c r="N130" s="32"/>
      <c r="O130" s="32"/>
      <c r="P130" s="32"/>
      <c r="Q130" s="80"/>
      <c r="R130" s="23"/>
      <c r="S130" s="77"/>
      <c r="T130" s="34"/>
      <c r="U130" s="77"/>
      <c r="V130" s="32"/>
      <c r="W130" s="77"/>
      <c r="X130" s="32"/>
      <c r="Y130" s="32"/>
      <c r="Z130" s="32"/>
      <c r="AA130" s="32"/>
      <c r="AB130" s="32"/>
      <c r="AC130" s="32"/>
      <c r="AD130" s="32"/>
      <c r="AE130" s="41"/>
      <c r="AF130" s="41"/>
      <c r="AG130" s="41"/>
      <c r="AH130" s="14"/>
      <c r="AI130" s="14"/>
      <c r="AJ130" s="14"/>
      <c r="AK130" s="14"/>
      <c r="AL130" s="14"/>
      <c r="AM130" s="14"/>
      <c r="AN130" s="14"/>
      <c r="AO130" s="14"/>
      <c r="AP130" s="14"/>
      <c r="AQ130" s="14"/>
      <c r="AR130" s="14"/>
      <c r="AS130" s="14"/>
    </row>
    <row r="131" spans="3:45" s="15" customFormat="1" x14ac:dyDescent="0.25">
      <c r="C131" s="80"/>
      <c r="D131" s="23"/>
      <c r="E131" s="77"/>
      <c r="F131" s="34"/>
      <c r="G131" s="77"/>
      <c r="H131" s="32"/>
      <c r="I131" s="77"/>
      <c r="J131" s="32"/>
      <c r="K131" s="34"/>
      <c r="L131" s="34"/>
      <c r="M131" s="32"/>
      <c r="N131" s="32"/>
      <c r="O131" s="32"/>
      <c r="P131" s="32"/>
      <c r="Q131" s="80"/>
      <c r="R131" s="23"/>
      <c r="S131" s="77"/>
      <c r="T131" s="34"/>
      <c r="U131" s="77"/>
      <c r="V131" s="32"/>
      <c r="W131" s="77"/>
      <c r="X131" s="32"/>
      <c r="Y131" s="32"/>
      <c r="Z131" s="32"/>
      <c r="AA131" s="32"/>
      <c r="AB131" s="32"/>
      <c r="AC131" s="32"/>
      <c r="AD131" s="32"/>
      <c r="AE131" s="41"/>
      <c r="AF131" s="41"/>
      <c r="AG131" s="41"/>
      <c r="AH131" s="14"/>
      <c r="AI131" s="14"/>
      <c r="AJ131" s="14"/>
      <c r="AK131" s="14"/>
      <c r="AL131" s="14"/>
      <c r="AM131" s="14"/>
      <c r="AN131" s="14"/>
      <c r="AO131" s="14"/>
      <c r="AP131" s="14"/>
      <c r="AQ131" s="14"/>
      <c r="AR131" s="14"/>
      <c r="AS131" s="14"/>
    </row>
    <row r="132" spans="3:45" s="15" customFormat="1" x14ac:dyDescent="0.25">
      <c r="C132" s="80"/>
      <c r="D132" s="23"/>
      <c r="E132" s="77"/>
      <c r="F132" s="34"/>
      <c r="G132" s="77"/>
      <c r="H132" s="32"/>
      <c r="I132" s="77"/>
      <c r="J132" s="32"/>
      <c r="K132" s="34"/>
      <c r="L132" s="34"/>
      <c r="M132" s="32"/>
      <c r="N132" s="32"/>
      <c r="O132" s="32"/>
      <c r="P132" s="32"/>
      <c r="Q132" s="80"/>
      <c r="R132" s="23"/>
      <c r="S132" s="77"/>
      <c r="T132" s="34"/>
      <c r="U132" s="77"/>
      <c r="V132" s="32"/>
      <c r="W132" s="77"/>
      <c r="X132" s="32"/>
      <c r="Y132" s="32"/>
      <c r="Z132" s="32"/>
      <c r="AA132" s="32"/>
      <c r="AB132" s="32"/>
      <c r="AC132" s="32"/>
      <c r="AD132" s="32"/>
      <c r="AE132" s="41"/>
      <c r="AF132" s="41"/>
      <c r="AG132" s="41"/>
      <c r="AH132" s="14"/>
      <c r="AI132" s="14"/>
      <c r="AJ132" s="14"/>
      <c r="AK132" s="14"/>
      <c r="AL132" s="14"/>
      <c r="AM132" s="14"/>
      <c r="AN132" s="14"/>
      <c r="AO132" s="14"/>
      <c r="AP132" s="14"/>
      <c r="AQ132" s="14"/>
      <c r="AR132" s="14"/>
      <c r="AS132" s="14"/>
    </row>
    <row r="133" spans="3:45" s="15" customFormat="1" x14ac:dyDescent="0.25">
      <c r="C133" s="80"/>
      <c r="D133" s="23"/>
      <c r="E133" s="77"/>
      <c r="F133" s="34"/>
      <c r="G133" s="77"/>
      <c r="H133" s="32"/>
      <c r="I133" s="77"/>
      <c r="J133" s="32"/>
      <c r="K133" s="34"/>
      <c r="L133" s="34"/>
      <c r="M133" s="32"/>
      <c r="N133" s="32"/>
      <c r="O133" s="32"/>
      <c r="P133" s="32"/>
      <c r="Q133" s="80"/>
      <c r="R133" s="23"/>
      <c r="S133" s="77"/>
      <c r="T133" s="34"/>
      <c r="U133" s="77"/>
      <c r="V133" s="32"/>
      <c r="W133" s="77"/>
      <c r="X133" s="32"/>
      <c r="Y133" s="32"/>
      <c r="Z133" s="32"/>
      <c r="AA133" s="32"/>
      <c r="AB133" s="32"/>
      <c r="AC133" s="32"/>
      <c r="AD133" s="32"/>
      <c r="AE133" s="41"/>
      <c r="AF133" s="41"/>
      <c r="AG133" s="41"/>
      <c r="AH133" s="14"/>
      <c r="AI133" s="14"/>
      <c r="AJ133" s="14"/>
      <c r="AK133" s="14"/>
      <c r="AL133" s="14"/>
      <c r="AM133" s="14"/>
      <c r="AN133" s="14"/>
      <c r="AO133" s="14"/>
      <c r="AP133" s="14"/>
      <c r="AQ133" s="14"/>
      <c r="AR133" s="14"/>
      <c r="AS133" s="14"/>
    </row>
    <row r="134" spans="3:45" s="15" customFormat="1" x14ac:dyDescent="0.25">
      <c r="C134" s="80"/>
      <c r="D134" s="23"/>
      <c r="E134" s="77"/>
      <c r="F134" s="34"/>
      <c r="G134" s="77"/>
      <c r="H134" s="32"/>
      <c r="I134" s="77"/>
      <c r="J134" s="32"/>
      <c r="K134" s="34"/>
      <c r="L134" s="34"/>
      <c r="M134" s="32"/>
      <c r="N134" s="32"/>
      <c r="O134" s="32"/>
      <c r="P134" s="32"/>
      <c r="Q134" s="80"/>
      <c r="R134" s="23"/>
      <c r="S134" s="77"/>
      <c r="T134" s="34"/>
      <c r="U134" s="77"/>
      <c r="V134" s="32"/>
      <c r="W134" s="77"/>
      <c r="X134" s="32"/>
      <c r="Y134" s="32"/>
      <c r="Z134" s="32"/>
      <c r="AA134" s="32"/>
      <c r="AB134" s="32"/>
      <c r="AC134" s="32"/>
      <c r="AD134" s="32"/>
      <c r="AE134" s="41"/>
      <c r="AF134" s="41"/>
      <c r="AG134" s="41"/>
      <c r="AH134" s="14"/>
      <c r="AI134" s="14"/>
      <c r="AJ134" s="14"/>
      <c r="AK134" s="14"/>
      <c r="AL134" s="14"/>
      <c r="AM134" s="14"/>
      <c r="AN134" s="14"/>
      <c r="AO134" s="14"/>
      <c r="AP134" s="14"/>
      <c r="AQ134" s="14"/>
      <c r="AR134" s="14"/>
      <c r="AS134" s="14"/>
    </row>
    <row r="135" spans="3:45" s="15" customFormat="1" x14ac:dyDescent="0.25">
      <c r="C135" s="80"/>
      <c r="D135" s="23"/>
      <c r="E135" s="77"/>
      <c r="F135" s="34"/>
      <c r="G135" s="77"/>
      <c r="H135" s="32"/>
      <c r="I135" s="77"/>
      <c r="J135" s="32"/>
      <c r="K135" s="34"/>
      <c r="L135" s="34"/>
      <c r="M135" s="32"/>
      <c r="N135" s="32"/>
      <c r="O135" s="32"/>
      <c r="P135" s="32"/>
      <c r="Q135" s="80"/>
      <c r="R135" s="23"/>
      <c r="S135" s="77"/>
      <c r="T135" s="34"/>
      <c r="U135" s="77"/>
      <c r="V135" s="32"/>
      <c r="W135" s="77"/>
      <c r="X135" s="32"/>
      <c r="Y135" s="32"/>
      <c r="Z135" s="32"/>
      <c r="AA135" s="32"/>
      <c r="AB135" s="32"/>
      <c r="AC135" s="32"/>
      <c r="AD135" s="32"/>
      <c r="AE135" s="41"/>
      <c r="AF135" s="41"/>
      <c r="AG135" s="41"/>
      <c r="AH135" s="14"/>
      <c r="AI135" s="14"/>
      <c r="AJ135" s="14"/>
      <c r="AK135" s="14"/>
      <c r="AL135" s="14"/>
      <c r="AM135" s="14"/>
      <c r="AN135" s="14"/>
      <c r="AO135" s="14"/>
      <c r="AP135" s="14"/>
      <c r="AQ135" s="14"/>
      <c r="AR135" s="14"/>
      <c r="AS135" s="14"/>
    </row>
    <row r="136" spans="3:45" s="15" customFormat="1" x14ac:dyDescent="0.25">
      <c r="C136" s="80"/>
      <c r="D136" s="23"/>
      <c r="E136" s="77"/>
      <c r="F136" s="34"/>
      <c r="G136" s="77"/>
      <c r="H136" s="32"/>
      <c r="I136" s="77"/>
      <c r="J136" s="32"/>
      <c r="K136" s="34"/>
      <c r="L136" s="34"/>
      <c r="M136" s="32"/>
      <c r="N136" s="32"/>
      <c r="O136" s="32"/>
      <c r="P136" s="32"/>
      <c r="Q136" s="80"/>
      <c r="R136" s="23"/>
      <c r="S136" s="77"/>
      <c r="T136" s="34"/>
      <c r="U136" s="77"/>
      <c r="V136" s="32"/>
      <c r="W136" s="77"/>
      <c r="X136" s="32"/>
      <c r="Y136" s="32"/>
      <c r="Z136" s="32"/>
      <c r="AA136" s="32"/>
      <c r="AB136" s="32"/>
      <c r="AC136" s="32"/>
      <c r="AD136" s="32"/>
      <c r="AE136" s="41"/>
      <c r="AF136" s="41"/>
      <c r="AG136" s="41"/>
      <c r="AH136" s="14"/>
      <c r="AI136" s="14"/>
      <c r="AJ136" s="14"/>
      <c r="AK136" s="14"/>
      <c r="AL136" s="14"/>
      <c r="AM136" s="14"/>
      <c r="AN136" s="14"/>
      <c r="AO136" s="14"/>
      <c r="AP136" s="14"/>
      <c r="AQ136" s="14"/>
      <c r="AR136" s="14"/>
      <c r="AS136" s="14"/>
    </row>
    <row r="137" spans="3:45" s="15" customFormat="1" x14ac:dyDescent="0.25">
      <c r="C137" s="80"/>
      <c r="D137" s="23"/>
      <c r="E137" s="77"/>
      <c r="F137" s="34"/>
      <c r="G137" s="77"/>
      <c r="H137" s="32"/>
      <c r="I137" s="77"/>
      <c r="J137" s="32"/>
      <c r="K137" s="34"/>
      <c r="L137" s="34"/>
      <c r="M137" s="32"/>
      <c r="N137" s="32"/>
      <c r="O137" s="32"/>
      <c r="P137" s="32"/>
      <c r="Q137" s="80"/>
      <c r="R137" s="23"/>
      <c r="S137" s="77"/>
      <c r="T137" s="34"/>
      <c r="U137" s="77"/>
      <c r="V137" s="32"/>
      <c r="W137" s="77"/>
      <c r="X137" s="32"/>
      <c r="Y137" s="32"/>
      <c r="Z137" s="32"/>
      <c r="AA137" s="32"/>
      <c r="AB137" s="32"/>
      <c r="AC137" s="32"/>
      <c r="AD137" s="32"/>
      <c r="AE137" s="41"/>
      <c r="AF137" s="41"/>
      <c r="AG137" s="41"/>
      <c r="AH137" s="14"/>
      <c r="AI137" s="14"/>
      <c r="AJ137" s="14"/>
      <c r="AK137" s="14"/>
      <c r="AL137" s="14"/>
      <c r="AM137" s="14"/>
      <c r="AN137" s="14"/>
      <c r="AO137" s="14"/>
      <c r="AP137" s="14"/>
      <c r="AQ137" s="14"/>
      <c r="AR137" s="14"/>
      <c r="AS137" s="14"/>
    </row>
    <row r="138" spans="3:45" s="15" customFormat="1" x14ac:dyDescent="0.25">
      <c r="C138" s="80"/>
      <c r="D138" s="23"/>
      <c r="E138" s="77"/>
      <c r="F138" s="34"/>
      <c r="G138" s="77"/>
      <c r="H138" s="32"/>
      <c r="I138" s="77"/>
      <c r="J138" s="32"/>
      <c r="K138" s="34"/>
      <c r="L138" s="34"/>
      <c r="M138" s="32"/>
      <c r="N138" s="32"/>
      <c r="O138" s="32"/>
      <c r="P138" s="32"/>
      <c r="Q138" s="80"/>
      <c r="R138" s="23"/>
      <c r="S138" s="77"/>
      <c r="T138" s="34"/>
      <c r="U138" s="77"/>
      <c r="V138" s="32"/>
      <c r="W138" s="77"/>
      <c r="X138" s="32"/>
      <c r="Y138" s="32"/>
      <c r="Z138" s="32"/>
      <c r="AA138" s="32"/>
      <c r="AB138" s="32"/>
      <c r="AC138" s="32"/>
      <c r="AD138" s="32"/>
      <c r="AE138" s="41"/>
      <c r="AF138" s="41"/>
      <c r="AG138" s="41"/>
      <c r="AH138" s="14"/>
      <c r="AI138" s="14"/>
      <c r="AJ138" s="14"/>
      <c r="AK138" s="14"/>
      <c r="AL138" s="14"/>
      <c r="AM138" s="14"/>
      <c r="AN138" s="14"/>
      <c r="AO138" s="14"/>
      <c r="AP138" s="14"/>
      <c r="AQ138" s="14"/>
      <c r="AR138" s="14"/>
      <c r="AS138" s="14"/>
    </row>
    <row r="139" spans="3:45" s="15" customFormat="1" x14ac:dyDescent="0.25">
      <c r="C139" s="80"/>
      <c r="D139" s="23"/>
      <c r="E139" s="77"/>
      <c r="F139" s="34"/>
      <c r="G139" s="77"/>
      <c r="H139" s="32"/>
      <c r="I139" s="77"/>
      <c r="J139" s="32"/>
      <c r="K139" s="34"/>
      <c r="L139" s="34"/>
      <c r="M139" s="32"/>
      <c r="N139" s="32"/>
      <c r="O139" s="32"/>
      <c r="P139" s="32"/>
      <c r="Q139" s="80"/>
      <c r="R139" s="23"/>
      <c r="S139" s="77"/>
      <c r="T139" s="34"/>
      <c r="U139" s="77"/>
      <c r="V139" s="32"/>
      <c r="W139" s="77"/>
      <c r="X139" s="32"/>
      <c r="Y139" s="32"/>
      <c r="Z139" s="32"/>
      <c r="AA139" s="32"/>
      <c r="AB139" s="32"/>
      <c r="AC139" s="32"/>
      <c r="AD139" s="32"/>
      <c r="AE139" s="41"/>
      <c r="AF139" s="41"/>
      <c r="AG139" s="41"/>
      <c r="AH139" s="14"/>
      <c r="AI139" s="14"/>
      <c r="AJ139" s="14"/>
      <c r="AK139" s="14"/>
      <c r="AL139" s="14"/>
      <c r="AM139" s="14"/>
      <c r="AN139" s="14"/>
      <c r="AO139" s="14"/>
      <c r="AP139" s="14"/>
      <c r="AQ139" s="14"/>
      <c r="AR139" s="14"/>
      <c r="AS139" s="14"/>
    </row>
    <row r="140" spans="3:45" s="15" customFormat="1" x14ac:dyDescent="0.25">
      <c r="C140" s="44"/>
      <c r="D140" s="23"/>
      <c r="E140" s="56"/>
      <c r="F140" s="34"/>
      <c r="G140" s="32"/>
      <c r="H140" s="34"/>
      <c r="I140" s="34"/>
      <c r="J140" s="32"/>
      <c r="K140" s="34"/>
      <c r="L140" s="34"/>
      <c r="M140" s="32"/>
      <c r="N140" s="34"/>
      <c r="O140" s="32"/>
      <c r="P140" s="32"/>
      <c r="Q140" s="80"/>
      <c r="R140" s="23"/>
      <c r="S140" s="77"/>
      <c r="T140" s="34"/>
      <c r="U140" s="77"/>
      <c r="V140" s="32"/>
      <c r="W140" s="77"/>
      <c r="X140" s="32"/>
      <c r="Y140" s="32"/>
      <c r="Z140" s="32"/>
      <c r="AA140" s="32"/>
      <c r="AB140" s="32"/>
      <c r="AC140" s="32"/>
      <c r="AD140" s="32"/>
      <c r="AE140" s="41"/>
      <c r="AF140" s="41"/>
      <c r="AG140" s="41"/>
      <c r="AH140" s="14"/>
      <c r="AI140" s="14"/>
      <c r="AJ140" s="14"/>
      <c r="AK140" s="14"/>
      <c r="AL140" s="14"/>
      <c r="AM140" s="14"/>
      <c r="AN140" s="14"/>
      <c r="AO140" s="14"/>
      <c r="AP140" s="14"/>
      <c r="AQ140" s="14"/>
      <c r="AR140" s="14"/>
      <c r="AS140" s="14"/>
    </row>
    <row r="141" spans="3:45" s="15" customFormat="1" x14ac:dyDescent="0.25">
      <c r="C141" s="51"/>
      <c r="D141" s="21"/>
      <c r="E141" s="35"/>
      <c r="F141" s="34"/>
      <c r="G141" s="35"/>
      <c r="H141" s="31"/>
      <c r="I141" s="31"/>
      <c r="J141" s="32"/>
      <c r="K141" s="34"/>
      <c r="L141" s="34"/>
      <c r="M141" s="32"/>
      <c r="N141" s="35"/>
      <c r="O141" s="32"/>
      <c r="P141" s="32"/>
      <c r="Q141" s="80"/>
      <c r="R141" s="23"/>
      <c r="S141" s="77"/>
      <c r="T141" s="34"/>
      <c r="U141" s="77"/>
      <c r="V141" s="32"/>
      <c r="W141" s="77"/>
      <c r="X141" s="32"/>
      <c r="Y141" s="32"/>
      <c r="Z141" s="32"/>
      <c r="AA141" s="32"/>
      <c r="AB141" s="32"/>
      <c r="AC141" s="32"/>
      <c r="AD141" s="32"/>
      <c r="AE141" s="41"/>
      <c r="AF141" s="41"/>
      <c r="AG141" s="41"/>
      <c r="AH141" s="14"/>
      <c r="AI141" s="14"/>
      <c r="AJ141" s="14"/>
      <c r="AK141" s="14"/>
      <c r="AL141" s="14"/>
      <c r="AM141" s="14"/>
      <c r="AN141" s="14"/>
      <c r="AO141" s="14"/>
      <c r="AP141" s="14"/>
      <c r="AQ141" s="14"/>
      <c r="AR141" s="14"/>
      <c r="AS141" s="14"/>
    </row>
    <row r="142" spans="3:45" s="15" customFormat="1" x14ac:dyDescent="0.25">
      <c r="C142" s="52"/>
      <c r="D142" s="20"/>
      <c r="E142" s="31"/>
      <c r="F142" s="57"/>
      <c r="G142" s="31"/>
      <c r="H142" s="14"/>
      <c r="I142" s="14"/>
      <c r="J142" s="32"/>
      <c r="K142" s="31"/>
      <c r="L142" s="31"/>
      <c r="M142" s="34"/>
      <c r="N142" s="31"/>
      <c r="O142" s="34"/>
      <c r="P142" s="32"/>
      <c r="Q142" s="45"/>
      <c r="R142" s="29"/>
      <c r="S142" s="41"/>
      <c r="T142" s="41"/>
      <c r="U142" s="41"/>
      <c r="V142" s="41"/>
      <c r="W142" s="41"/>
      <c r="X142" s="32"/>
      <c r="Y142" s="32"/>
      <c r="Z142" s="32"/>
      <c r="AA142" s="32"/>
      <c r="AB142" s="32"/>
      <c r="AC142" s="32"/>
      <c r="AD142" s="32"/>
      <c r="AE142" s="41"/>
      <c r="AF142" s="41"/>
      <c r="AG142" s="41"/>
      <c r="AH142" s="14"/>
      <c r="AI142" s="14"/>
      <c r="AJ142" s="14"/>
      <c r="AK142" s="14"/>
      <c r="AL142" s="14"/>
      <c r="AM142" s="14"/>
      <c r="AN142" s="14"/>
      <c r="AO142" s="14"/>
      <c r="AP142" s="14"/>
      <c r="AQ142" s="14"/>
      <c r="AR142" s="14"/>
      <c r="AS142" s="14"/>
    </row>
    <row r="143" spans="3:45" s="15" customFormat="1" x14ac:dyDescent="0.25">
      <c r="C143" s="52"/>
      <c r="D143" s="20"/>
      <c r="E143" s="31"/>
      <c r="F143" s="35"/>
      <c r="G143" s="14"/>
      <c r="H143" s="32"/>
      <c r="I143" s="32"/>
      <c r="J143" s="32"/>
      <c r="K143" s="14"/>
      <c r="L143" s="14"/>
      <c r="M143" s="35"/>
      <c r="N143" s="14"/>
      <c r="O143" s="35"/>
      <c r="P143" s="32"/>
      <c r="Q143" s="45"/>
      <c r="R143" s="29"/>
      <c r="S143" s="41"/>
      <c r="T143" s="41"/>
      <c r="U143" s="41"/>
      <c r="V143" s="41"/>
      <c r="W143" s="41"/>
      <c r="X143" s="32"/>
      <c r="Y143" s="32"/>
      <c r="Z143" s="32"/>
      <c r="AA143" s="32"/>
      <c r="AB143" s="32"/>
      <c r="AC143" s="32"/>
      <c r="AD143" s="32"/>
      <c r="AE143" s="41"/>
      <c r="AF143" s="41"/>
      <c r="AG143" s="41"/>
      <c r="AH143" s="14"/>
      <c r="AI143" s="14"/>
      <c r="AJ143" s="14"/>
      <c r="AK143" s="14"/>
      <c r="AL143" s="14"/>
      <c r="AM143" s="14"/>
      <c r="AN143" s="14"/>
      <c r="AO143" s="14"/>
      <c r="AP143" s="14"/>
      <c r="AQ143" s="14"/>
      <c r="AR143" s="14"/>
      <c r="AS143" s="14"/>
    </row>
    <row r="144" spans="3:45" s="15" customFormat="1" x14ac:dyDescent="0.25">
      <c r="C144" s="52"/>
      <c r="D144" s="22"/>
      <c r="E144" s="53"/>
      <c r="F144" s="35"/>
      <c r="G144" s="32"/>
      <c r="H144" s="32"/>
      <c r="I144" s="32"/>
      <c r="J144" s="32"/>
      <c r="K144" s="32"/>
      <c r="L144" s="32"/>
      <c r="M144" s="31"/>
      <c r="N144" s="32"/>
      <c r="O144" s="31"/>
      <c r="P144" s="32"/>
      <c r="Q144" s="48"/>
      <c r="R144" s="38"/>
      <c r="S144" s="62" t="s">
        <v>18</v>
      </c>
      <c r="T144" s="62"/>
      <c r="U144" s="63">
        <v>0</v>
      </c>
      <c r="V144" s="63"/>
      <c r="W144" s="64">
        <v>7500</v>
      </c>
      <c r="X144" s="32"/>
      <c r="Y144" s="32"/>
      <c r="Z144" s="32"/>
      <c r="AA144" s="41"/>
      <c r="AB144" s="41"/>
      <c r="AC144" s="41"/>
      <c r="AD144" s="32"/>
      <c r="AE144" s="41"/>
      <c r="AF144" s="41"/>
      <c r="AG144" s="41"/>
      <c r="AH144" s="14"/>
      <c r="AI144" s="14"/>
      <c r="AJ144" s="14"/>
      <c r="AK144" s="14"/>
      <c r="AL144" s="14"/>
      <c r="AM144" s="14"/>
      <c r="AN144" s="14"/>
      <c r="AO144" s="14"/>
      <c r="AP144" s="14"/>
      <c r="AQ144" s="14"/>
      <c r="AR144" s="14"/>
      <c r="AS144" s="14"/>
    </row>
    <row r="145" spans="3:45" s="15" customFormat="1" x14ac:dyDescent="0.25">
      <c r="C145" s="44"/>
      <c r="D145" s="23"/>
      <c r="E145" s="53"/>
      <c r="F145" s="34"/>
      <c r="G145" s="32"/>
      <c r="H145" s="32"/>
      <c r="I145" s="32"/>
      <c r="J145" s="32"/>
      <c r="K145" s="32"/>
      <c r="L145" s="32"/>
      <c r="M145" s="14"/>
      <c r="N145" s="32"/>
      <c r="O145" s="14"/>
      <c r="P145" s="32"/>
      <c r="Q145" s="48"/>
      <c r="R145" s="38"/>
      <c r="S145" s="68" t="s">
        <v>19</v>
      </c>
      <c r="T145" s="68"/>
      <c r="U145" s="63">
        <v>7500</v>
      </c>
      <c r="V145" s="63"/>
      <c r="W145" s="64">
        <v>17500</v>
      </c>
      <c r="X145" s="32"/>
      <c r="Y145" s="32"/>
      <c r="Z145" s="32"/>
      <c r="AA145" s="66">
        <f t="shared" ref="AA145:AA151" si="6">Z148*X148</f>
        <v>0</v>
      </c>
      <c r="AB145" s="67"/>
      <c r="AC145" s="10"/>
      <c r="AD145" s="32"/>
      <c r="AE145" s="41"/>
      <c r="AF145" s="41"/>
      <c r="AG145" s="41"/>
      <c r="AH145" s="14"/>
      <c r="AI145" s="14"/>
      <c r="AJ145" s="14"/>
      <c r="AK145" s="14"/>
      <c r="AL145" s="14"/>
      <c r="AM145" s="14"/>
      <c r="AN145" s="14"/>
      <c r="AO145" s="14"/>
      <c r="AP145" s="14"/>
      <c r="AQ145" s="14"/>
      <c r="AR145" s="14"/>
      <c r="AS145" s="14"/>
    </row>
    <row r="146" spans="3:45" s="15" customFormat="1" x14ac:dyDescent="0.25">
      <c r="C146" s="44"/>
      <c r="D146" s="23"/>
      <c r="E146" s="53"/>
      <c r="F146" s="34"/>
      <c r="G146" s="32"/>
      <c r="H146" s="32"/>
      <c r="I146" s="32"/>
      <c r="J146" s="34"/>
      <c r="K146" s="32"/>
      <c r="L146" s="32"/>
      <c r="M146" s="32"/>
      <c r="N146" s="32"/>
      <c r="O146" s="32"/>
      <c r="P146" s="32"/>
      <c r="Q146" s="48"/>
      <c r="R146" s="38"/>
      <c r="S146" s="69"/>
      <c r="T146" s="69"/>
      <c r="U146" s="63">
        <v>17500</v>
      </c>
      <c r="V146" s="63"/>
      <c r="W146" s="64">
        <v>30000</v>
      </c>
      <c r="X146" s="41"/>
      <c r="Y146" s="41"/>
      <c r="Z146" s="41"/>
      <c r="AA146" s="66">
        <f t="shared" si="6"/>
        <v>0</v>
      </c>
      <c r="AB146" s="67"/>
      <c r="AC146" s="10"/>
      <c r="AD146" s="41"/>
      <c r="AE146" s="41"/>
      <c r="AF146" s="41"/>
      <c r="AG146" s="41"/>
      <c r="AH146" s="14"/>
      <c r="AI146" s="14"/>
      <c r="AJ146" s="14"/>
      <c r="AK146" s="14"/>
      <c r="AL146" s="14"/>
      <c r="AM146" s="14"/>
      <c r="AN146" s="14"/>
      <c r="AO146" s="14"/>
      <c r="AP146" s="14"/>
      <c r="AQ146" s="14"/>
      <c r="AR146" s="14"/>
      <c r="AS146" s="14"/>
    </row>
    <row r="147" spans="3:45" s="15" customFormat="1" x14ac:dyDescent="0.25">
      <c r="C147" s="44"/>
      <c r="D147" s="23"/>
      <c r="E147" s="53"/>
      <c r="F147" s="34"/>
      <c r="G147" s="32"/>
      <c r="H147" s="32"/>
      <c r="I147" s="32"/>
      <c r="J147" s="31"/>
      <c r="K147" s="32"/>
      <c r="L147" s="32"/>
      <c r="M147" s="32"/>
      <c r="N147" s="32"/>
      <c r="O147" s="32"/>
      <c r="P147" s="32"/>
      <c r="Q147" s="48"/>
      <c r="R147" s="38"/>
      <c r="S147" s="69"/>
      <c r="T147" s="69"/>
      <c r="U147" s="63">
        <v>30000</v>
      </c>
      <c r="V147" s="63"/>
      <c r="W147" s="64">
        <v>45495</v>
      </c>
      <c r="X147" s="41"/>
      <c r="Y147" s="41"/>
      <c r="Z147" s="41"/>
      <c r="AA147" s="66">
        <f t="shared" si="6"/>
        <v>0</v>
      </c>
      <c r="AB147" s="67"/>
      <c r="AC147" s="10"/>
      <c r="AD147" s="41"/>
      <c r="AE147" s="41"/>
      <c r="AF147" s="41"/>
      <c r="AG147" s="41"/>
      <c r="AH147" s="14"/>
      <c r="AI147" s="14"/>
      <c r="AJ147" s="14"/>
      <c r="AK147" s="14"/>
      <c r="AL147" s="14"/>
      <c r="AM147" s="14"/>
      <c r="AN147" s="14"/>
      <c r="AO147" s="14"/>
      <c r="AP147" s="14"/>
      <c r="AQ147" s="14"/>
      <c r="AR147" s="14"/>
      <c r="AS147" s="14"/>
    </row>
    <row r="148" spans="3:45" s="15" customFormat="1" x14ac:dyDescent="0.2">
      <c r="C148" s="44"/>
      <c r="D148" s="23"/>
      <c r="E148" s="56"/>
      <c r="F148" s="34"/>
      <c r="G148" s="32"/>
      <c r="H148" s="32"/>
      <c r="I148" s="32"/>
      <c r="J148" s="14"/>
      <c r="K148" s="32"/>
      <c r="L148" s="32"/>
      <c r="M148" s="32"/>
      <c r="N148" s="32"/>
      <c r="O148" s="32"/>
      <c r="P148" s="32"/>
      <c r="Q148" s="48"/>
      <c r="R148" s="38"/>
      <c r="S148" s="69"/>
      <c r="T148" s="69"/>
      <c r="U148" s="63">
        <v>45495</v>
      </c>
      <c r="V148" s="63"/>
      <c r="W148" s="64">
        <v>64095</v>
      </c>
      <c r="X148" s="65">
        <v>4.5600000000000002E-2</v>
      </c>
      <c r="Y148" s="64" t="str">
        <f t="shared" ref="Y148:Y153" si="7">IF($S$11+$W$23+$AA$11&gt;W144,"oui","non")</f>
        <v>non</v>
      </c>
      <c r="Z148" s="64">
        <f>IF(Y148="oui",W144,S11+W23+AA11)</f>
        <v>0</v>
      </c>
      <c r="AA148" s="66">
        <f t="shared" si="6"/>
        <v>0</v>
      </c>
      <c r="AB148" s="67"/>
      <c r="AC148" s="10"/>
      <c r="AD148" s="23"/>
      <c r="AE148" s="108">
        <v>0</v>
      </c>
      <c r="AF148" s="41"/>
      <c r="AG148" s="41"/>
      <c r="AH148" s="14"/>
      <c r="AI148" s="14"/>
      <c r="AJ148" s="14"/>
      <c r="AK148" s="14"/>
      <c r="AL148" s="14"/>
      <c r="AM148" s="14"/>
      <c r="AN148" s="14"/>
      <c r="AO148" s="14"/>
      <c r="AP148" s="14"/>
      <c r="AQ148" s="14"/>
      <c r="AR148" s="14"/>
      <c r="AS148" s="14"/>
    </row>
    <row r="149" spans="3:45" s="15" customFormat="1" x14ac:dyDescent="0.2">
      <c r="C149" s="44"/>
      <c r="D149" s="23"/>
      <c r="E149" s="56"/>
      <c r="F149" s="34"/>
      <c r="G149" s="32"/>
      <c r="H149" s="32"/>
      <c r="I149" s="32"/>
      <c r="J149" s="32"/>
      <c r="K149" s="32"/>
      <c r="L149" s="32"/>
      <c r="M149" s="32"/>
      <c r="N149" s="32"/>
      <c r="O149" s="32"/>
      <c r="P149" s="32"/>
      <c r="Q149" s="48"/>
      <c r="R149" s="38"/>
      <c r="S149" s="69"/>
      <c r="T149" s="69"/>
      <c r="U149" s="63">
        <v>64095</v>
      </c>
      <c r="V149" s="63"/>
      <c r="W149" s="64">
        <v>250095</v>
      </c>
      <c r="X149" s="65">
        <v>2.8500000000000001E-2</v>
      </c>
      <c r="Y149" s="64" t="str">
        <f t="shared" si="7"/>
        <v>non</v>
      </c>
      <c r="Z149" s="64">
        <f>IF(Y149="oui",W145-W144,'Feuille 1'!$S$11+$W$23-Z148)</f>
        <v>0</v>
      </c>
      <c r="AA149" s="66">
        <f t="shared" si="6"/>
        <v>0</v>
      </c>
      <c r="AB149" s="67"/>
      <c r="AC149" s="10"/>
      <c r="AD149" s="14"/>
      <c r="AE149" s="108">
        <v>25000</v>
      </c>
      <c r="AF149" s="108">
        <v>391.1</v>
      </c>
      <c r="AG149" s="32"/>
      <c r="AH149" s="14"/>
      <c r="AI149" s="14"/>
      <c r="AJ149" s="14"/>
      <c r="AK149" s="14"/>
      <c r="AL149" s="14"/>
      <c r="AM149" s="14"/>
      <c r="AN149" s="14"/>
      <c r="AO149" s="14"/>
      <c r="AP149" s="14"/>
      <c r="AQ149" s="14"/>
      <c r="AR149" s="14"/>
      <c r="AS149" s="14"/>
    </row>
    <row r="150" spans="3:45" s="15" customFormat="1" x14ac:dyDescent="0.2">
      <c r="C150" s="44"/>
      <c r="D150" s="22"/>
      <c r="E150" s="56"/>
      <c r="F150" s="36"/>
      <c r="G150" s="32"/>
      <c r="H150" s="33"/>
      <c r="I150" s="33"/>
      <c r="J150" s="32"/>
      <c r="K150" s="32"/>
      <c r="L150" s="32"/>
      <c r="M150" s="32"/>
      <c r="N150" s="32"/>
      <c r="O150" s="32"/>
      <c r="P150" s="32"/>
      <c r="Q150" s="48"/>
      <c r="R150" s="38"/>
      <c r="S150" s="69"/>
      <c r="T150" s="69"/>
      <c r="U150" s="63">
        <v>250095</v>
      </c>
      <c r="V150" s="63"/>
      <c r="W150" s="64"/>
      <c r="X150" s="65">
        <v>2.2800000000000001E-2</v>
      </c>
      <c r="Y150" s="64" t="str">
        <f t="shared" si="7"/>
        <v>non</v>
      </c>
      <c r="Z150" s="64">
        <f>IF(Y150="oui",W146-W145,'Feuille 1'!$S$11+$W$23-Z149-Z148)</f>
        <v>0</v>
      </c>
      <c r="AA150" s="66">
        <f t="shared" si="6"/>
        <v>0</v>
      </c>
      <c r="AB150" s="67"/>
      <c r="AC150" s="10"/>
      <c r="AD150" s="44"/>
      <c r="AE150" s="108">
        <v>30000</v>
      </c>
      <c r="AF150" s="108">
        <v>391.1</v>
      </c>
      <c r="AG150" s="14"/>
      <c r="AH150" s="14"/>
      <c r="AI150" s="14"/>
      <c r="AJ150" s="14"/>
      <c r="AM150" s="14"/>
      <c r="AN150" s="14"/>
      <c r="AO150" s="14"/>
      <c r="AP150" s="14"/>
      <c r="AQ150" s="14"/>
      <c r="AR150" s="14"/>
      <c r="AS150" s="14"/>
    </row>
    <row r="151" spans="3:45" s="15" customFormat="1" x14ac:dyDescent="0.2">
      <c r="D151" s="24"/>
      <c r="E151" s="36"/>
      <c r="F151" s="34"/>
      <c r="G151" s="33"/>
      <c r="H151" s="32"/>
      <c r="I151" s="32"/>
      <c r="J151" s="32"/>
      <c r="K151" s="33"/>
      <c r="L151" s="33"/>
      <c r="M151" s="32"/>
      <c r="N151" s="33"/>
      <c r="O151" s="32"/>
      <c r="P151" s="32"/>
      <c r="Q151" s="48"/>
      <c r="R151" s="38"/>
      <c r="S151" s="69"/>
      <c r="T151" s="69"/>
      <c r="U151" s="70"/>
      <c r="V151" s="70"/>
      <c r="W151" s="70"/>
      <c r="X151" s="65">
        <v>1.7100000000000001E-2</v>
      </c>
      <c r="Y151" s="64" t="str">
        <f t="shared" si="7"/>
        <v>non</v>
      </c>
      <c r="Z151" s="64">
        <f>IF(Y151="oui",W147-W146,'Feuille 1'!$S$11+$S$23-Z150-Z149-Z148)</f>
        <v>0</v>
      </c>
      <c r="AA151" s="66">
        <f t="shared" si="6"/>
        <v>0</v>
      </c>
      <c r="AB151" s="67"/>
      <c r="AC151" s="10"/>
      <c r="AD151" s="14"/>
      <c r="AE151" s="108">
        <v>40000</v>
      </c>
      <c r="AF151" s="108">
        <v>423.98</v>
      </c>
      <c r="AG151" s="44"/>
      <c r="AH151" s="14"/>
      <c r="AI151" s="14"/>
      <c r="AJ151" s="14"/>
      <c r="AM151" s="14"/>
      <c r="AN151" s="14"/>
      <c r="AO151" s="14"/>
      <c r="AP151" s="14"/>
      <c r="AQ151" s="14"/>
      <c r="AR151" s="14"/>
      <c r="AS151" s="14"/>
    </row>
    <row r="152" spans="3:45" s="15" customFormat="1" x14ac:dyDescent="0.2">
      <c r="C152" s="45"/>
      <c r="D152" s="23"/>
      <c r="E152" s="53"/>
      <c r="F152" s="34"/>
      <c r="G152" s="32"/>
      <c r="H152" s="32"/>
      <c r="I152" s="32"/>
      <c r="J152" s="32"/>
      <c r="K152" s="32"/>
      <c r="L152" s="32"/>
      <c r="M152" s="32"/>
      <c r="N152" s="32"/>
      <c r="O152" s="32"/>
      <c r="P152" s="32"/>
      <c r="Q152" s="48"/>
      <c r="R152" s="38"/>
      <c r="S152" s="71" t="s">
        <v>20</v>
      </c>
      <c r="T152" s="71"/>
      <c r="U152" s="63">
        <v>0</v>
      </c>
      <c r="V152" s="63"/>
      <c r="W152" s="64">
        <v>7500</v>
      </c>
      <c r="X152" s="65">
        <v>1.14E-2</v>
      </c>
      <c r="Y152" s="64" t="str">
        <f t="shared" si="7"/>
        <v>non</v>
      </c>
      <c r="Z152" s="64">
        <f>IF(Y152="oui",W148-W147,'Feuille 1'!$S$11+$W$23-Z151-Z150-Z149-Z148)</f>
        <v>0</v>
      </c>
      <c r="AA152" s="69"/>
      <c r="AB152" s="67"/>
      <c r="AC152" s="10"/>
      <c r="AD152" s="41"/>
      <c r="AE152" s="108">
        <v>50000</v>
      </c>
      <c r="AF152" s="108">
        <v>431.08</v>
      </c>
      <c r="AG152" s="14"/>
      <c r="AH152" s="14"/>
      <c r="AI152" s="14"/>
      <c r="AJ152" s="14"/>
      <c r="AM152" s="14"/>
      <c r="AN152" s="14"/>
      <c r="AO152" s="14"/>
      <c r="AP152" s="14"/>
      <c r="AQ152" s="14"/>
      <c r="AR152" s="14"/>
      <c r="AS152" s="14"/>
    </row>
    <row r="153" spans="3:45" s="15" customFormat="1" x14ac:dyDescent="0.2">
      <c r="C153" s="44"/>
      <c r="D153" s="23"/>
      <c r="E153" s="53"/>
      <c r="F153" s="34"/>
      <c r="G153" s="32"/>
      <c r="H153" s="32"/>
      <c r="I153" s="32"/>
      <c r="J153" s="32"/>
      <c r="K153" s="32"/>
      <c r="L153" s="32"/>
      <c r="M153" s="33"/>
      <c r="N153" s="32"/>
      <c r="O153" s="33"/>
      <c r="P153" s="32"/>
      <c r="Q153" s="48"/>
      <c r="R153" s="38"/>
      <c r="S153" s="72" t="s">
        <v>21</v>
      </c>
      <c r="T153" s="72"/>
      <c r="U153" s="63">
        <v>7500</v>
      </c>
      <c r="V153" s="63"/>
      <c r="W153" s="64">
        <v>17500</v>
      </c>
      <c r="X153" s="65">
        <v>5.7000000000000002E-3</v>
      </c>
      <c r="Y153" s="64" t="str">
        <f t="shared" si="7"/>
        <v>non</v>
      </c>
      <c r="Z153" s="64">
        <f>IF(Y153="oui",W149-W148,'Feuille 1'!$S$11+$W$23-Z152-Z151-Z150-Z149-Z148)</f>
        <v>0</v>
      </c>
      <c r="AA153" s="66">
        <f t="shared" ref="AA153:AA159" si="8">Z156*X156</f>
        <v>0</v>
      </c>
      <c r="AB153" s="67"/>
      <c r="AC153" s="10"/>
      <c r="AD153" s="41"/>
      <c r="AE153" s="108">
        <v>60000</v>
      </c>
      <c r="AF153" s="108">
        <v>453.29</v>
      </c>
      <c r="AG153" s="41"/>
      <c r="AH153" s="14"/>
      <c r="AI153" s="14"/>
      <c r="AJ153" s="14"/>
      <c r="AM153" s="14"/>
      <c r="AN153" s="14"/>
      <c r="AO153" s="14"/>
      <c r="AP153" s="14"/>
      <c r="AQ153" s="14"/>
      <c r="AR153" s="14"/>
      <c r="AS153" s="14"/>
    </row>
    <row r="154" spans="3:45" s="15" customFormat="1" x14ac:dyDescent="0.2">
      <c r="C154" s="44"/>
      <c r="D154" s="23"/>
      <c r="E154" s="56"/>
      <c r="F154" s="34"/>
      <c r="G154" s="32"/>
      <c r="H154" s="32"/>
      <c r="I154" s="32"/>
      <c r="J154" s="32"/>
      <c r="K154" s="32"/>
      <c r="L154" s="32"/>
      <c r="M154" s="32"/>
      <c r="N154" s="32"/>
      <c r="O154" s="32"/>
      <c r="P154" s="33"/>
      <c r="Q154" s="48"/>
      <c r="R154" s="38"/>
      <c r="S154" s="72"/>
      <c r="T154" s="72"/>
      <c r="U154" s="63">
        <v>17500</v>
      </c>
      <c r="V154" s="63"/>
      <c r="W154" s="64">
        <v>30000</v>
      </c>
      <c r="X154" s="65">
        <v>5.6999999999999998E-4</v>
      </c>
      <c r="Y154" s="64" t="s">
        <v>7</v>
      </c>
      <c r="Z154" s="64">
        <f>IF(S11+W23+AA11&gt;=U150,S11+W23-AA11,0)</f>
        <v>0</v>
      </c>
      <c r="AA154" s="66">
        <f t="shared" si="8"/>
        <v>0</v>
      </c>
      <c r="AB154" s="67"/>
      <c r="AC154" s="10"/>
      <c r="AD154" s="41"/>
      <c r="AE154" s="108">
        <v>70000</v>
      </c>
      <c r="AF154" s="108">
        <v>464.69</v>
      </c>
      <c r="AG154" s="41"/>
      <c r="AH154" s="14"/>
      <c r="AI154" s="14"/>
      <c r="AJ154" s="14"/>
      <c r="AM154" s="14"/>
      <c r="AN154" s="14"/>
      <c r="AO154" s="14"/>
      <c r="AP154" s="14"/>
      <c r="AQ154" s="14"/>
      <c r="AR154" s="14"/>
      <c r="AS154" s="14"/>
    </row>
    <row r="155" spans="3:45" s="15" customFormat="1" x14ac:dyDescent="0.2">
      <c r="C155" s="44"/>
      <c r="D155" s="23"/>
      <c r="E155" s="56"/>
      <c r="F155" s="34"/>
      <c r="G155" s="32"/>
      <c r="H155" s="32"/>
      <c r="I155" s="32"/>
      <c r="J155" s="32"/>
      <c r="K155" s="32"/>
      <c r="L155" s="32"/>
      <c r="M155" s="32"/>
      <c r="N155" s="32"/>
      <c r="O155" s="32"/>
      <c r="P155" s="32"/>
      <c r="Q155" s="48"/>
      <c r="R155" s="38"/>
      <c r="S155" s="67"/>
      <c r="T155" s="67"/>
      <c r="U155" s="63">
        <v>30000</v>
      </c>
      <c r="V155" s="63"/>
      <c r="W155" s="64">
        <v>45495</v>
      </c>
      <c r="X155" s="69"/>
      <c r="Y155" s="69"/>
      <c r="Z155" s="69"/>
      <c r="AA155" s="66">
        <f t="shared" si="8"/>
        <v>0</v>
      </c>
      <c r="AB155" s="67"/>
      <c r="AC155" s="10"/>
      <c r="AD155" s="41"/>
      <c r="AE155" s="108">
        <v>80000</v>
      </c>
      <c r="AF155" s="108">
        <v>472.58</v>
      </c>
      <c r="AG155" s="41"/>
      <c r="AH155" s="14"/>
      <c r="AI155" s="14"/>
      <c r="AJ155" s="14"/>
      <c r="AM155" s="14"/>
      <c r="AN155" s="14"/>
      <c r="AO155" s="14"/>
      <c r="AP155" s="14"/>
      <c r="AQ155" s="14"/>
      <c r="AR155" s="14"/>
      <c r="AS155" s="14"/>
    </row>
    <row r="156" spans="3:45" s="15" customFormat="1" x14ac:dyDescent="0.2">
      <c r="C156" s="44"/>
      <c r="D156" s="23"/>
      <c r="E156" s="56"/>
      <c r="F156" s="34"/>
      <c r="G156" s="32"/>
      <c r="H156" s="32"/>
      <c r="I156" s="32"/>
      <c r="J156" s="33"/>
      <c r="K156" s="32"/>
      <c r="L156" s="32"/>
      <c r="M156" s="32"/>
      <c r="N156" s="32"/>
      <c r="O156" s="32"/>
      <c r="P156" s="32"/>
      <c r="Q156" s="48"/>
      <c r="R156" s="38"/>
      <c r="S156" s="67"/>
      <c r="T156" s="67"/>
      <c r="U156" s="63">
        <v>45495</v>
      </c>
      <c r="V156" s="63"/>
      <c r="W156" s="64">
        <v>64095</v>
      </c>
      <c r="X156" s="65">
        <v>1.7100000000000001E-2</v>
      </c>
      <c r="Y156" s="64" t="str">
        <f t="shared" ref="Y156:Y161" si="9">IF($S$11+$W$23+$AA$11&gt;W152,"oui","non")</f>
        <v>non</v>
      </c>
      <c r="Z156" s="64">
        <f>IF(Y156="oui",W152,S11+W23+AA11)</f>
        <v>0</v>
      </c>
      <c r="AA156" s="66">
        <f t="shared" si="8"/>
        <v>0</v>
      </c>
      <c r="AB156" s="67"/>
      <c r="AC156" s="10"/>
      <c r="AD156" s="41"/>
      <c r="AE156" s="108">
        <v>90000</v>
      </c>
      <c r="AF156" s="108">
        <v>496.1</v>
      </c>
      <c r="AG156" s="41"/>
      <c r="AH156" s="14"/>
      <c r="AI156" s="14"/>
      <c r="AJ156" s="14"/>
      <c r="AM156" s="14"/>
      <c r="AN156" s="14"/>
      <c r="AO156" s="14"/>
      <c r="AP156" s="14"/>
      <c r="AQ156" s="14"/>
      <c r="AR156" s="14"/>
      <c r="AS156" s="14"/>
    </row>
    <row r="157" spans="3:45" s="15" customFormat="1" x14ac:dyDescent="0.2">
      <c r="C157" s="44"/>
      <c r="D157" s="23"/>
      <c r="E157" s="56"/>
      <c r="F157" s="33"/>
      <c r="G157" s="32"/>
      <c r="H157" s="32"/>
      <c r="I157" s="32"/>
      <c r="J157" s="32"/>
      <c r="K157" s="32"/>
      <c r="L157" s="32"/>
      <c r="M157" s="32"/>
      <c r="N157" s="32"/>
      <c r="O157" s="32"/>
      <c r="P157" s="32"/>
      <c r="Q157" s="18"/>
      <c r="R157" s="38"/>
      <c r="S157" s="67"/>
      <c r="T157" s="67"/>
      <c r="U157" s="63">
        <v>64095</v>
      </c>
      <c r="V157" s="63"/>
      <c r="W157" s="64">
        <v>250095</v>
      </c>
      <c r="X157" s="65">
        <v>1.3679999999999999E-2</v>
      </c>
      <c r="Y157" s="64" t="str">
        <f t="shared" si="9"/>
        <v>non</v>
      </c>
      <c r="Z157" s="64">
        <f>IF(Y157="oui",W153-W152,($S$11+$W$23+$AA$11)-Z156)</f>
        <v>0</v>
      </c>
      <c r="AA157" s="66">
        <f t="shared" si="8"/>
        <v>0</v>
      </c>
      <c r="AB157" s="67"/>
      <c r="AC157" s="10"/>
      <c r="AD157" s="41"/>
      <c r="AE157" s="108">
        <v>100000</v>
      </c>
      <c r="AF157" s="108">
        <v>501.8</v>
      </c>
      <c r="AG157" s="41"/>
      <c r="AH157" s="14"/>
      <c r="AI157" s="14"/>
      <c r="AJ157" s="14"/>
      <c r="AM157" s="14"/>
      <c r="AN157" s="14"/>
      <c r="AO157" s="14"/>
      <c r="AP157" s="14"/>
      <c r="AQ157" s="14"/>
      <c r="AR157" s="14"/>
      <c r="AS157" s="14"/>
    </row>
    <row r="158" spans="3:45" s="15" customFormat="1" x14ac:dyDescent="0.2">
      <c r="C158" s="44"/>
      <c r="D158" s="23"/>
      <c r="E158" s="56"/>
      <c r="F158" s="33"/>
      <c r="G158" s="32"/>
      <c r="H158" s="33"/>
      <c r="I158" s="33"/>
      <c r="J158" s="32"/>
      <c r="K158" s="32"/>
      <c r="L158" s="32"/>
      <c r="M158" s="32"/>
      <c r="N158" s="32"/>
      <c r="O158" s="32"/>
      <c r="P158" s="32"/>
      <c r="Q158" s="18"/>
      <c r="R158" s="38"/>
      <c r="S158" s="67"/>
      <c r="T158" s="67"/>
      <c r="U158" s="63">
        <v>250095</v>
      </c>
      <c r="V158" s="63"/>
      <c r="W158" s="64"/>
      <c r="X158" s="65">
        <v>9.1199999999999996E-3</v>
      </c>
      <c r="Y158" s="64" t="str">
        <f t="shared" si="9"/>
        <v>non</v>
      </c>
      <c r="Z158" s="64">
        <f>IF(Y158="oui",W154-W153,($S$11+$W$23+$AA$11)-Z157-Z156)</f>
        <v>0</v>
      </c>
      <c r="AA158" s="66">
        <f t="shared" si="8"/>
        <v>0</v>
      </c>
      <c r="AB158" s="67"/>
      <c r="AC158" s="10"/>
      <c r="AD158" s="41"/>
      <c r="AE158" s="108">
        <v>125000</v>
      </c>
      <c r="AF158" s="108">
        <v>525.33000000000004</v>
      </c>
      <c r="AG158" s="41"/>
      <c r="AH158" s="14"/>
      <c r="AI158" s="14"/>
      <c r="AJ158" s="14"/>
      <c r="AM158" s="14"/>
      <c r="AN158" s="14"/>
      <c r="AO158" s="14"/>
      <c r="AP158" s="14"/>
      <c r="AQ158" s="14"/>
      <c r="AR158" s="14"/>
      <c r="AS158" s="14"/>
    </row>
    <row r="159" spans="3:45" s="15" customFormat="1" x14ac:dyDescent="0.2">
      <c r="D159" s="24"/>
      <c r="E159" s="33"/>
      <c r="F159" s="33"/>
      <c r="G159" s="33"/>
      <c r="H159" s="32"/>
      <c r="I159" s="32"/>
      <c r="J159" s="32"/>
      <c r="K159" s="33"/>
      <c r="L159" s="33"/>
      <c r="M159" s="32"/>
      <c r="N159" s="33"/>
      <c r="O159" s="32"/>
      <c r="P159" s="32"/>
      <c r="Q159" s="48"/>
      <c r="R159" s="38"/>
      <c r="S159" s="67"/>
      <c r="T159" s="67"/>
      <c r="U159" s="74"/>
      <c r="V159" s="74"/>
      <c r="W159" s="74"/>
      <c r="X159" s="65">
        <v>6.8399999999999997E-3</v>
      </c>
      <c r="Y159" s="64" t="str">
        <f t="shared" si="9"/>
        <v>non</v>
      </c>
      <c r="Z159" s="64">
        <f>IF(Y159="oui",W155-W154,($S$11+$W$23+$AA$11)-Z158-Z157-Z156)</f>
        <v>0</v>
      </c>
      <c r="AA159" s="66">
        <f t="shared" si="8"/>
        <v>0</v>
      </c>
      <c r="AB159" s="67"/>
      <c r="AC159" s="10"/>
      <c r="AD159" s="14"/>
      <c r="AE159" s="108">
        <v>150000</v>
      </c>
      <c r="AF159" s="108">
        <v>557.97</v>
      </c>
      <c r="AG159" s="41"/>
      <c r="AH159" s="14"/>
      <c r="AI159" s="14"/>
      <c r="AJ159" s="14"/>
      <c r="AM159" s="14"/>
      <c r="AN159" s="14"/>
      <c r="AO159" s="14"/>
      <c r="AP159" s="14"/>
      <c r="AQ159" s="14"/>
      <c r="AR159" s="14"/>
      <c r="AS159" s="14"/>
    </row>
    <row r="160" spans="3:45" s="15" customFormat="1" x14ac:dyDescent="0.2">
      <c r="C160" s="45"/>
      <c r="D160" s="23"/>
      <c r="E160" s="56"/>
      <c r="F160" s="39"/>
      <c r="G160" s="32"/>
      <c r="H160" s="32"/>
      <c r="I160" s="32"/>
      <c r="J160" s="32"/>
      <c r="K160" s="32"/>
      <c r="L160" s="32"/>
      <c r="M160" s="32"/>
      <c r="N160" s="32"/>
      <c r="O160" s="32"/>
      <c r="P160" s="32"/>
      <c r="Q160" s="48"/>
      <c r="R160" s="38"/>
      <c r="S160" s="71" t="s">
        <v>20</v>
      </c>
      <c r="T160" s="71"/>
      <c r="U160" s="63">
        <v>0</v>
      </c>
      <c r="V160" s="63"/>
      <c r="W160" s="64">
        <v>7500</v>
      </c>
      <c r="X160" s="65">
        <v>4.5599999999999998E-3</v>
      </c>
      <c r="Y160" s="64" t="str">
        <f t="shared" si="9"/>
        <v>non</v>
      </c>
      <c r="Z160" s="64">
        <f>IF(Y160="oui",W156-W155,($S$11+$W$23+$AA$11)-Z159-Z158-Z157-Z156)</f>
        <v>0</v>
      </c>
      <c r="AA160" s="74"/>
      <c r="AB160" s="67"/>
      <c r="AC160" s="10"/>
      <c r="AD160" s="41"/>
      <c r="AE160" s="108">
        <v>175000</v>
      </c>
      <c r="AF160" s="108">
        <v>589.47</v>
      </c>
      <c r="AG160" s="14"/>
      <c r="AH160" s="14"/>
      <c r="AI160" s="14"/>
      <c r="AJ160" s="14"/>
      <c r="AM160" s="14"/>
      <c r="AN160" s="14"/>
      <c r="AO160" s="14"/>
      <c r="AP160" s="14"/>
      <c r="AQ160" s="14"/>
      <c r="AR160" s="14"/>
      <c r="AS160" s="14"/>
    </row>
    <row r="161" spans="3:45" s="16" customFormat="1" x14ac:dyDescent="0.2">
      <c r="C161" s="44"/>
      <c r="D161" s="23"/>
      <c r="E161" s="56"/>
      <c r="F161" s="58"/>
      <c r="G161" s="32"/>
      <c r="H161" s="32"/>
      <c r="I161" s="32"/>
      <c r="J161" s="32"/>
      <c r="K161" s="32"/>
      <c r="L161" s="32"/>
      <c r="M161" s="33"/>
      <c r="N161" s="32"/>
      <c r="O161" s="33"/>
      <c r="P161" s="33"/>
      <c r="Q161" s="48"/>
      <c r="R161" s="38"/>
      <c r="S161" s="72" t="s">
        <v>33</v>
      </c>
      <c r="T161" s="72"/>
      <c r="U161" s="63">
        <v>7500</v>
      </c>
      <c r="V161" s="63"/>
      <c r="W161" s="64">
        <v>17500</v>
      </c>
      <c r="X161" s="65">
        <v>2.2799999999999999E-3</v>
      </c>
      <c r="Y161" s="64" t="str">
        <f t="shared" si="9"/>
        <v>non</v>
      </c>
      <c r="Z161" s="64">
        <f>IF(Y161="oui",W157-W156,($S$11+$W$23+$AA$11)-Z160-Z159-Z158-Z157-Z156)</f>
        <v>0</v>
      </c>
      <c r="AA161" s="66">
        <f t="shared" ref="AA161:AA167" si="10">Z164*X164</f>
        <v>0</v>
      </c>
      <c r="AB161" s="76"/>
      <c r="AC161" s="10"/>
      <c r="AD161" s="41"/>
      <c r="AE161" s="108">
        <v>200000</v>
      </c>
      <c r="AF161" s="108">
        <v>623.26</v>
      </c>
      <c r="AG161" s="41"/>
      <c r="AH161" s="14"/>
      <c r="AI161" s="14"/>
      <c r="AJ161" s="15"/>
      <c r="AM161" s="15"/>
      <c r="AN161" s="15"/>
      <c r="AO161" s="15"/>
      <c r="AP161" s="15"/>
      <c r="AQ161" s="15"/>
      <c r="AR161" s="15"/>
      <c r="AS161" s="15"/>
    </row>
    <row r="162" spans="3:45" s="16" customFormat="1" x14ac:dyDescent="0.2">
      <c r="C162" s="44"/>
      <c r="D162" s="23"/>
      <c r="E162" s="56"/>
      <c r="F162" s="34"/>
      <c r="G162" s="32"/>
      <c r="H162" s="32"/>
      <c r="I162" s="32"/>
      <c r="J162" s="32"/>
      <c r="K162" s="32"/>
      <c r="L162" s="32"/>
      <c r="M162" s="32"/>
      <c r="N162" s="32"/>
      <c r="O162" s="32"/>
      <c r="P162" s="36"/>
      <c r="Q162" s="48"/>
      <c r="R162" s="38"/>
      <c r="S162" s="72"/>
      <c r="T162" s="72"/>
      <c r="U162" s="63">
        <v>17500</v>
      </c>
      <c r="V162" s="63"/>
      <c r="W162" s="64">
        <v>30000</v>
      </c>
      <c r="X162" s="73">
        <v>4.5600000000000003E-4</v>
      </c>
      <c r="Y162" s="64" t="s">
        <v>7</v>
      </c>
      <c r="Z162" s="64">
        <f>IF((S11+W23+AA11)&gt;=U158,(S11+W23+AA11)-W157,0)</f>
        <v>0</v>
      </c>
      <c r="AA162" s="66">
        <f t="shared" si="10"/>
        <v>0</v>
      </c>
      <c r="AB162" s="76"/>
      <c r="AC162" s="10"/>
      <c r="AD162" s="41"/>
      <c r="AE162" s="108">
        <v>250000</v>
      </c>
      <c r="AF162" s="108">
        <v>654.66999999999996</v>
      </c>
      <c r="AG162" s="41"/>
      <c r="AH162" s="14"/>
      <c r="AI162" s="14"/>
      <c r="AJ162" s="15"/>
      <c r="AM162" s="15"/>
      <c r="AN162" s="15"/>
      <c r="AO162" s="15"/>
      <c r="AP162" s="15"/>
      <c r="AQ162" s="15"/>
      <c r="AR162" s="15"/>
      <c r="AS162" s="15"/>
    </row>
    <row r="163" spans="3:45" s="16" customFormat="1" x14ac:dyDescent="0.2">
      <c r="C163" s="44"/>
      <c r="D163" s="23"/>
      <c r="E163" s="56"/>
      <c r="F163" s="34"/>
      <c r="G163" s="32"/>
      <c r="H163" s="32"/>
      <c r="I163" s="32"/>
      <c r="J163" s="32"/>
      <c r="K163" s="32"/>
      <c r="L163" s="32"/>
      <c r="M163" s="32"/>
      <c r="N163" s="32"/>
      <c r="O163" s="32"/>
      <c r="P163" s="36"/>
      <c r="Q163" s="48"/>
      <c r="R163" s="38"/>
      <c r="S163" s="67"/>
      <c r="T163" s="67"/>
      <c r="U163" s="63">
        <v>30000</v>
      </c>
      <c r="V163" s="63"/>
      <c r="W163" s="64">
        <v>45495</v>
      </c>
      <c r="X163" s="74"/>
      <c r="Y163" s="74"/>
      <c r="Z163" s="74"/>
      <c r="AA163" s="66">
        <f t="shared" si="10"/>
        <v>0</v>
      </c>
      <c r="AB163" s="76"/>
      <c r="AC163" s="10"/>
      <c r="AD163" s="41"/>
      <c r="AE163" s="108">
        <v>500000</v>
      </c>
      <c r="AF163" s="108">
        <v>697.66</v>
      </c>
      <c r="AG163" s="41"/>
      <c r="AH163" s="14"/>
      <c r="AI163" s="14"/>
      <c r="AJ163" s="15"/>
      <c r="AM163" s="15"/>
      <c r="AN163" s="15"/>
      <c r="AO163" s="15"/>
      <c r="AP163" s="15"/>
      <c r="AQ163" s="15"/>
      <c r="AR163" s="15"/>
      <c r="AS163" s="15"/>
    </row>
    <row r="164" spans="3:45" s="16" customFormat="1" x14ac:dyDescent="0.2">
      <c r="C164" s="44"/>
      <c r="D164" s="23"/>
      <c r="E164" s="56"/>
      <c r="F164" s="34"/>
      <c r="G164" s="32"/>
      <c r="H164" s="32"/>
      <c r="I164" s="32"/>
      <c r="J164" s="33"/>
      <c r="K164" s="32"/>
      <c r="L164" s="32"/>
      <c r="M164" s="32"/>
      <c r="N164" s="32"/>
      <c r="O164" s="32"/>
      <c r="P164" s="36"/>
      <c r="Q164" s="48"/>
      <c r="R164" s="38"/>
      <c r="S164" s="67"/>
      <c r="T164" s="67"/>
      <c r="U164" s="63">
        <v>45495</v>
      </c>
      <c r="V164" s="63"/>
      <c r="W164" s="64">
        <v>64095</v>
      </c>
      <c r="X164" s="75">
        <v>3.9899999999999996E-3</v>
      </c>
      <c r="Y164" s="64" t="str">
        <f>IF(AA6&gt;W160,"oui","non")</f>
        <v>non</v>
      </c>
      <c r="Z164" s="64">
        <f>IF(Y164="oui",W160,AA6)</f>
        <v>0</v>
      </c>
      <c r="AA164" s="66">
        <f t="shared" si="10"/>
        <v>0</v>
      </c>
      <c r="AB164" s="76"/>
      <c r="AC164" s="10"/>
      <c r="AD164" s="41"/>
      <c r="AE164" s="108">
        <v>1000000000</v>
      </c>
      <c r="AF164" s="108">
        <v>952.92</v>
      </c>
      <c r="AG164" s="41"/>
      <c r="AH164" s="14"/>
      <c r="AI164" s="14"/>
      <c r="AJ164" s="15"/>
      <c r="AM164" s="15"/>
      <c r="AN164" s="15"/>
      <c r="AO164" s="15"/>
      <c r="AP164" s="15"/>
      <c r="AQ164" s="15"/>
      <c r="AR164" s="15"/>
      <c r="AS164" s="15"/>
    </row>
    <row r="165" spans="3:45" s="16" customFormat="1" x14ac:dyDescent="0.2">
      <c r="C165" s="44"/>
      <c r="D165" s="23"/>
      <c r="E165" s="56"/>
      <c r="F165" s="34"/>
      <c r="G165" s="32"/>
      <c r="H165" s="33"/>
      <c r="I165" s="33"/>
      <c r="J165" s="32"/>
      <c r="K165" s="32"/>
      <c r="L165" s="32"/>
      <c r="M165" s="32"/>
      <c r="N165" s="32"/>
      <c r="O165" s="32"/>
      <c r="P165" s="36"/>
      <c r="Q165" s="48"/>
      <c r="R165" s="38"/>
      <c r="S165" s="67"/>
      <c r="T165" s="67"/>
      <c r="U165" s="63">
        <v>64095</v>
      </c>
      <c r="V165" s="63"/>
      <c r="W165" s="64">
        <v>250095</v>
      </c>
      <c r="X165" s="75">
        <v>3.4199999999999999E-3</v>
      </c>
      <c r="Y165" s="64" t="str">
        <f>IF(AA6&gt;W161,"oui","non")</f>
        <v>non</v>
      </c>
      <c r="Z165" s="64">
        <f>IF(Y165="oui",W161-W160,(AA6)-Z164)</f>
        <v>0</v>
      </c>
      <c r="AA165" s="66">
        <f t="shared" si="10"/>
        <v>0</v>
      </c>
      <c r="AB165" s="76"/>
      <c r="AC165" s="10"/>
      <c r="AD165" s="41"/>
      <c r="AE165" s="41"/>
      <c r="AF165" s="108">
        <v>952.92</v>
      </c>
      <c r="AG165" s="41"/>
      <c r="AH165" s="14"/>
      <c r="AI165" s="14"/>
      <c r="AJ165" s="15"/>
      <c r="AM165" s="15"/>
      <c r="AN165" s="15"/>
      <c r="AO165" s="15"/>
      <c r="AP165" s="15"/>
      <c r="AQ165" s="15"/>
      <c r="AR165" s="15"/>
      <c r="AS165" s="15"/>
    </row>
    <row r="166" spans="3:45" s="16" customFormat="1" x14ac:dyDescent="0.25">
      <c r="C166" s="24"/>
      <c r="D166" s="24"/>
      <c r="E166" s="33"/>
      <c r="F166" s="34"/>
      <c r="G166" s="33"/>
      <c r="H166" s="36"/>
      <c r="I166" s="36"/>
      <c r="J166" s="32"/>
      <c r="K166" s="33"/>
      <c r="L166" s="33"/>
      <c r="M166" s="32"/>
      <c r="N166" s="33"/>
      <c r="O166" s="32"/>
      <c r="P166" s="26"/>
      <c r="Q166" s="48"/>
      <c r="R166" s="38"/>
      <c r="S166" s="67"/>
      <c r="T166" s="67"/>
      <c r="U166" s="63">
        <v>250095</v>
      </c>
      <c r="V166" s="63"/>
      <c r="W166" s="64"/>
      <c r="X166" s="75">
        <v>2.2799999999999999E-3</v>
      </c>
      <c r="Y166" s="64" t="str">
        <f>IF(AA6&gt;W162,"oui","non")</f>
        <v>non</v>
      </c>
      <c r="Z166" s="64">
        <f>IF(Y166="oui",W162-W161,(AA6)-Z165-Z164)</f>
        <v>0</v>
      </c>
      <c r="AA166" s="66">
        <f t="shared" si="10"/>
        <v>0</v>
      </c>
      <c r="AB166" s="76"/>
      <c r="AC166" s="10"/>
      <c r="AD166" s="41"/>
      <c r="AE166" s="41"/>
      <c r="AF166" s="41"/>
      <c r="AG166" s="41"/>
      <c r="AH166" s="14"/>
      <c r="AI166" s="14"/>
      <c r="AJ166" s="15"/>
      <c r="AM166" s="15"/>
      <c r="AN166" s="15"/>
      <c r="AO166" s="15"/>
      <c r="AP166" s="15"/>
      <c r="AQ166" s="15"/>
      <c r="AR166" s="15"/>
      <c r="AS166" s="15"/>
    </row>
    <row r="167" spans="3:45" s="16" customFormat="1" x14ac:dyDescent="0.25">
      <c r="C167" s="24"/>
      <c r="D167" s="24"/>
      <c r="E167" s="33"/>
      <c r="G167" s="33"/>
      <c r="H167" s="36"/>
      <c r="I167" s="36"/>
      <c r="J167" s="32"/>
      <c r="K167" s="36"/>
      <c r="L167" s="36"/>
      <c r="M167" s="32"/>
      <c r="N167" s="36"/>
      <c r="O167" s="32"/>
      <c r="Q167" s="45"/>
      <c r="R167" s="29"/>
      <c r="S167" s="41"/>
      <c r="T167" s="41"/>
      <c r="U167" s="41"/>
      <c r="V167" s="41"/>
      <c r="W167" s="41"/>
      <c r="X167" s="75">
        <v>1.7099999999999999E-3</v>
      </c>
      <c r="Y167" s="64" t="str">
        <f>IF(AA6&gt;W163,"oui","non")</f>
        <v>non</v>
      </c>
      <c r="Z167" s="64">
        <f>IF(Y167="oui",W163-W162,(AA6)-Z166-Z165-Z164)</f>
        <v>0</v>
      </c>
      <c r="AA167" s="66">
        <f t="shared" si="10"/>
        <v>0</v>
      </c>
      <c r="AB167" s="76"/>
      <c r="AC167" s="10"/>
      <c r="AD167" s="14"/>
      <c r="AE167" s="14"/>
      <c r="AF167" s="41"/>
      <c r="AG167" s="41"/>
      <c r="AH167" s="14"/>
      <c r="AI167" s="14"/>
      <c r="AJ167" s="15"/>
      <c r="AK167" s="15"/>
      <c r="AL167" s="15"/>
      <c r="AM167" s="15"/>
      <c r="AN167" s="15"/>
      <c r="AO167" s="15"/>
      <c r="AP167" s="15"/>
      <c r="AQ167" s="15"/>
      <c r="AR167" s="15"/>
      <c r="AS167" s="15"/>
    </row>
    <row r="168" spans="3:45" s="16" customFormat="1" x14ac:dyDescent="0.25">
      <c r="C168" s="23"/>
      <c r="D168" s="23"/>
      <c r="E168" s="26"/>
      <c r="G168" s="26"/>
      <c r="H168" s="58"/>
      <c r="I168" s="58"/>
      <c r="J168" s="32"/>
      <c r="K168" s="36"/>
      <c r="L168" s="36"/>
      <c r="M168" s="33"/>
      <c r="N168" s="58"/>
      <c r="O168" s="33"/>
      <c r="Q168" s="45"/>
      <c r="R168" s="29"/>
      <c r="S168" s="41"/>
      <c r="T168" s="41"/>
      <c r="U168" s="41"/>
      <c r="V168" s="41"/>
      <c r="W168" s="41"/>
      <c r="X168" s="75">
        <v>1.14E-3</v>
      </c>
      <c r="Y168" s="64" t="str">
        <f>IF(AA6&gt;W164,"oui","non")</f>
        <v>non</v>
      </c>
      <c r="Z168" s="64">
        <f>IF(Y168="oui",W164-W163,(AA6)-Z167-Z166-Z165-Z164)</f>
        <v>0</v>
      </c>
      <c r="AA168" s="41"/>
      <c r="AB168" s="41"/>
      <c r="AC168" s="41"/>
      <c r="AD168" s="41"/>
      <c r="AE168" s="41"/>
      <c r="AF168" s="14"/>
      <c r="AG168" s="14"/>
      <c r="AH168" s="14"/>
      <c r="AI168" s="14"/>
      <c r="AJ168" s="15"/>
      <c r="AK168" s="15"/>
      <c r="AL168" s="15"/>
      <c r="AM168" s="15"/>
      <c r="AN168" s="15"/>
      <c r="AO168" s="15"/>
      <c r="AP168" s="15"/>
      <c r="AQ168" s="15"/>
      <c r="AR168" s="15"/>
      <c r="AS168" s="15"/>
    </row>
    <row r="169" spans="3:45" s="16" customFormat="1" x14ac:dyDescent="0.25">
      <c r="C169" s="23"/>
      <c r="D169" s="23"/>
      <c r="E169" s="26"/>
      <c r="G169" s="26"/>
      <c r="H169" s="58"/>
      <c r="I169" s="58"/>
      <c r="J169" s="32"/>
      <c r="K169" s="36"/>
      <c r="L169" s="36"/>
      <c r="M169" s="36"/>
      <c r="N169" s="58"/>
      <c r="O169" s="36"/>
      <c r="Q169" s="45"/>
      <c r="R169" s="29"/>
      <c r="S169" s="41"/>
      <c r="T169" s="41"/>
      <c r="U169" s="41"/>
      <c r="V169" s="41"/>
      <c r="W169" s="41"/>
      <c r="X169" s="75">
        <v>5.6999999999999998E-4</v>
      </c>
      <c r="Y169" s="64" t="str">
        <f>IF(AA6&gt;W165,"oui","non")</f>
        <v>non</v>
      </c>
      <c r="Z169" s="64">
        <f>IF(Y169="oui",W165-W164,(AA6)-Z168-Z167-Z166-Z165-Z164)</f>
        <v>0</v>
      </c>
      <c r="AA169" s="41"/>
      <c r="AB169" s="41"/>
      <c r="AC169" s="41"/>
      <c r="AD169" s="41"/>
      <c r="AE169" s="41"/>
      <c r="AF169" s="41"/>
      <c r="AG169" s="41"/>
      <c r="AH169" s="14"/>
      <c r="AI169" s="14"/>
      <c r="AJ169" s="15"/>
      <c r="AK169" s="15"/>
      <c r="AL169" s="15"/>
      <c r="AM169" s="15"/>
      <c r="AN169" s="15"/>
      <c r="AO169" s="15"/>
      <c r="AP169" s="15"/>
      <c r="AQ169" s="15"/>
      <c r="AR169" s="15"/>
      <c r="AS169" s="15"/>
    </row>
    <row r="170" spans="3:45" s="16" customFormat="1" x14ac:dyDescent="0.25">
      <c r="C170" s="23"/>
      <c r="D170" s="23"/>
      <c r="E170" s="26"/>
      <c r="G170" s="26"/>
      <c r="H170" s="58"/>
      <c r="I170" s="58"/>
      <c r="J170" s="32"/>
      <c r="K170" s="58"/>
      <c r="L170" s="58"/>
      <c r="M170" s="58"/>
      <c r="N170" s="58"/>
      <c r="O170" s="58"/>
      <c r="Q170" s="45"/>
      <c r="R170" s="26"/>
      <c r="S170" s="27"/>
      <c r="T170" s="27"/>
      <c r="U170" s="27"/>
      <c r="V170" s="27"/>
      <c r="W170" s="27"/>
      <c r="X170" s="75">
        <v>2.3000000000000001E-4</v>
      </c>
      <c r="Y170" s="64" t="s">
        <v>7</v>
      </c>
      <c r="Z170" s="64">
        <f>IF((G35+S23+AA11)&gt;=U166,(AA11)-W165,0)</f>
        <v>0</v>
      </c>
      <c r="AA170" s="41"/>
      <c r="AB170" s="41"/>
      <c r="AC170" s="41"/>
      <c r="AD170" s="41"/>
      <c r="AE170" s="41"/>
      <c r="AF170" s="41"/>
      <c r="AG170" s="41"/>
      <c r="AH170" s="15"/>
      <c r="AI170" s="15"/>
      <c r="AJ170" s="15"/>
      <c r="AK170" s="15"/>
      <c r="AL170" s="15"/>
      <c r="AM170" s="15"/>
      <c r="AN170" s="15"/>
      <c r="AO170" s="15"/>
      <c r="AP170" s="15"/>
      <c r="AQ170" s="15"/>
      <c r="AR170" s="15"/>
      <c r="AS170" s="15"/>
    </row>
    <row r="171" spans="3:45" s="16" customFormat="1" x14ac:dyDescent="0.25">
      <c r="C171" s="23"/>
      <c r="D171" s="23"/>
      <c r="E171" s="26"/>
      <c r="G171" s="26"/>
      <c r="H171" s="58"/>
      <c r="I171" s="58"/>
      <c r="J171" s="33"/>
      <c r="K171" s="58"/>
      <c r="L171" s="58"/>
      <c r="M171" s="58"/>
      <c r="N171" s="58"/>
      <c r="O171" s="58"/>
      <c r="Q171" s="45"/>
      <c r="R171" s="26"/>
      <c r="S171" s="27"/>
      <c r="T171" s="27"/>
      <c r="U171" s="27"/>
      <c r="V171" s="27"/>
      <c r="W171" s="27"/>
      <c r="X171" s="41"/>
      <c r="Y171" s="41"/>
      <c r="Z171" s="41"/>
      <c r="AA171" s="41"/>
      <c r="AB171" s="41"/>
      <c r="AC171" s="41"/>
      <c r="AD171" s="41"/>
      <c r="AE171" s="41"/>
      <c r="AF171" s="41"/>
      <c r="AG171" s="41"/>
      <c r="AH171" s="15"/>
      <c r="AI171" s="15"/>
      <c r="AJ171" s="15"/>
      <c r="AK171" s="15"/>
      <c r="AL171" s="15"/>
      <c r="AM171" s="15"/>
      <c r="AN171" s="15"/>
      <c r="AO171" s="15"/>
      <c r="AP171" s="15"/>
      <c r="AQ171" s="15"/>
      <c r="AR171" s="15"/>
      <c r="AS171" s="15"/>
    </row>
    <row r="172" spans="3:45" s="16" customFormat="1" x14ac:dyDescent="0.25">
      <c r="C172" s="23"/>
      <c r="D172" s="23"/>
      <c r="E172" s="26"/>
      <c r="G172" s="26"/>
      <c r="H172" s="26"/>
      <c r="I172" s="26"/>
      <c r="J172" s="36"/>
      <c r="K172" s="58"/>
      <c r="L172" s="58"/>
      <c r="M172" s="58"/>
      <c r="N172" s="58"/>
      <c r="O172" s="58"/>
      <c r="Q172" s="26"/>
      <c r="R172" s="26"/>
      <c r="S172" s="26"/>
      <c r="T172" s="31"/>
      <c r="U172" s="79"/>
      <c r="V172" s="26"/>
      <c r="W172" s="26"/>
      <c r="X172" s="41"/>
      <c r="Y172" s="41"/>
      <c r="Z172" s="41"/>
      <c r="AA172" s="27"/>
      <c r="AB172" s="27"/>
      <c r="AC172" s="27"/>
      <c r="AD172" s="41"/>
      <c r="AE172" s="41"/>
      <c r="AF172" s="41"/>
      <c r="AG172" s="41"/>
      <c r="AH172" s="15"/>
      <c r="AI172" s="15"/>
      <c r="AJ172" s="15"/>
      <c r="AK172" s="15"/>
      <c r="AL172" s="15"/>
      <c r="AM172" s="15"/>
      <c r="AN172" s="15"/>
      <c r="AO172" s="15"/>
      <c r="AP172" s="15"/>
      <c r="AQ172" s="15"/>
      <c r="AR172" s="15"/>
      <c r="AS172" s="15"/>
    </row>
    <row r="173" spans="3:45" s="16" customFormat="1" x14ac:dyDescent="0.25">
      <c r="J173" s="36"/>
      <c r="K173" s="26"/>
      <c r="L173" s="26"/>
      <c r="M173" s="58"/>
      <c r="N173" s="26"/>
      <c r="O173" s="58"/>
      <c r="Q173" s="26"/>
      <c r="R173" s="26"/>
      <c r="S173" s="26"/>
      <c r="T173" s="31"/>
      <c r="U173" s="79"/>
      <c r="V173" s="26"/>
      <c r="W173" s="26"/>
      <c r="X173" s="41"/>
      <c r="Y173" s="41"/>
      <c r="Z173" s="41"/>
      <c r="AA173" s="27"/>
      <c r="AB173" s="27"/>
      <c r="AC173" s="27"/>
      <c r="AD173" s="41"/>
      <c r="AE173" s="41"/>
      <c r="AF173" s="41"/>
      <c r="AG173" s="41"/>
      <c r="AH173" s="15"/>
      <c r="AI173" s="15"/>
      <c r="AJ173" s="15"/>
      <c r="AK173" s="15"/>
      <c r="AL173" s="15"/>
      <c r="AM173" s="15"/>
      <c r="AN173" s="15"/>
      <c r="AO173" s="15"/>
      <c r="AP173" s="15"/>
      <c r="AQ173" s="15"/>
      <c r="AR173" s="15"/>
      <c r="AS173" s="15"/>
    </row>
    <row r="174" spans="3:45" s="17" customFormat="1" x14ac:dyDescent="0.25">
      <c r="C174" s="16"/>
      <c r="D174" s="16"/>
      <c r="E174" s="16"/>
      <c r="F174" s="16"/>
      <c r="G174" s="16"/>
      <c r="H174" s="16"/>
      <c r="I174" s="16"/>
      <c r="J174" s="58"/>
      <c r="K174" s="16"/>
      <c r="L174" s="16"/>
      <c r="M174" s="58"/>
      <c r="N174" s="26"/>
      <c r="O174" s="58"/>
      <c r="P174" s="16"/>
      <c r="Q174" s="26"/>
      <c r="R174" s="26"/>
      <c r="S174" s="26"/>
      <c r="T174" s="31"/>
      <c r="U174" s="79"/>
      <c r="V174" s="26"/>
      <c r="W174" s="26"/>
      <c r="X174" s="27"/>
      <c r="Y174" s="27"/>
      <c r="Z174" s="27"/>
      <c r="AA174" s="27"/>
      <c r="AB174" s="27"/>
      <c r="AC174" s="27"/>
      <c r="AD174" s="27"/>
      <c r="AE174" s="27"/>
      <c r="AF174" s="41"/>
      <c r="AG174" s="41"/>
      <c r="AH174" s="15"/>
      <c r="AI174" s="15"/>
      <c r="AJ174" s="46"/>
      <c r="AK174" s="46"/>
      <c r="AL174" s="46"/>
      <c r="AM174" s="46"/>
      <c r="AN174" s="46"/>
      <c r="AO174" s="46"/>
      <c r="AP174" s="46"/>
      <c r="AQ174" s="46"/>
      <c r="AR174" s="46"/>
      <c r="AS174" s="46"/>
    </row>
    <row r="175" spans="3:45" s="17" customFormat="1" x14ac:dyDescent="0.25">
      <c r="C175" s="16"/>
      <c r="D175" s="16"/>
      <c r="E175" s="16"/>
      <c r="F175" s="16"/>
      <c r="G175" s="16"/>
      <c r="H175" s="16"/>
      <c r="I175" s="16"/>
      <c r="J175" s="58"/>
      <c r="K175" s="16"/>
      <c r="L175" s="16"/>
      <c r="M175" s="26"/>
      <c r="N175" s="26"/>
      <c r="O175" s="26"/>
      <c r="Q175" s="26"/>
      <c r="R175" s="26"/>
      <c r="S175" s="26"/>
      <c r="T175" s="31"/>
      <c r="U175" s="79"/>
      <c r="V175" s="26"/>
      <c r="W175" s="26"/>
      <c r="X175" s="27"/>
      <c r="Y175" s="27"/>
      <c r="Z175" s="27"/>
      <c r="AA175" s="26"/>
      <c r="AB175" s="16"/>
      <c r="AC175" s="16"/>
      <c r="AD175" s="27"/>
      <c r="AE175" s="27"/>
      <c r="AF175" s="27"/>
      <c r="AG175" s="27"/>
      <c r="AH175" s="15"/>
      <c r="AI175" s="15"/>
      <c r="AJ175" s="46"/>
      <c r="AK175" s="46"/>
      <c r="AL175" s="46"/>
      <c r="AM175" s="46"/>
      <c r="AN175" s="46"/>
      <c r="AO175" s="46"/>
      <c r="AP175" s="46"/>
      <c r="AQ175" s="46"/>
      <c r="AR175" s="46"/>
      <c r="AS175" s="46"/>
    </row>
    <row r="176" spans="3:45" s="17" customFormat="1" x14ac:dyDescent="0.25">
      <c r="C176" s="16"/>
      <c r="D176" s="16"/>
      <c r="E176" s="16"/>
      <c r="F176" s="16"/>
      <c r="G176" s="16"/>
      <c r="H176" s="16"/>
      <c r="I176" s="16"/>
      <c r="J176" s="58"/>
      <c r="K176" s="16"/>
      <c r="L176" s="16"/>
      <c r="M176" s="26"/>
      <c r="N176" s="26"/>
      <c r="O176" s="26"/>
      <c r="Q176" s="26"/>
      <c r="R176" s="26"/>
      <c r="S176" s="26"/>
      <c r="T176" s="31"/>
      <c r="U176" s="79"/>
      <c r="V176" s="26"/>
      <c r="W176" s="26"/>
      <c r="X176" s="58"/>
      <c r="Y176" s="26"/>
      <c r="Z176" s="26"/>
      <c r="AA176" s="26"/>
      <c r="AB176" s="16"/>
      <c r="AC176" s="16"/>
      <c r="AD176" s="16"/>
      <c r="AE176" s="16"/>
      <c r="AF176" s="27"/>
      <c r="AG176" s="27"/>
      <c r="AH176" s="16"/>
      <c r="AI176" s="16"/>
      <c r="AJ176" s="46"/>
      <c r="AK176" s="46"/>
      <c r="AL176" s="46"/>
      <c r="AM176" s="46"/>
      <c r="AN176" s="46"/>
      <c r="AO176" s="46"/>
      <c r="AP176" s="46"/>
      <c r="AQ176" s="46"/>
      <c r="AR176" s="46"/>
      <c r="AS176" s="46"/>
    </row>
    <row r="177" spans="3:45" s="17" customFormat="1" x14ac:dyDescent="0.25">
      <c r="C177" s="16"/>
      <c r="D177" s="16"/>
      <c r="E177" s="16"/>
      <c r="F177" s="16"/>
      <c r="G177" s="16"/>
      <c r="H177" s="16"/>
      <c r="I177" s="16"/>
      <c r="J177" s="58"/>
      <c r="K177" s="16"/>
      <c r="L177" s="16"/>
      <c r="M177" s="26"/>
      <c r="N177" s="26"/>
      <c r="O177" s="26"/>
      <c r="Q177" s="26"/>
      <c r="R177" s="26"/>
      <c r="S177" s="26"/>
      <c r="T177" s="31"/>
      <c r="U177" s="79"/>
      <c r="V177" s="26"/>
      <c r="W177" s="26"/>
      <c r="X177" s="58"/>
      <c r="Y177" s="26"/>
      <c r="Z177" s="26"/>
      <c r="AA177" s="26"/>
      <c r="AB177" s="16"/>
      <c r="AC177" s="16"/>
      <c r="AD177" s="16"/>
      <c r="AE177" s="16"/>
      <c r="AF177" s="16"/>
      <c r="AG177" s="16"/>
      <c r="AH177" s="16"/>
      <c r="AI177" s="16"/>
      <c r="AJ177" s="46"/>
      <c r="AK177" s="46"/>
      <c r="AL177" s="46"/>
      <c r="AM177" s="46"/>
      <c r="AN177" s="46"/>
      <c r="AO177" s="46"/>
      <c r="AP177" s="46"/>
      <c r="AQ177" s="46"/>
      <c r="AR177" s="46"/>
      <c r="AS177" s="46"/>
    </row>
    <row r="178" spans="3:45" s="17" customFormat="1" x14ac:dyDescent="0.25">
      <c r="C178" s="16"/>
      <c r="D178" s="16"/>
      <c r="E178" s="16"/>
      <c r="F178" s="16"/>
      <c r="G178" s="16"/>
      <c r="H178" s="16"/>
      <c r="I178" s="16"/>
      <c r="J178" s="26"/>
      <c r="K178" s="16"/>
      <c r="L178" s="16"/>
      <c r="M178" s="26"/>
      <c r="N178" s="26"/>
      <c r="O178" s="26"/>
      <c r="Q178" s="26"/>
      <c r="R178" s="26"/>
      <c r="S178" s="26"/>
      <c r="T178" s="31"/>
      <c r="U178" s="79"/>
      <c r="V178" s="26"/>
      <c r="W178" s="26"/>
      <c r="X178" s="58"/>
      <c r="Y178" s="26"/>
      <c r="Z178" s="26"/>
      <c r="AA178" s="26"/>
      <c r="AB178" s="16"/>
      <c r="AC178" s="16"/>
      <c r="AD178" s="16"/>
      <c r="AE178" s="16"/>
      <c r="AF178" s="16"/>
      <c r="AG178" s="16"/>
      <c r="AH178" s="16"/>
      <c r="AI178" s="16"/>
      <c r="AJ178" s="46"/>
      <c r="AK178" s="46"/>
      <c r="AL178" s="46"/>
      <c r="AM178" s="46"/>
      <c r="AN178" s="46"/>
      <c r="AO178" s="46"/>
      <c r="AP178" s="46"/>
      <c r="AQ178" s="46"/>
      <c r="AR178" s="46"/>
      <c r="AS178" s="46"/>
    </row>
    <row r="179" spans="3:45" s="10" customFormat="1" x14ac:dyDescent="0.25">
      <c r="C179" s="16"/>
      <c r="D179" s="16"/>
      <c r="E179" s="16"/>
      <c r="F179" s="16"/>
      <c r="G179" s="16"/>
      <c r="H179" s="16"/>
      <c r="I179" s="16"/>
      <c r="J179" s="16"/>
      <c r="K179" s="16"/>
      <c r="L179" s="16"/>
      <c r="M179" s="26"/>
      <c r="N179" s="26"/>
      <c r="O179" s="26"/>
      <c r="P179" s="17"/>
      <c r="Q179" s="26"/>
      <c r="R179" s="26"/>
      <c r="S179" s="26"/>
      <c r="T179" s="31"/>
      <c r="U179" s="79"/>
      <c r="V179" s="26"/>
      <c r="W179" s="26"/>
      <c r="X179" s="58"/>
      <c r="Y179" s="26"/>
      <c r="Z179" s="26"/>
      <c r="AA179" s="26"/>
      <c r="AB179" s="16"/>
      <c r="AC179" s="16"/>
      <c r="AD179" s="16"/>
      <c r="AE179" s="16"/>
      <c r="AF179" s="16"/>
      <c r="AG179" s="16"/>
      <c r="AH179" s="16"/>
      <c r="AI179" s="16"/>
      <c r="AJ179" s="46"/>
      <c r="AK179" s="46"/>
      <c r="AL179" s="46"/>
      <c r="AM179" s="46"/>
      <c r="AN179" s="46"/>
      <c r="AO179" s="46"/>
      <c r="AP179" s="46"/>
      <c r="AQ179" s="46"/>
      <c r="AR179" s="46"/>
      <c r="AS179" s="46"/>
    </row>
    <row r="180" spans="3:45" s="10" customFormat="1" x14ac:dyDescent="0.25">
      <c r="C180" s="16"/>
      <c r="D180" s="16"/>
      <c r="E180" s="16"/>
      <c r="F180" s="16"/>
      <c r="G180" s="16"/>
      <c r="H180" s="16"/>
      <c r="I180" s="16"/>
      <c r="J180" s="16"/>
      <c r="K180" s="16"/>
      <c r="L180" s="16"/>
      <c r="M180" s="26"/>
      <c r="N180" s="16"/>
      <c r="O180" s="26"/>
      <c r="P180" s="17"/>
      <c r="Q180" s="26"/>
      <c r="R180" s="26"/>
      <c r="S180" s="26"/>
      <c r="T180" s="31"/>
      <c r="U180" s="79"/>
      <c r="V180" s="26"/>
      <c r="W180" s="26"/>
      <c r="X180" s="58"/>
      <c r="Y180" s="26"/>
      <c r="Z180" s="26"/>
      <c r="AA180" s="26"/>
      <c r="AB180" s="16"/>
      <c r="AC180" s="16"/>
      <c r="AD180" s="16"/>
      <c r="AE180" s="16"/>
      <c r="AF180" s="16"/>
      <c r="AG180" s="16"/>
      <c r="AH180" s="16"/>
      <c r="AI180" s="16"/>
      <c r="AJ180" s="46"/>
      <c r="AK180" s="46"/>
      <c r="AL180" s="46"/>
      <c r="AM180" s="46"/>
      <c r="AN180" s="46"/>
      <c r="AO180" s="46"/>
      <c r="AP180" s="46"/>
      <c r="AQ180" s="46"/>
      <c r="AR180" s="46"/>
      <c r="AS180" s="46"/>
    </row>
    <row r="181" spans="3:45" s="10" customFormat="1" x14ac:dyDescent="0.25">
      <c r="C181" s="16"/>
      <c r="D181" s="16"/>
      <c r="E181" s="16"/>
      <c r="F181" s="16"/>
      <c r="G181" s="16"/>
      <c r="H181" s="16"/>
      <c r="I181" s="16"/>
      <c r="J181" s="16"/>
      <c r="K181" s="16"/>
      <c r="L181" s="16"/>
      <c r="M181" s="26"/>
      <c r="N181" s="16"/>
      <c r="O181" s="26"/>
      <c r="P181" s="17"/>
      <c r="Q181" s="26"/>
      <c r="R181" s="26"/>
      <c r="S181" s="26"/>
      <c r="T181" s="31"/>
      <c r="U181" s="79"/>
      <c r="V181" s="26"/>
      <c r="W181" s="26"/>
      <c r="X181" s="58"/>
      <c r="Y181" s="26"/>
      <c r="Z181" s="26"/>
      <c r="AA181" s="26"/>
      <c r="AB181" s="16"/>
      <c r="AC181" s="16"/>
      <c r="AD181" s="16"/>
      <c r="AE181" s="16"/>
      <c r="AF181" s="16"/>
      <c r="AG181" s="16"/>
      <c r="AH181" s="16"/>
      <c r="AI181" s="16"/>
      <c r="AJ181" s="46"/>
      <c r="AK181" s="46"/>
      <c r="AL181" s="46"/>
      <c r="AM181" s="46"/>
      <c r="AN181" s="46"/>
      <c r="AO181" s="46"/>
      <c r="AP181" s="46"/>
      <c r="AQ181" s="46"/>
      <c r="AR181" s="46"/>
      <c r="AS181" s="46"/>
    </row>
    <row r="182" spans="3:45" s="10" customFormat="1" x14ac:dyDescent="0.25">
      <c r="C182" s="16"/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7"/>
      <c r="Q182" s="26"/>
      <c r="R182" s="26"/>
      <c r="S182" s="26"/>
      <c r="T182" s="31"/>
      <c r="U182" s="79"/>
      <c r="V182" s="26"/>
      <c r="W182" s="26"/>
      <c r="X182" s="58"/>
      <c r="Y182" s="26"/>
      <c r="Z182" s="26"/>
      <c r="AA182" s="26"/>
      <c r="AB182" s="16"/>
      <c r="AC182" s="16"/>
      <c r="AD182" s="16"/>
      <c r="AE182" s="16"/>
      <c r="AF182" s="16"/>
      <c r="AG182" s="16"/>
      <c r="AH182" s="16"/>
      <c r="AI182" s="16"/>
      <c r="AJ182" s="46"/>
      <c r="AK182" s="46"/>
      <c r="AL182" s="46"/>
      <c r="AM182" s="46"/>
      <c r="AN182" s="46"/>
      <c r="AO182" s="46"/>
      <c r="AP182" s="46"/>
      <c r="AQ182" s="46"/>
      <c r="AR182" s="46"/>
      <c r="AS182" s="46"/>
    </row>
    <row r="183" spans="3:45" s="10" customFormat="1" x14ac:dyDescent="0.25"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7"/>
      <c r="Q183" s="16"/>
      <c r="R183" s="26"/>
      <c r="S183" s="16"/>
      <c r="T183" s="16"/>
      <c r="U183" s="16"/>
      <c r="V183" s="16"/>
      <c r="W183" s="16"/>
      <c r="X183" s="58"/>
      <c r="Y183" s="26"/>
      <c r="Z183" s="26"/>
      <c r="AA183" s="26"/>
      <c r="AB183" s="16"/>
      <c r="AC183" s="16"/>
      <c r="AD183" s="16"/>
      <c r="AE183" s="16"/>
      <c r="AF183" s="16"/>
      <c r="AG183" s="16"/>
      <c r="AH183" s="16"/>
      <c r="AI183" s="16"/>
      <c r="AJ183" s="46"/>
      <c r="AK183" s="46"/>
      <c r="AL183" s="46"/>
      <c r="AM183" s="46"/>
      <c r="AN183" s="46"/>
      <c r="AO183" s="46"/>
      <c r="AP183" s="46"/>
      <c r="AQ183" s="46"/>
      <c r="AR183" s="46"/>
      <c r="AS183" s="46"/>
    </row>
    <row r="184" spans="3:45" s="10" customFormat="1" x14ac:dyDescent="0.25">
      <c r="C184" s="16"/>
      <c r="D184" s="16"/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7"/>
      <c r="Q184" s="16"/>
      <c r="R184" s="31"/>
      <c r="S184" s="16"/>
      <c r="T184" s="16"/>
      <c r="U184" s="16"/>
      <c r="V184" s="16"/>
      <c r="W184" s="16"/>
      <c r="X184" s="58"/>
      <c r="Y184" s="26"/>
      <c r="Z184" s="26"/>
      <c r="AA184" s="26"/>
      <c r="AB184" s="16"/>
      <c r="AC184" s="16"/>
      <c r="AD184" s="16"/>
      <c r="AE184" s="16"/>
      <c r="AF184" s="16"/>
      <c r="AG184" s="16"/>
      <c r="AH184" s="16"/>
      <c r="AI184" s="16"/>
      <c r="AJ184" s="46"/>
      <c r="AK184" s="46"/>
      <c r="AL184" s="46"/>
      <c r="AM184" s="46"/>
      <c r="AN184" s="46"/>
      <c r="AO184" s="46"/>
      <c r="AP184" s="46"/>
      <c r="AQ184" s="46"/>
      <c r="AR184" s="46"/>
      <c r="AS184" s="46"/>
    </row>
    <row r="185" spans="3:45" s="10" customFormat="1" x14ac:dyDescent="0.25">
      <c r="C185" s="16"/>
      <c r="D185" s="16"/>
      <c r="E185" s="16"/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17"/>
      <c r="Q185" s="16"/>
      <c r="R185" s="31"/>
      <c r="S185" s="16"/>
      <c r="T185" s="16"/>
      <c r="U185" s="16"/>
      <c r="V185" s="16"/>
      <c r="W185" s="16"/>
      <c r="X185" s="58"/>
      <c r="Y185" s="26"/>
      <c r="Z185" s="26"/>
      <c r="AA185" s="26"/>
      <c r="AB185" s="16"/>
      <c r="AC185" s="16"/>
      <c r="AD185" s="16"/>
      <c r="AE185" s="16"/>
      <c r="AF185" s="16"/>
      <c r="AG185" s="16"/>
      <c r="AH185" s="16"/>
      <c r="AI185" s="16"/>
      <c r="AJ185" s="46"/>
      <c r="AK185" s="46"/>
      <c r="AL185" s="46"/>
      <c r="AM185" s="46"/>
      <c r="AN185" s="46"/>
      <c r="AO185" s="46"/>
      <c r="AP185" s="46"/>
      <c r="AQ185" s="46"/>
      <c r="AR185" s="46"/>
      <c r="AS185" s="46"/>
    </row>
    <row r="186" spans="3:45" s="10" customFormat="1" x14ac:dyDescent="0.25">
      <c r="C186" s="16"/>
      <c r="D186" s="16"/>
      <c r="E186" s="16"/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17"/>
      <c r="Q186" s="16"/>
      <c r="R186" s="31"/>
      <c r="S186" s="16"/>
      <c r="T186" s="16"/>
      <c r="U186" s="16"/>
      <c r="V186" s="16"/>
      <c r="W186" s="16"/>
      <c r="X186" s="58"/>
      <c r="Y186" s="26"/>
      <c r="Z186" s="26"/>
      <c r="AA186" s="16"/>
      <c r="AB186" s="16"/>
      <c r="AC186" s="16"/>
      <c r="AD186" s="16"/>
      <c r="AE186" s="16"/>
      <c r="AF186" s="16"/>
      <c r="AG186" s="16"/>
      <c r="AH186" s="16"/>
      <c r="AI186" s="16"/>
      <c r="AJ186" s="46"/>
      <c r="AK186" s="46"/>
      <c r="AL186" s="46"/>
      <c r="AM186" s="46"/>
      <c r="AN186" s="46"/>
      <c r="AO186" s="46"/>
      <c r="AP186" s="46"/>
      <c r="AQ186" s="46"/>
      <c r="AR186" s="46"/>
      <c r="AS186" s="46"/>
    </row>
    <row r="187" spans="3:45" s="10" customFormat="1" x14ac:dyDescent="0.25">
      <c r="C187" s="17"/>
      <c r="D187" s="17"/>
      <c r="E187" s="17"/>
      <c r="F187" s="17"/>
      <c r="G187" s="17"/>
      <c r="H187" s="17"/>
      <c r="I187" s="17"/>
      <c r="J187" s="16"/>
      <c r="K187" s="16"/>
      <c r="L187" s="16"/>
      <c r="M187" s="16"/>
      <c r="N187" s="16"/>
      <c r="O187" s="16"/>
      <c r="P187" s="17"/>
      <c r="Q187" s="16"/>
      <c r="R187" s="31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  <c r="AC187" s="16"/>
      <c r="AD187" s="16"/>
      <c r="AE187" s="16"/>
      <c r="AF187" s="16"/>
      <c r="AG187" s="16"/>
      <c r="AH187" s="16"/>
      <c r="AI187" s="16"/>
      <c r="AJ187" s="46"/>
      <c r="AK187" s="46"/>
      <c r="AL187" s="46"/>
      <c r="AM187" s="46"/>
      <c r="AN187" s="46"/>
      <c r="AO187" s="46"/>
      <c r="AP187" s="46"/>
      <c r="AQ187" s="46"/>
      <c r="AR187" s="46"/>
      <c r="AS187" s="46"/>
    </row>
    <row r="188" spans="3:45" s="10" customFormat="1" x14ac:dyDescent="0.25">
      <c r="C188" s="17"/>
      <c r="D188" s="17"/>
      <c r="E188" s="17"/>
      <c r="F188" s="17"/>
      <c r="G188" s="17"/>
      <c r="H188" s="17"/>
      <c r="I188" s="17"/>
      <c r="J188" s="16"/>
      <c r="K188" s="17"/>
      <c r="L188" s="17"/>
      <c r="M188" s="16"/>
      <c r="N188" s="17"/>
      <c r="O188" s="16"/>
      <c r="P188" s="17"/>
      <c r="Q188" s="16"/>
      <c r="R188" s="31"/>
      <c r="S188" s="16"/>
      <c r="T188" s="16"/>
      <c r="U188" s="16"/>
      <c r="V188" s="16"/>
      <c r="W188" s="16"/>
      <c r="X188" s="16"/>
      <c r="Y188" s="16"/>
      <c r="Z188" s="16"/>
      <c r="AA188" s="16"/>
      <c r="AB188" s="16"/>
      <c r="AC188" s="16"/>
      <c r="AD188" s="16"/>
      <c r="AE188" s="16"/>
      <c r="AF188" s="16"/>
      <c r="AG188" s="16"/>
      <c r="AH188" s="16"/>
      <c r="AI188" s="16"/>
      <c r="AJ188" s="46"/>
      <c r="AK188" s="46"/>
      <c r="AL188" s="46"/>
      <c r="AM188" s="46"/>
      <c r="AN188" s="46"/>
      <c r="AO188" s="46"/>
      <c r="AP188" s="46"/>
      <c r="AQ188" s="46"/>
      <c r="AR188" s="46"/>
      <c r="AS188" s="46"/>
    </row>
    <row r="189" spans="3:45" s="10" customFormat="1" x14ac:dyDescent="0.25">
      <c r="C189" s="17"/>
      <c r="D189" s="17"/>
      <c r="E189" s="17"/>
      <c r="F189" s="17"/>
      <c r="G189" s="17"/>
      <c r="H189" s="17"/>
      <c r="I189" s="17"/>
      <c r="J189" s="16"/>
      <c r="K189" s="17"/>
      <c r="L189" s="17"/>
      <c r="M189" s="16"/>
      <c r="N189" s="17"/>
      <c r="O189" s="16"/>
      <c r="P189" s="17"/>
      <c r="Q189" s="16"/>
      <c r="R189" s="31"/>
      <c r="S189" s="16"/>
      <c r="T189" s="16"/>
      <c r="U189" s="16"/>
      <c r="V189" s="16"/>
      <c r="W189" s="16"/>
      <c r="X189" s="16"/>
      <c r="Y189" s="16"/>
      <c r="Z189" s="16"/>
      <c r="AA189" s="16"/>
      <c r="AB189" s="16"/>
      <c r="AC189" s="16"/>
      <c r="AD189" s="16"/>
      <c r="AE189" s="16"/>
      <c r="AF189" s="16"/>
      <c r="AG189" s="16"/>
      <c r="AH189" s="16"/>
      <c r="AI189" s="16"/>
      <c r="AJ189" s="46"/>
      <c r="AK189" s="46"/>
      <c r="AL189" s="46"/>
      <c r="AM189" s="46"/>
      <c r="AN189" s="46"/>
      <c r="AO189" s="46"/>
      <c r="AP189" s="46"/>
      <c r="AQ189" s="46"/>
      <c r="AR189" s="46"/>
      <c r="AS189" s="46"/>
    </row>
    <row r="190" spans="3:45" s="10" customFormat="1" x14ac:dyDescent="0.25">
      <c r="C190" s="17"/>
      <c r="D190" s="17"/>
      <c r="E190" s="17"/>
      <c r="F190" s="17"/>
      <c r="G190" s="17"/>
      <c r="H190" s="17"/>
      <c r="I190" s="17"/>
      <c r="J190" s="16"/>
      <c r="K190" s="17"/>
      <c r="L190" s="17"/>
      <c r="M190" s="17"/>
      <c r="N190" s="17"/>
      <c r="O190" s="17"/>
      <c r="P190" s="17"/>
      <c r="Q190" s="16"/>
      <c r="R190" s="31"/>
      <c r="S190" s="16"/>
      <c r="T190" s="16"/>
      <c r="U190" s="16"/>
      <c r="V190" s="16"/>
      <c r="W190" s="16"/>
      <c r="X190" s="16"/>
      <c r="Y190" s="16"/>
      <c r="Z190" s="16"/>
      <c r="AA190" s="16"/>
      <c r="AB190" s="16"/>
      <c r="AC190" s="16"/>
      <c r="AD190" s="16"/>
      <c r="AE190" s="16"/>
      <c r="AF190" s="16"/>
      <c r="AG190" s="16"/>
      <c r="AH190" s="16"/>
      <c r="AI190" s="16"/>
      <c r="AJ190" s="46"/>
      <c r="AK190" s="46"/>
      <c r="AL190" s="46"/>
      <c r="AM190" s="46"/>
      <c r="AN190" s="46"/>
      <c r="AO190" s="46"/>
      <c r="AP190" s="46"/>
      <c r="AQ190" s="46"/>
      <c r="AR190" s="46"/>
      <c r="AS190" s="46"/>
    </row>
    <row r="191" spans="3:45" s="10" customFormat="1" x14ac:dyDescent="0.25">
      <c r="C191" s="17"/>
      <c r="D191" s="17"/>
      <c r="E191" s="17"/>
      <c r="F191" s="17"/>
      <c r="G191" s="17"/>
      <c r="H191" s="17"/>
      <c r="I191" s="17"/>
      <c r="J191" s="16"/>
      <c r="K191" s="17"/>
      <c r="L191" s="17"/>
      <c r="M191" s="17"/>
      <c r="N191" s="17"/>
      <c r="O191" s="17"/>
      <c r="P191" s="17"/>
      <c r="Q191" s="17"/>
      <c r="R191" s="40"/>
      <c r="S191" s="17"/>
      <c r="T191" s="17"/>
      <c r="U191" s="17"/>
      <c r="V191" s="17"/>
      <c r="W191" s="17"/>
      <c r="X191" s="16"/>
      <c r="Y191" s="16"/>
      <c r="Z191" s="16"/>
      <c r="AA191" s="16"/>
      <c r="AB191" s="16"/>
      <c r="AC191" s="16"/>
      <c r="AD191" s="16"/>
      <c r="AE191" s="16"/>
      <c r="AF191" s="16"/>
      <c r="AG191" s="16"/>
      <c r="AH191" s="17"/>
      <c r="AI191" s="17"/>
      <c r="AJ191" s="46"/>
      <c r="AK191" s="46"/>
      <c r="AL191" s="46"/>
      <c r="AM191" s="46"/>
      <c r="AN191" s="46"/>
      <c r="AO191" s="46"/>
      <c r="AP191" s="46"/>
      <c r="AQ191" s="46"/>
      <c r="AR191" s="46"/>
      <c r="AS191" s="46"/>
    </row>
    <row r="192" spans="3:45" s="10" customFormat="1" x14ac:dyDescent="0.25">
      <c r="C192" s="17"/>
      <c r="D192" s="17"/>
      <c r="E192" s="17"/>
      <c r="F192" s="17"/>
      <c r="G192" s="17"/>
      <c r="H192" s="17"/>
      <c r="I192" s="17"/>
      <c r="J192" s="16"/>
      <c r="K192" s="17"/>
      <c r="L192" s="17"/>
      <c r="M192" s="17"/>
      <c r="N192" s="17"/>
      <c r="O192" s="17"/>
      <c r="P192" s="17"/>
      <c r="Q192" s="17"/>
      <c r="R192" s="40"/>
      <c r="S192" s="17"/>
      <c r="T192" s="17"/>
      <c r="U192" s="17"/>
      <c r="V192" s="17"/>
      <c r="W192" s="17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7"/>
      <c r="AI192" s="17"/>
      <c r="AJ192" s="46"/>
      <c r="AK192" s="46"/>
      <c r="AL192" s="46"/>
      <c r="AM192" s="46"/>
      <c r="AN192" s="46"/>
      <c r="AO192" s="46"/>
      <c r="AP192" s="46"/>
      <c r="AQ192" s="46"/>
      <c r="AR192" s="46"/>
      <c r="AS192" s="46"/>
    </row>
    <row r="193" spans="3:45" s="10" customFormat="1" x14ac:dyDescent="0.25">
      <c r="C193" s="17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7"/>
      <c r="O193" s="17"/>
      <c r="P193" s="17"/>
      <c r="Q193" s="17"/>
      <c r="R193" s="40"/>
      <c r="S193" s="17"/>
      <c r="T193" s="17"/>
      <c r="U193" s="17"/>
      <c r="V193" s="17"/>
      <c r="W193" s="17"/>
      <c r="X193" s="16"/>
      <c r="Y193" s="16"/>
      <c r="Z193" s="16"/>
      <c r="AA193" s="16"/>
      <c r="AB193" s="16"/>
      <c r="AC193" s="16"/>
      <c r="AD193" s="16"/>
      <c r="AE193" s="16"/>
      <c r="AF193" s="16"/>
      <c r="AG193" s="16"/>
      <c r="AH193" s="17"/>
      <c r="AI193" s="17"/>
      <c r="AJ193" s="46"/>
      <c r="AK193" s="46"/>
      <c r="AL193" s="46"/>
      <c r="AM193" s="46"/>
      <c r="AN193" s="46"/>
      <c r="AO193" s="46"/>
      <c r="AP193" s="46"/>
      <c r="AQ193" s="46"/>
      <c r="AR193" s="46"/>
      <c r="AS193" s="46"/>
    </row>
    <row r="194" spans="3:45" s="10" customFormat="1" x14ac:dyDescent="0.25">
      <c r="C194" s="17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7"/>
      <c r="O194" s="17"/>
      <c r="P194" s="17"/>
      <c r="Q194" s="17"/>
      <c r="R194" s="40"/>
      <c r="S194" s="17"/>
      <c r="T194" s="17"/>
      <c r="U194" s="17"/>
      <c r="V194" s="17"/>
      <c r="W194" s="17"/>
      <c r="X194" s="16"/>
      <c r="Y194" s="16"/>
      <c r="Z194" s="16"/>
      <c r="AA194" s="17"/>
      <c r="AB194" s="17"/>
      <c r="AC194" s="17"/>
      <c r="AD194" s="16"/>
      <c r="AE194" s="16"/>
      <c r="AF194" s="16"/>
      <c r="AG194" s="16"/>
      <c r="AH194" s="17"/>
      <c r="AI194" s="17"/>
      <c r="AJ194" s="46"/>
      <c r="AK194" s="46"/>
      <c r="AL194" s="46"/>
      <c r="AM194" s="46"/>
      <c r="AN194" s="46"/>
      <c r="AO194" s="46"/>
      <c r="AP194" s="46"/>
      <c r="AQ194" s="46"/>
      <c r="AR194" s="46"/>
      <c r="AS194" s="46"/>
    </row>
    <row r="195" spans="3:45" s="10" customFormat="1" x14ac:dyDescent="0.25">
      <c r="C195" s="17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7"/>
      <c r="O195" s="17"/>
      <c r="P195" s="17"/>
      <c r="Q195" s="17"/>
      <c r="R195" s="40"/>
      <c r="S195" s="17"/>
      <c r="T195" s="17"/>
      <c r="U195" s="17"/>
      <c r="V195" s="17"/>
      <c r="W195" s="17"/>
      <c r="X195" s="17"/>
      <c r="Y195" s="17"/>
      <c r="Z195" s="17"/>
      <c r="AA195" s="17"/>
      <c r="AB195" s="17"/>
      <c r="AC195" s="17"/>
      <c r="AD195" s="17"/>
      <c r="AE195" s="17"/>
      <c r="AF195" s="16"/>
      <c r="AG195" s="16"/>
      <c r="AH195" s="17"/>
      <c r="AI195" s="17"/>
      <c r="AJ195" s="46"/>
      <c r="AK195" s="46"/>
      <c r="AL195" s="46"/>
      <c r="AM195" s="46"/>
      <c r="AN195" s="46"/>
      <c r="AO195" s="46"/>
      <c r="AP195" s="46"/>
      <c r="AQ195" s="46"/>
      <c r="AR195" s="46"/>
      <c r="AS195" s="46"/>
    </row>
    <row r="196" spans="3:45" s="10" customFormat="1" x14ac:dyDescent="0.25">
      <c r="C196" s="17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7"/>
      <c r="O196" s="17"/>
      <c r="P196" s="17"/>
      <c r="Q196" s="17"/>
      <c r="R196" s="40"/>
      <c r="S196" s="17"/>
      <c r="T196" s="17"/>
      <c r="U196" s="17"/>
      <c r="V196" s="17"/>
      <c r="W196" s="17"/>
      <c r="X196" s="17"/>
      <c r="Y196" s="17"/>
      <c r="Z196" s="17"/>
      <c r="AA196" s="17"/>
      <c r="AB196" s="17"/>
      <c r="AC196" s="17"/>
      <c r="AD196" s="17"/>
      <c r="AE196" s="17"/>
      <c r="AF196" s="17"/>
      <c r="AG196" s="17"/>
      <c r="AH196" s="17"/>
      <c r="AI196" s="17"/>
      <c r="AJ196" s="46"/>
      <c r="AK196" s="46"/>
      <c r="AL196" s="46"/>
      <c r="AM196" s="46"/>
      <c r="AN196" s="46"/>
      <c r="AO196" s="46"/>
      <c r="AP196" s="46"/>
      <c r="AQ196" s="46"/>
      <c r="AR196" s="46"/>
      <c r="AS196" s="46"/>
    </row>
    <row r="197" spans="3:45" s="10" customFormat="1" x14ac:dyDescent="0.25">
      <c r="C197" s="17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7"/>
      <c r="O197" s="17"/>
      <c r="P197" s="17"/>
      <c r="Q197" s="17"/>
      <c r="R197" s="40"/>
      <c r="S197" s="17"/>
      <c r="T197" s="17"/>
      <c r="U197" s="17"/>
      <c r="V197" s="17"/>
      <c r="W197" s="17"/>
      <c r="X197" s="17"/>
      <c r="Y197" s="17"/>
      <c r="Z197" s="17"/>
      <c r="AA197" s="17"/>
      <c r="AB197" s="17"/>
      <c r="AC197" s="17"/>
      <c r="AD197" s="17"/>
      <c r="AE197" s="17"/>
      <c r="AF197" s="17"/>
      <c r="AG197" s="17"/>
      <c r="AH197" s="17"/>
      <c r="AI197" s="17"/>
      <c r="AJ197" s="46"/>
      <c r="AK197" s="46"/>
      <c r="AL197" s="46"/>
      <c r="AM197" s="46"/>
      <c r="AN197" s="46"/>
      <c r="AO197" s="46"/>
      <c r="AP197" s="46"/>
      <c r="AQ197" s="46"/>
      <c r="AR197" s="46"/>
      <c r="AS197" s="46"/>
    </row>
    <row r="198" spans="3:45" s="10" customFormat="1" x14ac:dyDescent="0.25">
      <c r="C198" s="17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7"/>
      <c r="O198" s="17"/>
      <c r="P198" s="17"/>
      <c r="Q198" s="17"/>
      <c r="R198" s="40"/>
      <c r="S198" s="17"/>
      <c r="T198" s="17"/>
      <c r="U198" s="17"/>
      <c r="V198" s="17"/>
      <c r="W198" s="17"/>
      <c r="X198" s="17"/>
      <c r="Y198" s="17"/>
      <c r="Z198" s="17"/>
      <c r="AA198" s="17"/>
      <c r="AB198" s="17"/>
      <c r="AC198" s="17"/>
      <c r="AD198" s="17"/>
      <c r="AE198" s="17"/>
      <c r="AF198" s="17"/>
      <c r="AG198" s="17"/>
      <c r="AH198" s="17"/>
      <c r="AI198" s="17"/>
      <c r="AJ198" s="46"/>
      <c r="AK198" s="46"/>
      <c r="AL198" s="46"/>
      <c r="AM198" s="46"/>
      <c r="AN198" s="46"/>
      <c r="AO198" s="46"/>
      <c r="AP198" s="46"/>
      <c r="AQ198" s="46"/>
      <c r="AR198" s="46"/>
      <c r="AS198" s="46"/>
    </row>
    <row r="199" spans="3:45" s="10" customFormat="1" x14ac:dyDescent="0.25">
      <c r="C199" s="17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7"/>
      <c r="O199" s="17"/>
      <c r="P199" s="17"/>
      <c r="Q199" s="17"/>
      <c r="R199" s="40"/>
      <c r="S199" s="17"/>
      <c r="T199" s="17"/>
      <c r="U199" s="17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46"/>
      <c r="AK199" s="46"/>
      <c r="AL199" s="46"/>
      <c r="AM199" s="46"/>
      <c r="AN199" s="46"/>
      <c r="AO199" s="46"/>
      <c r="AP199" s="46"/>
      <c r="AQ199" s="46"/>
      <c r="AR199" s="46"/>
      <c r="AS199" s="46"/>
    </row>
    <row r="200" spans="3:45" s="10" customFormat="1" x14ac:dyDescent="0.25">
      <c r="C200" s="17"/>
      <c r="D200" s="17"/>
      <c r="E200" s="17"/>
      <c r="F200" s="17"/>
      <c r="G200" s="17"/>
      <c r="H200" s="17"/>
      <c r="I200" s="17"/>
      <c r="J200" s="17"/>
      <c r="K200" s="17"/>
      <c r="L200" s="17"/>
      <c r="M200" s="17"/>
      <c r="N200" s="17"/>
      <c r="O200" s="17"/>
      <c r="P200" s="17"/>
      <c r="Q200" s="17"/>
      <c r="R200" s="40"/>
      <c r="S200" s="17"/>
      <c r="T200" s="17"/>
      <c r="U200" s="17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  <c r="AF200" s="17"/>
      <c r="AG200" s="17"/>
      <c r="AH200" s="17"/>
      <c r="AI200" s="17"/>
      <c r="AJ200" s="17"/>
      <c r="AK200" s="17"/>
      <c r="AL200" s="17"/>
      <c r="AM200" s="17"/>
      <c r="AN200" s="17"/>
      <c r="AO200" s="17"/>
      <c r="AP200" s="17"/>
      <c r="AQ200" s="17"/>
      <c r="AR200" s="17"/>
      <c r="AS200" s="17"/>
    </row>
    <row r="201" spans="3:45" s="10" customFormat="1" x14ac:dyDescent="0.25"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  <c r="P201" s="17"/>
      <c r="Q201" s="17"/>
      <c r="R201" s="40"/>
      <c r="S201" s="17"/>
      <c r="T201" s="17"/>
      <c r="U201" s="1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/>
      <c r="AH201" s="17"/>
      <c r="AI201" s="17"/>
      <c r="AJ201" s="17"/>
      <c r="AK201" s="17"/>
      <c r="AL201" s="17"/>
      <c r="AM201" s="17"/>
      <c r="AN201" s="17"/>
      <c r="AO201" s="17"/>
      <c r="AP201" s="17"/>
      <c r="AQ201" s="17"/>
      <c r="AR201" s="17"/>
      <c r="AS201" s="17"/>
    </row>
    <row r="202" spans="3:45" s="10" customFormat="1" x14ac:dyDescent="0.25"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  <c r="P202" s="17"/>
      <c r="Q202" s="17"/>
      <c r="R202" s="40"/>
      <c r="S202" s="17"/>
      <c r="T202" s="17"/>
      <c r="U202" s="17"/>
      <c r="V202" s="17"/>
      <c r="W202" s="17"/>
      <c r="X202" s="17"/>
      <c r="Y202" s="17"/>
      <c r="Z202" s="17"/>
      <c r="AA202" s="17"/>
      <c r="AB202" s="17"/>
      <c r="AC202" s="17"/>
      <c r="AD202" s="17"/>
      <c r="AE202" s="17"/>
      <c r="AF202" s="17"/>
      <c r="AG202" s="17"/>
      <c r="AH202" s="17"/>
      <c r="AI202" s="17"/>
      <c r="AJ202" s="17"/>
      <c r="AK202" s="17"/>
      <c r="AL202" s="17"/>
      <c r="AM202" s="17"/>
      <c r="AN202" s="17"/>
      <c r="AO202" s="17"/>
      <c r="AP202" s="17"/>
      <c r="AQ202" s="17"/>
      <c r="AR202" s="17"/>
      <c r="AS202" s="17"/>
    </row>
    <row r="203" spans="3:45" s="10" customFormat="1" x14ac:dyDescent="0.25"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  <c r="P203" s="17"/>
      <c r="Q203" s="17"/>
      <c r="R203" s="40"/>
      <c r="S203" s="17"/>
      <c r="T203" s="17"/>
      <c r="U203" s="17"/>
      <c r="V203" s="17"/>
      <c r="W203" s="17"/>
      <c r="X203" s="17"/>
      <c r="Y203" s="17"/>
      <c r="Z203" s="17"/>
      <c r="AA203" s="17"/>
      <c r="AB203" s="17"/>
      <c r="AC203" s="17"/>
      <c r="AD203" s="17"/>
      <c r="AE203" s="17"/>
      <c r="AF203" s="17"/>
      <c r="AG203" s="17"/>
      <c r="AH203" s="17"/>
      <c r="AI203" s="17"/>
      <c r="AJ203" s="17"/>
      <c r="AK203" s="17"/>
      <c r="AL203" s="17"/>
      <c r="AM203" s="17"/>
      <c r="AN203" s="17"/>
      <c r="AO203" s="17"/>
      <c r="AP203" s="17"/>
      <c r="AQ203" s="17"/>
      <c r="AR203" s="17"/>
      <c r="AS203" s="17"/>
    </row>
    <row r="204" spans="3:45" s="10" customFormat="1" x14ac:dyDescent="0.25"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  <c r="P204" s="17"/>
      <c r="Q204" s="17"/>
      <c r="R204" s="40"/>
      <c r="S204" s="17"/>
      <c r="T204" s="17"/>
      <c r="U204" s="17"/>
      <c r="V204" s="17"/>
      <c r="W204" s="17"/>
      <c r="X204" s="17"/>
      <c r="Y204" s="17"/>
      <c r="Z204" s="17"/>
      <c r="AA204" s="17"/>
      <c r="AB204" s="17"/>
      <c r="AC204" s="17"/>
      <c r="AD204" s="17"/>
      <c r="AE204" s="17"/>
      <c r="AF204" s="17"/>
      <c r="AG204" s="17"/>
      <c r="AH204" s="17"/>
      <c r="AI204" s="17"/>
      <c r="AJ204" s="17"/>
      <c r="AK204" s="17"/>
      <c r="AL204" s="17"/>
      <c r="AM204" s="17"/>
      <c r="AN204" s="17"/>
      <c r="AO204" s="17"/>
      <c r="AP204" s="17"/>
      <c r="AQ204" s="17"/>
      <c r="AR204" s="17"/>
      <c r="AS204" s="17"/>
    </row>
    <row r="205" spans="3:45" s="10" customFormat="1" x14ac:dyDescent="0.25">
      <c r="C205" s="17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7"/>
      <c r="Q205" s="17"/>
      <c r="R205" s="40"/>
      <c r="S205" s="17"/>
      <c r="T205" s="17"/>
      <c r="U205" s="17"/>
      <c r="V205" s="17"/>
      <c r="W205" s="17"/>
      <c r="X205" s="17"/>
      <c r="Y205" s="17"/>
      <c r="Z205" s="17"/>
      <c r="AA205" s="17"/>
      <c r="AB205" s="17"/>
      <c r="AC205" s="17"/>
      <c r="AD205" s="17"/>
      <c r="AE205" s="17"/>
      <c r="AF205" s="17"/>
      <c r="AG205" s="17"/>
      <c r="AH205" s="17"/>
      <c r="AI205" s="17"/>
      <c r="AJ205" s="17"/>
      <c r="AK205" s="17"/>
      <c r="AL205" s="17"/>
      <c r="AM205" s="17"/>
      <c r="AN205" s="17"/>
      <c r="AO205" s="17"/>
      <c r="AP205" s="17"/>
      <c r="AQ205" s="17"/>
      <c r="AR205" s="17"/>
      <c r="AS205" s="17"/>
    </row>
    <row r="206" spans="3:45" s="10" customFormat="1" x14ac:dyDescent="0.25">
      <c r="C206" s="17"/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7"/>
      <c r="Q206" s="17"/>
      <c r="R206" s="40"/>
      <c r="S206" s="17"/>
      <c r="T206" s="17"/>
      <c r="U206" s="17"/>
      <c r="V206" s="17"/>
      <c r="W206" s="17"/>
      <c r="X206" s="17"/>
      <c r="Y206" s="17"/>
      <c r="Z206" s="17"/>
      <c r="AA206" s="17"/>
      <c r="AB206" s="17"/>
      <c r="AC206" s="17"/>
      <c r="AD206" s="17"/>
      <c r="AE206" s="17"/>
      <c r="AF206" s="17"/>
      <c r="AG206" s="17"/>
      <c r="AH206" s="17"/>
      <c r="AI206" s="17"/>
      <c r="AJ206" s="17"/>
      <c r="AK206" s="17"/>
      <c r="AL206" s="17"/>
      <c r="AM206" s="17"/>
      <c r="AN206" s="17"/>
      <c r="AO206" s="17"/>
      <c r="AP206" s="17"/>
      <c r="AQ206" s="17"/>
      <c r="AR206" s="17"/>
      <c r="AS206" s="17"/>
    </row>
    <row r="207" spans="3:45" s="10" customFormat="1" x14ac:dyDescent="0.25">
      <c r="C207" s="17"/>
      <c r="D207" s="17"/>
      <c r="E207" s="17"/>
      <c r="F207" s="17"/>
      <c r="G207" s="17"/>
      <c r="H207" s="17"/>
      <c r="I207" s="17"/>
      <c r="J207" s="17"/>
      <c r="K207" s="17"/>
      <c r="L207" s="17"/>
      <c r="M207" s="17"/>
      <c r="N207" s="17"/>
      <c r="O207" s="17"/>
      <c r="P207" s="17"/>
      <c r="Q207" s="17"/>
      <c r="R207" s="40"/>
      <c r="S207" s="17"/>
      <c r="T207" s="17"/>
      <c r="U207" s="17"/>
      <c r="V207" s="17"/>
      <c r="W207" s="17"/>
      <c r="X207" s="17"/>
      <c r="Y207" s="17"/>
      <c r="Z207" s="17"/>
      <c r="AA207" s="17"/>
      <c r="AB207" s="17"/>
      <c r="AC207" s="17"/>
      <c r="AD207" s="17"/>
      <c r="AE207" s="17"/>
      <c r="AF207" s="17"/>
      <c r="AG207" s="17"/>
      <c r="AH207" s="17"/>
      <c r="AI207" s="17"/>
      <c r="AJ207" s="17"/>
      <c r="AK207" s="17"/>
      <c r="AL207" s="17"/>
      <c r="AM207" s="17"/>
      <c r="AN207" s="17"/>
      <c r="AO207" s="17"/>
      <c r="AP207" s="17"/>
      <c r="AQ207" s="17"/>
      <c r="AR207" s="17"/>
      <c r="AS207" s="17"/>
    </row>
    <row r="208" spans="3:45" s="10" customFormat="1" x14ac:dyDescent="0.25">
      <c r="C208" s="17"/>
      <c r="D208" s="17"/>
      <c r="E208" s="17"/>
      <c r="F208" s="17"/>
      <c r="G208" s="17"/>
      <c r="H208" s="17"/>
      <c r="I208" s="17"/>
      <c r="J208" s="17"/>
      <c r="K208" s="17"/>
      <c r="L208" s="17"/>
      <c r="M208" s="17"/>
      <c r="N208" s="17"/>
      <c r="O208" s="17"/>
      <c r="P208" s="17"/>
      <c r="Q208" s="17"/>
      <c r="R208" s="40"/>
      <c r="S208" s="17"/>
      <c r="T208" s="17"/>
      <c r="U208" s="17"/>
      <c r="V208" s="17"/>
      <c r="W208" s="17"/>
      <c r="X208" s="17"/>
      <c r="Y208" s="17"/>
      <c r="Z208" s="17"/>
      <c r="AA208" s="17"/>
      <c r="AB208" s="17"/>
      <c r="AC208" s="17"/>
      <c r="AD208" s="17"/>
      <c r="AE208" s="17"/>
      <c r="AF208" s="17"/>
      <c r="AG208" s="17"/>
      <c r="AH208" s="17"/>
      <c r="AI208" s="17"/>
      <c r="AJ208" s="17"/>
      <c r="AK208" s="17"/>
      <c r="AL208" s="17"/>
      <c r="AM208" s="17"/>
      <c r="AN208" s="17"/>
      <c r="AO208" s="17"/>
      <c r="AP208" s="17"/>
      <c r="AQ208" s="17"/>
      <c r="AR208" s="17"/>
      <c r="AS208" s="17"/>
    </row>
    <row r="209" spans="3:45" s="10" customFormat="1" x14ac:dyDescent="0.25">
      <c r="C209" s="17"/>
      <c r="D209" s="17"/>
      <c r="E209" s="17"/>
      <c r="F209" s="17"/>
      <c r="G209" s="17"/>
      <c r="H209" s="17"/>
      <c r="I209" s="17"/>
      <c r="J209" s="17"/>
      <c r="K209" s="17"/>
      <c r="L209" s="17"/>
      <c r="M209" s="17"/>
      <c r="N209" s="17"/>
      <c r="O209" s="17"/>
      <c r="P209" s="17"/>
      <c r="Q209" s="17"/>
      <c r="R209" s="40"/>
      <c r="S209" s="17"/>
      <c r="T209" s="17"/>
      <c r="U209" s="17"/>
      <c r="V209" s="17"/>
      <c r="W209" s="17"/>
      <c r="X209" s="17"/>
      <c r="Y209" s="17"/>
      <c r="Z209" s="17"/>
      <c r="AA209" s="17"/>
      <c r="AB209" s="17"/>
      <c r="AC209" s="17"/>
      <c r="AD209" s="17"/>
      <c r="AE209" s="17"/>
      <c r="AF209" s="17"/>
      <c r="AG209" s="17"/>
      <c r="AH209" s="17"/>
      <c r="AI209" s="17"/>
      <c r="AJ209" s="17"/>
      <c r="AK209" s="17"/>
      <c r="AL209" s="17"/>
      <c r="AM209" s="17"/>
      <c r="AN209" s="17"/>
      <c r="AO209" s="17"/>
      <c r="AP209" s="17"/>
      <c r="AQ209" s="17"/>
      <c r="AR209" s="17"/>
      <c r="AS209" s="17"/>
    </row>
    <row r="210" spans="3:45" s="10" customFormat="1" x14ac:dyDescent="0.25">
      <c r="C210" s="17"/>
      <c r="D210" s="17"/>
      <c r="E210" s="17"/>
      <c r="F210" s="17"/>
      <c r="G210" s="17"/>
      <c r="H210" s="17"/>
      <c r="I210" s="17"/>
      <c r="J210" s="17"/>
      <c r="K210" s="17"/>
      <c r="L210" s="17"/>
      <c r="M210" s="17"/>
      <c r="N210" s="17"/>
      <c r="O210" s="17"/>
      <c r="P210" s="17"/>
      <c r="Q210" s="17"/>
      <c r="R210" s="40"/>
      <c r="S210" s="17"/>
      <c r="T210" s="17"/>
      <c r="U210" s="17"/>
      <c r="V210" s="17"/>
      <c r="W210" s="17"/>
      <c r="X210" s="17"/>
      <c r="Y210" s="17"/>
      <c r="Z210" s="17"/>
      <c r="AA210" s="17"/>
      <c r="AB210" s="17"/>
      <c r="AC210" s="17"/>
      <c r="AD210" s="17"/>
      <c r="AE210" s="17"/>
      <c r="AF210" s="17"/>
      <c r="AG210" s="17"/>
      <c r="AH210" s="17"/>
      <c r="AI210" s="17"/>
      <c r="AJ210" s="17"/>
      <c r="AK210" s="17"/>
      <c r="AL210" s="17"/>
      <c r="AM210" s="17"/>
      <c r="AN210" s="17"/>
      <c r="AO210" s="17"/>
      <c r="AP210" s="17"/>
      <c r="AQ210" s="17"/>
      <c r="AR210" s="17"/>
      <c r="AS210" s="17"/>
    </row>
    <row r="211" spans="3:45" s="10" customFormat="1" x14ac:dyDescent="0.25">
      <c r="C211" s="17"/>
      <c r="D211" s="17"/>
      <c r="E211" s="17"/>
      <c r="F211" s="17"/>
      <c r="G211" s="17"/>
      <c r="H211" s="17"/>
      <c r="I211" s="17"/>
      <c r="J211" s="17"/>
      <c r="K211" s="17"/>
      <c r="L211" s="17"/>
      <c r="M211" s="17"/>
      <c r="N211" s="17"/>
      <c r="O211" s="17"/>
      <c r="P211" s="17"/>
      <c r="Q211" s="17"/>
      <c r="R211" s="40"/>
      <c r="S211" s="17"/>
      <c r="T211" s="17"/>
      <c r="U211" s="17"/>
      <c r="V211" s="17"/>
      <c r="W211" s="17"/>
      <c r="X211" s="17"/>
      <c r="Y211" s="17"/>
      <c r="Z211" s="17"/>
      <c r="AA211" s="17"/>
      <c r="AB211" s="17"/>
      <c r="AC211" s="17"/>
      <c r="AD211" s="17"/>
      <c r="AE211" s="17"/>
      <c r="AF211" s="17"/>
      <c r="AG211" s="17"/>
      <c r="AH211" s="17"/>
      <c r="AI211" s="17"/>
      <c r="AJ211" s="17"/>
      <c r="AK211" s="17"/>
      <c r="AL211" s="17"/>
      <c r="AM211" s="17"/>
      <c r="AN211" s="17"/>
      <c r="AO211" s="17"/>
      <c r="AP211" s="17"/>
      <c r="AQ211" s="17"/>
      <c r="AR211" s="17"/>
      <c r="AS211" s="17"/>
    </row>
    <row r="212" spans="3:45" s="10" customFormat="1" x14ac:dyDescent="0.25">
      <c r="C212" s="17"/>
      <c r="D212" s="17"/>
      <c r="E212" s="17"/>
      <c r="F212" s="17"/>
      <c r="G212" s="17"/>
      <c r="H212" s="17"/>
      <c r="I212" s="17"/>
      <c r="J212" s="17"/>
      <c r="K212" s="17"/>
      <c r="L212" s="17"/>
      <c r="M212" s="17"/>
      <c r="N212" s="17"/>
      <c r="O212" s="17"/>
      <c r="P212" s="17"/>
      <c r="Q212" s="17"/>
      <c r="R212" s="40"/>
      <c r="S212" s="17"/>
      <c r="T212" s="17"/>
      <c r="U212" s="17"/>
      <c r="V212" s="17"/>
      <c r="W212" s="17"/>
      <c r="X212" s="17"/>
      <c r="Y212" s="17"/>
      <c r="Z212" s="17"/>
      <c r="AA212" s="17"/>
      <c r="AB212" s="17"/>
      <c r="AC212" s="17"/>
      <c r="AD212" s="17"/>
      <c r="AE212" s="17"/>
      <c r="AF212" s="17"/>
      <c r="AG212" s="17"/>
      <c r="AH212" s="17"/>
      <c r="AI212" s="17"/>
      <c r="AJ212" s="17"/>
      <c r="AK212" s="17"/>
      <c r="AL212" s="17"/>
      <c r="AM212" s="17"/>
      <c r="AN212" s="17"/>
      <c r="AO212" s="17"/>
      <c r="AP212" s="17"/>
      <c r="AQ212" s="17"/>
      <c r="AR212" s="17"/>
      <c r="AS212" s="17"/>
    </row>
    <row r="213" spans="3:45" s="10" customFormat="1" x14ac:dyDescent="0.25">
      <c r="C213" s="17"/>
      <c r="D213" s="17"/>
      <c r="E213" s="17"/>
      <c r="F213" s="17"/>
      <c r="G213" s="17"/>
      <c r="H213" s="17"/>
      <c r="I213" s="17"/>
      <c r="J213" s="17"/>
      <c r="K213" s="17"/>
      <c r="L213" s="17"/>
      <c r="M213" s="17"/>
      <c r="N213" s="17"/>
      <c r="O213" s="17"/>
      <c r="P213" s="17"/>
      <c r="Q213" s="17"/>
      <c r="R213" s="40"/>
      <c r="S213" s="17"/>
      <c r="T213" s="17"/>
      <c r="U213" s="17"/>
      <c r="V213" s="17"/>
      <c r="W213" s="17"/>
      <c r="X213" s="17"/>
      <c r="Y213" s="17"/>
      <c r="Z213" s="17"/>
      <c r="AA213" s="17"/>
      <c r="AB213" s="17"/>
      <c r="AC213" s="17"/>
      <c r="AD213" s="17"/>
      <c r="AE213" s="17"/>
      <c r="AF213" s="17"/>
      <c r="AG213" s="17"/>
      <c r="AH213" s="17"/>
      <c r="AI213" s="17"/>
      <c r="AJ213" s="17"/>
      <c r="AK213" s="17"/>
      <c r="AL213" s="17"/>
      <c r="AM213" s="17"/>
      <c r="AN213" s="17"/>
      <c r="AO213" s="17"/>
      <c r="AP213" s="17"/>
      <c r="AQ213" s="17"/>
      <c r="AR213" s="17"/>
      <c r="AS213" s="17"/>
    </row>
    <row r="214" spans="3:45" s="10" customFormat="1" x14ac:dyDescent="0.25">
      <c r="C214" s="17"/>
      <c r="D214" s="17"/>
      <c r="E214" s="17"/>
      <c r="F214" s="17"/>
      <c r="G214" s="17"/>
      <c r="H214" s="17"/>
      <c r="I214" s="17"/>
      <c r="J214" s="17"/>
      <c r="K214" s="17"/>
      <c r="L214" s="17"/>
      <c r="M214" s="17"/>
      <c r="N214" s="17"/>
      <c r="O214" s="17"/>
      <c r="P214" s="17"/>
      <c r="Q214" s="17"/>
      <c r="R214" s="40"/>
      <c r="S214" s="17"/>
      <c r="T214" s="17"/>
      <c r="U214" s="17"/>
      <c r="V214" s="17"/>
      <c r="W214" s="17"/>
      <c r="X214" s="17"/>
      <c r="Y214" s="17"/>
      <c r="Z214" s="17"/>
      <c r="AA214" s="17"/>
      <c r="AB214" s="17"/>
      <c r="AC214" s="17"/>
      <c r="AD214" s="17"/>
      <c r="AE214" s="17"/>
      <c r="AF214" s="17"/>
      <c r="AG214" s="17"/>
      <c r="AH214" s="17"/>
      <c r="AI214" s="17"/>
      <c r="AJ214" s="17"/>
      <c r="AK214" s="17"/>
      <c r="AL214" s="17"/>
      <c r="AM214" s="17"/>
      <c r="AN214" s="17"/>
      <c r="AO214" s="17"/>
      <c r="AP214" s="17"/>
      <c r="AQ214" s="17"/>
      <c r="AR214" s="17"/>
      <c r="AS214" s="17"/>
    </row>
    <row r="215" spans="3:45" s="10" customFormat="1" x14ac:dyDescent="0.25">
      <c r="C215" s="17"/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7"/>
      <c r="O215" s="17"/>
      <c r="P215" s="17"/>
      <c r="Q215" s="17"/>
      <c r="R215" s="40"/>
      <c r="S215" s="17"/>
      <c r="T215" s="17"/>
      <c r="U215" s="17"/>
      <c r="V215" s="17"/>
      <c r="W215" s="17"/>
      <c r="X215" s="17"/>
      <c r="Y215" s="17"/>
      <c r="Z215" s="17"/>
      <c r="AA215" s="17"/>
      <c r="AB215" s="17"/>
      <c r="AC215" s="17"/>
      <c r="AD215" s="17"/>
      <c r="AE215" s="17"/>
      <c r="AF215" s="17"/>
      <c r="AG215" s="17"/>
      <c r="AH215" s="17"/>
      <c r="AI215" s="17"/>
      <c r="AJ215" s="17"/>
      <c r="AK215" s="17"/>
      <c r="AL215" s="17"/>
      <c r="AM215" s="17"/>
      <c r="AN215" s="17"/>
      <c r="AO215" s="17"/>
      <c r="AP215" s="17"/>
      <c r="AQ215" s="17"/>
      <c r="AR215" s="17"/>
      <c r="AS215" s="17"/>
    </row>
    <row r="216" spans="3:45" s="10" customFormat="1" x14ac:dyDescent="0.25">
      <c r="C216" s="17"/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7"/>
      <c r="Q216" s="17"/>
      <c r="R216" s="40"/>
      <c r="S216" s="17"/>
      <c r="T216" s="17"/>
      <c r="U216" s="17"/>
      <c r="V216" s="17"/>
      <c r="W216" s="17"/>
      <c r="X216" s="17"/>
      <c r="Y216" s="17"/>
      <c r="Z216" s="17"/>
      <c r="AA216" s="17"/>
      <c r="AB216" s="17"/>
      <c r="AC216" s="17"/>
      <c r="AD216" s="17"/>
      <c r="AE216" s="17"/>
      <c r="AF216" s="17"/>
      <c r="AG216" s="17"/>
      <c r="AH216" s="17"/>
      <c r="AI216" s="17"/>
      <c r="AJ216" s="17"/>
      <c r="AK216" s="17"/>
      <c r="AL216" s="17"/>
      <c r="AM216" s="17"/>
      <c r="AN216" s="17"/>
      <c r="AO216" s="17"/>
      <c r="AP216" s="17"/>
      <c r="AQ216" s="17"/>
      <c r="AR216" s="17"/>
      <c r="AS216" s="17"/>
    </row>
    <row r="217" spans="3:45" s="10" customFormat="1" x14ac:dyDescent="0.25">
      <c r="C217" s="17"/>
      <c r="D217" s="17"/>
      <c r="E217" s="17"/>
      <c r="F217" s="17"/>
      <c r="G217" s="17"/>
      <c r="H217" s="17"/>
      <c r="I217" s="17"/>
      <c r="J217" s="17"/>
      <c r="K217" s="17"/>
      <c r="L217" s="17"/>
      <c r="M217" s="17"/>
      <c r="N217" s="17"/>
      <c r="O217" s="17"/>
      <c r="P217" s="17"/>
      <c r="Q217" s="17"/>
      <c r="R217" s="40"/>
      <c r="S217" s="17"/>
      <c r="T217" s="17"/>
      <c r="U217" s="17"/>
      <c r="V217" s="17"/>
      <c r="W217" s="17"/>
      <c r="X217" s="17"/>
      <c r="Y217" s="17"/>
      <c r="Z217" s="17"/>
      <c r="AA217" s="17"/>
      <c r="AB217" s="17"/>
      <c r="AC217" s="17"/>
      <c r="AD217" s="17"/>
      <c r="AE217" s="17"/>
      <c r="AF217" s="17"/>
      <c r="AG217" s="17"/>
      <c r="AH217" s="17"/>
      <c r="AI217" s="17"/>
      <c r="AJ217" s="17"/>
      <c r="AK217" s="17"/>
      <c r="AL217" s="17"/>
      <c r="AM217" s="17"/>
      <c r="AN217" s="17"/>
      <c r="AO217" s="17"/>
      <c r="AP217" s="17"/>
      <c r="AQ217" s="17"/>
      <c r="AR217" s="17"/>
      <c r="AS217" s="17"/>
    </row>
    <row r="218" spans="3:45" s="10" customFormat="1" x14ac:dyDescent="0.25">
      <c r="C218" s="17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7"/>
      <c r="O218" s="17"/>
      <c r="P218" s="17"/>
      <c r="Q218" s="17"/>
      <c r="R218" s="40"/>
      <c r="S218" s="17"/>
      <c r="T218" s="17"/>
      <c r="U218" s="17"/>
      <c r="V218" s="17"/>
      <c r="W218" s="17"/>
      <c r="X218" s="17"/>
      <c r="Y218" s="17"/>
      <c r="Z218" s="17"/>
      <c r="AA218" s="17"/>
      <c r="AB218" s="17"/>
      <c r="AC218" s="17"/>
      <c r="AD218" s="17"/>
      <c r="AE218" s="17"/>
      <c r="AF218" s="17"/>
      <c r="AG218" s="17"/>
      <c r="AH218" s="17"/>
      <c r="AI218" s="17"/>
      <c r="AJ218" s="17"/>
      <c r="AK218" s="17"/>
      <c r="AL218" s="17"/>
      <c r="AM218" s="17"/>
      <c r="AN218" s="17"/>
      <c r="AO218" s="17"/>
      <c r="AP218" s="17"/>
      <c r="AQ218" s="17"/>
      <c r="AR218" s="17"/>
      <c r="AS218" s="17"/>
    </row>
    <row r="219" spans="3:45" s="10" customFormat="1" x14ac:dyDescent="0.25">
      <c r="C219" s="17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7"/>
      <c r="O219" s="17"/>
      <c r="P219" s="17"/>
      <c r="Q219" s="17"/>
      <c r="R219" s="40"/>
      <c r="S219" s="17"/>
      <c r="T219" s="17"/>
      <c r="U219" s="17"/>
      <c r="V219" s="17"/>
      <c r="W219" s="17"/>
      <c r="X219" s="17"/>
      <c r="Y219" s="17"/>
      <c r="Z219" s="17"/>
      <c r="AA219" s="17"/>
      <c r="AB219" s="17"/>
      <c r="AC219" s="17"/>
      <c r="AD219" s="17"/>
      <c r="AE219" s="17"/>
      <c r="AF219" s="17"/>
      <c r="AG219" s="17"/>
      <c r="AH219" s="17"/>
      <c r="AI219" s="17"/>
      <c r="AJ219" s="17"/>
      <c r="AK219" s="17"/>
      <c r="AL219" s="17"/>
      <c r="AM219" s="17"/>
      <c r="AN219" s="17"/>
      <c r="AO219" s="17"/>
      <c r="AP219" s="17"/>
      <c r="AQ219" s="17"/>
      <c r="AR219" s="17"/>
      <c r="AS219" s="17"/>
    </row>
    <row r="220" spans="3:45" s="10" customFormat="1" x14ac:dyDescent="0.25">
      <c r="C220" s="17"/>
      <c r="D220" s="17"/>
      <c r="E220" s="17"/>
      <c r="F220" s="17"/>
      <c r="G220" s="17"/>
      <c r="H220" s="17"/>
      <c r="I220" s="17"/>
      <c r="J220" s="17"/>
      <c r="K220" s="17"/>
      <c r="L220" s="17"/>
      <c r="M220" s="17"/>
      <c r="N220" s="17"/>
      <c r="O220" s="17"/>
      <c r="P220" s="17"/>
      <c r="Q220" s="17"/>
      <c r="R220" s="40"/>
      <c r="S220" s="17"/>
      <c r="T220" s="17"/>
      <c r="U220" s="17"/>
      <c r="V220" s="17"/>
      <c r="W220" s="17"/>
      <c r="X220" s="17"/>
      <c r="Y220" s="17"/>
      <c r="Z220" s="17"/>
      <c r="AA220" s="17"/>
      <c r="AB220" s="17"/>
      <c r="AC220" s="17"/>
      <c r="AD220" s="17"/>
      <c r="AE220" s="17"/>
      <c r="AF220" s="17"/>
      <c r="AG220" s="17"/>
      <c r="AH220" s="17"/>
      <c r="AI220" s="17"/>
      <c r="AJ220" s="17"/>
      <c r="AK220" s="17"/>
      <c r="AL220" s="17"/>
      <c r="AM220" s="17"/>
      <c r="AN220" s="17"/>
      <c r="AO220" s="17"/>
      <c r="AP220" s="17"/>
      <c r="AQ220" s="17"/>
      <c r="AR220" s="17"/>
      <c r="AS220" s="17"/>
    </row>
    <row r="221" spans="3:45" s="10" customFormat="1" x14ac:dyDescent="0.25">
      <c r="C221" s="17"/>
      <c r="D221" s="17"/>
      <c r="E221" s="17"/>
      <c r="F221" s="17"/>
      <c r="G221" s="17"/>
      <c r="H221" s="17"/>
      <c r="I221" s="17"/>
      <c r="J221" s="17"/>
      <c r="K221" s="17"/>
      <c r="L221" s="17"/>
      <c r="M221" s="17"/>
      <c r="N221" s="17"/>
      <c r="O221" s="17"/>
      <c r="P221" s="17"/>
      <c r="Q221" s="17"/>
      <c r="R221" s="40"/>
      <c r="S221" s="17"/>
      <c r="T221" s="17"/>
      <c r="U221" s="17"/>
      <c r="V221" s="17"/>
      <c r="W221" s="17"/>
      <c r="X221" s="17"/>
      <c r="Y221" s="17"/>
      <c r="Z221" s="17"/>
      <c r="AA221" s="17"/>
      <c r="AB221" s="17"/>
      <c r="AC221" s="17"/>
      <c r="AD221" s="17"/>
      <c r="AE221" s="17"/>
      <c r="AF221" s="17"/>
      <c r="AG221" s="17"/>
      <c r="AH221" s="17"/>
      <c r="AI221" s="17"/>
      <c r="AJ221" s="17"/>
      <c r="AK221" s="17"/>
      <c r="AL221" s="17"/>
      <c r="AM221" s="17"/>
      <c r="AN221" s="17"/>
      <c r="AO221" s="17"/>
      <c r="AP221" s="17"/>
      <c r="AQ221" s="17"/>
      <c r="AR221" s="17"/>
      <c r="AS221" s="17"/>
    </row>
    <row r="222" spans="3:45" s="10" customFormat="1" x14ac:dyDescent="0.25">
      <c r="C222" s="8"/>
      <c r="D222" s="17"/>
      <c r="E222" s="8"/>
      <c r="F222" s="8"/>
      <c r="G222" s="8"/>
      <c r="H222" s="17"/>
      <c r="I222" s="8"/>
      <c r="J222" s="17"/>
      <c r="K222" s="17"/>
      <c r="L222" s="17"/>
      <c r="M222" s="17"/>
      <c r="N222" s="17"/>
      <c r="O222" s="17"/>
      <c r="P222" s="17"/>
      <c r="Q222" s="17"/>
      <c r="R222" s="40"/>
      <c r="S222" s="17"/>
      <c r="T222" s="17"/>
      <c r="U222" s="17"/>
      <c r="V222" s="17"/>
      <c r="W222" s="17"/>
      <c r="X222" s="17"/>
      <c r="Y222" s="17"/>
      <c r="Z222" s="17"/>
      <c r="AA222" s="17"/>
      <c r="AB222" s="17"/>
      <c r="AC222" s="17"/>
      <c r="AD222" s="17"/>
      <c r="AE222" s="17"/>
      <c r="AF222" s="17"/>
      <c r="AG222" s="17"/>
      <c r="AH222" s="17"/>
      <c r="AI222" s="17"/>
      <c r="AJ222" s="17"/>
      <c r="AK222" s="17"/>
      <c r="AL222" s="17"/>
      <c r="AM222" s="17"/>
      <c r="AN222" s="17"/>
      <c r="AO222" s="17"/>
      <c r="AP222" s="17"/>
      <c r="AQ222" s="17"/>
      <c r="AR222" s="17"/>
      <c r="AS222" s="17"/>
    </row>
    <row r="223" spans="3:45" s="10" customFormat="1" x14ac:dyDescent="0.25">
      <c r="C223" s="8"/>
      <c r="D223" s="17"/>
      <c r="E223" s="8"/>
      <c r="F223" s="8"/>
      <c r="G223" s="8"/>
      <c r="H223" s="17"/>
      <c r="I223" s="8"/>
      <c r="J223" s="17"/>
      <c r="K223" s="8"/>
      <c r="L223" s="17"/>
      <c r="M223" s="17"/>
      <c r="N223" s="8"/>
      <c r="O223" s="17"/>
      <c r="P223" s="17"/>
      <c r="Q223" s="17"/>
      <c r="R223" s="40"/>
      <c r="S223" s="17"/>
      <c r="T223" s="17"/>
      <c r="U223" s="17"/>
      <c r="V223" s="17"/>
      <c r="W223" s="17"/>
      <c r="X223" s="17"/>
      <c r="Y223" s="17"/>
      <c r="Z223" s="17"/>
      <c r="AA223" s="17"/>
      <c r="AB223" s="17"/>
      <c r="AC223" s="17"/>
      <c r="AD223" s="17"/>
      <c r="AE223" s="17"/>
      <c r="AF223" s="17"/>
      <c r="AG223" s="17"/>
      <c r="AH223" s="17"/>
      <c r="AI223" s="17"/>
      <c r="AJ223" s="17"/>
      <c r="AK223" s="17"/>
      <c r="AL223" s="17"/>
      <c r="AM223" s="17"/>
      <c r="AN223" s="17"/>
      <c r="AO223" s="17"/>
      <c r="AP223" s="17"/>
      <c r="AQ223" s="17"/>
      <c r="AR223" s="17"/>
      <c r="AS223" s="17"/>
    </row>
    <row r="224" spans="3:45" s="10" customFormat="1" x14ac:dyDescent="0.25">
      <c r="C224" s="8"/>
      <c r="D224" s="17"/>
      <c r="E224" s="8"/>
      <c r="F224" s="8"/>
      <c r="G224" s="8"/>
      <c r="H224" s="17"/>
      <c r="I224" s="8"/>
      <c r="J224" s="17"/>
      <c r="K224" s="8"/>
      <c r="L224" s="17"/>
      <c r="M224" s="17"/>
      <c r="N224" s="8"/>
      <c r="O224" s="17"/>
      <c r="P224" s="17"/>
      <c r="Q224" s="8"/>
      <c r="R224" s="40"/>
      <c r="S224" s="8"/>
      <c r="T224" s="17"/>
      <c r="U224" s="8"/>
      <c r="V224" s="17"/>
      <c r="W224" s="8"/>
      <c r="X224" s="17"/>
      <c r="Y224" s="17"/>
      <c r="Z224" s="17"/>
      <c r="AA224" s="17"/>
      <c r="AB224" s="17"/>
      <c r="AC224" s="17"/>
      <c r="AD224" s="17"/>
      <c r="AE224" s="17"/>
      <c r="AF224" s="17"/>
      <c r="AG224" s="17"/>
      <c r="AH224" s="17"/>
      <c r="AI224" s="17"/>
      <c r="AJ224" s="17"/>
      <c r="AK224" s="17"/>
      <c r="AL224" s="17"/>
      <c r="AM224" s="17"/>
      <c r="AN224" s="17"/>
      <c r="AO224" s="17"/>
      <c r="AP224" s="17"/>
      <c r="AQ224" s="17"/>
      <c r="AR224" s="17"/>
      <c r="AS224" s="17"/>
    </row>
    <row r="225" spans="3:45" s="10" customFormat="1" x14ac:dyDescent="0.25">
      <c r="C225" s="8"/>
      <c r="D225" s="17"/>
      <c r="E225" s="8"/>
      <c r="F225" s="8"/>
      <c r="G225" s="8"/>
      <c r="H225" s="17"/>
      <c r="I225" s="8"/>
      <c r="J225" s="17"/>
      <c r="K225" s="8"/>
      <c r="L225" s="17"/>
      <c r="M225" s="8"/>
      <c r="N225" s="8"/>
      <c r="O225" s="8"/>
      <c r="P225" s="17"/>
      <c r="Q225" s="8"/>
      <c r="R225" s="40"/>
      <c r="S225" s="8"/>
      <c r="T225" s="17"/>
      <c r="U225" s="8"/>
      <c r="V225" s="17"/>
      <c r="W225" s="8"/>
      <c r="X225" s="17"/>
      <c r="Y225" s="17"/>
      <c r="Z225" s="17"/>
      <c r="AA225" s="17"/>
      <c r="AB225" s="17"/>
      <c r="AC225" s="17"/>
      <c r="AD225" s="17"/>
      <c r="AE225" s="17"/>
      <c r="AF225" s="17"/>
      <c r="AG225" s="17"/>
      <c r="AH225" s="17"/>
      <c r="AI225" s="17"/>
      <c r="AJ225" s="17"/>
      <c r="AK225" s="17"/>
      <c r="AL225" s="17"/>
      <c r="AM225" s="17"/>
      <c r="AN225" s="17"/>
      <c r="AO225" s="17"/>
      <c r="AP225" s="17"/>
      <c r="AQ225" s="17"/>
      <c r="AR225" s="17"/>
      <c r="AS225" s="17"/>
    </row>
    <row r="226" spans="3:45" s="10" customFormat="1" x14ac:dyDescent="0.25">
      <c r="C226" s="8"/>
      <c r="D226" s="17"/>
      <c r="E226" s="8"/>
      <c r="F226" s="8"/>
      <c r="G226" s="8"/>
      <c r="H226" s="17"/>
      <c r="I226" s="8"/>
      <c r="J226" s="17"/>
      <c r="K226" s="8"/>
      <c r="L226" s="17"/>
      <c r="M226" s="8"/>
      <c r="N226" s="8"/>
      <c r="O226" s="8"/>
      <c r="P226" s="17"/>
      <c r="Q226" s="8"/>
      <c r="R226" s="40"/>
      <c r="S226" s="8"/>
      <c r="T226" s="17"/>
      <c r="U226" s="8"/>
      <c r="V226" s="17"/>
      <c r="W226" s="8"/>
      <c r="X226" s="17"/>
      <c r="Y226" s="17"/>
      <c r="Z226" s="17"/>
      <c r="AA226" s="17"/>
      <c r="AB226" s="17"/>
      <c r="AC226" s="17"/>
      <c r="AD226" s="17"/>
      <c r="AE226" s="17"/>
      <c r="AF226" s="17"/>
      <c r="AG226" s="17"/>
      <c r="AH226" s="17"/>
      <c r="AI226" s="17"/>
      <c r="AJ226" s="17"/>
      <c r="AK226" s="17"/>
      <c r="AL226" s="17"/>
      <c r="AM226" s="17"/>
      <c r="AN226" s="17"/>
      <c r="AO226" s="17"/>
      <c r="AP226" s="17"/>
      <c r="AQ226" s="17"/>
      <c r="AR226" s="17"/>
      <c r="AS226" s="17"/>
    </row>
    <row r="227" spans="3:45" s="10" customFormat="1" x14ac:dyDescent="0.25">
      <c r="C227" s="8"/>
      <c r="D227" s="17"/>
      <c r="E227" s="8"/>
      <c r="F227" s="8"/>
      <c r="G227" s="8"/>
      <c r="H227" s="17"/>
      <c r="I227" s="8"/>
      <c r="J227" s="17"/>
      <c r="K227" s="8"/>
      <c r="L227" s="17"/>
      <c r="M227" s="8"/>
      <c r="N227" s="8"/>
      <c r="O227" s="8"/>
      <c r="P227" s="17"/>
      <c r="Q227" s="8"/>
      <c r="R227" s="40"/>
      <c r="S227" s="8"/>
      <c r="T227" s="17"/>
      <c r="U227" s="8"/>
      <c r="V227" s="17"/>
      <c r="W227" s="8"/>
      <c r="X227" s="17"/>
      <c r="Y227" s="17"/>
      <c r="Z227" s="17"/>
      <c r="AA227" s="8"/>
      <c r="AB227" s="8"/>
      <c r="AC227" s="8"/>
      <c r="AD227" s="17"/>
      <c r="AE227" s="17"/>
      <c r="AF227" s="17"/>
      <c r="AG227" s="17"/>
      <c r="AH227" s="17"/>
      <c r="AI227" s="17"/>
      <c r="AJ227" s="17"/>
      <c r="AK227" s="17"/>
      <c r="AL227" s="17"/>
      <c r="AM227" s="17"/>
      <c r="AN227" s="17"/>
      <c r="AO227" s="17"/>
      <c r="AP227" s="17"/>
      <c r="AQ227" s="17"/>
      <c r="AR227" s="17"/>
      <c r="AS227" s="17"/>
    </row>
    <row r="228" spans="3:45" s="10" customFormat="1" x14ac:dyDescent="0.25">
      <c r="C228" s="8"/>
      <c r="D228" s="17"/>
      <c r="E228" s="8"/>
      <c r="F228" s="8"/>
      <c r="G228" s="8"/>
      <c r="H228" s="17"/>
      <c r="I228" s="8"/>
      <c r="J228" s="8"/>
      <c r="K228" s="8"/>
      <c r="L228" s="17"/>
      <c r="M228" s="8"/>
      <c r="N228" s="8"/>
      <c r="O228" s="8"/>
      <c r="P228" s="17"/>
      <c r="Q228" s="8"/>
      <c r="R228" s="40"/>
      <c r="S228" s="8"/>
      <c r="T228" s="17"/>
      <c r="U228" s="8"/>
      <c r="V228" s="17"/>
      <c r="W228" s="8"/>
      <c r="X228" s="17"/>
      <c r="Y228" s="8"/>
      <c r="Z228" s="8"/>
      <c r="AA228" s="8"/>
      <c r="AB228" s="8"/>
      <c r="AC228" s="8"/>
      <c r="AD228" s="8"/>
      <c r="AE228" s="8"/>
      <c r="AF228" s="17"/>
      <c r="AG228" s="17"/>
      <c r="AH228" s="17"/>
      <c r="AI228" s="17"/>
      <c r="AJ228" s="17"/>
      <c r="AK228" s="17"/>
      <c r="AL228" s="17"/>
      <c r="AM228" s="17"/>
      <c r="AN228" s="17"/>
      <c r="AO228" s="17"/>
      <c r="AP228" s="17"/>
      <c r="AQ228" s="17"/>
      <c r="AR228" s="17"/>
      <c r="AS228" s="17"/>
    </row>
    <row r="229" spans="3:45" s="7" customFormat="1" x14ac:dyDescent="0.25">
      <c r="C229" s="8"/>
      <c r="D229" s="17"/>
      <c r="E229" s="8"/>
      <c r="F229" s="8"/>
      <c r="G229" s="8"/>
      <c r="H229" s="17"/>
      <c r="I229" s="8"/>
      <c r="J229" s="8"/>
      <c r="K229" s="8"/>
      <c r="L229" s="17"/>
      <c r="M229" s="8"/>
      <c r="N229" s="8"/>
      <c r="O229" s="8"/>
      <c r="P229" s="17"/>
      <c r="Q229" s="8"/>
      <c r="R229" s="40"/>
      <c r="S229" s="8"/>
      <c r="T229" s="17"/>
      <c r="U229" s="8"/>
      <c r="V229" s="17"/>
      <c r="W229" s="8"/>
      <c r="X229" s="17"/>
      <c r="Y229" s="8"/>
      <c r="Z229" s="8"/>
      <c r="AA229" s="8"/>
      <c r="AB229" s="8"/>
      <c r="AC229" s="8"/>
      <c r="AD229" s="8"/>
      <c r="AE229" s="8"/>
      <c r="AF229" s="8"/>
      <c r="AG229" s="8"/>
      <c r="AH229" s="17"/>
      <c r="AI229" s="17"/>
      <c r="AJ229" s="8"/>
      <c r="AK229" s="8"/>
      <c r="AL229" s="8"/>
      <c r="AM229" s="8"/>
      <c r="AN229" s="8"/>
      <c r="AO229" s="8"/>
      <c r="AP229" s="8"/>
      <c r="AQ229" s="8"/>
      <c r="AR229" s="8"/>
      <c r="AS229" s="8"/>
    </row>
    <row r="230" spans="3:45" s="7" customFormat="1" x14ac:dyDescent="0.25">
      <c r="C230" s="8"/>
      <c r="D230" s="17"/>
      <c r="E230" s="8"/>
      <c r="F230" s="8"/>
      <c r="G230" s="8"/>
      <c r="H230" s="17"/>
      <c r="I230" s="8"/>
      <c r="J230" s="8"/>
      <c r="K230" s="8"/>
      <c r="L230" s="17"/>
      <c r="M230" s="8"/>
      <c r="N230" s="8"/>
      <c r="O230" s="8"/>
      <c r="P230" s="17"/>
      <c r="Q230" s="8"/>
      <c r="R230" s="40"/>
      <c r="S230" s="8"/>
      <c r="T230" s="17"/>
      <c r="U230" s="8"/>
      <c r="V230" s="17"/>
      <c r="W230" s="8"/>
      <c r="X230" s="17"/>
      <c r="Y230" s="8"/>
      <c r="Z230" s="8"/>
      <c r="AA230" s="8"/>
      <c r="AB230" s="8"/>
      <c r="AC230" s="8"/>
      <c r="AD230" s="8"/>
      <c r="AE230" s="8"/>
      <c r="AF230" s="8"/>
      <c r="AG230" s="8"/>
      <c r="AH230" s="17"/>
      <c r="AI230" s="17"/>
      <c r="AJ230" s="8"/>
      <c r="AK230" s="8"/>
      <c r="AL230" s="8"/>
      <c r="AM230" s="8"/>
      <c r="AN230" s="8"/>
      <c r="AO230" s="8"/>
      <c r="AP230" s="8"/>
      <c r="AQ230" s="8"/>
      <c r="AR230" s="8"/>
      <c r="AS230" s="8"/>
    </row>
    <row r="231" spans="3:45" s="7" customFormat="1" x14ac:dyDescent="0.25">
      <c r="C231" s="8"/>
      <c r="D231" s="17"/>
      <c r="E231" s="8"/>
      <c r="F231" s="8"/>
      <c r="G231" s="8"/>
      <c r="H231" s="17"/>
      <c r="I231" s="8"/>
      <c r="J231" s="8"/>
      <c r="K231" s="8"/>
      <c r="L231" s="17"/>
      <c r="M231" s="8"/>
      <c r="N231" s="8"/>
      <c r="O231" s="8"/>
      <c r="P231" s="17"/>
      <c r="Q231" s="8"/>
      <c r="R231" s="40"/>
      <c r="S231" s="8"/>
      <c r="T231" s="17"/>
      <c r="U231" s="8"/>
      <c r="V231" s="17"/>
      <c r="W231" s="8"/>
      <c r="X231" s="17"/>
      <c r="Y231" s="8"/>
      <c r="Z231" s="8"/>
      <c r="AA231" s="8"/>
      <c r="AB231" s="8"/>
      <c r="AC231" s="8"/>
      <c r="AD231" s="8"/>
      <c r="AE231" s="8"/>
      <c r="AF231" s="8"/>
      <c r="AG231" s="8"/>
      <c r="AH231" s="17"/>
      <c r="AI231" s="17"/>
      <c r="AJ231" s="8"/>
      <c r="AK231" s="8"/>
      <c r="AL231" s="8"/>
      <c r="AM231" s="8"/>
      <c r="AN231" s="8"/>
      <c r="AO231" s="8"/>
      <c r="AP231" s="8"/>
      <c r="AQ231" s="8"/>
      <c r="AR231" s="8"/>
      <c r="AS231" s="8"/>
    </row>
    <row r="232" spans="3:45" s="7" customFormat="1" x14ac:dyDescent="0.25">
      <c r="C232" s="8"/>
      <c r="D232" s="17"/>
      <c r="E232" s="8"/>
      <c r="F232" s="8"/>
      <c r="G232" s="8"/>
      <c r="H232" s="17"/>
      <c r="I232" s="8"/>
      <c r="J232" s="8"/>
      <c r="K232" s="8"/>
      <c r="L232" s="17"/>
      <c r="M232" s="8"/>
      <c r="N232" s="8"/>
      <c r="O232" s="8"/>
      <c r="P232" s="17"/>
      <c r="Q232" s="8"/>
      <c r="R232" s="40"/>
      <c r="S232" s="8"/>
      <c r="T232" s="17"/>
      <c r="U232" s="8"/>
      <c r="V232" s="17"/>
      <c r="W232" s="8"/>
      <c r="X232" s="17"/>
      <c r="Y232" s="8"/>
      <c r="Z232" s="8"/>
      <c r="AA232" s="8"/>
      <c r="AB232" s="8"/>
      <c r="AC232" s="8"/>
      <c r="AD232" s="8"/>
      <c r="AE232" s="8"/>
      <c r="AF232" s="8"/>
      <c r="AG232" s="8"/>
      <c r="AH232" s="17"/>
      <c r="AI232" s="17"/>
      <c r="AJ232" s="8"/>
      <c r="AK232" s="8"/>
      <c r="AL232" s="8"/>
      <c r="AM232" s="8"/>
      <c r="AN232" s="8"/>
      <c r="AO232" s="8"/>
      <c r="AP232" s="8"/>
      <c r="AQ232" s="8"/>
      <c r="AR232" s="8"/>
      <c r="AS232" s="8"/>
    </row>
    <row r="233" spans="3:45" s="7" customFormat="1" x14ac:dyDescent="0.25">
      <c r="C233" s="8"/>
      <c r="D233" s="17"/>
      <c r="E233" s="8"/>
      <c r="F233" s="8"/>
      <c r="G233" s="8"/>
      <c r="H233" s="17"/>
      <c r="I233" s="8"/>
      <c r="J233" s="8"/>
      <c r="K233" s="8"/>
      <c r="L233" s="17"/>
      <c r="M233" s="8"/>
      <c r="N233" s="8"/>
      <c r="O233" s="8"/>
      <c r="P233" s="17"/>
      <c r="Q233" s="8"/>
      <c r="R233" s="40"/>
      <c r="S233" s="8"/>
      <c r="T233" s="17"/>
      <c r="U233" s="8"/>
      <c r="V233" s="17"/>
      <c r="W233" s="8"/>
      <c r="X233" s="17"/>
      <c r="Y233" s="8"/>
      <c r="Z233" s="8"/>
      <c r="AA233" s="8"/>
      <c r="AB233" s="8"/>
      <c r="AC233" s="8"/>
      <c r="AD233" s="8"/>
      <c r="AE233" s="8"/>
      <c r="AF233" s="8"/>
      <c r="AG233" s="8"/>
      <c r="AH233" s="17"/>
      <c r="AI233" s="17"/>
      <c r="AJ233" s="8"/>
      <c r="AK233" s="8"/>
      <c r="AL233" s="8"/>
      <c r="AM233" s="8"/>
      <c r="AN233" s="8"/>
      <c r="AO233" s="8"/>
      <c r="AP233" s="8"/>
      <c r="AQ233" s="8"/>
      <c r="AR233" s="8"/>
      <c r="AS233" s="8"/>
    </row>
    <row r="234" spans="3:45" s="7" customFormat="1" x14ac:dyDescent="0.25">
      <c r="C234" s="8"/>
      <c r="D234" s="17"/>
      <c r="E234" s="8"/>
      <c r="F234" s="8"/>
      <c r="G234" s="8"/>
      <c r="H234" s="17"/>
      <c r="I234" s="8"/>
      <c r="J234" s="8"/>
      <c r="K234" s="8"/>
      <c r="L234" s="17"/>
      <c r="M234" s="8"/>
      <c r="N234" s="8"/>
      <c r="O234" s="8"/>
      <c r="P234" s="17"/>
      <c r="Q234" s="8"/>
      <c r="R234" s="40"/>
      <c r="S234" s="8"/>
      <c r="T234" s="17"/>
      <c r="U234" s="8"/>
      <c r="V234" s="17"/>
      <c r="W234" s="8"/>
      <c r="X234" s="17"/>
      <c r="Y234" s="8"/>
      <c r="Z234" s="8"/>
      <c r="AA234" s="8"/>
      <c r="AB234" s="8"/>
      <c r="AC234" s="8"/>
      <c r="AD234" s="8"/>
      <c r="AE234" s="8"/>
      <c r="AF234" s="8"/>
      <c r="AG234" s="8"/>
      <c r="AH234" s="17"/>
      <c r="AI234" s="17"/>
      <c r="AJ234" s="8"/>
      <c r="AK234" s="8"/>
      <c r="AL234" s="8"/>
      <c r="AM234" s="8"/>
      <c r="AN234" s="8"/>
      <c r="AO234" s="8"/>
      <c r="AP234" s="8"/>
      <c r="AQ234" s="8"/>
      <c r="AR234" s="8"/>
      <c r="AS234" s="8"/>
    </row>
    <row r="235" spans="3:45" s="7" customFormat="1" x14ac:dyDescent="0.25">
      <c r="C235" s="8"/>
      <c r="D235" s="17"/>
      <c r="E235" s="8"/>
      <c r="F235" s="8"/>
      <c r="G235" s="8"/>
      <c r="H235" s="17"/>
      <c r="I235" s="8"/>
      <c r="J235" s="8"/>
      <c r="K235" s="8"/>
      <c r="L235" s="17"/>
      <c r="M235" s="8"/>
      <c r="N235" s="8"/>
      <c r="O235" s="8"/>
      <c r="P235" s="17"/>
      <c r="Q235" s="8"/>
      <c r="R235" s="40"/>
      <c r="S235" s="8"/>
      <c r="T235" s="17"/>
      <c r="U235" s="8"/>
      <c r="V235" s="17"/>
      <c r="W235" s="8"/>
      <c r="X235" s="17"/>
      <c r="Y235" s="8"/>
      <c r="Z235" s="8"/>
      <c r="AA235" s="8"/>
      <c r="AB235" s="8"/>
      <c r="AC235" s="8"/>
      <c r="AD235" s="8"/>
      <c r="AE235" s="8"/>
      <c r="AF235" s="8"/>
      <c r="AG235" s="8"/>
      <c r="AH235" s="17"/>
      <c r="AI235" s="17"/>
      <c r="AJ235" s="8"/>
      <c r="AK235" s="8"/>
      <c r="AL235" s="8"/>
      <c r="AM235" s="8"/>
      <c r="AN235" s="8"/>
      <c r="AO235" s="8"/>
      <c r="AP235" s="8"/>
      <c r="AQ235" s="8"/>
      <c r="AR235" s="8"/>
      <c r="AS235" s="8"/>
    </row>
    <row r="236" spans="3:45" s="7" customFormat="1" x14ac:dyDescent="0.25">
      <c r="C236" s="8"/>
      <c r="D236" s="17"/>
      <c r="E236" s="8"/>
      <c r="F236" s="8"/>
      <c r="G236" s="8"/>
      <c r="H236" s="17"/>
      <c r="I236" s="8"/>
      <c r="J236" s="8"/>
      <c r="K236" s="8"/>
      <c r="L236" s="17"/>
      <c r="M236" s="8"/>
      <c r="N236" s="8"/>
      <c r="O236" s="8"/>
      <c r="P236" s="17"/>
      <c r="Q236" s="8"/>
      <c r="R236" s="40"/>
      <c r="S236" s="8"/>
      <c r="T236" s="17"/>
      <c r="U236" s="8"/>
      <c r="V236" s="17"/>
      <c r="W236" s="8"/>
      <c r="X236" s="17"/>
      <c r="Y236" s="8"/>
      <c r="Z236" s="8"/>
      <c r="AA236" s="8"/>
      <c r="AB236" s="8"/>
      <c r="AC236" s="8"/>
      <c r="AD236" s="8"/>
      <c r="AE236" s="8"/>
      <c r="AF236" s="8"/>
      <c r="AG236" s="8"/>
      <c r="AH236" s="17"/>
      <c r="AI236" s="17"/>
      <c r="AJ236" s="8"/>
      <c r="AK236" s="8"/>
      <c r="AL236" s="8"/>
      <c r="AM236" s="8"/>
      <c r="AN236" s="8"/>
      <c r="AO236" s="8"/>
      <c r="AP236" s="8"/>
      <c r="AQ236" s="8"/>
      <c r="AR236" s="8"/>
      <c r="AS236" s="8"/>
    </row>
    <row r="237" spans="3:45" s="7" customFormat="1" x14ac:dyDescent="0.25">
      <c r="C237" s="8"/>
      <c r="D237" s="17"/>
      <c r="E237" s="8"/>
      <c r="F237" s="8"/>
      <c r="G237" s="8"/>
      <c r="H237" s="17"/>
      <c r="I237" s="8"/>
      <c r="J237" s="8"/>
      <c r="K237" s="8"/>
      <c r="L237" s="17"/>
      <c r="M237" s="8"/>
      <c r="N237" s="8"/>
      <c r="O237" s="8"/>
      <c r="P237" s="17"/>
      <c r="Q237" s="8"/>
      <c r="R237" s="40"/>
      <c r="S237" s="8"/>
      <c r="T237" s="17"/>
      <c r="U237" s="8"/>
      <c r="V237" s="17"/>
      <c r="W237" s="8"/>
      <c r="X237" s="17"/>
      <c r="Y237" s="8"/>
      <c r="Z237" s="8"/>
      <c r="AA237" s="8"/>
      <c r="AB237" s="8"/>
      <c r="AC237" s="8"/>
      <c r="AD237" s="8"/>
      <c r="AE237" s="8"/>
      <c r="AF237" s="8"/>
      <c r="AG237" s="8"/>
      <c r="AH237" s="17"/>
      <c r="AI237" s="17"/>
      <c r="AJ237" s="8"/>
      <c r="AK237" s="8"/>
      <c r="AL237" s="8"/>
      <c r="AM237" s="8"/>
      <c r="AN237" s="8"/>
      <c r="AO237" s="8"/>
      <c r="AP237" s="8"/>
      <c r="AQ237" s="8"/>
      <c r="AR237" s="8"/>
      <c r="AS237" s="8"/>
    </row>
    <row r="238" spans="3:45" s="7" customFormat="1" x14ac:dyDescent="0.25">
      <c r="C238" s="8"/>
      <c r="D238" s="17"/>
      <c r="E238" s="8"/>
      <c r="F238" s="8"/>
      <c r="G238" s="8"/>
      <c r="H238" s="17"/>
      <c r="I238" s="8"/>
      <c r="J238" s="8"/>
      <c r="K238" s="8"/>
      <c r="L238" s="17"/>
      <c r="M238" s="8"/>
      <c r="N238" s="8"/>
      <c r="O238" s="8"/>
      <c r="P238" s="17"/>
      <c r="Q238" s="8"/>
      <c r="R238" s="40"/>
      <c r="S238" s="8"/>
      <c r="T238" s="17"/>
      <c r="U238" s="8"/>
      <c r="V238" s="17"/>
      <c r="W238" s="8"/>
      <c r="X238" s="17"/>
      <c r="Y238" s="8"/>
      <c r="Z238" s="8"/>
      <c r="AA238" s="8"/>
      <c r="AB238" s="8"/>
      <c r="AC238" s="8"/>
      <c r="AD238" s="8"/>
      <c r="AE238" s="8"/>
      <c r="AF238" s="8"/>
      <c r="AG238" s="8"/>
      <c r="AH238" s="17"/>
      <c r="AI238" s="17"/>
      <c r="AJ238" s="8"/>
      <c r="AK238" s="8"/>
      <c r="AL238" s="8"/>
      <c r="AM238" s="8"/>
      <c r="AN238" s="8"/>
      <c r="AO238" s="8"/>
      <c r="AP238" s="8"/>
      <c r="AQ238" s="8"/>
      <c r="AR238" s="8"/>
      <c r="AS238" s="8"/>
    </row>
    <row r="239" spans="3:45" s="7" customFormat="1" x14ac:dyDescent="0.25">
      <c r="C239" s="8"/>
      <c r="D239" s="17"/>
      <c r="E239" s="8"/>
      <c r="F239" s="8"/>
      <c r="G239" s="8"/>
      <c r="H239" s="17"/>
      <c r="I239" s="8"/>
      <c r="J239" s="8"/>
      <c r="K239" s="8"/>
      <c r="L239" s="17"/>
      <c r="M239" s="8"/>
      <c r="N239" s="8"/>
      <c r="O239" s="8"/>
      <c r="P239" s="17"/>
      <c r="Q239" s="8"/>
      <c r="R239" s="40"/>
      <c r="S239" s="8"/>
      <c r="T239" s="17"/>
      <c r="U239" s="8"/>
      <c r="V239" s="17"/>
      <c r="W239" s="8"/>
      <c r="X239" s="17"/>
      <c r="Y239" s="8"/>
      <c r="Z239" s="8"/>
      <c r="AA239" s="8"/>
      <c r="AB239" s="8"/>
      <c r="AC239" s="8"/>
      <c r="AD239" s="8"/>
      <c r="AE239" s="8"/>
      <c r="AF239" s="8"/>
      <c r="AG239" s="8"/>
      <c r="AH239" s="17"/>
      <c r="AI239" s="17"/>
      <c r="AJ239" s="8"/>
      <c r="AK239" s="8"/>
      <c r="AL239" s="8"/>
      <c r="AM239" s="8"/>
      <c r="AN239" s="8"/>
      <c r="AO239" s="8"/>
      <c r="AP239" s="8"/>
      <c r="AQ239" s="8"/>
      <c r="AR239" s="8"/>
      <c r="AS239" s="8"/>
    </row>
    <row r="240" spans="3:45" s="7" customFormat="1" x14ac:dyDescent="0.25">
      <c r="C240" s="8"/>
      <c r="D240" s="17"/>
      <c r="E240" s="8"/>
      <c r="F240" s="8"/>
      <c r="G240" s="8"/>
      <c r="H240" s="17"/>
      <c r="I240" s="8"/>
      <c r="J240" s="8"/>
      <c r="K240" s="8"/>
      <c r="L240" s="17"/>
      <c r="M240" s="8"/>
      <c r="N240" s="8"/>
      <c r="O240" s="8"/>
      <c r="P240" s="17"/>
      <c r="Q240" s="8"/>
      <c r="R240" s="40"/>
      <c r="S240" s="8"/>
      <c r="T240" s="17"/>
      <c r="U240" s="8"/>
      <c r="V240" s="17"/>
      <c r="W240" s="8"/>
      <c r="X240" s="17"/>
      <c r="Y240" s="8"/>
      <c r="Z240" s="8"/>
      <c r="AA240" s="8"/>
      <c r="AB240" s="8"/>
      <c r="AC240" s="8"/>
      <c r="AD240" s="8"/>
      <c r="AE240" s="8"/>
      <c r="AF240" s="8"/>
      <c r="AG240" s="8"/>
      <c r="AH240" s="17"/>
      <c r="AI240" s="17"/>
      <c r="AJ240" s="8"/>
      <c r="AK240" s="8"/>
      <c r="AL240" s="8"/>
      <c r="AM240" s="8"/>
      <c r="AN240" s="8"/>
      <c r="AO240" s="8"/>
      <c r="AP240" s="8"/>
      <c r="AQ240" s="8"/>
      <c r="AR240" s="8"/>
      <c r="AS240" s="8"/>
    </row>
    <row r="241" spans="3:45" s="7" customFormat="1" x14ac:dyDescent="0.25">
      <c r="C241" s="8"/>
      <c r="D241" s="17"/>
      <c r="E241" s="8"/>
      <c r="F241" s="8"/>
      <c r="G241" s="8"/>
      <c r="H241" s="17"/>
      <c r="I241" s="8"/>
      <c r="J241" s="8"/>
      <c r="K241" s="8"/>
      <c r="L241" s="17"/>
      <c r="M241" s="8"/>
      <c r="N241" s="8"/>
      <c r="O241" s="8"/>
      <c r="P241" s="17"/>
      <c r="Q241" s="8"/>
      <c r="R241" s="40"/>
      <c r="S241" s="8"/>
      <c r="T241" s="17"/>
      <c r="U241" s="8"/>
      <c r="V241" s="17"/>
      <c r="W241" s="8"/>
      <c r="X241" s="17"/>
      <c r="Y241" s="8"/>
      <c r="Z241" s="8"/>
      <c r="AA241" s="8"/>
      <c r="AB241" s="8"/>
      <c r="AC241" s="8"/>
      <c r="AD241" s="8"/>
      <c r="AE241" s="8"/>
      <c r="AF241" s="8"/>
      <c r="AG241" s="8"/>
      <c r="AH241" s="17"/>
      <c r="AI241" s="17"/>
      <c r="AJ241" s="8"/>
      <c r="AK241" s="8"/>
      <c r="AL241" s="8"/>
      <c r="AM241" s="8"/>
      <c r="AN241" s="8"/>
      <c r="AO241" s="8"/>
      <c r="AP241" s="8"/>
      <c r="AQ241" s="8"/>
      <c r="AR241" s="8"/>
      <c r="AS241" s="8"/>
    </row>
    <row r="242" spans="3:45" s="7" customFormat="1" x14ac:dyDescent="0.25">
      <c r="C242" s="8"/>
      <c r="D242" s="17"/>
      <c r="E242" s="8"/>
      <c r="F242" s="8"/>
      <c r="G242" s="8"/>
      <c r="H242" s="17"/>
      <c r="I242" s="8"/>
      <c r="J242" s="8"/>
      <c r="K242" s="8"/>
      <c r="L242" s="17"/>
      <c r="M242" s="8"/>
      <c r="N242" s="8"/>
      <c r="O242" s="8"/>
      <c r="P242" s="17"/>
      <c r="Q242" s="8"/>
      <c r="R242" s="40"/>
      <c r="S242" s="8"/>
      <c r="T242" s="17"/>
      <c r="U242" s="8"/>
      <c r="V242" s="17"/>
      <c r="W242" s="8"/>
      <c r="X242" s="17"/>
      <c r="Y242" s="8"/>
      <c r="Z242" s="8"/>
      <c r="AA242" s="8"/>
      <c r="AB242" s="8"/>
      <c r="AC242" s="8"/>
      <c r="AD242" s="8"/>
      <c r="AE242" s="8"/>
      <c r="AF242" s="8"/>
      <c r="AG242" s="8"/>
      <c r="AH242" s="17"/>
      <c r="AI242" s="17"/>
      <c r="AJ242" s="8"/>
      <c r="AK242" s="8"/>
      <c r="AL242" s="8"/>
      <c r="AM242" s="8"/>
      <c r="AN242" s="8"/>
      <c r="AO242" s="8"/>
      <c r="AP242" s="8"/>
      <c r="AQ242" s="8"/>
      <c r="AR242" s="8"/>
      <c r="AS242" s="8"/>
    </row>
    <row r="243" spans="3:45" s="7" customFormat="1" x14ac:dyDescent="0.25">
      <c r="C243" s="8"/>
      <c r="D243" s="17"/>
      <c r="E243" s="8"/>
      <c r="F243" s="8"/>
      <c r="G243" s="8"/>
      <c r="H243" s="17"/>
      <c r="I243" s="8"/>
      <c r="J243" s="8"/>
      <c r="K243" s="8"/>
      <c r="L243" s="17"/>
      <c r="M243" s="8"/>
      <c r="N243" s="8"/>
      <c r="O243" s="8"/>
      <c r="P243" s="17"/>
      <c r="Q243" s="8"/>
      <c r="R243" s="40"/>
      <c r="S243" s="8"/>
      <c r="T243" s="17"/>
      <c r="U243" s="8"/>
      <c r="V243" s="17"/>
      <c r="W243" s="8"/>
      <c r="X243" s="17"/>
      <c r="Y243" s="8"/>
      <c r="Z243" s="8"/>
      <c r="AA243" s="8"/>
      <c r="AB243" s="8"/>
      <c r="AC243" s="8"/>
      <c r="AD243" s="8"/>
      <c r="AE243" s="8"/>
      <c r="AF243" s="8"/>
      <c r="AG243" s="8"/>
      <c r="AH243" s="17"/>
      <c r="AI243" s="17"/>
      <c r="AJ243" s="8"/>
      <c r="AK243" s="8"/>
      <c r="AL243" s="8"/>
      <c r="AM243" s="8"/>
      <c r="AN243" s="8"/>
      <c r="AO243" s="8"/>
      <c r="AP243" s="8"/>
      <c r="AQ243" s="8"/>
      <c r="AR243" s="8"/>
      <c r="AS243" s="8"/>
    </row>
    <row r="244" spans="3:45" s="7" customFormat="1" x14ac:dyDescent="0.25">
      <c r="C244" s="8"/>
      <c r="D244" s="17"/>
      <c r="E244" s="8"/>
      <c r="F244" s="8"/>
      <c r="G244" s="8"/>
      <c r="H244" s="17"/>
      <c r="I244" s="8"/>
      <c r="J244" s="8"/>
      <c r="K244" s="8"/>
      <c r="L244" s="17"/>
      <c r="M244" s="8"/>
      <c r="N244" s="8"/>
      <c r="O244" s="8"/>
      <c r="P244" s="17"/>
      <c r="Q244" s="8"/>
      <c r="R244" s="40"/>
      <c r="S244" s="8"/>
      <c r="T244" s="17"/>
      <c r="U244" s="8"/>
      <c r="V244" s="17"/>
      <c r="W244" s="8"/>
      <c r="X244" s="17"/>
      <c r="Y244" s="8"/>
      <c r="Z244" s="8"/>
      <c r="AA244" s="8"/>
      <c r="AB244" s="8"/>
      <c r="AC244" s="8"/>
      <c r="AD244" s="8"/>
      <c r="AE244" s="8"/>
      <c r="AF244" s="8"/>
      <c r="AG244" s="8"/>
      <c r="AH244" s="17"/>
      <c r="AI244" s="17"/>
      <c r="AJ244" s="8"/>
      <c r="AK244" s="8"/>
      <c r="AL244" s="8"/>
      <c r="AM244" s="8"/>
      <c r="AN244" s="8"/>
      <c r="AO244" s="8"/>
      <c r="AP244" s="8"/>
      <c r="AQ244" s="8"/>
      <c r="AR244" s="8"/>
      <c r="AS244" s="8"/>
    </row>
    <row r="245" spans="3:45" s="7" customFormat="1" x14ac:dyDescent="0.25">
      <c r="C245" s="8"/>
      <c r="D245" s="17"/>
      <c r="E245" s="8"/>
      <c r="F245" s="8"/>
      <c r="G245" s="8"/>
      <c r="H245" s="17"/>
      <c r="I245" s="8"/>
      <c r="J245" s="8"/>
      <c r="K245" s="8"/>
      <c r="L245" s="17"/>
      <c r="M245" s="8"/>
      <c r="N245" s="8"/>
      <c r="O245" s="8"/>
      <c r="P245" s="17"/>
      <c r="Q245" s="8"/>
      <c r="R245" s="40"/>
      <c r="S245" s="8"/>
      <c r="T245" s="17"/>
      <c r="U245" s="8"/>
      <c r="V245" s="17"/>
      <c r="W245" s="8"/>
      <c r="X245" s="17"/>
      <c r="Y245" s="8"/>
      <c r="Z245" s="8"/>
      <c r="AA245" s="8"/>
      <c r="AB245" s="8"/>
      <c r="AC245" s="8"/>
      <c r="AD245" s="8"/>
      <c r="AE245" s="8"/>
      <c r="AF245" s="8"/>
      <c r="AG245" s="8"/>
      <c r="AH245" s="17"/>
      <c r="AI245" s="17"/>
      <c r="AJ245" s="8"/>
      <c r="AK245" s="8"/>
      <c r="AL245" s="8"/>
      <c r="AM245" s="8"/>
      <c r="AN245" s="8"/>
      <c r="AO245" s="8"/>
      <c r="AP245" s="8"/>
      <c r="AQ245" s="8"/>
      <c r="AR245" s="8"/>
      <c r="AS245" s="8"/>
    </row>
    <row r="246" spans="3:45" s="7" customFormat="1" x14ac:dyDescent="0.25">
      <c r="C246" s="8"/>
      <c r="D246" s="17"/>
      <c r="E246" s="8"/>
      <c r="F246" s="8"/>
      <c r="G246" s="8"/>
      <c r="H246" s="17"/>
      <c r="I246" s="8"/>
      <c r="J246" s="8"/>
      <c r="K246" s="8"/>
      <c r="L246" s="17"/>
      <c r="M246" s="8"/>
      <c r="N246" s="8"/>
      <c r="O246" s="8"/>
      <c r="P246" s="17"/>
      <c r="Q246" s="8"/>
      <c r="R246" s="40"/>
      <c r="S246" s="8"/>
      <c r="T246" s="17"/>
      <c r="U246" s="8"/>
      <c r="V246" s="17"/>
      <c r="W246" s="8"/>
      <c r="X246" s="17"/>
      <c r="Y246" s="8"/>
      <c r="Z246" s="8"/>
      <c r="AA246" s="8"/>
      <c r="AB246" s="8"/>
      <c r="AC246" s="8"/>
      <c r="AD246" s="8"/>
      <c r="AE246" s="8"/>
      <c r="AF246" s="8"/>
      <c r="AG246" s="8"/>
      <c r="AH246" s="17"/>
      <c r="AI246" s="17"/>
      <c r="AJ246" s="8"/>
      <c r="AK246" s="8"/>
      <c r="AL246" s="8"/>
      <c r="AM246" s="8"/>
      <c r="AN246" s="8"/>
      <c r="AO246" s="8"/>
      <c r="AP246" s="8"/>
      <c r="AQ246" s="8"/>
      <c r="AR246" s="8"/>
      <c r="AS246" s="8"/>
    </row>
    <row r="247" spans="3:45" s="7" customFormat="1" x14ac:dyDescent="0.25">
      <c r="C247" s="8"/>
      <c r="D247" s="17"/>
      <c r="E247" s="8"/>
      <c r="F247" s="8"/>
      <c r="G247" s="8"/>
      <c r="H247" s="17"/>
      <c r="I247" s="8"/>
      <c r="J247" s="8"/>
      <c r="K247" s="8"/>
      <c r="L247" s="17"/>
      <c r="M247" s="8"/>
      <c r="N247" s="8"/>
      <c r="O247" s="8"/>
      <c r="P247" s="17"/>
      <c r="Q247" s="8"/>
      <c r="R247" s="40"/>
      <c r="S247" s="8"/>
      <c r="T247" s="17"/>
      <c r="U247" s="8"/>
      <c r="V247" s="17"/>
      <c r="W247" s="8"/>
      <c r="X247" s="17"/>
      <c r="Y247" s="8"/>
      <c r="Z247" s="8"/>
      <c r="AA247" s="8"/>
      <c r="AB247" s="8"/>
      <c r="AC247" s="8"/>
      <c r="AD247" s="8"/>
      <c r="AE247" s="8"/>
      <c r="AF247" s="8"/>
      <c r="AG247" s="8"/>
      <c r="AH247" s="17"/>
      <c r="AI247" s="17"/>
      <c r="AJ247" s="8"/>
      <c r="AK247" s="8"/>
      <c r="AL247" s="8"/>
      <c r="AM247" s="8"/>
      <c r="AN247" s="8"/>
      <c r="AO247" s="8"/>
      <c r="AP247" s="8"/>
      <c r="AQ247" s="8"/>
      <c r="AR247" s="8"/>
      <c r="AS247" s="8"/>
    </row>
    <row r="248" spans="3:45" s="7" customFormat="1" x14ac:dyDescent="0.25">
      <c r="C248" s="8"/>
      <c r="D248" s="17"/>
      <c r="E248" s="8"/>
      <c r="F248" s="8"/>
      <c r="G248" s="8"/>
      <c r="H248" s="17"/>
      <c r="I248" s="8"/>
      <c r="J248" s="8"/>
      <c r="K248" s="8"/>
      <c r="L248" s="17"/>
      <c r="M248" s="8"/>
      <c r="N248" s="8"/>
      <c r="O248" s="8"/>
      <c r="P248" s="17"/>
      <c r="Q248" s="8"/>
      <c r="R248" s="40"/>
      <c r="S248" s="8"/>
      <c r="T248" s="17"/>
      <c r="U248" s="8"/>
      <c r="V248" s="17"/>
      <c r="W248" s="8"/>
      <c r="X248" s="17"/>
      <c r="Y248" s="8"/>
      <c r="Z248" s="8"/>
      <c r="AA248" s="8"/>
      <c r="AB248" s="8"/>
      <c r="AC248" s="8"/>
      <c r="AD248" s="8"/>
      <c r="AE248" s="8"/>
      <c r="AF248" s="8"/>
      <c r="AG248" s="8"/>
      <c r="AH248" s="17"/>
      <c r="AI248" s="17"/>
    </row>
    <row r="249" spans="3:45" s="7" customFormat="1" x14ac:dyDescent="0.25">
      <c r="C249" s="8"/>
      <c r="D249" s="17"/>
      <c r="E249" s="8"/>
      <c r="F249" s="8"/>
      <c r="G249" s="8"/>
      <c r="H249" s="17"/>
      <c r="I249" s="8"/>
      <c r="J249" s="8"/>
      <c r="K249" s="8"/>
      <c r="L249" s="17"/>
      <c r="M249" s="8"/>
      <c r="N249" s="8"/>
      <c r="O249" s="8"/>
      <c r="P249" s="17"/>
      <c r="Q249" s="8"/>
      <c r="R249" s="40"/>
      <c r="S249" s="8"/>
      <c r="T249" s="17"/>
      <c r="U249" s="8"/>
      <c r="V249" s="17"/>
      <c r="W249" s="8"/>
      <c r="X249" s="17"/>
      <c r="Y249" s="8"/>
      <c r="Z249" s="8"/>
      <c r="AA249" s="8"/>
      <c r="AB249" s="8"/>
      <c r="AC249" s="8"/>
      <c r="AD249" s="8"/>
      <c r="AE249" s="8"/>
      <c r="AF249" s="8"/>
      <c r="AG249" s="8"/>
      <c r="AH249" s="17"/>
      <c r="AI249" s="17"/>
    </row>
    <row r="250" spans="3:45" s="7" customFormat="1" x14ac:dyDescent="0.25">
      <c r="C250" s="8"/>
      <c r="D250" s="17"/>
      <c r="E250" s="8"/>
      <c r="F250" s="8"/>
      <c r="G250" s="8"/>
      <c r="H250" s="17"/>
      <c r="I250" s="8"/>
      <c r="J250" s="8"/>
      <c r="K250" s="8"/>
      <c r="L250" s="17"/>
      <c r="M250" s="8"/>
      <c r="N250" s="8"/>
      <c r="O250" s="8"/>
      <c r="P250" s="17"/>
      <c r="Q250" s="8"/>
      <c r="R250" s="40"/>
      <c r="S250" s="8"/>
      <c r="T250" s="17"/>
      <c r="U250" s="8"/>
      <c r="V250" s="17"/>
      <c r="W250" s="8"/>
      <c r="X250" s="17"/>
      <c r="Y250" s="8"/>
      <c r="Z250" s="8"/>
      <c r="AA250" s="8"/>
      <c r="AB250" s="8"/>
      <c r="AC250" s="8"/>
      <c r="AD250" s="8"/>
      <c r="AE250" s="8"/>
      <c r="AF250" s="8"/>
      <c r="AG250" s="8"/>
      <c r="AH250" s="17"/>
      <c r="AI250" s="17"/>
    </row>
    <row r="251" spans="3:45" s="7" customFormat="1" x14ac:dyDescent="0.25">
      <c r="C251" s="8"/>
      <c r="D251" s="17"/>
      <c r="E251" s="8"/>
      <c r="F251" s="8"/>
      <c r="G251" s="8"/>
      <c r="H251" s="17"/>
      <c r="I251" s="8"/>
      <c r="J251" s="8"/>
      <c r="K251" s="8"/>
      <c r="L251" s="17"/>
      <c r="M251" s="8"/>
      <c r="N251" s="8"/>
      <c r="O251" s="8"/>
      <c r="P251" s="17"/>
      <c r="Q251" s="8"/>
      <c r="R251" s="40"/>
      <c r="S251" s="8"/>
      <c r="T251" s="17"/>
      <c r="U251" s="8"/>
      <c r="V251" s="17"/>
      <c r="W251" s="8"/>
      <c r="X251" s="17"/>
      <c r="Y251" s="8"/>
      <c r="Z251" s="8"/>
      <c r="AA251" s="8"/>
      <c r="AB251" s="8"/>
      <c r="AC251" s="8"/>
      <c r="AD251" s="8"/>
      <c r="AE251" s="8"/>
      <c r="AF251" s="8"/>
      <c r="AG251" s="8"/>
      <c r="AH251" s="17"/>
      <c r="AI251" s="17"/>
    </row>
    <row r="252" spans="3:45" s="7" customFormat="1" x14ac:dyDescent="0.25">
      <c r="C252" s="8"/>
      <c r="D252" s="17"/>
      <c r="E252" s="8"/>
      <c r="F252" s="8"/>
      <c r="G252" s="8"/>
      <c r="H252" s="17"/>
      <c r="I252" s="8"/>
      <c r="J252" s="8"/>
      <c r="K252" s="8"/>
      <c r="L252" s="17"/>
      <c r="M252" s="8"/>
      <c r="N252" s="8"/>
      <c r="O252" s="8"/>
      <c r="P252" s="17"/>
      <c r="Q252" s="8"/>
      <c r="R252" s="40"/>
      <c r="S252" s="8"/>
      <c r="T252" s="17"/>
      <c r="U252" s="8"/>
      <c r="V252" s="17"/>
      <c r="W252" s="8"/>
      <c r="X252" s="17"/>
      <c r="Y252" s="8"/>
      <c r="Z252" s="8"/>
      <c r="AA252" s="8"/>
      <c r="AB252" s="8"/>
      <c r="AC252" s="8"/>
      <c r="AD252" s="8"/>
      <c r="AE252" s="8"/>
      <c r="AF252" s="8"/>
      <c r="AG252" s="8"/>
      <c r="AH252" s="17"/>
      <c r="AI252" s="17"/>
    </row>
    <row r="253" spans="3:45" s="7" customFormat="1" x14ac:dyDescent="0.25">
      <c r="C253" s="8"/>
      <c r="D253" s="17"/>
      <c r="E253" s="8"/>
      <c r="F253" s="8"/>
      <c r="G253" s="8"/>
      <c r="H253" s="17"/>
      <c r="I253" s="8"/>
      <c r="J253" s="8"/>
      <c r="K253" s="8"/>
      <c r="L253" s="17"/>
      <c r="M253" s="8"/>
      <c r="N253" s="8"/>
      <c r="O253" s="8"/>
      <c r="P253" s="17"/>
      <c r="Q253" s="8"/>
      <c r="R253" s="40"/>
      <c r="S253" s="8"/>
      <c r="T253" s="17"/>
      <c r="U253" s="8"/>
      <c r="V253" s="17"/>
      <c r="W253" s="8"/>
      <c r="X253" s="17"/>
      <c r="Y253" s="8"/>
      <c r="Z253" s="8"/>
      <c r="AA253" s="8"/>
      <c r="AB253" s="8"/>
      <c r="AC253" s="8"/>
      <c r="AD253" s="8"/>
      <c r="AE253" s="8"/>
      <c r="AF253" s="8"/>
      <c r="AG253" s="8"/>
      <c r="AH253" s="17"/>
      <c r="AI253" s="17"/>
    </row>
    <row r="254" spans="3:45" s="7" customFormat="1" x14ac:dyDescent="0.25">
      <c r="C254" s="8"/>
      <c r="D254" s="17"/>
      <c r="E254" s="8"/>
      <c r="F254" s="8"/>
      <c r="G254" s="8"/>
      <c r="H254" s="17"/>
      <c r="I254" s="8"/>
      <c r="J254" s="8"/>
      <c r="K254" s="8"/>
      <c r="L254" s="17"/>
      <c r="M254" s="8"/>
      <c r="N254" s="8"/>
      <c r="O254" s="8"/>
      <c r="P254" s="17"/>
      <c r="Q254" s="8"/>
      <c r="R254" s="40"/>
      <c r="S254" s="8"/>
      <c r="T254" s="17"/>
      <c r="U254" s="8"/>
      <c r="V254" s="17"/>
      <c r="W254" s="8"/>
      <c r="X254" s="17"/>
      <c r="Y254" s="8"/>
      <c r="Z254" s="8"/>
      <c r="AA254" s="8"/>
      <c r="AB254" s="8"/>
      <c r="AC254" s="8"/>
      <c r="AD254" s="8"/>
      <c r="AE254" s="8"/>
      <c r="AF254" s="8"/>
      <c r="AG254" s="8"/>
      <c r="AH254" s="17"/>
      <c r="AI254" s="17"/>
    </row>
    <row r="255" spans="3:45" s="7" customFormat="1" x14ac:dyDescent="0.25">
      <c r="C255" s="8"/>
      <c r="D255" s="17"/>
      <c r="E255" s="8"/>
      <c r="F255" s="8"/>
      <c r="G255" s="8"/>
      <c r="H255" s="17"/>
      <c r="I255" s="8"/>
      <c r="J255" s="8"/>
      <c r="K255" s="8"/>
      <c r="L255" s="17"/>
      <c r="M255" s="8"/>
      <c r="N255" s="8"/>
      <c r="O255" s="8"/>
      <c r="P255" s="17"/>
      <c r="Q255" s="8"/>
      <c r="R255" s="40"/>
      <c r="S255" s="8"/>
      <c r="T255" s="17"/>
      <c r="U255" s="8"/>
      <c r="V255" s="17"/>
      <c r="W255" s="8"/>
      <c r="X255" s="17"/>
      <c r="Y255" s="8"/>
      <c r="Z255" s="8"/>
      <c r="AA255" s="8"/>
      <c r="AB255" s="8"/>
      <c r="AC255" s="8"/>
      <c r="AD255" s="8"/>
      <c r="AE255" s="8"/>
      <c r="AF255" s="8"/>
      <c r="AG255" s="8"/>
      <c r="AH255" s="17"/>
      <c r="AI255" s="17"/>
    </row>
    <row r="256" spans="3:45" s="7" customFormat="1" x14ac:dyDescent="0.25">
      <c r="C256" s="8"/>
      <c r="D256" s="17"/>
      <c r="E256" s="8"/>
      <c r="F256" s="8"/>
      <c r="G256" s="8"/>
      <c r="H256" s="17"/>
      <c r="I256" s="8"/>
      <c r="J256" s="8"/>
      <c r="K256" s="8"/>
      <c r="L256" s="17"/>
      <c r="M256" s="8"/>
      <c r="N256" s="8"/>
      <c r="O256" s="8"/>
      <c r="P256" s="17"/>
      <c r="Q256" s="8"/>
      <c r="R256" s="40"/>
      <c r="S256" s="8"/>
      <c r="T256" s="17"/>
      <c r="U256" s="8"/>
      <c r="V256" s="17"/>
      <c r="W256" s="8"/>
      <c r="X256" s="17"/>
      <c r="Y256" s="8"/>
      <c r="Z256" s="8"/>
      <c r="AA256" s="8"/>
      <c r="AB256" s="8"/>
      <c r="AC256" s="8"/>
      <c r="AD256" s="8"/>
      <c r="AE256" s="8"/>
      <c r="AF256" s="8"/>
      <c r="AG256" s="8"/>
      <c r="AH256" s="17"/>
      <c r="AI256" s="17"/>
    </row>
    <row r="257" spans="3:35" s="7" customFormat="1" x14ac:dyDescent="0.25">
      <c r="C257" s="8"/>
      <c r="D257" s="17"/>
      <c r="E257" s="8"/>
      <c r="F257" s="8"/>
      <c r="G257" s="8"/>
      <c r="H257" s="17"/>
      <c r="I257" s="8"/>
      <c r="J257" s="8"/>
      <c r="K257" s="8"/>
      <c r="L257" s="17"/>
      <c r="M257" s="8"/>
      <c r="N257" s="8"/>
      <c r="O257" s="8"/>
      <c r="P257" s="17"/>
      <c r="Q257" s="8"/>
      <c r="R257" s="40"/>
      <c r="S257" s="8"/>
      <c r="T257" s="17"/>
      <c r="U257" s="8"/>
      <c r="V257" s="17"/>
      <c r="W257" s="8"/>
      <c r="X257" s="17"/>
      <c r="Y257" s="8"/>
      <c r="Z257" s="8"/>
      <c r="AA257" s="8"/>
      <c r="AB257" s="8"/>
      <c r="AC257" s="8"/>
      <c r="AD257" s="8"/>
      <c r="AE257" s="8"/>
      <c r="AF257" s="8"/>
      <c r="AG257" s="8"/>
      <c r="AH257" s="17"/>
      <c r="AI257" s="17"/>
    </row>
    <row r="258" spans="3:35" s="7" customFormat="1" x14ac:dyDescent="0.25">
      <c r="C258" s="8"/>
      <c r="D258" s="17"/>
      <c r="E258" s="8"/>
      <c r="F258" s="8"/>
      <c r="G258" s="8"/>
      <c r="H258" s="17"/>
      <c r="I258" s="8"/>
      <c r="J258" s="8"/>
      <c r="K258" s="8"/>
      <c r="L258" s="17"/>
      <c r="M258" s="8"/>
      <c r="N258" s="8"/>
      <c r="O258" s="8"/>
      <c r="P258" s="17"/>
      <c r="Q258" s="8"/>
      <c r="R258" s="40"/>
      <c r="S258" s="8"/>
      <c r="T258" s="17"/>
      <c r="U258" s="8"/>
      <c r="V258" s="17"/>
      <c r="W258" s="8"/>
      <c r="X258" s="17"/>
      <c r="Y258" s="8"/>
      <c r="Z258" s="8"/>
      <c r="AA258" s="8"/>
      <c r="AB258" s="8"/>
      <c r="AC258" s="8"/>
      <c r="AD258" s="8"/>
      <c r="AE258" s="8"/>
      <c r="AF258" s="8"/>
      <c r="AG258" s="8"/>
      <c r="AH258" s="17"/>
      <c r="AI258" s="17"/>
    </row>
    <row r="259" spans="3:35" s="7" customFormat="1" x14ac:dyDescent="0.25">
      <c r="C259" s="8"/>
      <c r="D259" s="17"/>
      <c r="E259" s="8"/>
      <c r="F259" s="8"/>
      <c r="G259" s="8"/>
      <c r="H259" s="17"/>
      <c r="I259" s="8"/>
      <c r="J259" s="8"/>
      <c r="K259" s="8"/>
      <c r="L259" s="17"/>
      <c r="M259" s="8"/>
      <c r="N259" s="8"/>
      <c r="O259" s="8"/>
      <c r="P259" s="17"/>
      <c r="Q259" s="8"/>
      <c r="R259" s="40"/>
      <c r="S259" s="8"/>
      <c r="T259" s="17"/>
      <c r="U259" s="8"/>
      <c r="V259" s="17"/>
      <c r="W259" s="8"/>
      <c r="X259" s="17"/>
      <c r="Y259" s="8"/>
      <c r="Z259" s="8"/>
      <c r="AA259" s="8"/>
      <c r="AB259" s="8"/>
      <c r="AC259" s="8"/>
      <c r="AD259" s="8"/>
      <c r="AE259" s="8"/>
      <c r="AF259" s="8"/>
      <c r="AG259" s="8"/>
      <c r="AH259" s="17"/>
      <c r="AI259" s="17"/>
    </row>
    <row r="260" spans="3:35" s="7" customFormat="1" x14ac:dyDescent="0.25">
      <c r="C260" s="8"/>
      <c r="D260" s="17"/>
      <c r="E260" s="8"/>
      <c r="F260" s="8"/>
      <c r="G260" s="8"/>
      <c r="H260" s="17"/>
      <c r="I260" s="8"/>
      <c r="J260" s="8"/>
      <c r="K260" s="8"/>
      <c r="L260" s="17"/>
      <c r="M260" s="8"/>
      <c r="N260" s="8"/>
      <c r="O260" s="8"/>
      <c r="P260" s="17"/>
      <c r="Q260" s="8"/>
      <c r="R260" s="40"/>
      <c r="S260" s="8"/>
      <c r="T260" s="17"/>
      <c r="U260" s="8"/>
      <c r="V260" s="17"/>
      <c r="W260" s="8"/>
      <c r="X260" s="17"/>
      <c r="Y260" s="8"/>
      <c r="Z260" s="8"/>
      <c r="AA260" s="8"/>
      <c r="AB260" s="8"/>
      <c r="AC260" s="8"/>
      <c r="AD260" s="8"/>
      <c r="AE260" s="8"/>
      <c r="AF260" s="8"/>
      <c r="AG260" s="8"/>
      <c r="AH260" s="17"/>
      <c r="AI260" s="17"/>
    </row>
    <row r="261" spans="3:35" s="7" customFormat="1" x14ac:dyDescent="0.25">
      <c r="C261" s="8"/>
      <c r="D261" s="17"/>
      <c r="E261" s="8"/>
      <c r="F261" s="8"/>
      <c r="G261" s="8"/>
      <c r="H261" s="17"/>
      <c r="I261" s="8"/>
      <c r="J261" s="8"/>
      <c r="K261" s="8"/>
      <c r="L261" s="17"/>
      <c r="M261" s="8"/>
      <c r="N261" s="8"/>
      <c r="O261" s="8"/>
      <c r="P261" s="17"/>
      <c r="Q261" s="8"/>
      <c r="R261" s="40"/>
      <c r="S261" s="8"/>
      <c r="T261" s="17"/>
      <c r="U261" s="8"/>
      <c r="V261" s="17"/>
      <c r="W261" s="8"/>
      <c r="X261" s="17"/>
      <c r="Y261" s="8"/>
      <c r="Z261" s="8"/>
      <c r="AA261" s="8"/>
      <c r="AB261" s="8"/>
      <c r="AC261" s="8"/>
      <c r="AD261" s="8"/>
      <c r="AE261" s="8"/>
      <c r="AF261" s="8"/>
      <c r="AG261" s="8"/>
      <c r="AH261" s="17"/>
      <c r="AI261" s="17"/>
    </row>
    <row r="262" spans="3:35" s="7" customFormat="1" x14ac:dyDescent="0.25">
      <c r="C262" s="8"/>
      <c r="D262" s="17"/>
      <c r="E262" s="8"/>
      <c r="F262" s="8"/>
      <c r="G262" s="8"/>
      <c r="H262" s="17"/>
      <c r="I262" s="8"/>
      <c r="J262" s="8"/>
      <c r="K262" s="8"/>
      <c r="L262" s="17"/>
      <c r="M262" s="8"/>
      <c r="N262" s="8"/>
      <c r="O262" s="8"/>
      <c r="P262" s="17"/>
      <c r="Q262" s="8"/>
      <c r="R262" s="40"/>
      <c r="S262" s="8"/>
      <c r="T262" s="17"/>
      <c r="U262" s="8"/>
      <c r="V262" s="17"/>
      <c r="W262" s="8"/>
      <c r="X262" s="17"/>
      <c r="Y262" s="8"/>
      <c r="Z262" s="8"/>
      <c r="AA262" s="8"/>
      <c r="AB262" s="8"/>
      <c r="AC262" s="8"/>
      <c r="AD262" s="8"/>
      <c r="AE262" s="8"/>
      <c r="AF262" s="8"/>
      <c r="AG262" s="8"/>
      <c r="AH262" s="17"/>
      <c r="AI262" s="17"/>
    </row>
    <row r="263" spans="3:35" s="7" customFormat="1" x14ac:dyDescent="0.25">
      <c r="C263" s="8"/>
      <c r="D263" s="17"/>
      <c r="E263" s="8"/>
      <c r="F263" s="8"/>
      <c r="G263" s="8"/>
      <c r="H263" s="17"/>
      <c r="I263" s="8"/>
      <c r="J263" s="8"/>
      <c r="K263" s="8"/>
      <c r="L263" s="17"/>
      <c r="M263" s="8"/>
      <c r="N263" s="8"/>
      <c r="O263" s="8"/>
      <c r="P263" s="17"/>
      <c r="Q263" s="8"/>
      <c r="R263" s="40"/>
      <c r="S263" s="8"/>
      <c r="T263" s="17"/>
      <c r="U263" s="8"/>
      <c r="V263" s="17"/>
      <c r="W263" s="8"/>
      <c r="X263" s="17"/>
      <c r="Y263" s="8"/>
      <c r="Z263" s="8"/>
      <c r="AA263" s="8"/>
      <c r="AB263" s="8"/>
      <c r="AC263" s="8"/>
      <c r="AD263" s="8"/>
      <c r="AE263" s="8"/>
      <c r="AF263" s="8"/>
      <c r="AG263" s="8"/>
      <c r="AH263" s="17"/>
      <c r="AI263" s="17"/>
    </row>
    <row r="264" spans="3:35" s="7" customFormat="1" x14ac:dyDescent="0.25">
      <c r="C264" s="8"/>
      <c r="D264" s="17"/>
      <c r="E264" s="8"/>
      <c r="F264" s="8"/>
      <c r="G264" s="8"/>
      <c r="H264" s="17"/>
      <c r="I264" s="8"/>
      <c r="J264" s="8"/>
      <c r="K264" s="8"/>
      <c r="L264" s="17"/>
      <c r="M264" s="8"/>
      <c r="N264" s="8"/>
      <c r="O264" s="8"/>
      <c r="P264" s="17"/>
      <c r="Q264" s="8"/>
      <c r="R264" s="40"/>
      <c r="S264" s="8"/>
      <c r="T264" s="17"/>
      <c r="U264" s="8"/>
      <c r="V264" s="17"/>
      <c r="W264" s="8"/>
      <c r="X264" s="17"/>
      <c r="Y264" s="8"/>
      <c r="Z264" s="8"/>
      <c r="AA264" s="8"/>
      <c r="AB264" s="8"/>
      <c r="AC264" s="8"/>
      <c r="AD264" s="8"/>
      <c r="AE264" s="8"/>
      <c r="AF264" s="8"/>
      <c r="AG264" s="8"/>
      <c r="AH264" s="17"/>
      <c r="AI264" s="17"/>
    </row>
    <row r="265" spans="3:35" s="7" customFormat="1" x14ac:dyDescent="0.25">
      <c r="C265" s="8"/>
      <c r="D265" s="17"/>
      <c r="E265" s="8"/>
      <c r="F265" s="8"/>
      <c r="G265" s="8"/>
      <c r="H265" s="17"/>
      <c r="I265" s="8"/>
      <c r="J265" s="8"/>
      <c r="K265" s="8"/>
      <c r="L265" s="17"/>
      <c r="M265" s="8"/>
      <c r="N265" s="8"/>
      <c r="O265" s="8"/>
      <c r="P265" s="17"/>
      <c r="Q265" s="8"/>
      <c r="R265" s="40"/>
      <c r="S265" s="8"/>
      <c r="T265" s="17"/>
      <c r="U265" s="8"/>
      <c r="V265" s="17"/>
      <c r="W265" s="8"/>
      <c r="X265" s="17"/>
      <c r="Y265" s="8"/>
      <c r="Z265" s="8"/>
      <c r="AA265" s="8"/>
      <c r="AB265" s="8"/>
      <c r="AC265" s="8"/>
      <c r="AD265" s="8"/>
      <c r="AE265" s="8"/>
      <c r="AF265" s="8"/>
      <c r="AG265" s="8"/>
      <c r="AH265" s="17"/>
      <c r="AI265" s="17"/>
    </row>
    <row r="266" spans="3:35" s="7" customFormat="1" x14ac:dyDescent="0.25">
      <c r="C266" s="8"/>
      <c r="D266" s="17"/>
      <c r="E266" s="8"/>
      <c r="F266" s="8"/>
      <c r="G266" s="8"/>
      <c r="H266" s="17"/>
      <c r="I266" s="8"/>
      <c r="J266" s="8"/>
      <c r="K266" s="8"/>
      <c r="L266" s="17"/>
      <c r="M266" s="8"/>
      <c r="N266" s="8"/>
      <c r="O266" s="8"/>
      <c r="P266" s="17"/>
      <c r="Q266" s="8"/>
      <c r="R266" s="40"/>
      <c r="S266" s="8"/>
      <c r="T266" s="17"/>
      <c r="U266" s="8"/>
      <c r="V266" s="17"/>
      <c r="W266" s="8"/>
      <c r="X266" s="17"/>
      <c r="Y266" s="8"/>
      <c r="Z266" s="8"/>
      <c r="AA266" s="8"/>
      <c r="AB266" s="8"/>
      <c r="AC266" s="8"/>
      <c r="AD266" s="8"/>
      <c r="AE266" s="8"/>
      <c r="AF266" s="8"/>
      <c r="AG266" s="8"/>
      <c r="AH266" s="17"/>
      <c r="AI266" s="17"/>
    </row>
    <row r="267" spans="3:35" s="7" customFormat="1" x14ac:dyDescent="0.25">
      <c r="C267" s="8"/>
      <c r="D267" s="17"/>
      <c r="E267" s="8"/>
      <c r="F267" s="8"/>
      <c r="G267" s="8"/>
      <c r="H267" s="17"/>
      <c r="I267" s="8"/>
      <c r="J267" s="8"/>
      <c r="K267" s="8"/>
      <c r="L267" s="17"/>
      <c r="M267" s="8"/>
      <c r="N267" s="8"/>
      <c r="O267" s="8"/>
      <c r="P267" s="17"/>
      <c r="Q267" s="8"/>
      <c r="R267" s="40"/>
      <c r="S267" s="8"/>
      <c r="T267" s="17"/>
      <c r="U267" s="8"/>
      <c r="V267" s="17"/>
      <c r="W267" s="8"/>
      <c r="X267" s="17"/>
      <c r="Y267" s="8"/>
      <c r="Z267" s="8"/>
      <c r="AA267" s="8"/>
      <c r="AB267" s="8"/>
      <c r="AC267" s="8"/>
      <c r="AD267" s="8"/>
      <c r="AE267" s="8"/>
      <c r="AF267" s="8"/>
      <c r="AG267" s="8"/>
      <c r="AH267" s="17"/>
      <c r="AI267" s="17"/>
    </row>
    <row r="268" spans="3:35" s="7" customFormat="1" x14ac:dyDescent="0.25">
      <c r="D268" s="10"/>
      <c r="H268" s="10"/>
      <c r="J268" s="8"/>
      <c r="K268" s="8"/>
      <c r="L268" s="17"/>
      <c r="M268" s="8"/>
      <c r="O268" s="8"/>
      <c r="P268" s="17"/>
      <c r="Q268" s="8"/>
      <c r="R268" s="40"/>
      <c r="S268" s="8"/>
      <c r="T268" s="17"/>
      <c r="U268" s="8"/>
      <c r="V268" s="17"/>
      <c r="W268" s="8"/>
      <c r="X268" s="17"/>
      <c r="Y268" s="8"/>
      <c r="Z268" s="8"/>
      <c r="AA268" s="8"/>
      <c r="AB268" s="8"/>
      <c r="AC268" s="8"/>
      <c r="AD268" s="8"/>
      <c r="AE268" s="8"/>
      <c r="AF268" s="8"/>
      <c r="AG268" s="8"/>
      <c r="AH268" s="17"/>
      <c r="AI268" s="17"/>
    </row>
    <row r="269" spans="3:35" s="7" customFormat="1" x14ac:dyDescent="0.25">
      <c r="D269" s="10"/>
      <c r="H269" s="10"/>
      <c r="J269" s="8"/>
      <c r="K269" s="8"/>
      <c r="L269" s="17"/>
      <c r="M269" s="8"/>
      <c r="O269" s="8"/>
      <c r="P269" s="17"/>
      <c r="Q269" s="8"/>
      <c r="R269" s="40"/>
      <c r="S269" s="8"/>
      <c r="T269" s="17"/>
      <c r="U269" s="8"/>
      <c r="V269" s="17"/>
      <c r="W269" s="8"/>
      <c r="X269" s="17"/>
      <c r="Y269" s="8"/>
      <c r="Z269" s="8"/>
      <c r="AA269" s="8"/>
      <c r="AB269" s="8"/>
      <c r="AC269" s="8"/>
      <c r="AD269" s="8"/>
      <c r="AE269" s="8"/>
      <c r="AF269" s="8"/>
      <c r="AG269" s="8"/>
      <c r="AH269" s="17"/>
      <c r="AI269" s="17"/>
    </row>
    <row r="270" spans="3:35" s="7" customFormat="1" x14ac:dyDescent="0.25">
      <c r="D270" s="10"/>
      <c r="H270" s="10"/>
      <c r="J270" s="8"/>
      <c r="L270" s="10"/>
      <c r="P270" s="17"/>
      <c r="R270" s="11"/>
      <c r="T270" s="10"/>
      <c r="V270" s="10"/>
      <c r="X270" s="17"/>
      <c r="Y270" s="8"/>
      <c r="Z270" s="8"/>
      <c r="AA270" s="8"/>
      <c r="AB270" s="8"/>
      <c r="AC270" s="8"/>
      <c r="AD270" s="8"/>
      <c r="AE270" s="8"/>
      <c r="AF270" s="8"/>
      <c r="AG270" s="8"/>
      <c r="AH270" s="17"/>
      <c r="AI270" s="17"/>
    </row>
    <row r="271" spans="3:35" s="7" customFormat="1" x14ac:dyDescent="0.25">
      <c r="D271" s="10"/>
      <c r="H271" s="10"/>
      <c r="J271" s="8"/>
      <c r="L271" s="10"/>
      <c r="P271" s="17"/>
      <c r="R271" s="11"/>
      <c r="T271" s="10"/>
      <c r="V271" s="10"/>
      <c r="X271" s="17"/>
      <c r="Y271" s="8"/>
      <c r="Z271" s="8"/>
      <c r="AA271" s="8"/>
      <c r="AB271" s="8"/>
      <c r="AC271" s="8"/>
      <c r="AD271" s="8"/>
      <c r="AE271" s="8"/>
      <c r="AF271" s="8"/>
      <c r="AG271" s="8"/>
      <c r="AH271" s="17"/>
      <c r="AI271" s="17"/>
    </row>
    <row r="272" spans="3:35" s="7" customFormat="1" x14ac:dyDescent="0.25">
      <c r="D272" s="10"/>
      <c r="H272" s="10"/>
      <c r="J272" s="8"/>
      <c r="L272" s="10"/>
      <c r="P272" s="17"/>
      <c r="R272" s="11"/>
      <c r="T272" s="10"/>
      <c r="V272" s="10"/>
      <c r="X272" s="17"/>
      <c r="Y272" s="8"/>
      <c r="Z272" s="8"/>
      <c r="AD272" s="8"/>
      <c r="AE272" s="8"/>
      <c r="AF272" s="8"/>
      <c r="AG272" s="8"/>
      <c r="AH272" s="17"/>
      <c r="AI272" s="17"/>
    </row>
    <row r="273" spans="10:35" s="7" customFormat="1" x14ac:dyDescent="0.25">
      <c r="J273" s="8"/>
      <c r="L273" s="10"/>
      <c r="P273" s="17"/>
      <c r="R273" s="11"/>
      <c r="T273" s="10"/>
      <c r="V273" s="10"/>
      <c r="X273" s="17"/>
      <c r="Y273" s="8"/>
      <c r="Z273" s="8"/>
      <c r="AD273" s="8"/>
      <c r="AE273" s="8"/>
      <c r="AF273" s="8"/>
      <c r="AG273" s="8"/>
      <c r="AH273" s="17"/>
      <c r="AI273" s="17"/>
    </row>
    <row r="274" spans="10:35" s="7" customFormat="1" x14ac:dyDescent="0.25">
      <c r="L274" s="10"/>
      <c r="P274" s="17"/>
      <c r="R274" s="11"/>
      <c r="T274" s="10"/>
      <c r="V274" s="10"/>
      <c r="X274" s="10"/>
      <c r="AF274" s="8"/>
      <c r="AG274" s="8"/>
      <c r="AH274" s="17"/>
      <c r="AI274" s="17"/>
    </row>
    <row r="275" spans="10:35" s="7" customFormat="1" x14ac:dyDescent="0.25">
      <c r="L275" s="10"/>
      <c r="P275" s="17"/>
      <c r="R275" s="11"/>
      <c r="T275" s="10"/>
      <c r="V275" s="10"/>
      <c r="X275" s="10"/>
      <c r="AH275" s="17"/>
      <c r="AI275" s="17"/>
    </row>
  </sheetData>
  <mergeCells count="7">
    <mergeCell ref="AA72:AC72"/>
    <mergeCell ref="E4:G4"/>
    <mergeCell ref="I4:K4"/>
    <mergeCell ref="M4:O4"/>
    <mergeCell ref="W4:Y4"/>
    <mergeCell ref="E25:G25"/>
    <mergeCell ref="S25:AG25"/>
  </mergeCells>
  <conditionalFormatting sqref="AH39 X45:AA45 T45:V45 S31:S32 U31:U32 W31:W32 Y31:Y32 AA31:AA32 AC31:AC32 AE31:AE32 AG31:AG32 S38:S45 AA39:AA44 AC39:AC45 AE39:AE45 AG39:AG45 U39:U44 Y39:Y44 W39:W45 S34:S35 U34:U35 W34:W35 Y34:Y35 AA34:AA35 AC34:AC35 AE34:AE35 AG34:AG35 T38:AG38 AG47:AG51 AC47:AC51 AA47:AA51 Y47:Y51 W47:W51 U47:U51 AE47:AE51 S47:S51 S56:S57 AE56:AE57 U56:U57 W56:W57 Y56:Y57 AA56:AA57 AC56:AC57 AG56:AG58">
    <cfRule type="expression" dxfId="215" priority="106">
      <formula>COUNTA($S$6:$S$24)=0</formula>
    </cfRule>
  </conditionalFormatting>
  <conditionalFormatting sqref="AD152:AD158 AA144:AC144 AA168:AC174 AD160:AD164 AG161:AG165 AG153:AG159 AF62:AG67 AE60:AE66 AE68:AE145 AF166:AG167 AD165:AE166 AF169:AG176 AD168:AE175 AF69:AG148 AD146:AE147 X171:Z175 S167:W171 X146:Z147 S142:W143">
    <cfRule type="expression" dxfId="214" priority="107">
      <formula>S60&lt;=$K$15*40%</formula>
    </cfRule>
  </conditionalFormatting>
  <conditionalFormatting sqref="M68">
    <cfRule type="expression" dxfId="213" priority="105">
      <formula>M68&lt;=$K$43*40%</formula>
    </cfRule>
  </conditionalFormatting>
  <conditionalFormatting sqref="S38:AG38">
    <cfRule type="expression" dxfId="212" priority="104">
      <formula>$S$38=300</formula>
    </cfRule>
  </conditionalFormatting>
  <conditionalFormatting sqref="S47">
    <cfRule type="expression" dxfId="211" priority="103">
      <formula>$S$47=250</formula>
    </cfRule>
  </conditionalFormatting>
  <conditionalFormatting sqref="U47">
    <cfRule type="expression" dxfId="210" priority="102">
      <formula>$U$47=250</formula>
    </cfRule>
  </conditionalFormatting>
  <conditionalFormatting sqref="W47">
    <cfRule type="expression" dxfId="209" priority="101">
      <formula>$W$47=250</formula>
    </cfRule>
  </conditionalFormatting>
  <conditionalFormatting sqref="Y47">
    <cfRule type="expression" dxfId="208" priority="100">
      <formula>$Y$47=250</formula>
    </cfRule>
  </conditionalFormatting>
  <conditionalFormatting sqref="AA47">
    <cfRule type="expression" dxfId="207" priority="99">
      <formula>$AA$47=250</formula>
    </cfRule>
  </conditionalFormatting>
  <conditionalFormatting sqref="AC47">
    <cfRule type="expression" dxfId="206" priority="98">
      <formula>$AC$47=250</formula>
    </cfRule>
  </conditionalFormatting>
  <conditionalFormatting sqref="AE47">
    <cfRule type="expression" dxfId="205" priority="97">
      <formula>$AE$47=250</formula>
    </cfRule>
  </conditionalFormatting>
  <conditionalFormatting sqref="AG47">
    <cfRule type="expression" dxfId="204" priority="96">
      <formula>$AG$47=250</formula>
    </cfRule>
  </conditionalFormatting>
  <conditionalFormatting sqref="S34">
    <cfRule type="expression" dxfId="203" priority="95">
      <formula>$S$34=900</formula>
    </cfRule>
  </conditionalFormatting>
  <conditionalFormatting sqref="U34">
    <cfRule type="expression" dxfId="202" priority="94">
      <formula>$U$34=900</formula>
    </cfRule>
  </conditionalFormatting>
  <conditionalFormatting sqref="W34">
    <cfRule type="expression" dxfId="201" priority="93">
      <formula>$W$34=900</formula>
    </cfRule>
  </conditionalFormatting>
  <conditionalFormatting sqref="Y34">
    <cfRule type="expression" dxfId="200" priority="92">
      <formula>$Y$34=900</formula>
    </cfRule>
  </conditionalFormatting>
  <conditionalFormatting sqref="AA34">
    <cfRule type="expression" dxfId="199" priority="91">
      <formula>$AA$34=900</formula>
    </cfRule>
  </conditionalFormatting>
  <conditionalFormatting sqref="AC34">
    <cfRule type="expression" dxfId="198" priority="90">
      <formula>$AC$34=900</formula>
    </cfRule>
  </conditionalFormatting>
  <conditionalFormatting sqref="AE34">
    <cfRule type="expression" dxfId="197" priority="89">
      <formula>$AE$34=900</formula>
    </cfRule>
  </conditionalFormatting>
  <conditionalFormatting sqref="AG34">
    <cfRule type="expression" dxfId="196" priority="88">
      <formula>$AG$34=900</formula>
    </cfRule>
  </conditionalFormatting>
  <conditionalFormatting sqref="S41">
    <cfRule type="expression" dxfId="195" priority="55">
      <formula>$S$41=300</formula>
    </cfRule>
    <cfRule type="expression" dxfId="194" priority="87">
      <formula>$S$41=1300</formula>
    </cfRule>
  </conditionalFormatting>
  <conditionalFormatting sqref="U41">
    <cfRule type="expression" dxfId="193" priority="54">
      <formula>$U$41=300</formula>
    </cfRule>
    <cfRule type="expression" dxfId="192" priority="86">
      <formula>$U$41=1300</formula>
    </cfRule>
  </conditionalFormatting>
  <conditionalFormatting sqref="W41">
    <cfRule type="expression" dxfId="191" priority="53">
      <formula>$W$41=300</formula>
    </cfRule>
    <cfRule type="expression" dxfId="190" priority="85">
      <formula>$W$41=1300</formula>
    </cfRule>
  </conditionalFormatting>
  <conditionalFormatting sqref="Y41">
    <cfRule type="expression" dxfId="189" priority="52">
      <formula>$Y$41=300</formula>
    </cfRule>
    <cfRule type="expression" dxfId="188" priority="84">
      <formula>$Y$41=1300</formula>
    </cfRule>
  </conditionalFormatting>
  <conditionalFormatting sqref="AA41">
    <cfRule type="expression" dxfId="187" priority="51">
      <formula>$AA$41=300</formula>
    </cfRule>
    <cfRule type="expression" dxfId="186" priority="83">
      <formula>$AA$41=1300</formula>
    </cfRule>
  </conditionalFormatting>
  <conditionalFormatting sqref="AC41">
    <cfRule type="expression" dxfId="185" priority="50">
      <formula>$AC$41=300</formula>
    </cfRule>
    <cfRule type="expression" dxfId="184" priority="82">
      <formula>$AC$41=1300</formula>
    </cfRule>
  </conditionalFormatting>
  <conditionalFormatting sqref="AE41">
    <cfRule type="expression" dxfId="183" priority="49">
      <formula>$AE$41=300</formula>
    </cfRule>
    <cfRule type="expression" dxfId="182" priority="81">
      <formula>$AE$41=1300</formula>
    </cfRule>
  </conditionalFormatting>
  <conditionalFormatting sqref="AG41">
    <cfRule type="expression" dxfId="181" priority="48">
      <formula>$AG$41=300</formula>
    </cfRule>
    <cfRule type="expression" dxfId="180" priority="80">
      <formula>$AG$41=1300</formula>
    </cfRule>
  </conditionalFormatting>
  <conditionalFormatting sqref="S43">
    <cfRule type="expression" dxfId="179" priority="47">
      <formula>$S$43=300</formula>
    </cfRule>
    <cfRule type="expression" dxfId="178" priority="79">
      <formula>$S$43=2200</formula>
    </cfRule>
  </conditionalFormatting>
  <conditionalFormatting sqref="U43">
    <cfRule type="expression" dxfId="177" priority="46">
      <formula>$U$43=300</formula>
    </cfRule>
    <cfRule type="expression" dxfId="176" priority="78">
      <formula>$U$43=2200</formula>
    </cfRule>
  </conditionalFormatting>
  <conditionalFormatting sqref="W43">
    <cfRule type="expression" dxfId="175" priority="45">
      <formula>$W$43=300</formula>
    </cfRule>
    <cfRule type="expression" dxfId="174" priority="77">
      <formula>$W$43=2200</formula>
    </cfRule>
  </conditionalFormatting>
  <conditionalFormatting sqref="Y43">
    <cfRule type="expression" dxfId="173" priority="44">
      <formula>$Y$43=300</formula>
    </cfRule>
    <cfRule type="expression" dxfId="172" priority="76">
      <formula>$Y$43=2200</formula>
    </cfRule>
  </conditionalFormatting>
  <conditionalFormatting sqref="AA43">
    <cfRule type="expression" dxfId="171" priority="43">
      <formula>$AA$43=300</formula>
    </cfRule>
    <cfRule type="expression" dxfId="170" priority="75">
      <formula>$AA$43=2200</formula>
    </cfRule>
  </conditionalFormatting>
  <conditionalFormatting sqref="AC43">
    <cfRule type="expression" dxfId="169" priority="42">
      <formula>$AC$43=300</formula>
    </cfRule>
    <cfRule type="expression" dxfId="168" priority="74">
      <formula>$AC$43=2200</formula>
    </cfRule>
  </conditionalFormatting>
  <conditionalFormatting sqref="AE43">
    <cfRule type="expression" dxfId="167" priority="41">
      <formula>$AE$43=300</formula>
    </cfRule>
    <cfRule type="expression" dxfId="166" priority="73">
      <formula>$AE$43=2200</formula>
    </cfRule>
  </conditionalFormatting>
  <conditionalFormatting sqref="AG43">
    <cfRule type="expression" dxfId="165" priority="40">
      <formula>$AG$43=300</formula>
    </cfRule>
    <cfRule type="expression" dxfId="164" priority="72">
      <formula>$AG$43=2200</formula>
    </cfRule>
  </conditionalFormatting>
  <conditionalFormatting sqref="S45">
    <cfRule type="expression" dxfId="163" priority="39">
      <formula>$S$45=300</formula>
    </cfRule>
    <cfRule type="expression" dxfId="162" priority="71">
      <formula>$S$45=2200</formula>
    </cfRule>
  </conditionalFormatting>
  <conditionalFormatting sqref="U45">
    <cfRule type="expression" dxfId="161" priority="38">
      <formula>$U$45=300</formula>
    </cfRule>
    <cfRule type="expression" dxfId="160" priority="70">
      <formula>$U$45=2200</formula>
    </cfRule>
  </conditionalFormatting>
  <conditionalFormatting sqref="W45">
    <cfRule type="expression" dxfId="159" priority="37">
      <formula>$W$45=300</formula>
    </cfRule>
    <cfRule type="expression" dxfId="158" priority="69">
      <formula>$W$45=2200</formula>
    </cfRule>
  </conditionalFormatting>
  <conditionalFormatting sqref="Y45">
    <cfRule type="expression" dxfId="157" priority="36">
      <formula>$Y$45=300</formula>
    </cfRule>
    <cfRule type="expression" dxfId="156" priority="68">
      <formula>$Y$45=2200</formula>
    </cfRule>
  </conditionalFormatting>
  <conditionalFormatting sqref="AA45">
    <cfRule type="expression" dxfId="155" priority="35">
      <formula>$AA$45=300</formula>
    </cfRule>
    <cfRule type="expression" dxfId="154" priority="67">
      <formula>$AA$45=2200</formula>
    </cfRule>
  </conditionalFormatting>
  <conditionalFormatting sqref="AC45">
    <cfRule type="expression" dxfId="153" priority="34">
      <formula>$AC$45=300</formula>
    </cfRule>
    <cfRule type="expression" dxfId="152" priority="66">
      <formula>$AC$45=2200</formula>
    </cfRule>
  </conditionalFormatting>
  <conditionalFormatting sqref="AE45">
    <cfRule type="expression" dxfId="151" priority="33">
      <formula>$AE$45=300</formula>
    </cfRule>
    <cfRule type="expression" dxfId="150" priority="65">
      <formula>$AE$45=2200</formula>
    </cfRule>
  </conditionalFormatting>
  <conditionalFormatting sqref="AG45">
    <cfRule type="expression" dxfId="149" priority="32">
      <formula>$AG$45=300</formula>
    </cfRule>
    <cfRule type="expression" dxfId="148" priority="64">
      <formula>$AG$45=2200</formula>
    </cfRule>
  </conditionalFormatting>
  <conditionalFormatting sqref="S48">
    <cfRule type="expression" dxfId="147" priority="23">
      <formula>$S$48=550</formula>
    </cfRule>
    <cfRule type="expression" dxfId="146" priority="31">
      <formula>$S$48=850</formula>
    </cfRule>
    <cfRule type="expression" dxfId="145" priority="63">
      <formula>$S$48=3750</formula>
    </cfRule>
  </conditionalFormatting>
  <conditionalFormatting sqref="U48">
    <cfRule type="expression" dxfId="144" priority="22">
      <formula>$U$48=550</formula>
    </cfRule>
    <cfRule type="expression" dxfId="143" priority="30">
      <formula>$U$48=850</formula>
    </cfRule>
    <cfRule type="expression" dxfId="142" priority="62">
      <formula>$U$48=3750</formula>
    </cfRule>
  </conditionalFormatting>
  <conditionalFormatting sqref="W48">
    <cfRule type="expression" dxfId="141" priority="21">
      <formula>$W$48=550</formula>
    </cfRule>
    <cfRule type="expression" dxfId="140" priority="29">
      <formula>$W$48=850</formula>
    </cfRule>
    <cfRule type="expression" dxfId="139" priority="61">
      <formula>$W$48=3750</formula>
    </cfRule>
  </conditionalFormatting>
  <conditionalFormatting sqref="Y48">
    <cfRule type="expression" dxfId="138" priority="20">
      <formula>$Y$48=550</formula>
    </cfRule>
    <cfRule type="expression" dxfId="137" priority="28">
      <formula>$Y$48=850</formula>
    </cfRule>
    <cfRule type="expression" dxfId="136" priority="60">
      <formula>$Y$48=3750</formula>
    </cfRule>
  </conditionalFormatting>
  <conditionalFormatting sqref="AA48">
    <cfRule type="expression" dxfId="135" priority="19">
      <formula>$AA$48=550</formula>
    </cfRule>
    <cfRule type="expression" dxfId="134" priority="27">
      <formula>$AA$48=850</formula>
    </cfRule>
    <cfRule type="expression" dxfId="133" priority="59">
      <formula>$AA$48=3750</formula>
    </cfRule>
  </conditionalFormatting>
  <conditionalFormatting sqref="AC48">
    <cfRule type="expression" dxfId="132" priority="18">
      <formula>$AC$48=550</formula>
    </cfRule>
    <cfRule type="expression" dxfId="131" priority="26">
      <formula>$AC$48=850</formula>
    </cfRule>
    <cfRule type="expression" dxfId="130" priority="58">
      <formula>$AC$48=3750</formula>
    </cfRule>
  </conditionalFormatting>
  <conditionalFormatting sqref="AE48">
    <cfRule type="expression" dxfId="129" priority="17">
      <formula>$AE$48=550</formula>
    </cfRule>
    <cfRule type="expression" dxfId="128" priority="25">
      <formula>$AE$48=850</formula>
    </cfRule>
    <cfRule type="expression" dxfId="127" priority="57">
      <formula>$AE$48=3750</formula>
    </cfRule>
  </conditionalFormatting>
  <conditionalFormatting sqref="AG48">
    <cfRule type="expression" dxfId="126" priority="16">
      <formula>$AG$48=550</formula>
    </cfRule>
    <cfRule type="expression" dxfId="125" priority="24">
      <formula>$AG$48=850</formula>
    </cfRule>
    <cfRule type="expression" dxfId="124" priority="56">
      <formula>$AG$48=3750</formula>
    </cfRule>
  </conditionalFormatting>
  <conditionalFormatting sqref="O47">
    <cfRule type="expression" dxfId="123" priority="15">
      <formula>O47&lt;=$M$62*40%</formula>
    </cfRule>
  </conditionalFormatting>
  <conditionalFormatting sqref="K48">
    <cfRule type="expression" dxfId="122" priority="14">
      <formula>$K$48&lt;=$K$43*40%</formula>
    </cfRule>
  </conditionalFormatting>
  <conditionalFormatting sqref="O68">
    <cfRule type="expression" dxfId="121" priority="13">
      <formula>O68&lt;=$K$43*40%</formula>
    </cfRule>
  </conditionalFormatting>
  <conditionalFormatting sqref="M80">
    <cfRule type="expression" dxfId="120" priority="12">
      <formula>M80&lt;=$K$43*40%</formula>
    </cfRule>
  </conditionalFormatting>
  <conditionalFormatting sqref="O80">
    <cfRule type="expression" dxfId="119" priority="11">
      <formula>O80&lt;=$K$43*40%</formula>
    </cfRule>
  </conditionalFormatting>
  <conditionalFormatting sqref="M92">
    <cfRule type="expression" dxfId="118" priority="10">
      <formula>M92&lt;=$K$43*40%</formula>
    </cfRule>
  </conditionalFormatting>
  <conditionalFormatting sqref="O92">
    <cfRule type="expression" dxfId="117" priority="9">
      <formula>O92&lt;=$K$43*40%</formula>
    </cfRule>
  </conditionalFormatting>
  <conditionalFormatting sqref="AC80">
    <cfRule type="expression" dxfId="116" priority="8">
      <formula>AC80&lt;=$K$43*40%</formula>
    </cfRule>
  </conditionalFormatting>
  <conditionalFormatting sqref="AA68">
    <cfRule type="expression" dxfId="115" priority="7">
      <formula>AA68&lt;=$K$43*40%</formula>
    </cfRule>
  </conditionalFormatting>
  <conditionalFormatting sqref="AC68">
    <cfRule type="expression" dxfId="114" priority="6">
      <formula>AC68&lt;=$K$43*40%</formula>
    </cfRule>
  </conditionalFormatting>
  <conditionalFormatting sqref="AG54:AG55 AC54:AC55 AA54:AA55 Y54:Y55 W54:W55 U54:U55 AE54:AE55 S52:S55 T52:AG53">
    <cfRule type="expression" dxfId="113" priority="5">
      <formula>COUNTA($S$6:$S$24)=0</formula>
    </cfRule>
  </conditionalFormatting>
  <conditionalFormatting sqref="S52:AG52">
    <cfRule type="expression" dxfId="112" priority="4">
      <formula>$S$47=250</formula>
    </cfRule>
  </conditionalFormatting>
  <conditionalFormatting sqref="S53:AG53">
    <cfRule type="expression" dxfId="111" priority="1">
      <formula>$S$48=550</formula>
    </cfRule>
    <cfRule type="expression" dxfId="110" priority="2">
      <formula>$S$48=850</formula>
    </cfRule>
    <cfRule type="expression" dxfId="109" priority="3">
      <formula>$S$48=3750</formula>
    </cfRule>
  </conditionalFormatting>
  <conditionalFormatting sqref="M48">
    <cfRule type="expression" priority="108">
      <formula>#REF!&lt;=$K$43*40%</formula>
    </cfRule>
    <cfRule type="expression" dxfId="108" priority="109">
      <formula>M48&lt;=$M$62*40%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75"/>
  <sheetViews>
    <sheetView tabSelected="1" topLeftCell="A19" workbookViewId="0">
      <selection activeCell="P33" sqref="P33"/>
    </sheetView>
  </sheetViews>
  <sheetFormatPr baseColWidth="10" defaultRowHeight="12.75" x14ac:dyDescent="0.25"/>
  <cols>
    <col min="1" max="1" width="0.140625" style="7" customWidth="1"/>
    <col min="2" max="2" width="1.5703125" style="10" customWidth="1"/>
    <col min="3" max="3" width="34.42578125" style="7" bestFit="1" customWidth="1"/>
    <col min="4" max="4" width="1.7109375" style="10" customWidth="1"/>
    <col min="5" max="5" width="13.28515625" style="7" customWidth="1"/>
    <col min="6" max="6" width="1.7109375" style="7" customWidth="1"/>
    <col min="7" max="7" width="13.28515625" style="7" customWidth="1"/>
    <col min="8" max="8" width="1.7109375" style="10" customWidth="1"/>
    <col min="9" max="9" width="13.28515625" style="7" customWidth="1"/>
    <col min="10" max="10" width="1.7109375" style="7" customWidth="1"/>
    <col min="11" max="11" width="15.28515625" style="7" bestFit="1" customWidth="1"/>
    <col min="12" max="12" width="1.7109375" style="10" customWidth="1"/>
    <col min="13" max="13" width="13.28515625" style="7" customWidth="1"/>
    <col min="14" max="14" width="1.7109375" style="7" customWidth="1"/>
    <col min="15" max="15" width="13.28515625" style="7" customWidth="1"/>
    <col min="16" max="16" width="18.42578125" style="10" customWidth="1"/>
    <col min="17" max="17" width="50" style="7" hidden="1" customWidth="1"/>
    <col min="18" max="18" width="1.7109375" style="11" hidden="1" customWidth="1"/>
    <col min="19" max="19" width="13.28515625" style="7" hidden="1" customWidth="1"/>
    <col min="20" max="20" width="1.7109375" style="10" hidden="1" customWidth="1"/>
    <col min="21" max="21" width="13.28515625" style="7" hidden="1" customWidth="1"/>
    <col min="22" max="22" width="1.7109375" style="10" hidden="1" customWidth="1"/>
    <col min="23" max="23" width="13.28515625" style="7" hidden="1" customWidth="1"/>
    <col min="24" max="24" width="1.7109375" style="10" hidden="1" customWidth="1"/>
    <col min="25" max="25" width="13.28515625" style="7" hidden="1" customWidth="1"/>
    <col min="26" max="26" width="1.7109375" style="7" hidden="1" customWidth="1"/>
    <col min="27" max="27" width="13.28515625" style="7" hidden="1" customWidth="1"/>
    <col min="28" max="28" width="1.7109375" style="7" hidden="1" customWidth="1"/>
    <col min="29" max="29" width="13.28515625" style="7" hidden="1" customWidth="1"/>
    <col min="30" max="30" width="1.7109375" style="7" hidden="1" customWidth="1"/>
    <col min="31" max="31" width="13.28515625" style="7" hidden="1" customWidth="1"/>
    <col min="32" max="32" width="1.7109375" style="7" hidden="1" customWidth="1"/>
    <col min="33" max="33" width="13.28515625" style="7" hidden="1" customWidth="1"/>
    <col min="34" max="34" width="0.85546875" style="10" hidden="1" customWidth="1"/>
    <col min="35" max="35" width="11.42578125" style="10"/>
    <col min="36" max="36" width="0.85546875" style="7" customWidth="1"/>
    <col min="37" max="37" width="13.7109375" style="7" customWidth="1"/>
    <col min="38" max="38" width="16.28515625" style="7" customWidth="1"/>
    <col min="39" max="39" width="13.7109375" style="7" customWidth="1"/>
    <col min="40" max="40" width="0.85546875" style="7" customWidth="1"/>
    <col min="41" max="41" width="13.7109375" style="7" customWidth="1"/>
    <col min="42" max="42" width="0.85546875" style="7" customWidth="1"/>
    <col min="43" max="43" width="13.7109375" style="7" customWidth="1"/>
    <col min="44" max="44" width="0.85546875" style="7" customWidth="1"/>
    <col min="45" max="45" width="13.7109375" style="7" customWidth="1"/>
    <col min="46" max="16384" width="11.42578125" style="7"/>
  </cols>
  <sheetData>
    <row r="1" spans="3:34" s="46" customFormat="1" ht="13.5" thickBot="1" x14ac:dyDescent="0.3">
      <c r="R1" s="114"/>
    </row>
    <row r="2" spans="3:34" s="46" customFormat="1" ht="13.5" thickBot="1" x14ac:dyDescent="0.3">
      <c r="C2" s="113" t="s">
        <v>106</v>
      </c>
      <c r="D2" s="115"/>
      <c r="E2" s="35"/>
      <c r="F2" s="24"/>
      <c r="G2" s="24"/>
      <c r="H2" s="24"/>
      <c r="I2" s="24"/>
      <c r="J2" s="115"/>
      <c r="K2" s="35"/>
      <c r="L2" s="24"/>
      <c r="M2" s="24"/>
      <c r="N2" s="24"/>
      <c r="O2" s="24"/>
      <c r="P2" s="115"/>
      <c r="R2" s="114"/>
    </row>
    <row r="3" spans="3:34" s="46" customFormat="1" ht="13.5" thickBot="1" x14ac:dyDescent="0.3">
      <c r="F3" s="15"/>
      <c r="H3" s="15"/>
      <c r="I3" s="15"/>
      <c r="J3" s="15"/>
      <c r="K3" s="15"/>
      <c r="L3" s="15"/>
      <c r="M3" s="15"/>
      <c r="N3" s="15"/>
      <c r="O3" s="15"/>
      <c r="P3" s="15"/>
      <c r="R3" s="114"/>
    </row>
    <row r="4" spans="3:34" s="46" customFormat="1" ht="13.5" thickBot="1" x14ac:dyDescent="0.3">
      <c r="C4" s="116" t="s">
        <v>103</v>
      </c>
      <c r="D4" s="48"/>
      <c r="E4" s="270" t="s">
        <v>42</v>
      </c>
      <c r="F4" s="272"/>
      <c r="G4" s="273"/>
      <c r="H4" s="33"/>
      <c r="I4" s="270" t="s">
        <v>43</v>
      </c>
      <c r="J4" s="272"/>
      <c r="K4" s="273"/>
      <c r="L4" s="33"/>
      <c r="M4" s="270" t="s">
        <v>107</v>
      </c>
      <c r="N4" s="268"/>
      <c r="O4" s="269"/>
      <c r="P4" s="33"/>
      <c r="Q4" s="116" t="s">
        <v>59</v>
      </c>
      <c r="S4" s="117" t="s">
        <v>70</v>
      </c>
      <c r="W4" s="270" t="s">
        <v>58</v>
      </c>
      <c r="X4" s="268"/>
      <c r="Y4" s="269"/>
      <c r="AA4" s="117" t="s">
        <v>70</v>
      </c>
    </row>
    <row r="5" spans="3:34" s="46" customFormat="1" ht="13.5" thickBot="1" x14ac:dyDescent="0.3">
      <c r="C5" s="118"/>
      <c r="D5" s="48"/>
      <c r="E5" s="119"/>
      <c r="F5" s="120"/>
      <c r="G5" s="120"/>
      <c r="H5" s="33"/>
      <c r="I5" s="119"/>
      <c r="J5" s="120"/>
      <c r="K5" s="120"/>
      <c r="L5" s="33"/>
      <c r="M5" s="119"/>
      <c r="N5" s="120"/>
      <c r="O5" s="120"/>
      <c r="P5" s="33"/>
    </row>
    <row r="6" spans="3:34" s="46" customFormat="1" x14ac:dyDescent="0.25">
      <c r="C6" s="121" t="s">
        <v>16</v>
      </c>
      <c r="D6" s="48"/>
      <c r="E6" s="122"/>
      <c r="F6" s="123"/>
      <c r="G6" s="124"/>
      <c r="H6" s="33"/>
      <c r="I6" s="122"/>
      <c r="J6" s="123"/>
      <c r="K6" s="124"/>
      <c r="L6" s="33"/>
      <c r="M6" s="35"/>
      <c r="N6" s="35"/>
      <c r="O6" s="35"/>
      <c r="P6" s="33"/>
      <c r="Q6" s="125" t="s">
        <v>38</v>
      </c>
      <c r="R6" s="48"/>
      <c r="S6" s="126"/>
      <c r="W6" s="127" t="s">
        <v>81</v>
      </c>
      <c r="X6" s="128"/>
      <c r="Y6" s="129"/>
      <c r="AA6" s="130"/>
      <c r="AF6" s="131"/>
    </row>
    <row r="7" spans="3:34" s="46" customFormat="1" ht="13.5" thickBot="1" x14ac:dyDescent="0.3">
      <c r="C7" s="132" t="s">
        <v>17</v>
      </c>
      <c r="D7" s="48"/>
      <c r="E7" s="133"/>
      <c r="F7" s="134"/>
      <c r="G7" s="135"/>
      <c r="H7" s="33"/>
      <c r="I7" s="133"/>
      <c r="J7" s="134"/>
      <c r="K7" s="135"/>
      <c r="L7" s="33"/>
      <c r="M7" s="35"/>
      <c r="N7" s="35"/>
      <c r="O7" s="35"/>
      <c r="P7" s="33"/>
      <c r="Q7" s="136" t="s">
        <v>72</v>
      </c>
      <c r="R7" s="15"/>
      <c r="S7" s="137"/>
      <c r="W7" s="138" t="s">
        <v>82</v>
      </c>
      <c r="X7" s="139"/>
      <c r="Y7" s="140"/>
      <c r="AA7" s="141"/>
      <c r="AF7" s="131"/>
    </row>
    <row r="8" spans="3:34" s="46" customFormat="1" x14ac:dyDescent="0.25">
      <c r="C8" s="132" t="s">
        <v>44</v>
      </c>
      <c r="D8" s="48"/>
      <c r="E8" s="133"/>
      <c r="F8" s="134"/>
      <c r="G8" s="135"/>
      <c r="H8" s="33"/>
      <c r="I8" s="133"/>
      <c r="J8" s="134"/>
      <c r="K8" s="135"/>
      <c r="L8" s="33"/>
      <c r="M8" s="122"/>
      <c r="N8" s="142"/>
      <c r="O8" s="143"/>
      <c r="P8" s="33"/>
      <c r="Q8" s="136" t="s">
        <v>27</v>
      </c>
      <c r="R8" s="15"/>
      <c r="S8" s="137">
        <f>S7*21%</f>
        <v>0</v>
      </c>
      <c r="W8" s="144" t="s">
        <v>83</v>
      </c>
      <c r="X8" s="145"/>
      <c r="Y8" s="146"/>
      <c r="AA8" s="147"/>
      <c r="AF8" s="148"/>
    </row>
    <row r="9" spans="3:34" s="46" customFormat="1" x14ac:dyDescent="0.25">
      <c r="C9" s="132" t="s">
        <v>45</v>
      </c>
      <c r="D9" s="15"/>
      <c r="E9" s="133"/>
      <c r="F9" s="134"/>
      <c r="G9" s="135"/>
      <c r="H9" s="33"/>
      <c r="I9" s="133"/>
      <c r="J9" s="134"/>
      <c r="K9" s="135"/>
      <c r="L9" s="33"/>
      <c r="M9" s="133"/>
      <c r="N9" s="149"/>
      <c r="O9" s="150"/>
      <c r="P9" s="33"/>
      <c r="Q9" s="136" t="s">
        <v>25</v>
      </c>
      <c r="R9" s="15"/>
      <c r="S9" s="151">
        <f>S7+S8</f>
        <v>0</v>
      </c>
      <c r="W9" s="152" t="s">
        <v>34</v>
      </c>
      <c r="X9" s="153"/>
      <c r="Y9" s="154"/>
      <c r="AA9" s="137">
        <f>AA7*AA8*3/12</f>
        <v>0</v>
      </c>
      <c r="AF9" s="155"/>
    </row>
    <row r="10" spans="3:34" s="46" customFormat="1" ht="13.5" thickBot="1" x14ac:dyDescent="0.3">
      <c r="C10" s="132" t="s">
        <v>46</v>
      </c>
      <c r="D10" s="48"/>
      <c r="E10" s="133"/>
      <c r="F10" s="134"/>
      <c r="G10" s="135"/>
      <c r="H10" s="33"/>
      <c r="I10" s="133"/>
      <c r="J10" s="134"/>
      <c r="K10" s="135"/>
      <c r="L10" s="33"/>
      <c r="M10" s="156"/>
      <c r="N10" s="157"/>
      <c r="O10" s="158"/>
      <c r="P10" s="33"/>
      <c r="Q10" s="159" t="s">
        <v>5</v>
      </c>
      <c r="R10" s="15"/>
      <c r="S10" s="160"/>
      <c r="W10" s="161" t="s">
        <v>35</v>
      </c>
      <c r="X10" s="162"/>
      <c r="Y10" s="163"/>
      <c r="AA10" s="164" t="str">
        <f>IF(AA6="","",CHOOSE(MATCH(AA6,AE$148:AE$164,1),AF150,AF151,AF152,AF153,AF154,AF155,AF156,AF157,AF158,AF159,AF160,AF161,AF162,AF163,AF164,AF165))</f>
        <v/>
      </c>
      <c r="AF10" s="155"/>
    </row>
    <row r="11" spans="3:34" s="46" customFormat="1" ht="13.5" thickBot="1" x14ac:dyDescent="0.3">
      <c r="C11" s="165" t="s">
        <v>47</v>
      </c>
      <c r="D11" s="48"/>
      <c r="E11" s="166"/>
      <c r="F11" s="167"/>
      <c r="G11" s="168"/>
      <c r="H11" s="33"/>
      <c r="I11" s="166"/>
      <c r="J11" s="167"/>
      <c r="K11" s="168"/>
      <c r="L11" s="33"/>
      <c r="M11" s="166"/>
      <c r="N11" s="169"/>
      <c r="O11" s="170"/>
      <c r="P11" s="33"/>
      <c r="Q11" s="171" t="s">
        <v>71</v>
      </c>
      <c r="R11" s="15"/>
      <c r="S11" s="86">
        <f>SUM(S6:S9)-S10</f>
        <v>0</v>
      </c>
      <c r="W11" s="172" t="s">
        <v>36</v>
      </c>
      <c r="X11" s="173"/>
      <c r="Y11" s="174"/>
      <c r="AA11" s="86">
        <f>SUM(AA7:AA10)</f>
        <v>0</v>
      </c>
      <c r="AF11" s="155"/>
      <c r="AH11" s="155"/>
    </row>
    <row r="12" spans="3:34" s="46" customFormat="1" ht="13.5" thickBot="1" x14ac:dyDescent="0.3">
      <c r="C12" s="15"/>
      <c r="D12" s="48"/>
      <c r="E12" s="35"/>
      <c r="F12" s="107"/>
      <c r="G12" s="107"/>
      <c r="H12" s="33"/>
      <c r="I12" s="35"/>
      <c r="J12" s="107"/>
      <c r="K12" s="107"/>
      <c r="L12" s="33"/>
      <c r="M12" s="35"/>
      <c r="N12" s="35"/>
      <c r="O12" s="35"/>
      <c r="P12" s="33"/>
      <c r="W12" s="61"/>
      <c r="AH12" s="155"/>
    </row>
    <row r="13" spans="3:34" s="46" customFormat="1" ht="13.5" thickBot="1" x14ac:dyDescent="0.3">
      <c r="C13" s="175" t="s">
        <v>76</v>
      </c>
      <c r="D13" s="48"/>
      <c r="E13" s="35"/>
      <c r="F13" s="107"/>
      <c r="G13" s="107"/>
      <c r="H13" s="33"/>
      <c r="I13" s="35"/>
      <c r="J13" s="107"/>
      <c r="K13" s="107"/>
      <c r="L13" s="33"/>
      <c r="M13" s="35"/>
      <c r="N13" s="35"/>
      <c r="O13" s="35"/>
      <c r="P13" s="155"/>
      <c r="Q13" s="176" t="s">
        <v>60</v>
      </c>
      <c r="R13" s="15"/>
      <c r="S13" s="116" t="s">
        <v>63</v>
      </c>
      <c r="U13" s="116" t="s">
        <v>61</v>
      </c>
      <c r="W13" s="116" t="s">
        <v>62</v>
      </c>
      <c r="AH13" s="155"/>
    </row>
    <row r="14" spans="3:34" s="46" customFormat="1" ht="13.5" thickBot="1" x14ac:dyDescent="0.3">
      <c r="C14" s="15"/>
      <c r="D14" s="48"/>
      <c r="E14" s="35"/>
      <c r="F14" s="107"/>
      <c r="G14" s="107"/>
      <c r="H14" s="155"/>
      <c r="I14" s="35"/>
      <c r="J14" s="107"/>
      <c r="K14" s="107"/>
      <c r="L14" s="155"/>
      <c r="M14" s="35"/>
      <c r="N14" s="35"/>
      <c r="O14" s="35"/>
      <c r="P14" s="33"/>
      <c r="Q14" s="61"/>
      <c r="R14" s="15"/>
      <c r="S14" s="15"/>
      <c r="AH14" s="33"/>
    </row>
    <row r="15" spans="3:34" s="46" customFormat="1" ht="13.5" thickBot="1" x14ac:dyDescent="0.3">
      <c r="C15" s="113" t="s">
        <v>75</v>
      </c>
      <c r="D15" s="48"/>
      <c r="E15" s="116" t="s">
        <v>121</v>
      </c>
      <c r="F15" s="48"/>
      <c r="G15" s="177" t="s">
        <v>48</v>
      </c>
      <c r="H15" s="33"/>
      <c r="I15" s="117" t="s">
        <v>49</v>
      </c>
      <c r="J15" s="33"/>
      <c r="K15" s="178" t="s">
        <v>98</v>
      </c>
      <c r="L15" s="33"/>
      <c r="M15" s="178" t="s">
        <v>73</v>
      </c>
      <c r="N15" s="33"/>
      <c r="O15" s="178" t="s">
        <v>74</v>
      </c>
      <c r="P15" s="33"/>
      <c r="Q15" s="179" t="s">
        <v>64</v>
      </c>
      <c r="R15" s="61"/>
      <c r="S15" s="180"/>
      <c r="U15" s="180">
        <f t="shared" ref="U15:U21" si="0">S15*21%</f>
        <v>0</v>
      </c>
      <c r="W15" s="180">
        <f t="shared" ref="W15:W21" si="1">S15+U15</f>
        <v>0</v>
      </c>
      <c r="AA15" s="181"/>
      <c r="AH15" s="33"/>
    </row>
    <row r="16" spans="3:34" s="46" customFormat="1" ht="13.5" thickBot="1" x14ac:dyDescent="0.3">
      <c r="C16" s="48"/>
      <c r="D16" s="48"/>
      <c r="E16" s="182"/>
      <c r="F16" s="33"/>
      <c r="G16" s="183"/>
      <c r="H16" s="33"/>
      <c r="I16" s="33"/>
      <c r="J16" s="33"/>
      <c r="K16" s="33"/>
      <c r="L16" s="33"/>
      <c r="M16" s="33"/>
      <c r="N16" s="33"/>
      <c r="O16" s="33"/>
      <c r="P16" s="33"/>
      <c r="Q16" s="184" t="s">
        <v>65</v>
      </c>
      <c r="R16" s="81"/>
      <c r="S16" s="185"/>
      <c r="U16" s="137">
        <f t="shared" si="0"/>
        <v>0</v>
      </c>
      <c r="W16" s="137">
        <f t="shared" si="1"/>
        <v>0</v>
      </c>
      <c r="AH16" s="33"/>
    </row>
    <row r="17" spans="3:46" s="46" customFormat="1" ht="20.100000000000001" customHeight="1" x14ac:dyDescent="0.25">
      <c r="C17" s="87"/>
      <c r="D17" s="48"/>
      <c r="E17" s="180"/>
      <c r="F17" s="33"/>
      <c r="G17" s="186"/>
      <c r="H17" s="33"/>
      <c r="I17" s="187"/>
      <c r="J17" s="33"/>
      <c r="K17" s="188"/>
      <c r="L17" s="33"/>
      <c r="M17" s="189"/>
      <c r="N17" s="33"/>
      <c r="O17" s="180"/>
      <c r="P17" s="33"/>
      <c r="Q17" s="184" t="s">
        <v>66</v>
      </c>
      <c r="R17" s="81"/>
      <c r="S17" s="185"/>
      <c r="U17" s="137">
        <f t="shared" si="0"/>
        <v>0</v>
      </c>
      <c r="W17" s="137">
        <f t="shared" si="1"/>
        <v>0</v>
      </c>
      <c r="AH17" s="33"/>
    </row>
    <row r="18" spans="3:46" s="46" customFormat="1" ht="20.100000000000001" customHeight="1" x14ac:dyDescent="0.25">
      <c r="C18" s="89"/>
      <c r="D18" s="48"/>
      <c r="E18" s="137"/>
      <c r="F18" s="33"/>
      <c r="G18" s="190"/>
      <c r="H18" s="33"/>
      <c r="I18" s="191"/>
      <c r="J18" s="33"/>
      <c r="K18" s="192"/>
      <c r="L18" s="33"/>
      <c r="M18" s="193"/>
      <c r="N18" s="33"/>
      <c r="O18" s="137"/>
      <c r="P18" s="33"/>
      <c r="Q18" s="184" t="s">
        <v>67</v>
      </c>
      <c r="R18" s="81"/>
      <c r="S18" s="185"/>
      <c r="U18" s="137">
        <f t="shared" si="0"/>
        <v>0</v>
      </c>
      <c r="W18" s="137">
        <f t="shared" si="1"/>
        <v>0</v>
      </c>
      <c r="AH18" s="33"/>
    </row>
    <row r="19" spans="3:46" s="46" customFormat="1" ht="20.100000000000001" customHeight="1" x14ac:dyDescent="0.25">
      <c r="C19" s="89"/>
      <c r="D19" s="48"/>
      <c r="E19" s="137"/>
      <c r="F19" s="33"/>
      <c r="G19" s="190"/>
      <c r="H19" s="33"/>
      <c r="I19" s="191"/>
      <c r="J19" s="33"/>
      <c r="K19" s="192"/>
      <c r="L19" s="33"/>
      <c r="M19" s="193"/>
      <c r="N19" s="33"/>
      <c r="O19" s="137"/>
      <c r="P19" s="33"/>
      <c r="Q19" s="194" t="s">
        <v>29</v>
      </c>
      <c r="R19" s="81"/>
      <c r="S19" s="185"/>
      <c r="U19" s="137">
        <f t="shared" si="0"/>
        <v>0</v>
      </c>
      <c r="W19" s="137">
        <f t="shared" si="1"/>
        <v>0</v>
      </c>
      <c r="AH19" s="33"/>
    </row>
    <row r="20" spans="3:46" s="46" customFormat="1" ht="20.100000000000001" customHeight="1" x14ac:dyDescent="0.25">
      <c r="C20" s="89"/>
      <c r="D20" s="48"/>
      <c r="E20" s="137"/>
      <c r="F20" s="33"/>
      <c r="G20" s="190"/>
      <c r="H20" s="33"/>
      <c r="I20" s="191"/>
      <c r="J20" s="33"/>
      <c r="K20" s="192"/>
      <c r="L20" s="33"/>
      <c r="M20" s="193"/>
      <c r="N20" s="33"/>
      <c r="O20" s="137"/>
      <c r="P20" s="33"/>
      <c r="Q20" s="194" t="s">
        <v>68</v>
      </c>
      <c r="R20" s="81"/>
      <c r="S20" s="185"/>
      <c r="U20" s="137">
        <f t="shared" si="0"/>
        <v>0</v>
      </c>
      <c r="W20" s="137">
        <f t="shared" si="1"/>
        <v>0</v>
      </c>
      <c r="AH20" s="33"/>
    </row>
    <row r="21" spans="3:46" s="46" customFormat="1" ht="20.100000000000001" customHeight="1" thickBot="1" x14ac:dyDescent="0.3">
      <c r="C21" s="89"/>
      <c r="D21" s="48"/>
      <c r="E21" s="137"/>
      <c r="F21" s="33"/>
      <c r="G21" s="190"/>
      <c r="H21" s="33"/>
      <c r="I21" s="191"/>
      <c r="J21" s="33"/>
      <c r="K21" s="192"/>
      <c r="L21" s="33"/>
      <c r="M21" s="193"/>
      <c r="N21" s="33"/>
      <c r="O21" s="137"/>
      <c r="P21" s="33"/>
      <c r="Q21" s="184" t="s">
        <v>69</v>
      </c>
      <c r="R21" s="81"/>
      <c r="S21" s="185"/>
      <c r="U21" s="195">
        <f t="shared" si="0"/>
        <v>0</v>
      </c>
      <c r="W21" s="137">
        <f t="shared" si="1"/>
        <v>0</v>
      </c>
      <c r="AH21" s="33"/>
    </row>
    <row r="22" spans="3:46" s="46" customFormat="1" ht="20.100000000000001" customHeight="1" thickBot="1" x14ac:dyDescent="0.3">
      <c r="C22" s="91"/>
      <c r="D22" s="48"/>
      <c r="E22" s="195"/>
      <c r="F22" s="33"/>
      <c r="G22" s="196"/>
      <c r="H22" s="33"/>
      <c r="I22" s="197"/>
      <c r="J22" s="33"/>
      <c r="K22" s="198"/>
      <c r="L22" s="33"/>
      <c r="M22" s="199"/>
      <c r="N22" s="33"/>
      <c r="O22" s="195"/>
      <c r="P22" s="33"/>
      <c r="Q22" s="159" t="s">
        <v>5</v>
      </c>
      <c r="R22" s="81"/>
      <c r="S22" s="200"/>
      <c r="U22" s="35"/>
      <c r="W22" s="195">
        <f>S22</f>
        <v>0</v>
      </c>
      <c r="AH22" s="33"/>
    </row>
    <row r="23" spans="3:46" s="46" customFormat="1" ht="20.100000000000001" customHeight="1" thickBot="1" x14ac:dyDescent="0.3">
      <c r="C23" s="48"/>
      <c r="D23" s="48"/>
      <c r="E23" s="201">
        <f>SUM(E17:E22)</f>
        <v>0</v>
      </c>
      <c r="F23" s="33"/>
      <c r="G23" s="183"/>
      <c r="H23" s="33"/>
      <c r="I23" s="33"/>
      <c r="J23" s="33"/>
      <c r="K23" s="86">
        <f>SUM(K17:K22)</f>
        <v>0</v>
      </c>
      <c r="L23" s="33"/>
      <c r="M23" s="33"/>
      <c r="N23" s="33"/>
      <c r="O23" s="86">
        <f>SUM(O17:O22)</f>
        <v>0</v>
      </c>
      <c r="P23" s="33"/>
      <c r="Q23" s="202" t="s">
        <v>26</v>
      </c>
      <c r="R23" s="81"/>
      <c r="S23" s="148"/>
      <c r="W23" s="86">
        <f>SUM(W15:W21)-W22</f>
        <v>0</v>
      </c>
      <c r="AH23" s="33"/>
    </row>
    <row r="24" spans="3:46" s="7" customFormat="1" ht="20.100000000000001" customHeight="1" thickBot="1" x14ac:dyDescent="0.3">
      <c r="C24" s="48"/>
      <c r="D24" s="19"/>
      <c r="E24" s="49"/>
      <c r="F24" s="25"/>
      <c r="G24" s="50"/>
      <c r="H24" s="25"/>
      <c r="I24" s="25"/>
      <c r="J24" s="25"/>
      <c r="K24" s="25"/>
      <c r="L24" s="25"/>
      <c r="M24" s="25"/>
      <c r="N24" s="25"/>
      <c r="O24" s="25"/>
      <c r="P24" s="25"/>
      <c r="Q24" s="6"/>
      <c r="R24" s="37"/>
      <c r="S24" s="4"/>
      <c r="T24" s="10"/>
      <c r="U24" s="10"/>
      <c r="V24" s="10"/>
      <c r="W24" s="59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25"/>
      <c r="AI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</row>
    <row r="25" spans="3:46" s="7" customFormat="1" ht="20.100000000000001" customHeight="1" thickBot="1" x14ac:dyDescent="0.3">
      <c r="C25" s="83" t="s">
        <v>11</v>
      </c>
      <c r="D25" s="19"/>
      <c r="E25" s="274" t="s">
        <v>108</v>
      </c>
      <c r="F25" s="275"/>
      <c r="G25" s="276"/>
      <c r="H25" s="85"/>
      <c r="I25" s="85"/>
      <c r="J25" s="25"/>
      <c r="K25" s="84" t="s">
        <v>124</v>
      </c>
      <c r="L25" s="44"/>
      <c r="M25" s="84" t="s">
        <v>125</v>
      </c>
      <c r="N25" s="85"/>
      <c r="O25" s="259" t="s">
        <v>131</v>
      </c>
      <c r="P25" s="25"/>
      <c r="Q25" s="116" t="s">
        <v>15</v>
      </c>
      <c r="R25" s="114"/>
      <c r="S25" s="271" t="s">
        <v>14</v>
      </c>
      <c r="T25" s="268"/>
      <c r="U25" s="268"/>
      <c r="V25" s="268"/>
      <c r="W25" s="268"/>
      <c r="X25" s="268"/>
      <c r="Y25" s="268"/>
      <c r="Z25" s="268"/>
      <c r="AA25" s="268"/>
      <c r="AB25" s="268"/>
      <c r="AC25" s="268"/>
      <c r="AD25" s="268"/>
      <c r="AE25" s="268"/>
      <c r="AF25" s="268"/>
      <c r="AG25" s="269"/>
      <c r="AH25" s="25"/>
      <c r="AI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</row>
    <row r="26" spans="3:46" s="7" customFormat="1" ht="9.9499999999999993" customHeight="1" thickBot="1" x14ac:dyDescent="0.3">
      <c r="C26" s="3"/>
      <c r="D26" s="19"/>
      <c r="E26" s="18"/>
      <c r="F26" s="25"/>
      <c r="G26" s="54"/>
      <c r="H26" s="25"/>
      <c r="I26" s="1"/>
      <c r="J26" s="25"/>
      <c r="K26" s="2"/>
      <c r="L26" s="25"/>
      <c r="M26" s="25"/>
      <c r="N26" s="25"/>
      <c r="O26" s="25"/>
      <c r="P26" s="25"/>
      <c r="Q26" s="48"/>
      <c r="R26" s="114"/>
      <c r="S26" s="35"/>
      <c r="T26" s="107"/>
      <c r="U26" s="107"/>
      <c r="V26" s="107"/>
      <c r="W26" s="35"/>
      <c r="X26" s="107"/>
      <c r="Y26" s="107"/>
      <c r="Z26" s="107"/>
      <c r="AA26" s="107"/>
      <c r="AB26" s="48"/>
      <c r="AC26" s="15"/>
      <c r="AD26" s="15"/>
      <c r="AE26" s="15"/>
      <c r="AF26" s="15"/>
      <c r="AG26" s="15"/>
      <c r="AH26" s="25"/>
      <c r="AI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</row>
    <row r="27" spans="3:46" s="7" customFormat="1" ht="20.100000000000001" customHeight="1" thickBot="1" x14ac:dyDescent="0.3">
      <c r="C27" s="92" t="s">
        <v>2</v>
      </c>
      <c r="D27" s="10"/>
      <c r="E27" s="88"/>
      <c r="F27" s="25"/>
      <c r="G27" s="88"/>
      <c r="H27" s="28"/>
      <c r="I27" s="60"/>
      <c r="J27" s="28"/>
      <c r="K27" s="88">
        <f>(E27+G27)*1.1392</f>
        <v>0</v>
      </c>
      <c r="L27" s="25"/>
      <c r="M27" s="88">
        <f>E27+G27</f>
        <v>0</v>
      </c>
      <c r="N27" s="18"/>
      <c r="O27" s="60"/>
      <c r="P27" s="25"/>
      <c r="Q27" s="202" t="s">
        <v>122</v>
      </c>
      <c r="R27" s="107"/>
      <c r="S27" s="178" t="s">
        <v>37</v>
      </c>
      <c r="T27" s="33"/>
      <c r="U27" s="178" t="s">
        <v>39</v>
      </c>
      <c r="V27" s="33"/>
      <c r="W27" s="178" t="s">
        <v>8</v>
      </c>
      <c r="X27" s="35"/>
      <c r="Y27" s="178" t="s">
        <v>8</v>
      </c>
      <c r="Z27" s="51"/>
      <c r="AA27" s="178" t="s">
        <v>9</v>
      </c>
      <c r="AB27" s="46"/>
      <c r="AC27" s="116" t="s">
        <v>9</v>
      </c>
      <c r="AD27" s="114"/>
      <c r="AE27" s="116" t="s">
        <v>9</v>
      </c>
      <c r="AF27" s="114"/>
      <c r="AG27" s="116" t="s">
        <v>9</v>
      </c>
      <c r="AH27" s="25"/>
      <c r="AI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</row>
    <row r="28" spans="3:46" s="7" customFormat="1" ht="20.100000000000001" customHeight="1" thickBot="1" x14ac:dyDescent="0.3">
      <c r="C28" s="93" t="s">
        <v>1</v>
      </c>
      <c r="D28" s="10"/>
      <c r="E28" s="90"/>
      <c r="F28" s="28"/>
      <c r="G28" s="90"/>
      <c r="H28" s="18"/>
      <c r="I28" s="60"/>
      <c r="J28" s="18"/>
      <c r="K28" s="90">
        <f>(E28+G28)*1.1255</f>
        <v>0</v>
      </c>
      <c r="L28" s="25"/>
      <c r="M28" s="90">
        <f>E28+G28</f>
        <v>0</v>
      </c>
      <c r="N28" s="18"/>
      <c r="O28" s="60"/>
      <c r="P28" s="25"/>
      <c r="Q28" s="81"/>
      <c r="R28" s="107"/>
      <c r="S28" s="33"/>
      <c r="T28" s="33"/>
      <c r="U28" s="33"/>
      <c r="V28" s="33"/>
      <c r="W28" s="33"/>
      <c r="X28" s="35"/>
      <c r="Y28" s="33"/>
      <c r="Z28" s="51"/>
      <c r="AA28" s="33"/>
      <c r="AB28" s="46"/>
      <c r="AC28" s="114"/>
      <c r="AD28" s="114"/>
      <c r="AE28" s="114"/>
      <c r="AF28" s="114"/>
      <c r="AG28" s="114"/>
      <c r="AH28" s="25"/>
      <c r="AI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</row>
    <row r="29" spans="3:46" s="7" customFormat="1" ht="20.100000000000001" customHeight="1" x14ac:dyDescent="0.25">
      <c r="C29" s="93" t="s">
        <v>6</v>
      </c>
      <c r="D29" s="10"/>
      <c r="E29" s="90"/>
      <c r="F29" s="18"/>
      <c r="G29" s="90"/>
      <c r="H29" s="18"/>
      <c r="I29" s="60"/>
      <c r="J29" s="18"/>
      <c r="K29" s="90">
        <f>E29+G29</f>
        <v>0</v>
      </c>
      <c r="L29" s="25"/>
      <c r="M29" s="90">
        <f t="shared" ref="M29" si="2">G29+I29</f>
        <v>0</v>
      </c>
      <c r="N29" s="29"/>
      <c r="O29" s="60"/>
      <c r="P29" s="28"/>
      <c r="Q29" s="203" t="s">
        <v>3</v>
      </c>
      <c r="R29" s="107"/>
      <c r="S29" s="187" t="str">
        <f>IF($S$11+$AA$11+$W$23=0,"",12.5%)</f>
        <v/>
      </c>
      <c r="T29" s="131"/>
      <c r="U29" s="187" t="str">
        <f>IF($S$11+$AA$11+$W$23=0,"",12.5%)</f>
        <v/>
      </c>
      <c r="V29" s="131"/>
      <c r="W29" s="187" t="str">
        <f>IF($S$11+$AA$11+$W$23=0,"",12.5%)</f>
        <v/>
      </c>
      <c r="X29" s="35"/>
      <c r="Y29" s="187" t="str">
        <f>IF($S$11+$AA$11+$W$23=0,"",6%)</f>
        <v/>
      </c>
      <c r="Z29" s="131"/>
      <c r="AA29" s="187" t="str">
        <f>IF($S$11+$AA$11+$W$23=0,"",10%)</f>
        <v/>
      </c>
      <c r="AB29" s="35"/>
      <c r="AC29" s="187" t="str">
        <f>IF($S$11+$AA$11+$W$23=0,"",5%)</f>
        <v/>
      </c>
      <c r="AD29" s="35"/>
      <c r="AE29" s="187" t="str">
        <f>IF($S$11+$AA$11+$W$23=0,"",10%)</f>
        <v/>
      </c>
      <c r="AF29" s="35"/>
      <c r="AG29" s="187" t="str">
        <f>IF($S$11+$AA$11+$W$23=0,"",5%)</f>
        <v/>
      </c>
      <c r="AH29" s="25"/>
      <c r="AI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</row>
    <row r="30" spans="3:46" s="7" customFormat="1" ht="20.100000000000001" customHeight="1" x14ac:dyDescent="0.25">
      <c r="C30" s="82" t="s">
        <v>50</v>
      </c>
      <c r="D30" s="10"/>
      <c r="E30" s="90"/>
      <c r="F30" s="29"/>
      <c r="G30" s="90"/>
      <c r="H30" s="29"/>
      <c r="I30" s="60"/>
      <c r="J30" s="29"/>
      <c r="K30" s="90">
        <f>E30+G30</f>
        <v>0</v>
      </c>
      <c r="L30" s="25"/>
      <c r="M30" s="90">
        <f t="shared" ref="M30" si="3">G30</f>
        <v>0</v>
      </c>
      <c r="N30" s="29"/>
      <c r="O30" s="60"/>
      <c r="P30" s="18"/>
      <c r="Q30" s="204" t="s">
        <v>10</v>
      </c>
      <c r="R30" s="107"/>
      <c r="S30" s="205" t="str">
        <f>IF($S$11+$AA$11+$W$23=0,"",60000)</f>
        <v/>
      </c>
      <c r="T30" s="131"/>
      <c r="U30" s="205" t="str">
        <f>IF($S$11+$AA$11+$W$23=0,"","non")</f>
        <v/>
      </c>
      <c r="V30" s="131"/>
      <c r="W30" s="205" t="str">
        <f>IF($S$11+$AA$11+$W$23=0,"","non")</f>
        <v/>
      </c>
      <c r="X30" s="35"/>
      <c r="Y30" s="205" t="str">
        <f>IF($S$11+$AA$11+$W$23=0,"","non")</f>
        <v/>
      </c>
      <c r="Z30" s="131"/>
      <c r="AA30" s="205" t="str">
        <f>IF($S$11+$AA$11+$W$23=0,"",15000)</f>
        <v/>
      </c>
      <c r="AB30" s="35"/>
      <c r="AC30" s="205" t="str">
        <f>IF($S$11+$AA$11+$W$23=0,"",15000)</f>
        <v/>
      </c>
      <c r="AD30" s="35"/>
      <c r="AE30" s="205" t="str">
        <f>IF($S$11+$AA$11+$W$23=0,"","non")</f>
        <v/>
      </c>
      <c r="AF30" s="35"/>
      <c r="AG30" s="205" t="str">
        <f>IF($S$11+$AA$11+$W$23=0,"","non")</f>
        <v/>
      </c>
      <c r="AH30" s="25"/>
      <c r="AI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</row>
    <row r="31" spans="3:46" s="7" customFormat="1" ht="20.100000000000001" customHeight="1" x14ac:dyDescent="0.25">
      <c r="C31" s="82" t="s">
        <v>51</v>
      </c>
      <c r="D31" s="10"/>
      <c r="E31" s="90"/>
      <c r="F31" s="29"/>
      <c r="G31" s="90"/>
      <c r="H31" s="29"/>
      <c r="I31" s="60"/>
      <c r="J31" s="29"/>
      <c r="K31" s="90">
        <f>E31+G31</f>
        <v>0</v>
      </c>
      <c r="L31" s="29"/>
      <c r="M31" s="90">
        <f>E31+G31</f>
        <v>0</v>
      </c>
      <c r="N31" s="30"/>
      <c r="O31" s="60"/>
      <c r="P31" s="18"/>
      <c r="Q31" s="204" t="s">
        <v>13</v>
      </c>
      <c r="R31" s="107"/>
      <c r="S31" s="206">
        <f>IF(S6&gt;=60000,(S11-60000)*12.5%,0)</f>
        <v>0</v>
      </c>
      <c r="T31" s="148"/>
      <c r="U31" s="206">
        <f>SUM(S6+AA11)*12.5%</f>
        <v>0</v>
      </c>
      <c r="V31" s="148"/>
      <c r="W31" s="206">
        <f>SUM(S6+AA11)*12.5%</f>
        <v>0</v>
      </c>
      <c r="X31" s="35"/>
      <c r="Y31" s="206">
        <f>SUM(S11+AA11)*6%</f>
        <v>0</v>
      </c>
      <c r="Z31" s="148"/>
      <c r="AA31" s="206">
        <f>IF(S11&gt;=15000,(S11-15000)*10%,0)</f>
        <v>0</v>
      </c>
      <c r="AB31" s="35"/>
      <c r="AC31" s="206">
        <f>IF(S11&gt;15000,(S11-15000)*5%,0)</f>
        <v>0</v>
      </c>
      <c r="AD31" s="35"/>
      <c r="AE31" s="206">
        <f>SUM(S6+AA11)*10%</f>
        <v>0</v>
      </c>
      <c r="AF31" s="35"/>
      <c r="AG31" s="206">
        <f>SUM(S6+AA11)*5%</f>
        <v>0</v>
      </c>
      <c r="AH31" s="25"/>
      <c r="AI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</row>
    <row r="32" spans="3:46" s="7" customFormat="1" ht="20.100000000000001" customHeight="1" x14ac:dyDescent="0.25">
      <c r="C32" s="82" t="s">
        <v>0</v>
      </c>
      <c r="D32" s="10"/>
      <c r="E32" s="90">
        <v>1200</v>
      </c>
      <c r="F32" s="30"/>
      <c r="G32" s="90"/>
      <c r="H32" s="30"/>
      <c r="I32" s="60"/>
      <c r="J32" s="30"/>
      <c r="K32" s="90">
        <f>MIN(COUNTA(E32:G32)*275,E32+G32)</f>
        <v>275</v>
      </c>
      <c r="L32" s="90"/>
      <c r="M32" s="257">
        <f>IF(AND(ISNUMBER(E32),G32=""),MIN(E32,850),IF(ISNUMBER(E32)+ISNUMBER(G32)=2,MIN(1000,E32+G32),IF(ISNUMBER(E32)+ISNUMBER(G32)=1,MIN(630,SUM(E32,G32)),"")))</f>
        <v>850</v>
      </c>
      <c r="N32" s="29"/>
      <c r="O32" s="258" t="s">
        <v>130</v>
      </c>
      <c r="P32" s="29"/>
      <c r="Q32" s="204" t="s">
        <v>4</v>
      </c>
      <c r="R32" s="107"/>
      <c r="S32" s="207">
        <f>SUM(AA145:AA151)</f>
        <v>0</v>
      </c>
      <c r="T32" s="155"/>
      <c r="U32" s="207">
        <f>S32</f>
        <v>0</v>
      </c>
      <c r="V32" s="155"/>
      <c r="W32" s="207">
        <f>S32</f>
        <v>0</v>
      </c>
      <c r="X32" s="35"/>
      <c r="Y32" s="207">
        <f>S32</f>
        <v>0</v>
      </c>
      <c r="Z32" s="155"/>
      <c r="AA32" s="207">
        <f>S32</f>
        <v>0</v>
      </c>
      <c r="AB32" s="35"/>
      <c r="AC32" s="207">
        <f>S32</f>
        <v>0</v>
      </c>
      <c r="AD32" s="35"/>
      <c r="AE32" s="207">
        <f>S32</f>
        <v>0</v>
      </c>
      <c r="AF32" s="35"/>
      <c r="AG32" s="207">
        <f>S32</f>
        <v>0</v>
      </c>
      <c r="AH32" s="25"/>
      <c r="AI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</row>
    <row r="33" spans="1:46" ht="20.100000000000001" customHeight="1" x14ac:dyDescent="0.25">
      <c r="A33" s="9"/>
      <c r="B33" s="12"/>
      <c r="C33" s="93" t="s">
        <v>52</v>
      </c>
      <c r="E33" s="90"/>
      <c r="F33" s="29"/>
      <c r="G33" s="90"/>
      <c r="H33" s="29"/>
      <c r="I33" s="55"/>
      <c r="J33" s="29"/>
      <c r="K33" s="90">
        <f>MIN(COUNTA(E33:G33)*80,E33+G33)</f>
        <v>0</v>
      </c>
      <c r="L33" s="29"/>
      <c r="M33" s="90" t="s">
        <v>126</v>
      </c>
      <c r="N33" s="60"/>
      <c r="O33" s="60"/>
      <c r="P33" s="29"/>
      <c r="Q33" s="204" t="s">
        <v>28</v>
      </c>
      <c r="R33" s="107"/>
      <c r="S33" s="205" t="str">
        <f>IF($S$11+$AA$11+$W$23=0,"",900)</f>
        <v/>
      </c>
      <c r="T33" s="155"/>
      <c r="U33" s="205" t="str">
        <f>IF($S$11+$AA$11+$W$23=0,"",900)</f>
        <v/>
      </c>
      <c r="V33" s="155"/>
      <c r="W33" s="205" t="str">
        <f>IF($S$11+$AA$11+$W$23=0,"",900)</f>
        <v/>
      </c>
      <c r="X33" s="35"/>
      <c r="Y33" s="205" t="str">
        <f>IF($S$11+$AA$11+$W$23=0,"",900)</f>
        <v/>
      </c>
      <c r="Z33" s="155"/>
      <c r="AA33" s="205" t="str">
        <f>IF($S$11+$AA$11+$W$23=0,"",900)</f>
        <v/>
      </c>
      <c r="AB33" s="35"/>
      <c r="AC33" s="205" t="str">
        <f>IF($S$11+$AA$11+$W$23=0,"",900)</f>
        <v/>
      </c>
      <c r="AD33" s="35"/>
      <c r="AE33" s="205" t="str">
        <f>IF($S$11+$AA$11+$W$23=0,"",900)</f>
        <v/>
      </c>
      <c r="AF33" s="35"/>
      <c r="AG33" s="205" t="str">
        <f>IF($S$11+$AA$11+$W$23=0,"",900)</f>
        <v/>
      </c>
      <c r="AH33" s="25"/>
      <c r="AK33" s="10"/>
      <c r="AL33" s="10"/>
      <c r="AM33" s="10"/>
      <c r="AN33" s="10"/>
      <c r="AO33" s="10"/>
      <c r="AP33" s="10"/>
      <c r="AQ33" s="10"/>
      <c r="AR33" s="10"/>
      <c r="AS33" s="10"/>
      <c r="AT33" s="10"/>
    </row>
    <row r="34" spans="1:46" ht="20.100000000000001" customHeight="1" thickBot="1" x14ac:dyDescent="0.3">
      <c r="C34" s="93" t="s">
        <v>105</v>
      </c>
      <c r="E34" s="90"/>
      <c r="F34" s="29"/>
      <c r="G34" s="90"/>
      <c r="H34" s="29"/>
      <c r="I34" s="60"/>
      <c r="J34" s="29"/>
      <c r="K34" s="90">
        <f>IF((E34+G34)/2&gt;(K27+K28+K29+K30+K31+K32)*0.2,(K27+K28+K29+K30+K31+K32)*0.2,(E34+G34)/2)</f>
        <v>0</v>
      </c>
      <c r="L34" s="60"/>
      <c r="M34" s="90" t="s">
        <v>126</v>
      </c>
      <c r="N34" s="60"/>
      <c r="O34" s="60"/>
      <c r="P34" s="30"/>
      <c r="Q34" s="208" t="s">
        <v>30</v>
      </c>
      <c r="R34" s="107"/>
      <c r="S34" s="209">
        <f>SUM(S31:S33)</f>
        <v>0</v>
      </c>
      <c r="T34" s="155"/>
      <c r="U34" s="209">
        <f>SUM(U31:U33)</f>
        <v>0</v>
      </c>
      <c r="V34" s="155"/>
      <c r="W34" s="209">
        <f>SUM(W31:W33)</f>
        <v>0</v>
      </c>
      <c r="X34" s="35"/>
      <c r="Y34" s="209">
        <f>SUM(Y31:Y33)</f>
        <v>0</v>
      </c>
      <c r="Z34" s="155"/>
      <c r="AA34" s="209">
        <f>SUM(AA31:AA33)</f>
        <v>0</v>
      </c>
      <c r="AB34" s="35"/>
      <c r="AC34" s="209">
        <f>SUM(AC31:AC33)</f>
        <v>0</v>
      </c>
      <c r="AD34" s="35"/>
      <c r="AE34" s="209">
        <f>SUM(AE31:AE33)</f>
        <v>0</v>
      </c>
      <c r="AF34" s="35"/>
      <c r="AG34" s="209">
        <f>SUM(AG31:AG33)</f>
        <v>0</v>
      </c>
      <c r="AH34" s="25"/>
      <c r="AK34" s="10"/>
      <c r="AL34" s="10"/>
      <c r="AM34" s="10"/>
      <c r="AN34" s="10"/>
      <c r="AO34" s="10"/>
      <c r="AP34" s="10"/>
      <c r="AQ34" s="10"/>
      <c r="AR34" s="10"/>
      <c r="AS34" s="10"/>
      <c r="AT34" s="10"/>
    </row>
    <row r="35" spans="1:46" ht="20.100000000000001" customHeight="1" thickBot="1" x14ac:dyDescent="0.3">
      <c r="C35" s="93" t="s">
        <v>104</v>
      </c>
      <c r="E35" s="109"/>
      <c r="F35" s="29"/>
      <c r="G35" s="109"/>
      <c r="H35" s="29"/>
      <c r="I35" s="55"/>
      <c r="J35" s="29"/>
      <c r="K35" s="90">
        <f>IF((E35+G35)*75&gt;(K27+K28+K29+K30+K31+K32)*0.2,(K27+K28+K29+K30+K31+K32)*0.2,(E35+G35)*75)</f>
        <v>0</v>
      </c>
      <c r="L35" s="60"/>
      <c r="M35" s="90" t="s">
        <v>126</v>
      </c>
      <c r="N35" s="29"/>
      <c r="O35" s="60"/>
      <c r="P35" s="29"/>
      <c r="Q35" s="210"/>
      <c r="R35" s="107"/>
      <c r="S35" s="155"/>
      <c r="T35" s="155"/>
      <c r="U35" s="155"/>
      <c r="V35" s="155"/>
      <c r="W35" s="155"/>
      <c r="X35" s="35"/>
      <c r="Y35" s="155"/>
      <c r="Z35" s="155"/>
      <c r="AA35" s="155"/>
      <c r="AB35" s="114"/>
      <c r="AC35" s="155"/>
      <c r="AD35" s="114"/>
      <c r="AE35" s="155"/>
      <c r="AF35" s="114"/>
      <c r="AG35" s="155"/>
      <c r="AH35" s="25"/>
      <c r="AK35" s="10"/>
      <c r="AL35" s="10"/>
      <c r="AM35" s="10"/>
      <c r="AN35" s="10"/>
      <c r="AO35" s="10"/>
      <c r="AP35" s="10"/>
      <c r="AQ35" s="10"/>
      <c r="AR35" s="10"/>
      <c r="AS35" s="10"/>
      <c r="AT35" s="10"/>
    </row>
    <row r="36" spans="1:46" ht="20.100000000000001" customHeight="1" thickBot="1" x14ac:dyDescent="0.3">
      <c r="C36" s="82" t="s">
        <v>53</v>
      </c>
      <c r="E36" s="90"/>
      <c r="F36" s="29"/>
      <c r="G36" s="90"/>
      <c r="H36" s="29"/>
      <c r="I36" s="60"/>
      <c r="J36" s="29"/>
      <c r="K36" s="90">
        <f>(E36+G36)*0.85</f>
        <v>0</v>
      </c>
      <c r="L36" s="25"/>
      <c r="M36" s="90">
        <f>(G36+E36)*0.8</f>
        <v>0</v>
      </c>
      <c r="N36" s="29"/>
      <c r="O36" s="60"/>
      <c r="P36" s="29"/>
      <c r="Q36" s="176" t="s">
        <v>123</v>
      </c>
      <c r="R36" s="107"/>
      <c r="S36" s="107"/>
      <c r="T36" s="107"/>
      <c r="U36" s="107"/>
      <c r="V36" s="107"/>
      <c r="W36" s="107"/>
      <c r="X36" s="107"/>
      <c r="Y36" s="107"/>
      <c r="Z36" s="107"/>
      <c r="AA36" s="107"/>
      <c r="AB36" s="107"/>
      <c r="AC36" s="107"/>
      <c r="AD36" s="107"/>
      <c r="AE36" s="107"/>
      <c r="AF36" s="107"/>
      <c r="AG36" s="107"/>
      <c r="AK36" s="10"/>
      <c r="AL36" s="10"/>
      <c r="AM36" s="10"/>
      <c r="AN36" s="10"/>
      <c r="AO36" s="10"/>
      <c r="AP36" s="10"/>
      <c r="AQ36" s="10"/>
      <c r="AR36" s="10"/>
      <c r="AS36" s="10"/>
      <c r="AT36" s="10"/>
    </row>
    <row r="37" spans="1:46" ht="20.100000000000001" customHeight="1" thickBot="1" x14ac:dyDescent="0.3">
      <c r="C37" s="82" t="s">
        <v>54</v>
      </c>
      <c r="E37" s="90"/>
      <c r="F37" s="29"/>
      <c r="G37" s="90"/>
      <c r="H37" s="29"/>
      <c r="I37" s="60"/>
      <c r="J37" s="29"/>
      <c r="K37" s="90">
        <f>(E37+G37)*0.85</f>
        <v>0</v>
      </c>
      <c r="L37" s="25"/>
      <c r="M37" s="90">
        <f>(G37+E37)*0.8</f>
        <v>0</v>
      </c>
      <c r="N37" s="29"/>
      <c r="O37" s="60"/>
      <c r="P37" s="29"/>
      <c r="Q37" s="81"/>
      <c r="R37" s="107"/>
      <c r="S37" s="33"/>
      <c r="T37" s="155"/>
      <c r="U37" s="33"/>
      <c r="V37" s="155"/>
      <c r="W37" s="33"/>
      <c r="X37" s="211"/>
      <c r="Y37" s="33"/>
      <c r="Z37" s="155"/>
      <c r="AA37" s="33"/>
      <c r="AB37" s="114"/>
      <c r="AC37" s="33"/>
      <c r="AD37" s="114"/>
      <c r="AE37" s="33"/>
      <c r="AF37" s="114"/>
      <c r="AG37" s="33"/>
      <c r="AK37" s="10"/>
      <c r="AL37" s="10"/>
      <c r="AM37" s="10"/>
      <c r="AN37" s="10"/>
      <c r="AO37" s="10"/>
      <c r="AP37" s="10"/>
      <c r="AQ37" s="10"/>
      <c r="AR37" s="10"/>
      <c r="AS37" s="10"/>
      <c r="AT37" s="10"/>
    </row>
    <row r="38" spans="1:46" ht="20.100000000000001" customHeight="1" x14ac:dyDescent="0.25">
      <c r="C38" s="82" t="s">
        <v>100</v>
      </c>
      <c r="E38" s="90"/>
      <c r="F38" s="29"/>
      <c r="G38" s="90"/>
      <c r="H38" s="29"/>
      <c r="I38" s="60"/>
      <c r="J38" s="29"/>
      <c r="K38" s="90"/>
      <c r="L38" s="25"/>
      <c r="M38" s="90">
        <f>G38+E38</f>
        <v>0</v>
      </c>
      <c r="N38" s="29"/>
      <c r="O38" s="60"/>
      <c r="P38" s="29"/>
      <c r="Q38" s="212" t="s">
        <v>41</v>
      </c>
      <c r="R38" s="107"/>
      <c r="S38" s="213">
        <f>(((S6+S9+AA11+W23)*110%*1.3%))+300</f>
        <v>300</v>
      </c>
      <c r="T38" s="214"/>
      <c r="U38" s="213">
        <f>(((S6+S9+AA11+W23)*110%*1.3%))+300</f>
        <v>300</v>
      </c>
      <c r="V38" s="214"/>
      <c r="W38" s="213">
        <f>(((S6+S9+AA11+W23)*110%*1.3%))+300</f>
        <v>300</v>
      </c>
      <c r="X38" s="214"/>
      <c r="Y38" s="213">
        <f>(((S6+S9+AA11+W23)*110%*1.3%))+300</f>
        <v>300</v>
      </c>
      <c r="Z38" s="214"/>
      <c r="AA38" s="213">
        <f>(((S6+S9+AA11+W23)*110%*1.3%))+300</f>
        <v>300</v>
      </c>
      <c r="AB38" s="214"/>
      <c r="AC38" s="213">
        <f>(((S6+S9+AA11+W23)*110%*1.3%))+300</f>
        <v>300</v>
      </c>
      <c r="AD38" s="214"/>
      <c r="AE38" s="213">
        <f>(((S6+S9+AA11+W23)*110%*1.3%))+300</f>
        <v>300</v>
      </c>
      <c r="AF38" s="214"/>
      <c r="AG38" s="213">
        <f>(((S6+S9+AA11+W23)*110%*1.3%))+300</f>
        <v>300</v>
      </c>
      <c r="AH38" s="25"/>
      <c r="AK38" s="10"/>
      <c r="AL38" s="10"/>
      <c r="AM38" s="10"/>
      <c r="AN38" s="10"/>
      <c r="AO38" s="10"/>
      <c r="AP38" s="10"/>
      <c r="AQ38" s="10"/>
      <c r="AR38" s="10"/>
      <c r="AS38" s="10"/>
      <c r="AT38" s="10"/>
    </row>
    <row r="39" spans="1:46" ht="20.100000000000001" customHeight="1" x14ac:dyDescent="0.25">
      <c r="C39" s="82" t="s">
        <v>55</v>
      </c>
      <c r="E39" s="90"/>
      <c r="F39" s="29"/>
      <c r="G39" s="90"/>
      <c r="H39" s="29"/>
      <c r="I39" s="60"/>
      <c r="J39" s="29"/>
      <c r="K39" s="90">
        <f>E39+G39</f>
        <v>0</v>
      </c>
      <c r="L39" s="25"/>
      <c r="M39" s="90">
        <f>G39+E39</f>
        <v>0</v>
      </c>
      <c r="N39" s="29"/>
      <c r="O39" s="60"/>
      <c r="P39" s="29"/>
      <c r="Q39" s="215" t="s">
        <v>4</v>
      </c>
      <c r="R39" s="107"/>
      <c r="S39" s="216">
        <f>SUM(AA153:AA159)</f>
        <v>0</v>
      </c>
      <c r="T39" s="33"/>
      <c r="U39" s="205">
        <f>S39</f>
        <v>0</v>
      </c>
      <c r="V39" s="33"/>
      <c r="W39" s="205">
        <f>S39</f>
        <v>0</v>
      </c>
      <c r="X39" s="35"/>
      <c r="Y39" s="205">
        <f>S39</f>
        <v>0</v>
      </c>
      <c r="Z39" s="33"/>
      <c r="AA39" s="205">
        <f>S39</f>
        <v>0</v>
      </c>
      <c r="AB39" s="35"/>
      <c r="AC39" s="205">
        <f>S39</f>
        <v>0</v>
      </c>
      <c r="AD39" s="35"/>
      <c r="AE39" s="205">
        <f>S39</f>
        <v>0</v>
      </c>
      <c r="AF39" s="35"/>
      <c r="AG39" s="205">
        <f>S39</f>
        <v>0</v>
      </c>
      <c r="AH39" s="41"/>
      <c r="AK39" s="10"/>
      <c r="AL39" s="10"/>
      <c r="AM39" s="10"/>
      <c r="AN39" s="10"/>
      <c r="AO39" s="10"/>
      <c r="AP39" s="10"/>
      <c r="AQ39" s="10"/>
      <c r="AR39" s="10"/>
      <c r="AS39" s="10"/>
      <c r="AT39" s="10"/>
    </row>
    <row r="40" spans="1:46" ht="20.100000000000001" customHeight="1" x14ac:dyDescent="0.25">
      <c r="C40" s="82" t="s">
        <v>101</v>
      </c>
      <c r="E40" s="90"/>
      <c r="F40" s="29"/>
      <c r="G40" s="90"/>
      <c r="H40" s="29"/>
      <c r="I40" s="60"/>
      <c r="J40" s="29"/>
      <c r="K40" s="90">
        <f>E40+G40</f>
        <v>0</v>
      </c>
      <c r="L40" s="25"/>
      <c r="M40" s="90">
        <f>G40+E40</f>
        <v>0</v>
      </c>
      <c r="N40" s="29"/>
      <c r="O40" s="60"/>
      <c r="P40" s="29"/>
      <c r="Q40" s="215" t="s">
        <v>40</v>
      </c>
      <c r="R40" s="107"/>
      <c r="S40" s="205" t="str">
        <f>IF($S$11+$AA$11+$W$23=0,"",1000)</f>
        <v/>
      </c>
      <c r="T40" s="33"/>
      <c r="U40" s="205" t="str">
        <f>S40</f>
        <v/>
      </c>
      <c r="V40" s="33"/>
      <c r="W40" s="205" t="str">
        <f>S40</f>
        <v/>
      </c>
      <c r="X40" s="35"/>
      <c r="Y40" s="205" t="str">
        <f>S40</f>
        <v/>
      </c>
      <c r="Z40" s="33"/>
      <c r="AA40" s="205" t="str">
        <f>S40</f>
        <v/>
      </c>
      <c r="AB40" s="35"/>
      <c r="AC40" s="205" t="str">
        <f>S40</f>
        <v/>
      </c>
      <c r="AD40" s="35"/>
      <c r="AE40" s="205" t="str">
        <f>S40</f>
        <v/>
      </c>
      <c r="AF40" s="35"/>
      <c r="AG40" s="205" t="str">
        <f>S40</f>
        <v/>
      </c>
      <c r="AK40" s="10"/>
      <c r="AL40" s="10"/>
      <c r="AM40" s="10"/>
      <c r="AN40" s="10"/>
      <c r="AO40" s="10"/>
      <c r="AP40" s="10"/>
      <c r="AQ40" s="10"/>
      <c r="AR40" s="10"/>
      <c r="AS40" s="10"/>
      <c r="AT40" s="10"/>
    </row>
    <row r="41" spans="1:46" ht="20.100000000000001" customHeight="1" thickBot="1" x14ac:dyDescent="0.3">
      <c r="C41" s="82" t="s">
        <v>56</v>
      </c>
      <c r="E41" s="90"/>
      <c r="F41" s="29"/>
      <c r="G41" s="90"/>
      <c r="H41" s="29"/>
      <c r="I41" s="60"/>
      <c r="J41" s="29"/>
      <c r="K41" s="90">
        <f>E41+G41</f>
        <v>0</v>
      </c>
      <c r="L41" s="25"/>
      <c r="M41" s="90">
        <f>G41+E41</f>
        <v>0</v>
      </c>
      <c r="N41" s="29"/>
      <c r="O41" s="60"/>
      <c r="P41" s="29"/>
      <c r="Q41" s="217" t="s">
        <v>31</v>
      </c>
      <c r="R41" s="107"/>
      <c r="S41" s="218">
        <f>SUM(S38:S40)</f>
        <v>300</v>
      </c>
      <c r="T41" s="33"/>
      <c r="U41" s="218">
        <f>S41</f>
        <v>300</v>
      </c>
      <c r="V41" s="33"/>
      <c r="W41" s="218">
        <f>S41</f>
        <v>300</v>
      </c>
      <c r="X41" s="35"/>
      <c r="Y41" s="218">
        <f>S41</f>
        <v>300</v>
      </c>
      <c r="Z41" s="33"/>
      <c r="AA41" s="218">
        <f>S41</f>
        <v>300</v>
      </c>
      <c r="AB41" s="35"/>
      <c r="AC41" s="218">
        <f>S41</f>
        <v>300</v>
      </c>
      <c r="AD41" s="35"/>
      <c r="AE41" s="218">
        <f>S41</f>
        <v>300</v>
      </c>
      <c r="AF41" s="35"/>
      <c r="AG41" s="218">
        <f>S41</f>
        <v>300</v>
      </c>
      <c r="AK41" s="10"/>
      <c r="AL41" s="10"/>
      <c r="AM41" s="10"/>
      <c r="AN41" s="10"/>
      <c r="AO41" s="10"/>
      <c r="AP41" s="10"/>
      <c r="AQ41" s="10"/>
      <c r="AR41" s="10"/>
      <c r="AS41" s="10"/>
      <c r="AT41" s="10"/>
    </row>
    <row r="42" spans="1:46" ht="20.100000000000001" customHeight="1" thickBot="1" x14ac:dyDescent="0.3">
      <c r="C42" s="94" t="s">
        <v>57</v>
      </c>
      <c r="E42" s="110"/>
      <c r="F42" s="29"/>
      <c r="G42" s="110"/>
      <c r="H42" s="29"/>
      <c r="I42" s="60"/>
      <c r="J42" s="29"/>
      <c r="K42" s="111">
        <f>E42+G42</f>
        <v>0</v>
      </c>
      <c r="L42" s="25"/>
      <c r="M42" s="111">
        <f>G42+E42</f>
        <v>0</v>
      </c>
      <c r="N42" s="29"/>
      <c r="O42" s="95"/>
      <c r="P42" s="29"/>
      <c r="Q42" s="81"/>
      <c r="R42" s="107"/>
      <c r="S42" s="33"/>
      <c r="T42" s="33"/>
      <c r="U42" s="33"/>
      <c r="V42" s="33"/>
      <c r="W42" s="33"/>
      <c r="X42" s="35"/>
      <c r="Y42" s="33"/>
      <c r="Z42" s="33"/>
      <c r="AA42" s="33"/>
      <c r="AB42" s="35"/>
      <c r="AC42" s="33"/>
      <c r="AD42" s="35"/>
      <c r="AE42" s="33"/>
      <c r="AF42" s="35"/>
      <c r="AG42" s="33"/>
      <c r="AH42" s="47"/>
      <c r="AK42" s="10"/>
      <c r="AL42" s="10"/>
      <c r="AM42" s="10"/>
      <c r="AN42" s="10"/>
      <c r="AO42" s="10"/>
      <c r="AP42" s="10"/>
      <c r="AQ42" s="10"/>
      <c r="AR42" s="10"/>
      <c r="AS42" s="10"/>
      <c r="AT42" s="10"/>
    </row>
    <row r="43" spans="1:46" ht="20.100000000000001" customHeight="1" thickBot="1" x14ac:dyDescent="0.3">
      <c r="C43" s="96" t="s">
        <v>87</v>
      </c>
      <c r="E43" s="112">
        <f>SUM(E27:E36)-E39-E40-E41-E42</f>
        <v>1200</v>
      </c>
      <c r="F43" s="29"/>
      <c r="G43" s="112">
        <f>SUM(G27:G36)-G39-G40-G41-G42</f>
        <v>0</v>
      </c>
      <c r="H43" s="29"/>
      <c r="I43" s="95">
        <f>SUM(I27:I36)-I39-I40-I41-I42</f>
        <v>0</v>
      </c>
      <c r="J43" s="29"/>
      <c r="K43" s="112">
        <f>SUM(K27:K38)-K39-K40-K41-K42</f>
        <v>275</v>
      </c>
      <c r="L43" s="33"/>
      <c r="M43" s="112">
        <f t="shared" ref="M43" si="4">SUM(M27:M38)-M39-M40-M41-M42</f>
        <v>850</v>
      </c>
      <c r="N43" s="29"/>
      <c r="O43" s="60"/>
      <c r="P43" s="29"/>
      <c r="Q43" s="219" t="s">
        <v>23</v>
      </c>
      <c r="R43" s="107"/>
      <c r="S43" s="213">
        <f>S41+S34</f>
        <v>300</v>
      </c>
      <c r="T43" s="33"/>
      <c r="U43" s="213">
        <f>U41+U34</f>
        <v>300</v>
      </c>
      <c r="V43" s="33"/>
      <c r="W43" s="213">
        <f>W41+W34</f>
        <v>300</v>
      </c>
      <c r="X43" s="35"/>
      <c r="Y43" s="213">
        <f>Y41+Y34</f>
        <v>300</v>
      </c>
      <c r="Z43" s="33"/>
      <c r="AA43" s="213">
        <f>AA41+AA34</f>
        <v>300</v>
      </c>
      <c r="AB43" s="35"/>
      <c r="AC43" s="213">
        <f>AC41+AC34</f>
        <v>300</v>
      </c>
      <c r="AD43" s="35"/>
      <c r="AE43" s="213">
        <f>AE41+AE34</f>
        <v>300</v>
      </c>
      <c r="AF43" s="35"/>
      <c r="AG43" s="213">
        <f>AG41+AG34</f>
        <v>300</v>
      </c>
      <c r="AH43" s="27"/>
      <c r="AK43" s="10"/>
      <c r="AL43" s="10"/>
      <c r="AM43" s="10"/>
      <c r="AN43" s="10"/>
      <c r="AO43" s="10"/>
      <c r="AP43" s="10"/>
      <c r="AQ43" s="10"/>
      <c r="AR43" s="10"/>
      <c r="AS43" s="10"/>
      <c r="AT43" s="10"/>
    </row>
    <row r="44" spans="1:46" ht="20.100000000000001" customHeight="1" thickBot="1" x14ac:dyDescent="0.3">
      <c r="C44" s="16"/>
      <c r="E44" s="95"/>
      <c r="F44" s="29"/>
      <c r="G44" s="95"/>
      <c r="H44" s="29"/>
      <c r="I44" s="95"/>
      <c r="J44" s="29"/>
      <c r="K44" s="95"/>
      <c r="L44" s="29"/>
      <c r="M44" s="95"/>
      <c r="N44" s="29"/>
      <c r="O44" s="60"/>
      <c r="P44" s="29"/>
      <c r="Q44" s="194" t="s">
        <v>77</v>
      </c>
      <c r="R44" s="107"/>
      <c r="S44" s="216">
        <f>S11+W23+AA11</f>
        <v>0</v>
      </c>
      <c r="T44" s="33"/>
      <c r="U44" s="205">
        <f>S11+AA11+W23</f>
        <v>0</v>
      </c>
      <c r="V44" s="33"/>
      <c r="W44" s="205">
        <f>S11+W23+AA11</f>
        <v>0</v>
      </c>
      <c r="X44" s="35"/>
      <c r="Y44" s="205">
        <f>S11+AA11+W23</f>
        <v>0</v>
      </c>
      <c r="Z44" s="33"/>
      <c r="AA44" s="205">
        <f>S11+W23+AA11</f>
        <v>0</v>
      </c>
      <c r="AB44" s="35"/>
      <c r="AC44" s="205">
        <f>S11+W23+AA11</f>
        <v>0</v>
      </c>
      <c r="AD44" s="35"/>
      <c r="AE44" s="205">
        <f>S11+W23+AA11</f>
        <v>0</v>
      </c>
      <c r="AF44" s="35"/>
      <c r="AG44" s="205">
        <f>S11+W23+AA11</f>
        <v>0</v>
      </c>
      <c r="AH44" s="27"/>
      <c r="AK44" s="10"/>
      <c r="AL44" s="10"/>
      <c r="AM44" s="10"/>
      <c r="AN44" s="10"/>
      <c r="AO44" s="10"/>
      <c r="AP44" s="10"/>
      <c r="AQ44" s="10"/>
      <c r="AR44" s="10"/>
      <c r="AS44" s="10"/>
      <c r="AT44" s="10"/>
    </row>
    <row r="45" spans="1:46" ht="20.100000000000001" customHeight="1" thickBot="1" x14ac:dyDescent="0.3">
      <c r="C45" s="98" t="s">
        <v>96</v>
      </c>
      <c r="D45" s="14"/>
      <c r="E45" s="95"/>
      <c r="F45" s="29"/>
      <c r="G45" s="95"/>
      <c r="H45" s="29"/>
      <c r="I45" s="95"/>
      <c r="J45" s="29"/>
      <c r="K45" s="99">
        <f>K43*40%</f>
        <v>110</v>
      </c>
      <c r="L45" s="29"/>
      <c r="M45" s="99">
        <f>M43*40%</f>
        <v>340</v>
      </c>
      <c r="N45" s="29"/>
      <c r="O45" s="60"/>
      <c r="P45" s="29"/>
      <c r="Q45" s="217" t="s">
        <v>22</v>
      </c>
      <c r="R45" s="107"/>
      <c r="S45" s="220">
        <f>SUM(S43:S44)</f>
        <v>300</v>
      </c>
      <c r="T45" s="155"/>
      <c r="U45" s="220">
        <f>SUM(U43:U44)</f>
        <v>300</v>
      </c>
      <c r="V45" s="155"/>
      <c r="W45" s="220">
        <f>SUM(W43:W44)</f>
        <v>300</v>
      </c>
      <c r="X45" s="155"/>
      <c r="Y45" s="220">
        <f>SUM(Y43:Y44)</f>
        <v>300</v>
      </c>
      <c r="Z45" s="155"/>
      <c r="AA45" s="220">
        <f>SUM(AA43:AA44)</f>
        <v>300</v>
      </c>
      <c r="AB45" s="35"/>
      <c r="AC45" s="220">
        <f>SUM(AC43:AC44)</f>
        <v>300</v>
      </c>
      <c r="AD45" s="35"/>
      <c r="AE45" s="220">
        <f>SUM(AE43:AE44)</f>
        <v>300</v>
      </c>
      <c r="AF45" s="35"/>
      <c r="AG45" s="220">
        <f>SUM(AG43:AG44)</f>
        <v>300</v>
      </c>
      <c r="AK45" s="10"/>
      <c r="AL45" s="10"/>
      <c r="AM45" s="10"/>
      <c r="AN45" s="10"/>
      <c r="AO45" s="10"/>
      <c r="AP45" s="10"/>
      <c r="AQ45" s="10"/>
      <c r="AR45" s="10"/>
      <c r="AS45" s="10"/>
      <c r="AT45" s="10"/>
    </row>
    <row r="46" spans="1:46" ht="20.100000000000001" customHeight="1" thickBot="1" x14ac:dyDescent="0.3">
      <c r="C46" s="44"/>
      <c r="D46" s="14"/>
      <c r="E46" s="95"/>
      <c r="F46" s="29"/>
      <c r="G46" s="95"/>
      <c r="H46" s="29"/>
      <c r="I46" s="95"/>
      <c r="J46" s="29"/>
      <c r="K46" s="100"/>
      <c r="L46" s="29"/>
      <c r="M46" s="95"/>
      <c r="N46" s="29"/>
      <c r="O46" s="60"/>
      <c r="P46" s="29"/>
      <c r="Q46" s="1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25"/>
      <c r="AK46" s="10"/>
      <c r="AL46" s="10"/>
      <c r="AM46" s="10"/>
      <c r="AN46" s="10"/>
      <c r="AO46" s="10"/>
      <c r="AP46" s="10"/>
      <c r="AQ46" s="10"/>
      <c r="AR46" s="10"/>
      <c r="AS46" s="10"/>
      <c r="AT46" s="10"/>
    </row>
    <row r="47" spans="1:46" ht="20.100000000000001" customHeight="1" thickBot="1" x14ac:dyDescent="0.3">
      <c r="D47" s="13"/>
      <c r="E47" s="252" t="s">
        <v>109</v>
      </c>
      <c r="F47" s="253"/>
      <c r="G47" s="252" t="s">
        <v>110</v>
      </c>
      <c r="H47" s="253"/>
      <c r="I47" s="252" t="s">
        <v>111</v>
      </c>
      <c r="J47" s="253"/>
      <c r="K47" s="254" t="s">
        <v>112</v>
      </c>
      <c r="L47" s="33"/>
      <c r="M47" s="254" t="s">
        <v>99</v>
      </c>
      <c r="N47" s="29"/>
      <c r="O47" s="78"/>
      <c r="P47" s="29"/>
      <c r="Q47" s="219" t="s">
        <v>127</v>
      </c>
      <c r="R47" s="107"/>
      <c r="S47" s="130">
        <f>IF(S45&lt;=S49,MAX(250,MIN(1500,S45*0.5%)),IF(S45&gt;S49,MAX(250,MIN(3500,S45*2%))))</f>
        <v>250</v>
      </c>
      <c r="T47" s="148"/>
      <c r="U47" s="130">
        <f>IF(U45&lt;=U49,MAX(250,MIN(1500,U45*0.5%)),IF(U45&gt;U49,MAX(250,MIN(3500,U45*2%))))</f>
        <v>250</v>
      </c>
      <c r="V47" s="148"/>
      <c r="W47" s="130">
        <f>IF(W45&lt;=W49,MAX(250,MIN(1500,W45*0.5%)),IF(W45&gt;W49,MAX(250,MIN(3500,W45*2%))))</f>
        <v>250</v>
      </c>
      <c r="X47" s="148"/>
      <c r="Y47" s="130">
        <f>IF(Y45&lt;=Y49,MAX(250,MIN(1500,Y45*0.5%)),IF(Y45&gt;Y49,MAX(250,MIN(3500,Y45*2%))))</f>
        <v>250</v>
      </c>
      <c r="Z47" s="148"/>
      <c r="AA47" s="130">
        <f>IF(AA45&lt;=AA49,MAX(250,MIN(1500,AA45*0.5%)),IF(AA45&gt;AA49,MAX(250,MIN(3500,AA45*2%))))</f>
        <v>250</v>
      </c>
      <c r="AB47" s="35"/>
      <c r="AC47" s="130">
        <f>IF(AC45&lt;=AC49,MAX(250,MIN(1500,AC45*0.5%)),IF(AC45&gt;AC49,MAX(250,MIN(3500,AC45*2%))))</f>
        <v>250</v>
      </c>
      <c r="AD47" s="35"/>
      <c r="AE47" s="130">
        <f>IF(AE45&lt;=AE49,MAX(250,MIN(1500,AE45*0.5%)),IF(AE45&gt;AE49,MAX(250,MIN(3500,AE45*2%))))</f>
        <v>250</v>
      </c>
      <c r="AF47" s="35"/>
      <c r="AG47" s="130">
        <f>IF(AG45&lt;=AG49,MAX(250,MIN(1500,AG45*0.5%)),IF(AG45&gt;AG49,MAX(250,MIN(3500,AG45*2%))))</f>
        <v>250</v>
      </c>
      <c r="AH47" s="42"/>
      <c r="AK47" s="10"/>
      <c r="AL47" s="10"/>
      <c r="AM47" s="10"/>
      <c r="AN47" s="10"/>
      <c r="AO47" s="10"/>
      <c r="AP47" s="10"/>
      <c r="AQ47" s="10"/>
      <c r="AR47" s="10"/>
      <c r="AS47" s="10"/>
      <c r="AT47" s="10"/>
    </row>
    <row r="48" spans="1:46" ht="20.100000000000001" customHeight="1" x14ac:dyDescent="0.25">
      <c r="C48" s="101" t="s">
        <v>85</v>
      </c>
      <c r="E48" s="102"/>
      <c r="F48" s="29"/>
      <c r="G48" s="102"/>
      <c r="H48" s="29"/>
      <c r="I48" s="102"/>
      <c r="J48" s="29"/>
      <c r="K48" s="103"/>
      <c r="L48" s="29"/>
      <c r="M48" s="104"/>
      <c r="N48" s="29"/>
      <c r="O48" s="60"/>
      <c r="P48" s="29"/>
      <c r="Q48" s="194" t="s">
        <v>32</v>
      </c>
      <c r="R48" s="107"/>
      <c r="S48" s="216">
        <f>S45+S47</f>
        <v>550</v>
      </c>
      <c r="T48" s="155"/>
      <c r="U48" s="216">
        <f>U47+U45</f>
        <v>550</v>
      </c>
      <c r="V48" s="155"/>
      <c r="W48" s="216">
        <f>W47+W45</f>
        <v>550</v>
      </c>
      <c r="X48" s="155"/>
      <c r="Y48" s="216">
        <f>Y47+Y45</f>
        <v>550</v>
      </c>
      <c r="Z48" s="155"/>
      <c r="AA48" s="216">
        <f>AA47+AA45</f>
        <v>550</v>
      </c>
      <c r="AB48" s="35"/>
      <c r="AC48" s="216">
        <f>AC47+AC45</f>
        <v>550</v>
      </c>
      <c r="AD48" s="35"/>
      <c r="AE48" s="216">
        <f>AE47+AE45</f>
        <v>550</v>
      </c>
      <c r="AF48" s="35"/>
      <c r="AG48" s="216">
        <f>AG47+AG45</f>
        <v>550</v>
      </c>
      <c r="AH48" s="43">
        <f>IF(AH46=0,0,AH39/AH46)</f>
        <v>0</v>
      </c>
      <c r="AK48" s="10"/>
      <c r="AL48" s="10"/>
      <c r="AM48" s="10"/>
      <c r="AN48" s="10"/>
      <c r="AO48" s="10"/>
      <c r="AP48" s="10"/>
      <c r="AQ48" s="10"/>
      <c r="AR48" s="10"/>
      <c r="AS48" s="10"/>
      <c r="AT48" s="10"/>
    </row>
    <row r="49" spans="2:46" ht="20.100000000000001" customHeight="1" thickBot="1" x14ac:dyDescent="0.3">
      <c r="C49" s="105" t="s">
        <v>86</v>
      </c>
      <c r="E49" s="106"/>
      <c r="F49" s="29"/>
      <c r="G49" s="106"/>
      <c r="H49" s="29"/>
      <c r="I49" s="106"/>
      <c r="J49" s="29"/>
      <c r="K49" s="106"/>
      <c r="L49" s="29"/>
      <c r="M49" s="106"/>
      <c r="N49" s="31"/>
      <c r="O49" s="31"/>
      <c r="P49" s="29"/>
      <c r="Q49" s="89" t="s">
        <v>12</v>
      </c>
      <c r="R49" s="35"/>
      <c r="S49" s="216">
        <f>S6+AA6+W15+W16+W17+W18</f>
        <v>0</v>
      </c>
      <c r="T49" s="33"/>
      <c r="U49" s="205">
        <f>S6+AA6+W15+W16+W17+W18</f>
        <v>0</v>
      </c>
      <c r="V49" s="33"/>
      <c r="W49" s="205">
        <f>S6+AA6+W15+W16+W17+W18</f>
        <v>0</v>
      </c>
      <c r="X49" s="35"/>
      <c r="Y49" s="205">
        <f>S6+AA6+W15+W16+W17+W18</f>
        <v>0</v>
      </c>
      <c r="Z49" s="33"/>
      <c r="AA49" s="205">
        <f>S6+AA6+W15+W16+W17+W18</f>
        <v>0</v>
      </c>
      <c r="AB49" s="35"/>
      <c r="AC49" s="205">
        <f>S6+AA6+W15+W16+W17+W18</f>
        <v>0</v>
      </c>
      <c r="AD49" s="35"/>
      <c r="AE49" s="205">
        <f>S6+AA6+W15+W16+W17+W18</f>
        <v>0</v>
      </c>
      <c r="AF49" s="35"/>
      <c r="AG49" s="205">
        <f>S6+AA6+W15+W16+W17+W18</f>
        <v>0</v>
      </c>
      <c r="AK49" s="10"/>
      <c r="AL49" s="10"/>
      <c r="AM49" s="10"/>
      <c r="AN49" s="10"/>
      <c r="AO49" s="10"/>
      <c r="AP49" s="10"/>
      <c r="AQ49" s="10"/>
      <c r="AR49" s="10"/>
      <c r="AS49" s="10"/>
      <c r="AT49" s="10"/>
    </row>
    <row r="50" spans="2:46" ht="20.100000000000001" customHeight="1" thickBot="1" x14ac:dyDescent="0.3">
      <c r="C50" s="14"/>
      <c r="E50" s="60"/>
      <c r="F50" s="29"/>
      <c r="G50" s="60"/>
      <c r="H50" s="29"/>
      <c r="I50" s="60"/>
      <c r="J50" s="29"/>
      <c r="K50" s="60"/>
      <c r="L50" s="29"/>
      <c r="M50" s="60"/>
      <c r="N50" s="31"/>
      <c r="O50" s="31"/>
      <c r="P50" s="29"/>
      <c r="Q50" s="91" t="s">
        <v>24</v>
      </c>
      <c r="R50" s="35"/>
      <c r="S50" s="221">
        <f>IF(S49=0,0,S48/S49)</f>
        <v>0</v>
      </c>
      <c r="T50" s="36"/>
      <c r="U50" s="221">
        <f>IF(U49=0,0,U48/U49)</f>
        <v>0</v>
      </c>
      <c r="V50" s="222"/>
      <c r="W50" s="221">
        <f>IF(W49=0,0,W48/W49)</f>
        <v>0</v>
      </c>
      <c r="X50" s="222"/>
      <c r="Y50" s="221">
        <f>IF(Y49=0,0,Y48/Y49)</f>
        <v>0</v>
      </c>
      <c r="Z50" s="222"/>
      <c r="AA50" s="221">
        <f>IF(AA49=0,0,AA48/AA49)</f>
        <v>0</v>
      </c>
      <c r="AB50" s="223"/>
      <c r="AC50" s="221">
        <f>IF(AC49=0,0,AC48/AC49)</f>
        <v>0</v>
      </c>
      <c r="AD50" s="223"/>
      <c r="AE50" s="221">
        <f>IF(AE49=0,0,AE48/AE49)</f>
        <v>0</v>
      </c>
      <c r="AF50" s="223"/>
      <c r="AG50" s="221">
        <f>IF(AG49=0,0,AG48/AG49)</f>
        <v>0</v>
      </c>
      <c r="AK50" s="10"/>
      <c r="AL50" s="10"/>
      <c r="AM50" s="10"/>
      <c r="AN50" s="10"/>
      <c r="AO50" s="10"/>
      <c r="AP50" s="10"/>
      <c r="AQ50" s="10"/>
      <c r="AR50" s="10"/>
      <c r="AS50" s="10"/>
      <c r="AT50" s="10"/>
    </row>
    <row r="51" spans="2:46" ht="20.100000000000001" customHeight="1" x14ac:dyDescent="0.25">
      <c r="C51" s="14"/>
      <c r="E51" s="60"/>
      <c r="F51" s="29"/>
      <c r="G51" s="60"/>
      <c r="H51" s="29"/>
      <c r="I51" s="60"/>
      <c r="J51" s="29"/>
      <c r="K51" s="60"/>
      <c r="L51" s="29"/>
      <c r="M51" s="60"/>
      <c r="N51" s="31"/>
      <c r="O51" s="31"/>
      <c r="P51" s="29"/>
      <c r="Q51" s="48"/>
      <c r="R51" s="35"/>
      <c r="S51" s="222"/>
      <c r="T51" s="36"/>
      <c r="U51" s="222"/>
      <c r="V51" s="222"/>
      <c r="W51" s="222"/>
      <c r="X51" s="222"/>
      <c r="Y51" s="222"/>
      <c r="Z51" s="222"/>
      <c r="AA51" s="222"/>
      <c r="AB51" s="223"/>
      <c r="AC51" s="222"/>
      <c r="AD51" s="223"/>
      <c r="AE51" s="222"/>
      <c r="AF51" s="223"/>
      <c r="AG51" s="222"/>
      <c r="AK51" s="10"/>
      <c r="AL51" s="10"/>
      <c r="AM51" s="10"/>
      <c r="AN51" s="10"/>
      <c r="AO51" s="10"/>
      <c r="AP51" s="10"/>
      <c r="AQ51" s="10"/>
      <c r="AR51" s="10"/>
      <c r="AS51" s="10"/>
      <c r="AT51" s="10"/>
    </row>
    <row r="52" spans="2:46" ht="20.100000000000001" hidden="1" customHeight="1" x14ac:dyDescent="0.25">
      <c r="C52" s="14"/>
      <c r="E52" s="60"/>
      <c r="F52" s="29"/>
      <c r="G52" s="60"/>
      <c r="H52" s="29"/>
      <c r="I52" s="60"/>
      <c r="J52" s="29"/>
      <c r="K52" s="60"/>
      <c r="L52" s="29"/>
      <c r="M52" s="60"/>
      <c r="N52" s="31"/>
      <c r="O52" s="31"/>
      <c r="P52" s="29"/>
      <c r="Q52" s="219" t="s">
        <v>128</v>
      </c>
      <c r="R52" s="107"/>
      <c r="S52" s="130">
        <f>CHOOSE(MATCH(S45,{0;30001;250001;500001},1),175,290,500,750)</f>
        <v>175</v>
      </c>
      <c r="T52" s="224"/>
      <c r="U52" s="130">
        <f>CHOOSE(MATCH(U45,{0;30001;250001;500001},1),175,290,500,750)</f>
        <v>175</v>
      </c>
      <c r="V52" s="224"/>
      <c r="W52" s="130">
        <f>CHOOSE(MATCH(W45,{0;30001;250001;500001},1),175,290,500,750)</f>
        <v>175</v>
      </c>
      <c r="X52" s="224"/>
      <c r="Y52" s="130">
        <f>CHOOSE(MATCH(Y45,{0;30001;250001;500001},1),175,290,500,750)</f>
        <v>175</v>
      </c>
      <c r="Z52" s="224"/>
      <c r="AA52" s="130">
        <f>CHOOSE(MATCH(AA45,{0;30001;250001;500001},1),175,290,500,750)</f>
        <v>175</v>
      </c>
      <c r="AB52" s="224"/>
      <c r="AC52" s="130">
        <f>CHOOSE(MATCH(AC45,{0;30001;250001;500001},1),175,290,500,750)</f>
        <v>175</v>
      </c>
      <c r="AD52" s="224"/>
      <c r="AE52" s="130">
        <f>CHOOSE(MATCH(AE45,{0;30001;250001;500001},1),175,290,500,750)</f>
        <v>175</v>
      </c>
      <c r="AF52" s="224"/>
      <c r="AG52" s="130">
        <f>CHOOSE(MATCH(AG45,{0;30001;250001;500001},1),175,290,500,750)</f>
        <v>175</v>
      </c>
      <c r="AK52" s="10"/>
      <c r="AL52" s="10"/>
      <c r="AM52" s="10"/>
      <c r="AN52" s="10"/>
      <c r="AO52" s="10"/>
      <c r="AP52" s="10"/>
      <c r="AQ52" s="10"/>
      <c r="AR52" s="10"/>
      <c r="AS52" s="10"/>
      <c r="AT52" s="10"/>
    </row>
    <row r="53" spans="2:46" ht="20.100000000000001" hidden="1" customHeight="1" x14ac:dyDescent="0.25">
      <c r="C53" s="14"/>
      <c r="E53" s="60"/>
      <c r="F53" s="29"/>
      <c r="G53" s="60"/>
      <c r="H53" s="29"/>
      <c r="I53" s="60"/>
      <c r="J53" s="29"/>
      <c r="K53" s="60"/>
      <c r="L53" s="29"/>
      <c r="M53" s="60"/>
      <c r="N53" s="31"/>
      <c r="O53" s="31"/>
      <c r="P53" s="29"/>
      <c r="Q53" s="194" t="s">
        <v>32</v>
      </c>
      <c r="R53" s="107"/>
      <c r="S53" s="216">
        <f>S45+S52</f>
        <v>475</v>
      </c>
      <c r="T53" s="214"/>
      <c r="U53" s="216">
        <f t="shared" ref="U53:AG53" si="5">U45+U52</f>
        <v>475</v>
      </c>
      <c r="V53" s="214"/>
      <c r="W53" s="216">
        <f t="shared" si="5"/>
        <v>475</v>
      </c>
      <c r="X53" s="214"/>
      <c r="Y53" s="216">
        <f t="shared" si="5"/>
        <v>475</v>
      </c>
      <c r="Z53" s="214"/>
      <c r="AA53" s="216">
        <f t="shared" si="5"/>
        <v>475</v>
      </c>
      <c r="AB53" s="214"/>
      <c r="AC53" s="216">
        <f t="shared" si="5"/>
        <v>475</v>
      </c>
      <c r="AD53" s="214"/>
      <c r="AE53" s="216">
        <f t="shared" si="5"/>
        <v>475</v>
      </c>
      <c r="AF53" s="214"/>
      <c r="AG53" s="216">
        <f t="shared" si="5"/>
        <v>475</v>
      </c>
      <c r="AK53" s="10"/>
      <c r="AL53" s="10"/>
      <c r="AM53" s="10"/>
      <c r="AN53" s="10"/>
      <c r="AO53" s="10"/>
      <c r="AP53" s="10"/>
      <c r="AQ53" s="10"/>
      <c r="AR53" s="10"/>
      <c r="AS53" s="10"/>
      <c r="AT53" s="10"/>
    </row>
    <row r="54" spans="2:46" ht="20.100000000000001" hidden="1" customHeight="1" x14ac:dyDescent="0.25">
      <c r="C54" s="14"/>
      <c r="E54" s="60"/>
      <c r="F54" s="29"/>
      <c r="G54" s="60"/>
      <c r="H54" s="29"/>
      <c r="I54" s="60"/>
      <c r="J54" s="29"/>
      <c r="K54" s="60"/>
      <c r="L54" s="29"/>
      <c r="M54" s="60"/>
      <c r="N54" s="31"/>
      <c r="O54" s="31"/>
      <c r="P54" s="29"/>
      <c r="Q54" s="89" t="s">
        <v>12</v>
      </c>
      <c r="R54" s="35"/>
      <c r="S54" s="216">
        <f>S11+AA11+W20+W21+W22+W23</f>
        <v>0</v>
      </c>
      <c r="T54" s="33"/>
      <c r="U54" s="205">
        <f>S11+AA11+W20+W21+W22+W23</f>
        <v>0</v>
      </c>
      <c r="V54" s="33"/>
      <c r="W54" s="205">
        <f>S11+AA11+W20+W21+W22+W23</f>
        <v>0</v>
      </c>
      <c r="X54" s="35"/>
      <c r="Y54" s="205">
        <f>S11+AA11+W20+W21+W22+W23</f>
        <v>0</v>
      </c>
      <c r="Z54" s="33"/>
      <c r="AA54" s="205">
        <f>S11+AA11+W20+W21+W22+W23</f>
        <v>0</v>
      </c>
      <c r="AB54" s="35"/>
      <c r="AC54" s="205">
        <f>S11+AA11+W20+W21+W22+W23</f>
        <v>0</v>
      </c>
      <c r="AD54" s="35"/>
      <c r="AE54" s="205">
        <f>S11+AA11+W20+W21+W22+W23</f>
        <v>0</v>
      </c>
      <c r="AF54" s="35"/>
      <c r="AG54" s="205">
        <f>S11+AA11+W20+W21+W22+W23</f>
        <v>0</v>
      </c>
      <c r="AK54" s="10"/>
      <c r="AL54" s="10"/>
      <c r="AM54" s="10"/>
      <c r="AN54" s="10"/>
      <c r="AO54" s="10"/>
      <c r="AP54" s="10"/>
      <c r="AQ54" s="10"/>
      <c r="AR54" s="10"/>
      <c r="AS54" s="10"/>
      <c r="AT54" s="10"/>
    </row>
    <row r="55" spans="2:46" ht="20.100000000000001" hidden="1" customHeight="1" thickBot="1" x14ac:dyDescent="0.3">
      <c r="C55" s="14"/>
      <c r="E55" s="60"/>
      <c r="F55" s="29"/>
      <c r="G55" s="60"/>
      <c r="H55" s="29"/>
      <c r="I55" s="60"/>
      <c r="J55" s="29"/>
      <c r="K55" s="60"/>
      <c r="L55" s="29"/>
      <c r="M55" s="60"/>
      <c r="N55" s="31"/>
      <c r="O55" s="31"/>
      <c r="P55" s="29"/>
      <c r="Q55" s="91" t="s">
        <v>24</v>
      </c>
      <c r="R55" s="35"/>
      <c r="S55" s="221">
        <f>IF(S49=0,0,S53/S54)</f>
        <v>0</v>
      </c>
      <c r="T55" s="36"/>
      <c r="U55" s="221">
        <f>IF(U54=0,0,U53/U54)</f>
        <v>0</v>
      </c>
      <c r="V55" s="222"/>
      <c r="W55" s="221">
        <f>IF(W54=0,0,W53/W54)</f>
        <v>0</v>
      </c>
      <c r="X55" s="222"/>
      <c r="Y55" s="221">
        <f>IF(Y54=0,0,Y53/Y54)</f>
        <v>0</v>
      </c>
      <c r="Z55" s="222"/>
      <c r="AA55" s="221">
        <f>IF(AA54=0,0,AA53/AA54)</f>
        <v>0</v>
      </c>
      <c r="AB55" s="223"/>
      <c r="AC55" s="221">
        <f>IF(AC54=0,0,AC53/AC54)</f>
        <v>0</v>
      </c>
      <c r="AD55" s="223"/>
      <c r="AE55" s="221">
        <f>IF(AE54=0,0,AE53/AE54)</f>
        <v>0</v>
      </c>
      <c r="AF55" s="223"/>
      <c r="AG55" s="221">
        <f>IF(AG54=0,0,AG53/AG54)</f>
        <v>0</v>
      </c>
      <c r="AK55" s="10"/>
      <c r="AL55" s="10"/>
      <c r="AM55" s="10"/>
      <c r="AN55" s="10"/>
      <c r="AO55" s="10"/>
      <c r="AP55" s="10"/>
      <c r="AQ55" s="10"/>
      <c r="AR55" s="10"/>
      <c r="AS55" s="10"/>
      <c r="AT55" s="10"/>
    </row>
    <row r="56" spans="2:46" ht="20.100000000000001" hidden="1" customHeight="1" x14ac:dyDescent="0.25">
      <c r="C56" s="15"/>
      <c r="D56" s="46"/>
      <c r="E56" s="95"/>
      <c r="F56" s="33"/>
      <c r="G56" s="95"/>
      <c r="H56" s="33"/>
      <c r="I56" s="95"/>
      <c r="J56" s="33"/>
      <c r="K56" s="95"/>
      <c r="L56" s="33"/>
      <c r="M56" s="95"/>
      <c r="N56" s="35"/>
      <c r="O56" s="35"/>
      <c r="P56" s="33"/>
      <c r="Q56" s="48"/>
      <c r="R56" s="35"/>
      <c r="S56" s="222"/>
      <c r="T56" s="36"/>
      <c r="U56" s="222"/>
      <c r="V56" s="222"/>
      <c r="W56" s="222"/>
      <c r="X56" s="222"/>
      <c r="Y56" s="222"/>
      <c r="Z56" s="222"/>
      <c r="AA56" s="222"/>
      <c r="AB56" s="223"/>
      <c r="AC56" s="222"/>
      <c r="AD56" s="223"/>
      <c r="AE56" s="222"/>
      <c r="AF56" s="223"/>
      <c r="AG56" s="222"/>
      <c r="AK56" s="10"/>
      <c r="AL56" s="10"/>
      <c r="AM56" s="10"/>
      <c r="AN56" s="10"/>
      <c r="AO56" s="10"/>
      <c r="AP56" s="10"/>
      <c r="AQ56" s="10"/>
      <c r="AR56" s="10"/>
      <c r="AS56" s="10"/>
      <c r="AT56" s="10"/>
    </row>
    <row r="57" spans="2:46" ht="20.100000000000001" hidden="1" customHeight="1" thickBot="1" x14ac:dyDescent="0.3">
      <c r="C57" s="15"/>
      <c r="D57" s="46"/>
      <c r="E57" s="95"/>
      <c r="F57" s="33"/>
      <c r="G57" s="95"/>
      <c r="H57" s="33"/>
      <c r="I57" s="95"/>
      <c r="J57" s="33"/>
      <c r="K57" s="95"/>
      <c r="L57" s="33"/>
      <c r="M57" s="95"/>
      <c r="N57" s="35"/>
      <c r="O57" s="35"/>
      <c r="P57" s="33"/>
      <c r="Q57" s="48"/>
      <c r="R57" s="35"/>
      <c r="S57" s="222"/>
      <c r="T57" s="36"/>
      <c r="U57" s="222"/>
      <c r="V57" s="222"/>
      <c r="W57" s="222"/>
      <c r="X57" s="222"/>
      <c r="Y57" s="222"/>
      <c r="Z57" s="222"/>
      <c r="AA57" s="222"/>
      <c r="AB57" s="223"/>
      <c r="AC57" s="222"/>
      <c r="AD57" s="223"/>
      <c r="AE57" s="222"/>
      <c r="AF57" s="223"/>
      <c r="AG57" s="222"/>
      <c r="AK57" s="10"/>
      <c r="AL57" s="10"/>
      <c r="AM57" s="10"/>
      <c r="AN57" s="10"/>
      <c r="AO57" s="10"/>
      <c r="AP57" s="10"/>
      <c r="AQ57" s="10"/>
      <c r="AR57" s="10"/>
      <c r="AS57" s="10"/>
      <c r="AT57" s="10"/>
    </row>
    <row r="58" spans="2:46" s="5" customFormat="1" ht="30" hidden="1" customHeight="1" thickBot="1" x14ac:dyDescent="0.25">
      <c r="B58" s="14"/>
      <c r="C58" s="225" t="s">
        <v>118</v>
      </c>
      <c r="D58" s="21"/>
      <c r="E58" s="226" t="s">
        <v>114</v>
      </c>
      <c r="F58" s="227"/>
      <c r="G58" s="226" t="s">
        <v>113</v>
      </c>
      <c r="H58" s="35"/>
      <c r="I58" s="226" t="s">
        <v>115</v>
      </c>
      <c r="J58" s="15"/>
      <c r="K58" s="46"/>
      <c r="L58" s="228"/>
      <c r="M58" s="15"/>
      <c r="N58" s="51"/>
      <c r="O58" s="46"/>
      <c r="P58" s="33"/>
      <c r="Q58" s="225" t="s">
        <v>117</v>
      </c>
      <c r="R58" s="21"/>
      <c r="S58" s="226" t="s">
        <v>114</v>
      </c>
      <c r="T58" s="227"/>
      <c r="U58" s="226" t="s">
        <v>113</v>
      </c>
      <c r="V58" s="35"/>
      <c r="W58" s="226" t="s">
        <v>115</v>
      </c>
      <c r="X58" s="15"/>
      <c r="Y58" s="46"/>
      <c r="Z58" s="228"/>
      <c r="AA58" s="15"/>
      <c r="AB58" s="51"/>
      <c r="AC58" s="46"/>
      <c r="AD58" s="51"/>
      <c r="AE58" s="15"/>
      <c r="AF58" s="229"/>
      <c r="AG58" s="222"/>
      <c r="AH58" s="10"/>
      <c r="AI58" s="10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</row>
    <row r="59" spans="2:46" s="14" customFormat="1" ht="9.9499999999999993" hidden="1" customHeight="1" thickBot="1" x14ac:dyDescent="0.25">
      <c r="C59" s="48"/>
      <c r="D59" s="230"/>
      <c r="E59" s="230"/>
      <c r="F59" s="230"/>
      <c r="G59" s="230"/>
      <c r="H59" s="15"/>
      <c r="I59" s="51"/>
      <c r="J59" s="51"/>
      <c r="K59" s="81"/>
      <c r="L59" s="228"/>
      <c r="M59" s="15"/>
      <c r="N59" s="51"/>
      <c r="O59" s="51"/>
      <c r="P59" s="51"/>
      <c r="Q59" s="48"/>
      <c r="R59" s="230"/>
      <c r="S59" s="230"/>
      <c r="T59" s="230"/>
      <c r="U59" s="230"/>
      <c r="V59" s="15"/>
      <c r="W59" s="51"/>
      <c r="X59" s="51"/>
      <c r="Y59" s="81"/>
      <c r="Z59" s="228"/>
      <c r="AA59" s="15"/>
      <c r="AB59" s="51"/>
      <c r="AC59" s="51"/>
      <c r="AD59" s="51"/>
      <c r="AE59" s="15"/>
      <c r="AF59" s="15"/>
      <c r="AG59" s="15"/>
      <c r="AH59" s="10"/>
      <c r="AI59" s="10"/>
    </row>
    <row r="60" spans="2:46" s="14" customFormat="1" ht="24.95" hidden="1" customHeight="1" thickBot="1" x14ac:dyDescent="0.3">
      <c r="C60" s="116" t="s">
        <v>88</v>
      </c>
      <c r="D60" s="24"/>
      <c r="E60" s="116" t="s">
        <v>78</v>
      </c>
      <c r="F60" s="231"/>
      <c r="G60" s="116" t="s">
        <v>78</v>
      </c>
      <c r="H60" s="81"/>
      <c r="I60" s="116" t="s">
        <v>78</v>
      </c>
      <c r="J60" s="51"/>
      <c r="K60" s="232" t="s">
        <v>79</v>
      </c>
      <c r="L60" s="81"/>
      <c r="M60" s="15"/>
      <c r="N60" s="51"/>
      <c r="O60" s="233" t="s">
        <v>84</v>
      </c>
      <c r="P60" s="51"/>
      <c r="Q60" s="116" t="s">
        <v>88</v>
      </c>
      <c r="R60" s="24"/>
      <c r="S60" s="116" t="s">
        <v>78</v>
      </c>
      <c r="T60" s="231"/>
      <c r="U60" s="116" t="s">
        <v>78</v>
      </c>
      <c r="V60" s="81"/>
      <c r="W60" s="116" t="s">
        <v>78</v>
      </c>
      <c r="X60" s="51"/>
      <c r="Y60" s="232" t="s">
        <v>79</v>
      </c>
      <c r="Z60" s="81"/>
      <c r="AA60" s="15"/>
      <c r="AB60" s="51"/>
      <c r="AC60" s="233" t="s">
        <v>84</v>
      </c>
      <c r="AD60" s="81"/>
      <c r="AE60" s="155"/>
      <c r="AF60" s="15"/>
      <c r="AG60" s="15"/>
      <c r="AH60" s="10"/>
      <c r="AI60" s="10"/>
    </row>
    <row r="61" spans="2:46" s="14" customFormat="1" ht="20.100000000000001" hidden="1" customHeight="1" thickBot="1" x14ac:dyDescent="0.3">
      <c r="C61" s="119"/>
      <c r="D61" s="24"/>
      <c r="E61" s="119"/>
      <c r="F61" s="231"/>
      <c r="G61" s="119"/>
      <c r="H61" s="81"/>
      <c r="I61" s="119"/>
      <c r="J61" s="51"/>
      <c r="K61" s="51"/>
      <c r="L61" s="81"/>
      <c r="M61" s="15"/>
      <c r="N61" s="51"/>
      <c r="O61" s="107"/>
      <c r="P61" s="51"/>
      <c r="Q61" s="119"/>
      <c r="R61" s="24"/>
      <c r="S61" s="119"/>
      <c r="T61" s="231"/>
      <c r="U61" s="119"/>
      <c r="V61" s="81"/>
      <c r="W61" s="119"/>
      <c r="X61" s="51"/>
      <c r="Y61" s="51"/>
      <c r="Z61" s="81"/>
      <c r="AA61" s="15"/>
      <c r="AB61" s="51"/>
      <c r="AC61" s="107"/>
      <c r="AD61" s="81"/>
      <c r="AE61" s="155"/>
      <c r="AF61" s="15"/>
      <c r="AG61" s="15"/>
    </row>
    <row r="62" spans="2:46" s="15" customFormat="1" ht="20.100000000000001" hidden="1" customHeight="1" thickBot="1" x14ac:dyDescent="0.3">
      <c r="C62" s="234" t="s">
        <v>89</v>
      </c>
      <c r="D62" s="24"/>
      <c r="E62" s="187">
        <v>3.6799999999999999E-2</v>
      </c>
      <c r="F62" s="235"/>
      <c r="G62" s="187">
        <v>3.8899999999999997E-2</v>
      </c>
      <c r="H62" s="81"/>
      <c r="I62" s="187">
        <v>4.0899999999999999E-2</v>
      </c>
      <c r="J62" s="51"/>
      <c r="K62" s="236" t="s">
        <v>11</v>
      </c>
      <c r="L62" s="235"/>
      <c r="M62" s="97">
        <f>K43+M43</f>
        <v>1125</v>
      </c>
      <c r="N62" s="51"/>
      <c r="O62" s="97">
        <f>M62</f>
        <v>1125</v>
      </c>
      <c r="P62" s="81"/>
      <c r="Q62" s="234" t="s">
        <v>89</v>
      </c>
      <c r="R62" s="24"/>
      <c r="S62" s="187">
        <v>3.6799999999999999E-2</v>
      </c>
      <c r="T62" s="235"/>
      <c r="U62" s="187">
        <v>3.8899999999999997E-2</v>
      </c>
      <c r="V62" s="81"/>
      <c r="W62" s="187">
        <v>4.0899999999999999E-2</v>
      </c>
      <c r="X62" s="51"/>
      <c r="Y62" s="236" t="s">
        <v>11</v>
      </c>
      <c r="Z62" s="235"/>
      <c r="AA62" s="97">
        <f>Y43+AA43</f>
        <v>600</v>
      </c>
      <c r="AB62" s="51"/>
      <c r="AC62" s="97">
        <f>AA62</f>
        <v>600</v>
      </c>
      <c r="AD62" s="81"/>
      <c r="AE62" s="155"/>
      <c r="AF62" s="155"/>
      <c r="AG62" s="155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</row>
    <row r="63" spans="2:46" s="15" customFormat="1" ht="20.100000000000001" hidden="1" customHeight="1" thickBot="1" x14ac:dyDescent="0.3">
      <c r="C63" s="237" t="s">
        <v>90</v>
      </c>
      <c r="D63" s="24"/>
      <c r="E63" s="191">
        <v>3.8399999999999997E-2</v>
      </c>
      <c r="F63" s="238"/>
      <c r="G63" s="191">
        <v>4.0399999999999998E-2</v>
      </c>
      <c r="I63" s="191">
        <v>4.2500000000000003E-2</v>
      </c>
      <c r="J63" s="51"/>
      <c r="K63" s="239"/>
      <c r="L63" s="235"/>
      <c r="M63" s="240"/>
      <c r="N63" s="51"/>
      <c r="O63" s="240"/>
      <c r="P63" s="81"/>
      <c r="Q63" s="237" t="s">
        <v>90</v>
      </c>
      <c r="R63" s="24"/>
      <c r="S63" s="191">
        <v>3.8399999999999997E-2</v>
      </c>
      <c r="T63" s="238"/>
      <c r="U63" s="191">
        <v>4.0399999999999998E-2</v>
      </c>
      <c r="W63" s="191">
        <v>4.2500000000000003E-2</v>
      </c>
      <c r="X63" s="51"/>
      <c r="Y63" s="239"/>
      <c r="Z63" s="235"/>
      <c r="AA63" s="240"/>
      <c r="AB63" s="51"/>
      <c r="AC63" s="240"/>
      <c r="AD63" s="48"/>
      <c r="AE63" s="155"/>
      <c r="AF63" s="155"/>
      <c r="AG63" s="155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</row>
    <row r="64" spans="2:46" s="15" customFormat="1" ht="20.100000000000001" hidden="1" customHeight="1" x14ac:dyDescent="0.25">
      <c r="C64" s="237" t="s">
        <v>91</v>
      </c>
      <c r="D64" s="24"/>
      <c r="E64" s="191">
        <v>3.9899999999999998E-2</v>
      </c>
      <c r="F64" s="36"/>
      <c r="G64" s="191">
        <v>4.2000000000000003E-2</v>
      </c>
      <c r="H64" s="51"/>
      <c r="I64" s="191">
        <v>4.41E-2</v>
      </c>
      <c r="J64" s="33"/>
      <c r="K64" s="241" t="s">
        <v>97</v>
      </c>
      <c r="L64" s="235"/>
      <c r="M64" s="188">
        <v>100000</v>
      </c>
      <c r="N64" s="33"/>
      <c r="O64" s="188">
        <f>M64</f>
        <v>100000</v>
      </c>
      <c r="P64" s="48"/>
      <c r="Q64" s="237" t="s">
        <v>91</v>
      </c>
      <c r="R64" s="24"/>
      <c r="S64" s="191">
        <v>3.9899999999999998E-2</v>
      </c>
      <c r="T64" s="36"/>
      <c r="U64" s="191">
        <v>4.2000000000000003E-2</v>
      </c>
      <c r="V64" s="51"/>
      <c r="W64" s="191">
        <v>4.41E-2</v>
      </c>
      <c r="X64" s="33"/>
      <c r="Y64" s="241" t="s">
        <v>97</v>
      </c>
      <c r="Z64" s="235"/>
      <c r="AA64" s="188">
        <v>100000</v>
      </c>
      <c r="AB64" s="33"/>
      <c r="AC64" s="188">
        <f>AA64</f>
        <v>100000</v>
      </c>
      <c r="AE64" s="155"/>
      <c r="AF64" s="155"/>
      <c r="AG64" s="155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</row>
    <row r="65" spans="3:45" s="15" customFormat="1" ht="13.5" hidden="1" thickBot="1" x14ac:dyDescent="0.3">
      <c r="C65" s="237" t="s">
        <v>92</v>
      </c>
      <c r="D65" s="24"/>
      <c r="E65" s="191">
        <v>4.0899999999999999E-2</v>
      </c>
      <c r="F65" s="36"/>
      <c r="G65" s="191">
        <v>4.2999999999999997E-2</v>
      </c>
      <c r="H65" s="51"/>
      <c r="I65" s="197">
        <v>4.5100000000000001E-2</v>
      </c>
      <c r="J65" s="51"/>
      <c r="K65" s="217" t="s">
        <v>80</v>
      </c>
      <c r="L65" s="51"/>
      <c r="M65" s="197">
        <v>0.03</v>
      </c>
      <c r="N65" s="51"/>
      <c r="O65" s="197">
        <f>M65+3%</f>
        <v>0.06</v>
      </c>
      <c r="Q65" s="237" t="s">
        <v>92</v>
      </c>
      <c r="R65" s="24"/>
      <c r="S65" s="191">
        <v>4.0899999999999999E-2</v>
      </c>
      <c r="T65" s="36"/>
      <c r="U65" s="191">
        <v>4.2999999999999997E-2</v>
      </c>
      <c r="V65" s="51"/>
      <c r="W65" s="197">
        <v>4.5100000000000001E-2</v>
      </c>
      <c r="X65" s="51"/>
      <c r="Y65" s="217" t="s">
        <v>80</v>
      </c>
      <c r="Z65" s="51"/>
      <c r="AA65" s="197">
        <v>0.03</v>
      </c>
      <c r="AB65" s="51"/>
      <c r="AC65" s="197">
        <f>AA65+3%</f>
        <v>0.06</v>
      </c>
      <c r="AD65" s="51"/>
      <c r="AE65" s="155"/>
      <c r="AF65" s="155"/>
      <c r="AG65" s="155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</row>
    <row r="66" spans="3:45" s="15" customFormat="1" ht="13.5" hidden="1" thickBot="1" x14ac:dyDescent="0.3">
      <c r="C66" s="237" t="s">
        <v>93</v>
      </c>
      <c r="D66" s="24"/>
      <c r="E66" s="191">
        <v>4.2000000000000003E-2</v>
      </c>
      <c r="F66" s="36"/>
      <c r="G66" s="191">
        <v>4.41E-2</v>
      </c>
      <c r="H66" s="51"/>
      <c r="I66" s="223"/>
      <c r="J66" s="51"/>
      <c r="K66" s="81"/>
      <c r="L66" s="51"/>
      <c r="M66" s="107"/>
      <c r="N66" s="51"/>
      <c r="O66" s="107"/>
      <c r="P66" s="51"/>
      <c r="Q66" s="237" t="s">
        <v>93</v>
      </c>
      <c r="R66" s="24"/>
      <c r="S66" s="191">
        <v>4.2000000000000003E-2</v>
      </c>
      <c r="T66" s="36"/>
      <c r="U66" s="191">
        <v>4.41E-2</v>
      </c>
      <c r="V66" s="51"/>
      <c r="W66" s="223"/>
      <c r="X66" s="51"/>
      <c r="Y66" s="81"/>
      <c r="Z66" s="51"/>
      <c r="AA66" s="107"/>
      <c r="AB66" s="51"/>
      <c r="AC66" s="107"/>
      <c r="AD66" s="51"/>
      <c r="AE66" s="155"/>
      <c r="AF66" s="155"/>
      <c r="AG66" s="155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</row>
    <row r="67" spans="3:45" s="15" customFormat="1" hidden="1" x14ac:dyDescent="0.25">
      <c r="C67" s="237" t="s">
        <v>94</v>
      </c>
      <c r="D67" s="24"/>
      <c r="E67" s="191">
        <v>4.2999999999999997E-2</v>
      </c>
      <c r="F67" s="36"/>
      <c r="G67" s="191">
        <v>4.5100000000000001E-2</v>
      </c>
      <c r="H67" s="51"/>
      <c r="I67" s="223"/>
      <c r="J67" s="51"/>
      <c r="K67" s="219" t="s">
        <v>102</v>
      </c>
      <c r="L67" s="51"/>
      <c r="M67" s="242">
        <v>20</v>
      </c>
      <c r="N67" s="51"/>
      <c r="O67" s="243">
        <f>M67</f>
        <v>20</v>
      </c>
      <c r="P67" s="51"/>
      <c r="Q67" s="237" t="s">
        <v>94</v>
      </c>
      <c r="R67" s="24"/>
      <c r="S67" s="191">
        <v>4.2999999999999997E-2</v>
      </c>
      <c r="T67" s="36"/>
      <c r="U67" s="191">
        <v>4.5100000000000001E-2</v>
      </c>
      <c r="V67" s="51"/>
      <c r="W67" s="223"/>
      <c r="X67" s="51"/>
      <c r="Y67" s="219" t="s">
        <v>102</v>
      </c>
      <c r="Z67" s="51"/>
      <c r="AA67" s="242">
        <v>20</v>
      </c>
      <c r="AB67" s="51"/>
      <c r="AC67" s="243">
        <f>AA67</f>
        <v>20</v>
      </c>
      <c r="AD67" s="51"/>
      <c r="AF67" s="155"/>
      <c r="AG67" s="155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</row>
    <row r="68" spans="3:45" s="15" customFormat="1" ht="13.5" hidden="1" thickBot="1" x14ac:dyDescent="0.3">
      <c r="C68" s="244" t="s">
        <v>95</v>
      </c>
      <c r="D68" s="24"/>
      <c r="E68" s="197">
        <v>4.41E-2</v>
      </c>
      <c r="F68" s="36"/>
      <c r="G68" s="197">
        <v>4.6100000000000002E-2</v>
      </c>
      <c r="H68" s="51"/>
      <c r="I68" s="223"/>
      <c r="J68" s="51"/>
      <c r="K68" s="245" t="s">
        <v>79</v>
      </c>
      <c r="L68" s="51"/>
      <c r="M68" s="246"/>
      <c r="N68" s="51"/>
      <c r="O68" s="246">
        <f>-PMT(O65/12,M67*12,O64,1)</f>
        <v>716.43322278874962</v>
      </c>
      <c r="P68" s="51"/>
      <c r="Q68" s="244" t="s">
        <v>95</v>
      </c>
      <c r="R68" s="24"/>
      <c r="S68" s="197">
        <v>4.41E-2</v>
      </c>
      <c r="T68" s="36"/>
      <c r="U68" s="197">
        <v>4.6100000000000002E-2</v>
      </c>
      <c r="V68" s="51"/>
      <c r="W68" s="223"/>
      <c r="X68" s="51"/>
      <c r="Y68" s="245" t="s">
        <v>79</v>
      </c>
      <c r="Z68" s="51"/>
      <c r="AA68" s="246"/>
      <c r="AB68" s="51"/>
      <c r="AC68" s="246">
        <f>-PMT(AC65/12,AA67*12,AC64,1)</f>
        <v>716.43322278874962</v>
      </c>
      <c r="AD68" s="51"/>
      <c r="AE68" s="155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</row>
    <row r="69" spans="3:45" s="15" customFormat="1" ht="13.5" hidden="1" thickBot="1" x14ac:dyDescent="0.3">
      <c r="C69" s="119"/>
      <c r="D69" s="24"/>
      <c r="E69" s="223"/>
      <c r="F69" s="36"/>
      <c r="G69" s="223"/>
      <c r="H69" s="51"/>
      <c r="I69" s="223"/>
      <c r="J69" s="51"/>
      <c r="K69" s="51"/>
      <c r="L69" s="51"/>
      <c r="M69" s="51"/>
      <c r="N69" s="51"/>
      <c r="O69" s="51"/>
      <c r="P69" s="51"/>
      <c r="Q69" s="119"/>
      <c r="R69" s="24"/>
      <c r="S69" s="223"/>
      <c r="T69" s="36"/>
      <c r="U69" s="223"/>
      <c r="V69" s="51"/>
      <c r="W69" s="223"/>
      <c r="X69" s="51"/>
      <c r="Y69" s="51"/>
      <c r="Z69" s="51"/>
      <c r="AA69" s="51"/>
      <c r="AB69" s="51"/>
      <c r="AC69" s="51"/>
      <c r="AD69" s="51"/>
      <c r="AE69" s="155"/>
      <c r="AF69" s="155"/>
      <c r="AG69" s="155"/>
      <c r="AH69" s="34"/>
      <c r="AI69" s="45"/>
      <c r="AJ69" s="14"/>
      <c r="AK69" s="14"/>
      <c r="AL69" s="14"/>
      <c r="AM69" s="14"/>
      <c r="AN69" s="14"/>
      <c r="AO69" s="14"/>
      <c r="AP69" s="14"/>
      <c r="AQ69" s="14"/>
      <c r="AR69" s="14"/>
      <c r="AS69" s="14"/>
    </row>
    <row r="70" spans="3:45" s="15" customFormat="1" ht="13.5" hidden="1" thickBot="1" x14ac:dyDescent="0.25">
      <c r="C70" s="225" t="s">
        <v>119</v>
      </c>
      <c r="D70" s="21"/>
      <c r="E70" s="226" t="s">
        <v>114</v>
      </c>
      <c r="F70" s="227"/>
      <c r="G70" s="226" t="s">
        <v>113</v>
      </c>
      <c r="H70" s="35"/>
      <c r="I70" s="226" t="s">
        <v>115</v>
      </c>
      <c r="J70" s="51"/>
      <c r="K70" s="36"/>
      <c r="L70" s="36"/>
      <c r="M70" s="51"/>
      <c r="N70" s="51"/>
      <c r="O70" s="51"/>
      <c r="P70" s="51"/>
      <c r="Q70" s="232" t="s">
        <v>116</v>
      </c>
      <c r="R70" s="21"/>
      <c r="S70" s="226" t="s">
        <v>114</v>
      </c>
      <c r="T70" s="227"/>
      <c r="U70" s="226" t="s">
        <v>113</v>
      </c>
      <c r="V70" s="35"/>
      <c r="W70" s="226" t="s">
        <v>115</v>
      </c>
      <c r="X70" s="51"/>
      <c r="Y70" s="36"/>
      <c r="Z70" s="36"/>
      <c r="AA70" s="51"/>
      <c r="AB70" s="51"/>
      <c r="AC70" s="51"/>
      <c r="AD70" s="51"/>
      <c r="AE70" s="155"/>
      <c r="AF70" s="155"/>
      <c r="AG70" s="155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</row>
    <row r="71" spans="3:45" s="15" customFormat="1" ht="13.5" hidden="1" thickBot="1" x14ac:dyDescent="0.25">
      <c r="C71" s="48"/>
      <c r="D71" s="230"/>
      <c r="E71" s="230"/>
      <c r="F71" s="230"/>
      <c r="G71" s="230"/>
      <c r="I71" s="51"/>
      <c r="J71" s="51"/>
      <c r="K71" s="36"/>
      <c r="L71" s="36"/>
      <c r="M71" s="51"/>
      <c r="N71" s="51"/>
      <c r="O71" s="51"/>
      <c r="P71" s="51"/>
      <c r="Q71" s="48"/>
      <c r="R71" s="230"/>
      <c r="S71" s="230"/>
      <c r="T71" s="230"/>
      <c r="U71" s="230"/>
      <c r="W71" s="51"/>
      <c r="X71" s="51"/>
      <c r="Y71" s="51"/>
      <c r="Z71" s="51"/>
      <c r="AA71" s="51"/>
      <c r="AB71" s="51"/>
      <c r="AC71" s="51"/>
      <c r="AD71" s="51"/>
      <c r="AE71" s="155"/>
      <c r="AF71" s="155"/>
      <c r="AG71" s="155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</row>
    <row r="72" spans="3:45" s="15" customFormat="1" ht="13.5" hidden="1" thickBot="1" x14ac:dyDescent="0.25">
      <c r="C72" s="116" t="s">
        <v>88</v>
      </c>
      <c r="D72" s="24"/>
      <c r="E72" s="116" t="s">
        <v>78</v>
      </c>
      <c r="F72" s="231"/>
      <c r="G72" s="116" t="s">
        <v>78</v>
      </c>
      <c r="H72" s="81"/>
      <c r="I72" s="116" t="s">
        <v>78</v>
      </c>
      <c r="K72" s="232" t="s">
        <v>79</v>
      </c>
      <c r="L72" s="81"/>
      <c r="N72" s="51"/>
      <c r="O72" s="233" t="s">
        <v>84</v>
      </c>
      <c r="P72" s="51"/>
      <c r="Q72" s="116" t="s">
        <v>88</v>
      </c>
      <c r="R72" s="24"/>
      <c r="S72" s="116" t="s">
        <v>78</v>
      </c>
      <c r="T72" s="231"/>
      <c r="U72" s="116" t="s">
        <v>78</v>
      </c>
      <c r="V72" s="81"/>
      <c r="W72" s="116" t="s">
        <v>78</v>
      </c>
      <c r="Y72" s="182"/>
      <c r="Z72" s="228"/>
      <c r="AA72" s="267" t="s">
        <v>79</v>
      </c>
      <c r="AB72" s="268"/>
      <c r="AC72" s="269"/>
      <c r="AD72" s="51"/>
      <c r="AE72" s="155"/>
      <c r="AF72" s="155"/>
      <c r="AG72" s="155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</row>
    <row r="73" spans="3:45" s="15" customFormat="1" ht="13.5" hidden="1" thickBot="1" x14ac:dyDescent="0.25">
      <c r="C73" s="119"/>
      <c r="D73" s="24"/>
      <c r="E73" s="119"/>
      <c r="F73" s="231"/>
      <c r="G73" s="119"/>
      <c r="H73" s="81"/>
      <c r="I73" s="119"/>
      <c r="J73" s="51"/>
      <c r="K73" s="51"/>
      <c r="L73" s="81"/>
      <c r="N73" s="51"/>
      <c r="O73" s="107"/>
      <c r="P73" s="51"/>
      <c r="Q73" s="119"/>
      <c r="R73" s="24"/>
      <c r="S73" s="119"/>
      <c r="T73" s="231"/>
      <c r="U73" s="119"/>
      <c r="V73" s="81"/>
      <c r="W73" s="119"/>
      <c r="X73" s="51"/>
      <c r="Y73" s="35"/>
      <c r="Z73" s="228"/>
      <c r="AA73" s="51"/>
      <c r="AB73" s="107"/>
      <c r="AC73" s="107"/>
      <c r="AD73" s="51"/>
      <c r="AE73" s="155"/>
      <c r="AF73" s="155"/>
      <c r="AG73" s="155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</row>
    <row r="74" spans="3:45" s="15" customFormat="1" ht="13.5" hidden="1" thickBot="1" x14ac:dyDescent="0.3">
      <c r="C74" s="234" t="s">
        <v>89</v>
      </c>
      <c r="D74" s="24"/>
      <c r="E74" s="187">
        <v>3.6799999999999999E-2</v>
      </c>
      <c r="F74" s="235"/>
      <c r="G74" s="187">
        <v>3.8899999999999997E-2</v>
      </c>
      <c r="H74" s="81"/>
      <c r="I74" s="187">
        <v>4.0899999999999999E-2</v>
      </c>
      <c r="J74" s="51"/>
      <c r="K74" s="236" t="s">
        <v>11</v>
      </c>
      <c r="L74" s="235"/>
      <c r="M74" s="247">
        <f>K63+M63</f>
        <v>0</v>
      </c>
      <c r="N74" s="51"/>
      <c r="O74" s="247">
        <f>M74</f>
        <v>0</v>
      </c>
      <c r="P74" s="51"/>
      <c r="Q74" s="234" t="s">
        <v>89</v>
      </c>
      <c r="R74" s="24"/>
      <c r="S74" s="187">
        <v>4.4999999999999998E-2</v>
      </c>
      <c r="T74" s="235"/>
      <c r="U74" s="187">
        <v>4.7100000000000003E-2</v>
      </c>
      <c r="V74" s="81"/>
      <c r="W74" s="187">
        <v>4.9200000000000001E-2</v>
      </c>
      <c r="X74" s="51"/>
      <c r="Y74" s="35"/>
      <c r="Z74" s="81"/>
      <c r="AA74" s="236" t="s">
        <v>11</v>
      </c>
      <c r="AB74" s="51"/>
      <c r="AC74" s="247">
        <f>M74</f>
        <v>0</v>
      </c>
      <c r="AD74" s="51"/>
      <c r="AE74" s="155"/>
      <c r="AF74" s="155"/>
      <c r="AG74" s="155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</row>
    <row r="75" spans="3:45" s="15" customFormat="1" ht="13.5" hidden="1" thickBot="1" x14ac:dyDescent="0.3">
      <c r="C75" s="237" t="s">
        <v>90</v>
      </c>
      <c r="D75" s="24"/>
      <c r="E75" s="191">
        <v>3.8399999999999997E-2</v>
      </c>
      <c r="F75" s="238"/>
      <c r="G75" s="191">
        <v>4.0399999999999998E-2</v>
      </c>
      <c r="I75" s="191">
        <v>4.2500000000000003E-2</v>
      </c>
      <c r="J75" s="51"/>
      <c r="K75" s="239"/>
      <c r="L75" s="235"/>
      <c r="M75" s="240"/>
      <c r="N75" s="51"/>
      <c r="O75" s="240"/>
      <c r="P75" s="51"/>
      <c r="Q75" s="237" t="s">
        <v>90</v>
      </c>
      <c r="R75" s="24"/>
      <c r="S75" s="191">
        <v>4.8399999999999999E-2</v>
      </c>
      <c r="T75" s="238"/>
      <c r="U75" s="191">
        <v>5.0500000000000003E-2</v>
      </c>
      <c r="W75" s="191">
        <v>5.2499999999999998E-2</v>
      </c>
      <c r="X75" s="51"/>
      <c r="Y75" s="35"/>
      <c r="Z75" s="81"/>
      <c r="AA75" s="239"/>
      <c r="AB75" s="51"/>
      <c r="AC75" s="240"/>
      <c r="AD75" s="51"/>
      <c r="AE75" s="155"/>
      <c r="AF75" s="155"/>
      <c r="AG75" s="155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</row>
    <row r="76" spans="3:45" s="15" customFormat="1" hidden="1" x14ac:dyDescent="0.25">
      <c r="C76" s="237" t="s">
        <v>91</v>
      </c>
      <c r="D76" s="24"/>
      <c r="E76" s="191">
        <v>3.9899999999999998E-2</v>
      </c>
      <c r="F76" s="36"/>
      <c r="G76" s="191">
        <v>4.2000000000000003E-2</v>
      </c>
      <c r="H76" s="51"/>
      <c r="I76" s="191">
        <v>4.41E-2</v>
      </c>
      <c r="J76" s="51"/>
      <c r="K76" s="241" t="s">
        <v>97</v>
      </c>
      <c r="L76" s="235"/>
      <c r="M76" s="248">
        <v>100000</v>
      </c>
      <c r="N76" s="33"/>
      <c r="O76" s="248">
        <f>M76</f>
        <v>100000</v>
      </c>
      <c r="P76" s="51"/>
      <c r="Q76" s="237" t="s">
        <v>91</v>
      </c>
      <c r="R76" s="24"/>
      <c r="S76" s="191">
        <v>4.9000000000000002E-2</v>
      </c>
      <c r="T76" s="36"/>
      <c r="U76" s="191">
        <v>5.11E-2</v>
      </c>
      <c r="V76" s="51"/>
      <c r="W76" s="191">
        <v>5.3199999999999997E-2</v>
      </c>
      <c r="X76" s="51"/>
      <c r="Y76" s="107"/>
      <c r="Z76" s="235"/>
      <c r="AA76" s="241" t="s">
        <v>97</v>
      </c>
      <c r="AB76" s="51"/>
      <c r="AC76" s="248">
        <f>M76</f>
        <v>100000</v>
      </c>
      <c r="AD76" s="51"/>
      <c r="AE76" s="155"/>
      <c r="AF76" s="155"/>
      <c r="AG76" s="155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</row>
    <row r="77" spans="3:45" s="15" customFormat="1" ht="13.5" hidden="1" thickBot="1" x14ac:dyDescent="0.3">
      <c r="C77" s="237" t="s">
        <v>92</v>
      </c>
      <c r="D77" s="24"/>
      <c r="E77" s="191">
        <v>4.0899999999999999E-2</v>
      </c>
      <c r="F77" s="36"/>
      <c r="G77" s="191">
        <v>4.2999999999999997E-2</v>
      </c>
      <c r="H77" s="51"/>
      <c r="I77" s="197">
        <v>4.5100000000000001E-2</v>
      </c>
      <c r="J77" s="51"/>
      <c r="K77" s="217" t="s">
        <v>80</v>
      </c>
      <c r="L77" s="51"/>
      <c r="M77" s="197">
        <v>0.03</v>
      </c>
      <c r="N77" s="51"/>
      <c r="O77" s="197">
        <f>M77+3%</f>
        <v>0.06</v>
      </c>
      <c r="P77" s="51"/>
      <c r="Q77" s="237" t="s">
        <v>92</v>
      </c>
      <c r="R77" s="24"/>
      <c r="S77" s="191">
        <v>0.05</v>
      </c>
      <c r="T77" s="36"/>
      <c r="U77" s="191">
        <v>5.21E-2</v>
      </c>
      <c r="V77" s="51"/>
      <c r="W77" s="197">
        <v>5.4199999999999998E-2</v>
      </c>
      <c r="X77" s="51"/>
      <c r="Y77" s="107"/>
      <c r="Z77" s="235"/>
      <c r="AA77" s="217" t="s">
        <v>80</v>
      </c>
      <c r="AB77" s="51"/>
      <c r="AC77" s="197">
        <v>0.05</v>
      </c>
      <c r="AD77" s="51"/>
      <c r="AE77" s="155"/>
      <c r="AF77" s="155"/>
      <c r="AG77" s="155"/>
      <c r="AH77" s="14"/>
      <c r="AI77" s="14"/>
      <c r="AJ77" s="14"/>
      <c r="AK77" s="14"/>
      <c r="AL77" s="14"/>
      <c r="AM77" s="14"/>
      <c r="AN77" s="14"/>
      <c r="AO77" s="14"/>
      <c r="AP77" s="14"/>
      <c r="AQ77" s="14"/>
      <c r="AR77" s="14"/>
      <c r="AS77" s="14"/>
    </row>
    <row r="78" spans="3:45" s="15" customFormat="1" ht="13.5" hidden="1" thickBot="1" x14ac:dyDescent="0.3">
      <c r="C78" s="237" t="s">
        <v>93</v>
      </c>
      <c r="D78" s="24"/>
      <c r="E78" s="191">
        <v>4.2000000000000003E-2</v>
      </c>
      <c r="F78" s="36"/>
      <c r="G78" s="191">
        <v>4.41E-2</v>
      </c>
      <c r="H78" s="51"/>
      <c r="I78" s="223"/>
      <c r="J78" s="33"/>
      <c r="K78" s="81"/>
      <c r="L78" s="51"/>
      <c r="M78" s="107"/>
      <c r="N78" s="51"/>
      <c r="O78" s="107"/>
      <c r="P78" s="51"/>
      <c r="Q78" s="237" t="s">
        <v>93</v>
      </c>
      <c r="R78" s="24"/>
      <c r="S78" s="191">
        <v>5.2600000000000001E-2</v>
      </c>
      <c r="T78" s="36"/>
      <c r="U78" s="191">
        <v>5.4699999999999999E-2</v>
      </c>
      <c r="V78" s="51"/>
      <c r="W78" s="223"/>
      <c r="X78" s="33"/>
      <c r="Y78" s="249"/>
      <c r="Z78" s="235"/>
      <c r="AA78" s="81"/>
      <c r="AB78" s="33"/>
      <c r="AC78" s="35"/>
      <c r="AD78" s="51"/>
      <c r="AE78" s="155"/>
      <c r="AF78" s="155"/>
      <c r="AG78" s="155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</row>
    <row r="79" spans="3:45" s="15" customFormat="1" hidden="1" x14ac:dyDescent="0.25">
      <c r="C79" s="237" t="s">
        <v>94</v>
      </c>
      <c r="D79" s="24"/>
      <c r="E79" s="191">
        <v>4.2999999999999997E-2</v>
      </c>
      <c r="F79" s="36"/>
      <c r="G79" s="191">
        <v>4.5100000000000001E-2</v>
      </c>
      <c r="H79" s="51"/>
      <c r="I79" s="223"/>
      <c r="J79" s="51"/>
      <c r="K79" s="219" t="s">
        <v>102</v>
      </c>
      <c r="L79" s="51"/>
      <c r="M79" s="242">
        <v>20</v>
      </c>
      <c r="N79" s="51"/>
      <c r="O79" s="243">
        <f>M79</f>
        <v>20</v>
      </c>
      <c r="P79" s="51"/>
      <c r="Q79" s="237" t="s">
        <v>94</v>
      </c>
      <c r="R79" s="24"/>
      <c r="S79" s="191">
        <v>5.2999999999999999E-2</v>
      </c>
      <c r="T79" s="36"/>
      <c r="U79" s="191">
        <v>5.5100000000000003E-2</v>
      </c>
      <c r="V79" s="51"/>
      <c r="W79" s="223"/>
      <c r="X79" s="51"/>
      <c r="Y79" s="51"/>
      <c r="Z79" s="51"/>
      <c r="AA79" s="219" t="s">
        <v>102</v>
      </c>
      <c r="AB79" s="51"/>
      <c r="AC79" s="250">
        <f>M79</f>
        <v>20</v>
      </c>
      <c r="AD79" s="51"/>
      <c r="AE79" s="155"/>
      <c r="AF79" s="155"/>
      <c r="AG79" s="155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</row>
    <row r="80" spans="3:45" s="15" customFormat="1" ht="13.5" hidden="1" thickBot="1" x14ac:dyDescent="0.3">
      <c r="C80" s="244" t="s">
        <v>95</v>
      </c>
      <c r="D80" s="24"/>
      <c r="E80" s="197">
        <v>4.41E-2</v>
      </c>
      <c r="F80" s="36"/>
      <c r="G80" s="197">
        <v>4.6100000000000002E-2</v>
      </c>
      <c r="H80" s="51"/>
      <c r="I80" s="223"/>
      <c r="J80" s="51"/>
      <c r="K80" s="245" t="s">
        <v>79</v>
      </c>
      <c r="L80" s="51"/>
      <c r="M80" s="251"/>
      <c r="N80" s="51"/>
      <c r="O80" s="251">
        <f>-PMT(O77/12,M79*12,O76,1)</f>
        <v>716.43322278874962</v>
      </c>
      <c r="P80" s="51"/>
      <c r="Q80" s="244" t="s">
        <v>95</v>
      </c>
      <c r="R80" s="24"/>
      <c r="S80" s="197">
        <v>5.3199999999999997E-2</v>
      </c>
      <c r="T80" s="36"/>
      <c r="U80" s="197">
        <v>5.5300000000000002E-2</v>
      </c>
      <c r="V80" s="51"/>
      <c r="W80" s="223"/>
      <c r="X80" s="51"/>
      <c r="Y80" s="51"/>
      <c r="Z80" s="51"/>
      <c r="AA80" s="245" t="s">
        <v>79</v>
      </c>
      <c r="AB80" s="51"/>
      <c r="AC80" s="251">
        <f>-PMT(AC77/12,M79*12,AC76,1)</f>
        <v>659.95817210738289</v>
      </c>
      <c r="AD80" s="51"/>
      <c r="AE80" s="155"/>
      <c r="AF80" s="155"/>
      <c r="AG80" s="155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</row>
    <row r="81" spans="3:45" s="15" customFormat="1" ht="13.5" hidden="1" thickBot="1" x14ac:dyDescent="0.3">
      <c r="C81" s="119"/>
      <c r="D81" s="24"/>
      <c r="E81" s="223"/>
      <c r="F81" s="36"/>
      <c r="G81" s="223"/>
      <c r="H81" s="51"/>
      <c r="I81" s="223"/>
      <c r="J81" s="51"/>
      <c r="K81" s="51"/>
      <c r="L81" s="51"/>
      <c r="M81" s="51"/>
      <c r="N81" s="51"/>
      <c r="O81" s="51"/>
      <c r="P81" s="51"/>
      <c r="Q81" s="119"/>
      <c r="R81" s="24"/>
      <c r="S81" s="223"/>
      <c r="T81" s="36"/>
      <c r="U81" s="223"/>
      <c r="V81" s="51"/>
      <c r="W81" s="223"/>
      <c r="X81" s="51"/>
      <c r="Y81" s="51"/>
      <c r="Z81" s="51"/>
      <c r="AA81" s="51"/>
      <c r="AB81" s="51"/>
      <c r="AC81" s="51"/>
      <c r="AD81" s="51"/>
      <c r="AE81" s="155"/>
      <c r="AF81" s="155"/>
      <c r="AG81" s="155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</row>
    <row r="82" spans="3:45" s="15" customFormat="1" ht="13.5" hidden="1" thickBot="1" x14ac:dyDescent="0.25">
      <c r="C82" s="225" t="s">
        <v>120</v>
      </c>
      <c r="D82" s="21"/>
      <c r="E82" s="226" t="s">
        <v>114</v>
      </c>
      <c r="F82" s="227"/>
      <c r="G82" s="226" t="s">
        <v>113</v>
      </c>
      <c r="H82" s="35"/>
      <c r="I82" s="226" t="s">
        <v>115</v>
      </c>
      <c r="J82" s="51"/>
      <c r="K82" s="36"/>
      <c r="L82" s="36"/>
      <c r="M82" s="51"/>
      <c r="N82" s="51"/>
      <c r="O82" s="51"/>
      <c r="P82" s="51"/>
      <c r="Q82" s="119"/>
      <c r="R82" s="24"/>
      <c r="S82" s="223"/>
      <c r="T82" s="36"/>
      <c r="U82" s="223"/>
      <c r="V82" s="51"/>
      <c r="W82" s="223"/>
      <c r="X82" s="51"/>
      <c r="Y82" s="51"/>
      <c r="Z82" s="51"/>
      <c r="AA82" s="51"/>
      <c r="AB82" s="51"/>
      <c r="AC82" s="51"/>
      <c r="AD82" s="51"/>
      <c r="AE82" s="155"/>
      <c r="AF82" s="155"/>
      <c r="AG82" s="155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</row>
    <row r="83" spans="3:45" s="15" customFormat="1" ht="13.5" hidden="1" thickBot="1" x14ac:dyDescent="0.25">
      <c r="C83" s="48"/>
      <c r="D83" s="230"/>
      <c r="E83" s="230"/>
      <c r="F83" s="230"/>
      <c r="G83" s="230"/>
      <c r="I83" s="51"/>
      <c r="J83" s="51"/>
      <c r="K83" s="36"/>
      <c r="L83" s="36"/>
      <c r="M83" s="51"/>
      <c r="N83" s="51"/>
      <c r="O83" s="51"/>
      <c r="P83" s="51"/>
      <c r="Q83" s="80"/>
      <c r="R83" s="23"/>
      <c r="S83" s="77"/>
      <c r="T83" s="34"/>
      <c r="U83" s="77"/>
      <c r="V83" s="32"/>
      <c r="W83" s="77"/>
      <c r="X83" s="32"/>
      <c r="Y83" s="32"/>
      <c r="Z83" s="32"/>
      <c r="AA83" s="32"/>
      <c r="AB83" s="32"/>
      <c r="AC83" s="32"/>
      <c r="AD83" s="32"/>
      <c r="AE83" s="41"/>
      <c r="AF83" s="41"/>
      <c r="AG83" s="41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</row>
    <row r="84" spans="3:45" s="15" customFormat="1" ht="13.5" hidden="1" thickBot="1" x14ac:dyDescent="0.3">
      <c r="C84" s="116" t="s">
        <v>88</v>
      </c>
      <c r="D84" s="24"/>
      <c r="E84" s="116" t="s">
        <v>78</v>
      </c>
      <c r="F84" s="231"/>
      <c r="G84" s="116" t="s">
        <v>78</v>
      </c>
      <c r="H84" s="81"/>
      <c r="I84" s="116" t="s">
        <v>78</v>
      </c>
      <c r="J84" s="51"/>
      <c r="K84" s="232" t="s">
        <v>79</v>
      </c>
      <c r="L84" s="81"/>
      <c r="N84" s="51"/>
      <c r="O84" s="233" t="s">
        <v>84</v>
      </c>
      <c r="P84" s="51"/>
      <c r="Q84" s="80"/>
      <c r="R84" s="23"/>
      <c r="S84" s="77"/>
      <c r="T84" s="34"/>
      <c r="U84" s="77"/>
      <c r="V84" s="32"/>
      <c r="W84" s="77"/>
      <c r="X84" s="32"/>
      <c r="Y84" s="32"/>
      <c r="Z84" s="32"/>
      <c r="AA84" s="32"/>
      <c r="AB84" s="32"/>
      <c r="AC84" s="32"/>
      <c r="AD84" s="32"/>
      <c r="AE84" s="41"/>
      <c r="AF84" s="41"/>
      <c r="AG84" s="41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</row>
    <row r="85" spans="3:45" s="15" customFormat="1" ht="13.5" hidden="1" thickBot="1" x14ac:dyDescent="0.3">
      <c r="C85" s="119"/>
      <c r="D85" s="24"/>
      <c r="E85" s="119"/>
      <c r="F85" s="231"/>
      <c r="G85" s="119"/>
      <c r="H85" s="81"/>
      <c r="I85" s="119"/>
      <c r="J85" s="51"/>
      <c r="K85" s="51"/>
      <c r="L85" s="81"/>
      <c r="N85" s="51"/>
      <c r="O85" s="107"/>
      <c r="P85" s="51"/>
      <c r="Q85" s="80"/>
      <c r="R85" s="23"/>
      <c r="S85" s="77"/>
      <c r="T85" s="34"/>
      <c r="U85" s="77"/>
      <c r="V85" s="32"/>
      <c r="W85" s="77"/>
      <c r="X85" s="32"/>
      <c r="Y85" s="32"/>
      <c r="Z85" s="32"/>
      <c r="AA85" s="32"/>
      <c r="AB85" s="32"/>
      <c r="AC85" s="32"/>
      <c r="AD85" s="32"/>
      <c r="AE85" s="41"/>
      <c r="AF85" s="41"/>
      <c r="AG85" s="41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</row>
    <row r="86" spans="3:45" s="15" customFormat="1" ht="13.5" hidden="1" thickBot="1" x14ac:dyDescent="0.3">
      <c r="C86" s="234" t="s">
        <v>89</v>
      </c>
      <c r="D86" s="24"/>
      <c r="E86" s="187">
        <v>3.6799999999999999E-2</v>
      </c>
      <c r="F86" s="235"/>
      <c r="G86" s="187">
        <v>3.8899999999999997E-2</v>
      </c>
      <c r="H86" s="81"/>
      <c r="I86" s="187">
        <v>4.0899999999999999E-2</v>
      </c>
      <c r="K86" s="236" t="s">
        <v>11</v>
      </c>
      <c r="L86" s="235"/>
      <c r="M86" s="247">
        <f>K75+M75</f>
        <v>0</v>
      </c>
      <c r="N86" s="51"/>
      <c r="O86" s="247">
        <f>M86</f>
        <v>0</v>
      </c>
      <c r="P86" s="51"/>
      <c r="Q86" s="80"/>
      <c r="R86" s="23"/>
      <c r="S86" s="77"/>
      <c r="T86" s="34"/>
      <c r="U86" s="77"/>
      <c r="V86" s="32"/>
      <c r="W86" s="77"/>
      <c r="X86" s="32"/>
      <c r="Y86" s="32"/>
      <c r="Z86" s="32"/>
      <c r="AA86" s="32"/>
      <c r="AB86" s="32"/>
      <c r="AC86" s="32"/>
      <c r="AD86" s="32"/>
      <c r="AE86" s="41"/>
      <c r="AF86" s="41"/>
      <c r="AG86" s="41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</row>
    <row r="87" spans="3:45" s="15" customFormat="1" ht="13.5" hidden="1" thickBot="1" x14ac:dyDescent="0.3">
      <c r="C87" s="237" t="s">
        <v>90</v>
      </c>
      <c r="D87" s="24"/>
      <c r="E87" s="191">
        <v>3.8399999999999997E-2</v>
      </c>
      <c r="F87" s="238"/>
      <c r="G87" s="191">
        <v>4.0399999999999998E-2</v>
      </c>
      <c r="I87" s="191">
        <v>4.2500000000000003E-2</v>
      </c>
      <c r="J87" s="51"/>
      <c r="K87" s="239"/>
      <c r="L87" s="235"/>
      <c r="M87" s="240"/>
      <c r="N87" s="51"/>
      <c r="O87" s="240"/>
      <c r="P87" s="51"/>
      <c r="Q87" s="80"/>
      <c r="R87" s="23"/>
      <c r="S87" s="77"/>
      <c r="T87" s="34"/>
      <c r="U87" s="77"/>
      <c r="V87" s="32"/>
      <c r="W87" s="77"/>
      <c r="X87" s="32"/>
      <c r="Y87" s="32"/>
      <c r="Z87" s="32"/>
      <c r="AA87" s="32"/>
      <c r="AB87" s="32"/>
      <c r="AC87" s="32"/>
      <c r="AD87" s="32"/>
      <c r="AE87" s="41"/>
      <c r="AF87" s="41"/>
      <c r="AG87" s="41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</row>
    <row r="88" spans="3:45" s="15" customFormat="1" hidden="1" x14ac:dyDescent="0.25">
      <c r="C88" s="237" t="s">
        <v>91</v>
      </c>
      <c r="D88" s="24"/>
      <c r="E88" s="191">
        <v>3.9899999999999998E-2</v>
      </c>
      <c r="F88" s="36"/>
      <c r="G88" s="191">
        <v>4.2000000000000003E-2</v>
      </c>
      <c r="H88" s="51"/>
      <c r="I88" s="191">
        <v>4.41E-2</v>
      </c>
      <c r="J88" s="51"/>
      <c r="K88" s="241" t="s">
        <v>97</v>
      </c>
      <c r="L88" s="235"/>
      <c r="M88" s="248">
        <v>100000</v>
      </c>
      <c r="N88" s="33"/>
      <c r="O88" s="248">
        <f>M88</f>
        <v>100000</v>
      </c>
      <c r="P88" s="51"/>
      <c r="Q88" s="80"/>
      <c r="R88" s="23"/>
      <c r="S88" s="77"/>
      <c r="T88" s="34"/>
      <c r="U88" s="77"/>
      <c r="V88" s="32"/>
      <c r="W88" s="77"/>
      <c r="X88" s="32"/>
      <c r="Y88" s="32"/>
      <c r="Z88" s="32"/>
      <c r="AA88" s="32"/>
      <c r="AB88" s="32"/>
      <c r="AC88" s="32"/>
      <c r="AD88" s="32"/>
      <c r="AE88" s="41"/>
      <c r="AF88" s="41"/>
      <c r="AG88" s="41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</row>
    <row r="89" spans="3:45" s="15" customFormat="1" ht="13.5" hidden="1" thickBot="1" x14ac:dyDescent="0.3">
      <c r="C89" s="237" t="s">
        <v>92</v>
      </c>
      <c r="D89" s="24"/>
      <c r="E89" s="191">
        <v>4.0899999999999999E-2</v>
      </c>
      <c r="F89" s="36"/>
      <c r="G89" s="191">
        <v>4.2999999999999997E-2</v>
      </c>
      <c r="H89" s="51"/>
      <c r="I89" s="197">
        <v>4.5100000000000001E-2</v>
      </c>
      <c r="J89" s="51"/>
      <c r="K89" s="217" t="s">
        <v>80</v>
      </c>
      <c r="L89" s="51"/>
      <c r="M89" s="197">
        <v>0.03</v>
      </c>
      <c r="N89" s="51"/>
      <c r="O89" s="197">
        <f>M89+3%</f>
        <v>0.06</v>
      </c>
      <c r="P89" s="51"/>
      <c r="Q89" s="80"/>
      <c r="R89" s="23"/>
      <c r="S89" s="77"/>
      <c r="T89" s="34"/>
      <c r="U89" s="77"/>
      <c r="V89" s="32"/>
      <c r="W89" s="77"/>
      <c r="X89" s="32"/>
      <c r="Y89" s="32"/>
      <c r="Z89" s="32"/>
      <c r="AA89" s="32"/>
      <c r="AB89" s="32"/>
      <c r="AC89" s="32"/>
      <c r="AD89" s="32"/>
      <c r="AE89" s="41"/>
      <c r="AF89" s="41"/>
      <c r="AG89" s="41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</row>
    <row r="90" spans="3:45" s="15" customFormat="1" ht="13.5" hidden="1" thickBot="1" x14ac:dyDescent="0.3">
      <c r="C90" s="237" t="s">
        <v>93</v>
      </c>
      <c r="D90" s="24"/>
      <c r="E90" s="191">
        <v>4.2000000000000003E-2</v>
      </c>
      <c r="F90" s="36"/>
      <c r="G90" s="191">
        <v>4.41E-2</v>
      </c>
      <c r="H90" s="51"/>
      <c r="I90" s="223"/>
      <c r="J90" s="51"/>
      <c r="K90" s="81"/>
      <c r="L90" s="51"/>
      <c r="M90" s="107"/>
      <c r="N90" s="51"/>
      <c r="O90" s="107"/>
      <c r="P90" s="51"/>
      <c r="Q90" s="80"/>
      <c r="R90" s="23"/>
      <c r="S90" s="77"/>
      <c r="T90" s="34"/>
      <c r="U90" s="77"/>
      <c r="V90" s="32"/>
      <c r="W90" s="77"/>
      <c r="X90" s="32"/>
      <c r="Y90" s="32"/>
      <c r="Z90" s="32"/>
      <c r="AA90" s="32"/>
      <c r="AB90" s="32"/>
      <c r="AC90" s="32"/>
      <c r="AD90" s="32"/>
      <c r="AE90" s="41"/>
      <c r="AF90" s="41"/>
      <c r="AG90" s="41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</row>
    <row r="91" spans="3:45" s="15" customFormat="1" hidden="1" x14ac:dyDescent="0.25">
      <c r="C91" s="237" t="s">
        <v>94</v>
      </c>
      <c r="D91" s="24"/>
      <c r="E91" s="191">
        <v>4.2999999999999997E-2</v>
      </c>
      <c r="F91" s="36"/>
      <c r="G91" s="191">
        <v>4.5100000000000001E-2</v>
      </c>
      <c r="H91" s="51"/>
      <c r="I91" s="223"/>
      <c r="J91" s="51"/>
      <c r="K91" s="219" t="s">
        <v>102</v>
      </c>
      <c r="L91" s="51"/>
      <c r="M91" s="242">
        <v>20</v>
      </c>
      <c r="N91" s="51"/>
      <c r="O91" s="243">
        <f>M91</f>
        <v>20</v>
      </c>
      <c r="P91" s="51"/>
      <c r="Q91" s="80"/>
      <c r="R91" s="23"/>
      <c r="S91" s="77"/>
      <c r="T91" s="34"/>
      <c r="U91" s="77"/>
      <c r="V91" s="32"/>
      <c r="W91" s="77"/>
      <c r="X91" s="32"/>
      <c r="Y91" s="32"/>
      <c r="Z91" s="32"/>
      <c r="AA91" s="32"/>
      <c r="AB91" s="32"/>
      <c r="AC91" s="32"/>
      <c r="AD91" s="32"/>
      <c r="AE91" s="41"/>
      <c r="AF91" s="41"/>
      <c r="AG91" s="41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</row>
    <row r="92" spans="3:45" s="15" customFormat="1" ht="13.5" hidden="1" thickBot="1" x14ac:dyDescent="0.3">
      <c r="C92" s="244" t="s">
        <v>95</v>
      </c>
      <c r="D92" s="24"/>
      <c r="E92" s="197">
        <v>4.41E-2</v>
      </c>
      <c r="F92" s="36"/>
      <c r="G92" s="197">
        <v>4.6100000000000002E-2</v>
      </c>
      <c r="H92" s="51"/>
      <c r="I92" s="223"/>
      <c r="J92" s="33"/>
      <c r="K92" s="245" t="s">
        <v>79</v>
      </c>
      <c r="L92" s="51"/>
      <c r="M92" s="251"/>
      <c r="N92" s="51"/>
      <c r="O92" s="251">
        <f>-PMT(O89/12,M91*12,O88,1)</f>
        <v>716.43322278874962</v>
      </c>
      <c r="P92" s="51"/>
      <c r="Q92" s="80"/>
      <c r="R92" s="23"/>
      <c r="S92" s="77"/>
      <c r="T92" s="34"/>
      <c r="U92" s="77"/>
      <c r="V92" s="32"/>
      <c r="W92" s="77"/>
      <c r="X92" s="32"/>
      <c r="Y92" s="32"/>
      <c r="Z92" s="32"/>
      <c r="AA92" s="32"/>
      <c r="AB92" s="32"/>
      <c r="AC92" s="32"/>
      <c r="AD92" s="32"/>
      <c r="AE92" s="41"/>
      <c r="AF92" s="41"/>
      <c r="AG92" s="41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</row>
    <row r="93" spans="3:45" s="15" customFormat="1" hidden="1" x14ac:dyDescent="0.25">
      <c r="C93" s="119"/>
      <c r="D93" s="24"/>
      <c r="E93" s="223"/>
      <c r="F93" s="36"/>
      <c r="G93" s="223"/>
      <c r="H93" s="51"/>
      <c r="I93" s="223"/>
      <c r="J93" s="51"/>
      <c r="K93" s="51"/>
      <c r="L93" s="51"/>
      <c r="M93" s="51"/>
      <c r="N93" s="51"/>
      <c r="O93" s="51"/>
      <c r="P93" s="51"/>
      <c r="Q93" s="80"/>
      <c r="R93" s="23"/>
      <c r="S93" s="77"/>
      <c r="T93" s="34"/>
      <c r="U93" s="77"/>
      <c r="V93" s="32"/>
      <c r="W93" s="77"/>
      <c r="X93" s="32"/>
      <c r="Y93" s="32"/>
      <c r="Z93" s="32"/>
      <c r="AA93" s="32"/>
      <c r="AB93" s="32"/>
      <c r="AC93" s="32"/>
      <c r="AD93" s="32"/>
      <c r="AE93" s="41"/>
      <c r="AF93" s="41"/>
      <c r="AG93" s="41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</row>
    <row r="94" spans="3:45" s="15" customFormat="1" hidden="1" x14ac:dyDescent="0.25">
      <c r="C94" s="119"/>
      <c r="D94" s="24"/>
      <c r="E94" s="223"/>
      <c r="F94" s="36"/>
      <c r="G94" s="223"/>
      <c r="H94" s="51"/>
      <c r="I94" s="223"/>
      <c r="J94" s="51"/>
      <c r="K94" s="36"/>
      <c r="L94" s="36"/>
      <c r="M94" s="51"/>
      <c r="N94" s="51"/>
      <c r="O94" s="51"/>
      <c r="P94" s="51"/>
      <c r="Q94" s="80"/>
      <c r="R94" s="23"/>
      <c r="S94" s="77"/>
      <c r="T94" s="34"/>
      <c r="U94" s="77"/>
      <c r="V94" s="32"/>
      <c r="W94" s="77"/>
      <c r="X94" s="32"/>
      <c r="Y94" s="32"/>
      <c r="Z94" s="32"/>
      <c r="AA94" s="32"/>
      <c r="AB94" s="32"/>
      <c r="AC94" s="32"/>
      <c r="AD94" s="32"/>
      <c r="AE94" s="41"/>
      <c r="AF94" s="41"/>
      <c r="AG94" s="41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</row>
    <row r="95" spans="3:45" s="15" customFormat="1" hidden="1" x14ac:dyDescent="0.25">
      <c r="C95" s="119"/>
      <c r="D95" s="24"/>
      <c r="E95" s="223"/>
      <c r="F95" s="36"/>
      <c r="G95" s="223"/>
      <c r="H95" s="51"/>
      <c r="I95" s="223"/>
      <c r="J95" s="51"/>
      <c r="K95" s="36"/>
      <c r="L95" s="36"/>
      <c r="M95" s="51"/>
      <c r="N95" s="51"/>
      <c r="O95" s="51"/>
      <c r="P95" s="51"/>
      <c r="Q95" s="80"/>
      <c r="R95" s="23"/>
      <c r="S95" s="77"/>
      <c r="T95" s="34"/>
      <c r="U95" s="77"/>
      <c r="V95" s="32"/>
      <c r="W95" s="77"/>
      <c r="X95" s="32"/>
      <c r="Y95" s="32"/>
      <c r="Z95" s="32"/>
      <c r="AA95" s="32"/>
      <c r="AB95" s="32"/>
      <c r="AC95" s="32"/>
      <c r="AD95" s="32"/>
      <c r="AE95" s="41"/>
      <c r="AF95" s="41"/>
      <c r="AG95" s="41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</row>
    <row r="96" spans="3:45" s="15" customFormat="1" hidden="1" x14ac:dyDescent="0.25">
      <c r="C96" s="80"/>
      <c r="D96" s="23"/>
      <c r="E96" s="77"/>
      <c r="F96" s="34"/>
      <c r="G96" s="77"/>
      <c r="H96" s="32"/>
      <c r="I96" s="77"/>
      <c r="J96" s="32"/>
      <c r="K96" s="34"/>
      <c r="L96" s="34"/>
      <c r="M96" s="32"/>
      <c r="N96" s="32"/>
      <c r="O96" s="32"/>
      <c r="P96" s="32"/>
      <c r="Q96" s="80"/>
      <c r="R96" s="23"/>
      <c r="S96" s="77"/>
      <c r="T96" s="34"/>
      <c r="U96" s="77"/>
      <c r="V96" s="32"/>
      <c r="W96" s="77"/>
      <c r="X96" s="32"/>
      <c r="Y96" s="32"/>
      <c r="Z96" s="32"/>
      <c r="AA96" s="32"/>
      <c r="AB96" s="32"/>
      <c r="AC96" s="32"/>
      <c r="AD96" s="32"/>
      <c r="AE96" s="41"/>
      <c r="AF96" s="41"/>
      <c r="AG96" s="41"/>
      <c r="AH96" s="14"/>
      <c r="AI96" s="14"/>
      <c r="AJ96" s="14"/>
      <c r="AK96" s="14"/>
      <c r="AL96" s="14"/>
      <c r="AM96" s="14"/>
      <c r="AN96" s="14"/>
      <c r="AO96" s="14"/>
      <c r="AP96" s="14"/>
      <c r="AQ96" s="14"/>
      <c r="AR96" s="14"/>
      <c r="AS96" s="14"/>
    </row>
    <row r="97" spans="3:45" s="15" customFormat="1" x14ac:dyDescent="0.25">
      <c r="C97" s="80"/>
      <c r="D97" s="23"/>
      <c r="E97" s="77"/>
      <c r="F97" s="34"/>
      <c r="G97" s="77"/>
      <c r="H97" s="32"/>
      <c r="I97" s="77"/>
      <c r="J97" s="32"/>
      <c r="K97" s="34"/>
      <c r="L97" s="34"/>
      <c r="M97" s="32"/>
      <c r="N97" s="32"/>
      <c r="O97" s="32"/>
      <c r="P97" s="32"/>
      <c r="Q97" s="80"/>
      <c r="R97" s="23"/>
      <c r="S97" s="77"/>
      <c r="T97" s="34"/>
      <c r="U97" s="77"/>
      <c r="V97" s="32"/>
      <c r="W97" s="77"/>
      <c r="X97" s="32"/>
      <c r="Y97" s="32"/>
      <c r="Z97" s="32"/>
      <c r="AA97" s="32"/>
      <c r="AB97" s="32"/>
      <c r="AC97" s="32"/>
      <c r="AD97" s="32"/>
      <c r="AE97" s="41"/>
      <c r="AF97" s="41"/>
      <c r="AG97" s="41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</row>
    <row r="98" spans="3:45" s="15" customFormat="1" x14ac:dyDescent="0.25">
      <c r="C98" s="80"/>
      <c r="D98" s="23"/>
      <c r="E98" s="77"/>
      <c r="F98" s="34"/>
      <c r="G98" s="77"/>
      <c r="H98" s="32"/>
      <c r="I98" s="77"/>
      <c r="J98" s="32"/>
      <c r="K98" s="34"/>
      <c r="L98" s="34"/>
      <c r="M98" s="32"/>
      <c r="N98" s="32"/>
      <c r="O98" s="32"/>
      <c r="P98" s="32"/>
      <c r="Q98" s="80"/>
      <c r="R98" s="23"/>
      <c r="S98" s="77"/>
      <c r="T98" s="34"/>
      <c r="U98" s="77"/>
      <c r="V98" s="32"/>
      <c r="W98" s="77"/>
      <c r="X98" s="32"/>
      <c r="Y98" s="32"/>
      <c r="Z98" s="32"/>
      <c r="AA98" s="32"/>
      <c r="AB98" s="32"/>
      <c r="AC98" s="32"/>
      <c r="AD98" s="32"/>
      <c r="AE98" s="41"/>
      <c r="AF98" s="41"/>
      <c r="AG98" s="41"/>
      <c r="AH98" s="14"/>
      <c r="AI98" s="14"/>
      <c r="AJ98" s="14"/>
      <c r="AK98" s="14"/>
      <c r="AL98" s="14"/>
      <c r="AM98" s="14"/>
      <c r="AN98" s="14"/>
      <c r="AO98" s="14"/>
      <c r="AP98" s="14"/>
      <c r="AQ98" s="14"/>
      <c r="AR98" s="14"/>
      <c r="AS98" s="14"/>
    </row>
    <row r="99" spans="3:45" s="15" customFormat="1" x14ac:dyDescent="0.25">
      <c r="C99" s="80"/>
      <c r="D99" s="23"/>
      <c r="E99" s="77"/>
      <c r="F99" s="34"/>
      <c r="G99" s="77"/>
      <c r="H99" s="32"/>
      <c r="I99" s="77"/>
      <c r="J99" s="32"/>
      <c r="K99" s="34"/>
      <c r="L99" s="34"/>
      <c r="M99" s="32"/>
      <c r="N99" s="32"/>
      <c r="O99" s="32"/>
      <c r="P99" s="32"/>
      <c r="Q99" s="80"/>
      <c r="R99" s="23"/>
      <c r="S99" s="77"/>
      <c r="T99" s="34"/>
      <c r="U99" s="77"/>
      <c r="V99" s="32"/>
      <c r="W99" s="77"/>
      <c r="X99" s="32"/>
      <c r="Y99" s="32"/>
      <c r="Z99" s="32"/>
      <c r="AA99" s="32"/>
      <c r="AB99" s="32"/>
      <c r="AC99" s="32"/>
      <c r="AD99" s="32"/>
      <c r="AE99" s="41"/>
      <c r="AF99" s="41"/>
      <c r="AG99" s="41"/>
      <c r="AH99" s="14"/>
      <c r="AI99" s="14"/>
      <c r="AJ99" s="14"/>
      <c r="AK99" s="14"/>
      <c r="AL99" s="14"/>
      <c r="AM99" s="14"/>
      <c r="AN99" s="14"/>
      <c r="AO99" s="14"/>
      <c r="AP99" s="14"/>
      <c r="AQ99" s="14"/>
      <c r="AR99" s="14"/>
      <c r="AS99" s="14"/>
    </row>
    <row r="100" spans="3:45" s="15" customFormat="1" x14ac:dyDescent="0.25">
      <c r="C100" s="80"/>
      <c r="D100" s="23"/>
      <c r="E100" s="77"/>
      <c r="F100" s="34"/>
      <c r="G100" s="77"/>
      <c r="H100" s="32"/>
      <c r="I100" s="77"/>
      <c r="J100" s="32"/>
      <c r="K100" s="34"/>
      <c r="L100" s="34"/>
      <c r="M100" s="32"/>
      <c r="N100" s="32"/>
      <c r="O100" s="32"/>
      <c r="P100" s="32"/>
      <c r="Q100" s="80"/>
      <c r="R100" s="23"/>
      <c r="S100" s="77"/>
      <c r="T100" s="34"/>
      <c r="U100" s="77"/>
      <c r="V100" s="32"/>
      <c r="W100" s="77"/>
      <c r="X100" s="32"/>
      <c r="Y100" s="32"/>
      <c r="Z100" s="32"/>
      <c r="AA100" s="32"/>
      <c r="AB100" s="32"/>
      <c r="AC100" s="32"/>
      <c r="AD100" s="32"/>
      <c r="AE100" s="41"/>
      <c r="AF100" s="41"/>
      <c r="AG100" s="41"/>
      <c r="AH100" s="14"/>
      <c r="AI100" s="14"/>
      <c r="AJ100" s="14"/>
      <c r="AK100" s="14"/>
      <c r="AL100" s="14"/>
      <c r="AM100" s="14"/>
      <c r="AN100" s="14"/>
      <c r="AO100" s="14"/>
      <c r="AP100" s="14"/>
      <c r="AQ100" s="14"/>
      <c r="AR100" s="14"/>
      <c r="AS100" s="14"/>
    </row>
    <row r="101" spans="3:45" s="15" customFormat="1" x14ac:dyDescent="0.25">
      <c r="C101" s="80"/>
      <c r="D101" s="23"/>
      <c r="E101" s="77"/>
      <c r="F101" s="34"/>
      <c r="G101" s="77"/>
      <c r="H101" s="32"/>
      <c r="I101" s="77"/>
      <c r="J101" s="32"/>
      <c r="K101" s="34"/>
      <c r="L101" s="34"/>
      <c r="M101" s="32"/>
      <c r="N101" s="32"/>
      <c r="O101" s="32"/>
      <c r="P101" s="32"/>
      <c r="Q101" s="80"/>
      <c r="R101" s="23"/>
      <c r="S101" s="77"/>
      <c r="T101" s="34"/>
      <c r="U101" s="77"/>
      <c r="V101" s="32"/>
      <c r="W101" s="77"/>
      <c r="X101" s="32"/>
      <c r="Y101" s="32"/>
      <c r="Z101" s="32"/>
      <c r="AA101" s="32"/>
      <c r="AB101" s="32"/>
      <c r="AC101" s="32"/>
      <c r="AD101" s="32"/>
      <c r="AE101" s="41"/>
      <c r="AF101" s="41"/>
      <c r="AG101" s="41"/>
      <c r="AH101" s="14"/>
      <c r="AI101" s="14"/>
      <c r="AJ101" s="14"/>
      <c r="AK101" s="14"/>
      <c r="AL101" s="14"/>
      <c r="AM101" s="14"/>
      <c r="AN101" s="14"/>
      <c r="AO101" s="14"/>
      <c r="AP101" s="14"/>
      <c r="AQ101" s="14"/>
      <c r="AR101" s="14"/>
      <c r="AS101" s="14"/>
    </row>
    <row r="102" spans="3:45" s="15" customFormat="1" x14ac:dyDescent="0.25">
      <c r="C102" s="80"/>
      <c r="D102" s="23"/>
      <c r="E102" s="77"/>
      <c r="F102" s="34"/>
      <c r="G102" s="77"/>
      <c r="H102" s="32"/>
      <c r="I102" s="77"/>
      <c r="J102" s="32"/>
      <c r="K102" s="34"/>
      <c r="L102" s="34"/>
      <c r="M102" s="32"/>
      <c r="N102" s="32"/>
      <c r="O102" s="32"/>
      <c r="P102" s="32"/>
      <c r="Q102" s="80"/>
      <c r="R102" s="23"/>
      <c r="S102" s="77"/>
      <c r="T102" s="34"/>
      <c r="U102" s="77"/>
      <c r="V102" s="32"/>
      <c r="W102" s="77"/>
      <c r="X102" s="32"/>
      <c r="Y102" s="32"/>
      <c r="Z102" s="32"/>
      <c r="AA102" s="32"/>
      <c r="AB102" s="32"/>
      <c r="AC102" s="32"/>
      <c r="AD102" s="32"/>
      <c r="AE102" s="41"/>
      <c r="AF102" s="41"/>
      <c r="AG102" s="41"/>
      <c r="AH102" s="14"/>
      <c r="AI102" s="14"/>
      <c r="AJ102" s="14"/>
      <c r="AK102" s="14"/>
      <c r="AL102" s="14"/>
      <c r="AM102" s="14"/>
      <c r="AN102" s="14"/>
      <c r="AO102" s="14"/>
      <c r="AP102" s="14"/>
      <c r="AQ102" s="14"/>
      <c r="AR102" s="14"/>
      <c r="AS102" s="14"/>
    </row>
    <row r="103" spans="3:45" s="15" customFormat="1" x14ac:dyDescent="0.25">
      <c r="C103" s="80"/>
      <c r="D103" s="23"/>
      <c r="E103" s="77"/>
      <c r="F103" s="34"/>
      <c r="G103" s="77"/>
      <c r="H103" s="32"/>
      <c r="I103" s="77"/>
      <c r="J103" s="32"/>
      <c r="K103" s="34"/>
      <c r="L103" s="34"/>
      <c r="M103" s="32"/>
      <c r="N103" s="32"/>
      <c r="O103" s="32"/>
      <c r="P103" s="32"/>
      <c r="Q103" s="80"/>
      <c r="R103" s="23"/>
      <c r="S103" s="77"/>
      <c r="T103" s="34"/>
      <c r="U103" s="77"/>
      <c r="V103" s="32"/>
      <c r="W103" s="77"/>
      <c r="X103" s="32"/>
      <c r="Y103" s="32"/>
      <c r="Z103" s="32"/>
      <c r="AA103" s="32"/>
      <c r="AB103" s="32"/>
      <c r="AC103" s="32"/>
      <c r="AD103" s="32"/>
      <c r="AE103" s="41"/>
      <c r="AF103" s="41"/>
      <c r="AG103" s="41"/>
      <c r="AH103" s="14"/>
      <c r="AI103" s="14"/>
      <c r="AJ103" s="14"/>
      <c r="AK103" s="14"/>
      <c r="AL103" s="14"/>
      <c r="AM103" s="14"/>
      <c r="AN103" s="14"/>
      <c r="AO103" s="14"/>
      <c r="AP103" s="14"/>
      <c r="AQ103" s="14"/>
      <c r="AR103" s="14"/>
      <c r="AS103" s="14"/>
    </row>
    <row r="104" spans="3:45" s="15" customFormat="1" x14ac:dyDescent="0.25">
      <c r="C104" s="80"/>
      <c r="D104" s="23"/>
      <c r="E104" s="77"/>
      <c r="F104" s="34"/>
      <c r="G104" s="77"/>
      <c r="H104" s="32"/>
      <c r="I104" s="77"/>
      <c r="J104" s="32"/>
      <c r="K104" s="34"/>
      <c r="L104" s="34"/>
      <c r="M104" s="32"/>
      <c r="N104" s="32"/>
      <c r="O104" s="32"/>
      <c r="P104" s="32"/>
      <c r="Q104" s="80"/>
      <c r="R104" s="23"/>
      <c r="S104" s="77"/>
      <c r="T104" s="34"/>
      <c r="U104" s="77"/>
      <c r="V104" s="32"/>
      <c r="W104" s="77"/>
      <c r="X104" s="32"/>
      <c r="Y104" s="32"/>
      <c r="Z104" s="32"/>
      <c r="AA104" s="32"/>
      <c r="AB104" s="32"/>
      <c r="AC104" s="32"/>
      <c r="AD104" s="32"/>
      <c r="AE104" s="41"/>
      <c r="AF104" s="41"/>
      <c r="AG104" s="41"/>
      <c r="AH104" s="14"/>
      <c r="AI104" s="14"/>
      <c r="AJ104" s="14"/>
      <c r="AK104" s="14"/>
      <c r="AL104" s="14"/>
      <c r="AM104" s="14"/>
      <c r="AN104" s="14"/>
      <c r="AO104" s="14"/>
      <c r="AP104" s="14"/>
      <c r="AQ104" s="14"/>
      <c r="AR104" s="14"/>
      <c r="AS104" s="14"/>
    </row>
    <row r="105" spans="3:45" s="15" customFormat="1" x14ac:dyDescent="0.25">
      <c r="C105" s="80"/>
      <c r="D105" s="23"/>
      <c r="E105" s="77"/>
      <c r="F105" s="34"/>
      <c r="G105" s="77"/>
      <c r="H105" s="32"/>
      <c r="I105" s="77"/>
      <c r="J105" s="32"/>
      <c r="K105" s="34"/>
      <c r="L105" s="34"/>
      <c r="M105" s="32"/>
      <c r="N105" s="32"/>
      <c r="O105" s="32"/>
      <c r="P105" s="32"/>
      <c r="Q105" s="80"/>
      <c r="R105" s="23"/>
      <c r="S105" s="77"/>
      <c r="T105" s="34"/>
      <c r="U105" s="77"/>
      <c r="V105" s="32"/>
      <c r="W105" s="77"/>
      <c r="X105" s="32"/>
      <c r="Y105" s="32"/>
      <c r="Z105" s="32"/>
      <c r="AA105" s="32"/>
      <c r="AB105" s="32"/>
      <c r="AC105" s="32"/>
      <c r="AD105" s="32"/>
      <c r="AE105" s="41"/>
      <c r="AF105" s="41"/>
      <c r="AG105" s="41"/>
      <c r="AH105" s="14"/>
      <c r="AI105" s="14"/>
      <c r="AJ105" s="14"/>
      <c r="AK105" s="14"/>
      <c r="AL105" s="14"/>
      <c r="AM105" s="14"/>
      <c r="AN105" s="14"/>
      <c r="AO105" s="14"/>
      <c r="AP105" s="14"/>
      <c r="AQ105" s="14"/>
      <c r="AR105" s="14"/>
      <c r="AS105" s="14"/>
    </row>
    <row r="106" spans="3:45" s="15" customFormat="1" x14ac:dyDescent="0.25">
      <c r="C106" s="80"/>
      <c r="D106" s="23"/>
      <c r="E106" s="77"/>
      <c r="F106" s="34"/>
      <c r="G106" s="77"/>
      <c r="H106" s="32"/>
      <c r="I106" s="77"/>
      <c r="J106" s="32"/>
      <c r="K106" s="34"/>
      <c r="L106" s="34"/>
      <c r="M106" s="32"/>
      <c r="N106" s="32"/>
      <c r="O106" s="32"/>
      <c r="P106" s="32"/>
      <c r="Q106" s="80"/>
      <c r="R106" s="23"/>
      <c r="S106" s="77"/>
      <c r="T106" s="34"/>
      <c r="U106" s="77"/>
      <c r="V106" s="32"/>
      <c r="W106" s="77"/>
      <c r="X106" s="32"/>
      <c r="Y106" s="32"/>
      <c r="Z106" s="32"/>
      <c r="AA106" s="32"/>
      <c r="AB106" s="32"/>
      <c r="AC106" s="32"/>
      <c r="AD106" s="32"/>
      <c r="AE106" s="41"/>
      <c r="AF106" s="41"/>
      <c r="AG106" s="41"/>
      <c r="AH106" s="14"/>
      <c r="AI106" s="14"/>
      <c r="AJ106" s="14"/>
      <c r="AK106" s="14"/>
      <c r="AL106" s="14"/>
      <c r="AM106" s="14"/>
      <c r="AN106" s="14"/>
      <c r="AO106" s="14"/>
      <c r="AP106" s="14"/>
      <c r="AQ106" s="14"/>
      <c r="AR106" s="14"/>
      <c r="AS106" s="14"/>
    </row>
    <row r="107" spans="3:45" s="15" customFormat="1" x14ac:dyDescent="0.25">
      <c r="C107" s="80"/>
      <c r="D107" s="23"/>
      <c r="E107" s="77"/>
      <c r="F107" s="34"/>
      <c r="G107" s="77"/>
      <c r="H107" s="32"/>
      <c r="I107" s="77"/>
      <c r="J107" s="32"/>
      <c r="K107" s="34"/>
      <c r="L107" s="34"/>
      <c r="M107" s="32"/>
      <c r="N107" s="32"/>
      <c r="O107" s="32"/>
      <c r="P107" s="32"/>
      <c r="Q107" s="80"/>
      <c r="R107" s="23"/>
      <c r="S107" s="77"/>
      <c r="T107" s="34"/>
      <c r="U107" s="77"/>
      <c r="V107" s="32"/>
      <c r="W107" s="77"/>
      <c r="X107" s="32"/>
      <c r="Y107" s="32"/>
      <c r="Z107" s="32"/>
      <c r="AA107" s="32"/>
      <c r="AB107" s="32"/>
      <c r="AC107" s="32"/>
      <c r="AD107" s="32"/>
      <c r="AE107" s="41"/>
      <c r="AF107" s="41"/>
      <c r="AG107" s="41"/>
      <c r="AH107" s="14"/>
      <c r="AI107" s="14"/>
      <c r="AJ107" s="14"/>
      <c r="AK107" s="14"/>
      <c r="AL107" s="14"/>
      <c r="AM107" s="14"/>
      <c r="AN107" s="14"/>
      <c r="AO107" s="14"/>
      <c r="AP107" s="14"/>
      <c r="AQ107" s="14"/>
      <c r="AR107" s="14"/>
      <c r="AS107" s="14"/>
    </row>
    <row r="108" spans="3:45" s="15" customFormat="1" x14ac:dyDescent="0.25">
      <c r="C108" s="80"/>
      <c r="D108" s="23"/>
      <c r="E108" s="77"/>
      <c r="F108" s="34"/>
      <c r="G108" s="77"/>
      <c r="H108" s="32"/>
      <c r="I108" s="77"/>
      <c r="J108" s="32"/>
      <c r="K108" s="34"/>
      <c r="L108" s="34"/>
      <c r="M108" s="32"/>
      <c r="N108" s="32"/>
      <c r="O108" s="32"/>
      <c r="P108" s="32"/>
      <c r="Q108" s="80"/>
      <c r="R108" s="23"/>
      <c r="S108" s="77"/>
      <c r="T108" s="34"/>
      <c r="U108" s="77"/>
      <c r="V108" s="32"/>
      <c r="W108" s="77"/>
      <c r="X108" s="32"/>
      <c r="Y108" s="32"/>
      <c r="Z108" s="32"/>
      <c r="AA108" s="32"/>
      <c r="AB108" s="32"/>
      <c r="AC108" s="32"/>
      <c r="AD108" s="32"/>
      <c r="AE108" s="41"/>
      <c r="AF108" s="41"/>
      <c r="AG108" s="41"/>
      <c r="AH108" s="14"/>
      <c r="AI108" s="14"/>
      <c r="AJ108" s="14"/>
      <c r="AK108" s="14"/>
      <c r="AL108" s="14"/>
      <c r="AM108" s="14"/>
      <c r="AN108" s="14"/>
      <c r="AO108" s="14"/>
      <c r="AP108" s="14"/>
      <c r="AQ108" s="14"/>
      <c r="AR108" s="14"/>
      <c r="AS108" s="14"/>
    </row>
    <row r="109" spans="3:45" s="15" customFormat="1" x14ac:dyDescent="0.25">
      <c r="C109" s="80"/>
      <c r="D109" s="23"/>
      <c r="E109" s="77"/>
      <c r="F109" s="34"/>
      <c r="G109" s="77"/>
      <c r="H109" s="32"/>
      <c r="I109" s="77"/>
      <c r="J109" s="32"/>
      <c r="K109" s="34"/>
      <c r="L109" s="34"/>
      <c r="M109" s="32"/>
      <c r="N109" s="32"/>
      <c r="O109" s="32"/>
      <c r="P109" s="32"/>
      <c r="Q109" s="80"/>
      <c r="R109" s="23"/>
      <c r="S109" s="77"/>
      <c r="T109" s="34"/>
      <c r="U109" s="77"/>
      <c r="V109" s="32"/>
      <c r="W109" s="77"/>
      <c r="X109" s="32"/>
      <c r="Y109" s="32"/>
      <c r="Z109" s="32"/>
      <c r="AA109" s="32"/>
      <c r="AB109" s="32"/>
      <c r="AC109" s="32"/>
      <c r="AD109" s="32"/>
      <c r="AE109" s="41"/>
      <c r="AF109" s="41"/>
      <c r="AG109" s="41"/>
      <c r="AH109" s="14"/>
      <c r="AI109" s="14"/>
      <c r="AJ109" s="14"/>
      <c r="AK109" s="14"/>
      <c r="AL109" s="14"/>
      <c r="AM109" s="14"/>
      <c r="AN109" s="14"/>
      <c r="AO109" s="14"/>
      <c r="AP109" s="14"/>
      <c r="AQ109" s="14"/>
      <c r="AR109" s="14"/>
      <c r="AS109" s="14"/>
    </row>
    <row r="110" spans="3:45" s="15" customFormat="1" x14ac:dyDescent="0.25">
      <c r="C110" s="80"/>
      <c r="D110" s="23"/>
      <c r="E110" s="77"/>
      <c r="F110" s="34"/>
      <c r="G110" s="77"/>
      <c r="H110" s="32"/>
      <c r="I110" s="77"/>
      <c r="J110" s="32"/>
      <c r="K110" s="34"/>
      <c r="L110" s="34"/>
      <c r="M110" s="32"/>
      <c r="N110" s="32"/>
      <c r="O110" s="32"/>
      <c r="P110" s="32"/>
      <c r="Q110" s="80"/>
      <c r="R110" s="23"/>
      <c r="S110" s="77"/>
      <c r="T110" s="34"/>
      <c r="U110" s="77"/>
      <c r="V110" s="32"/>
      <c r="W110" s="77"/>
      <c r="X110" s="32"/>
      <c r="Y110" s="32"/>
      <c r="Z110" s="32"/>
      <c r="AA110" s="32"/>
      <c r="AB110" s="32"/>
      <c r="AC110" s="32"/>
      <c r="AD110" s="32"/>
      <c r="AE110" s="41"/>
      <c r="AF110" s="41"/>
      <c r="AG110" s="41"/>
      <c r="AH110" s="14"/>
      <c r="AI110" s="14"/>
      <c r="AJ110" s="14"/>
      <c r="AK110" s="14"/>
      <c r="AL110" s="14"/>
      <c r="AM110" s="14"/>
      <c r="AN110" s="14"/>
      <c r="AO110" s="14"/>
      <c r="AP110" s="14"/>
      <c r="AQ110" s="14"/>
      <c r="AR110" s="14"/>
      <c r="AS110" s="14"/>
    </row>
    <row r="111" spans="3:45" s="15" customFormat="1" x14ac:dyDescent="0.25">
      <c r="C111" s="80"/>
      <c r="D111" s="23"/>
      <c r="E111" s="77"/>
      <c r="F111" s="34"/>
      <c r="G111" s="77"/>
      <c r="H111" s="32"/>
      <c r="I111" s="77"/>
      <c r="J111" s="32"/>
      <c r="K111" s="34"/>
      <c r="L111" s="34"/>
      <c r="M111" s="32"/>
      <c r="N111" s="32"/>
      <c r="O111" s="32"/>
      <c r="P111" s="32"/>
      <c r="Q111" s="80"/>
      <c r="R111" s="23"/>
      <c r="S111" s="77"/>
      <c r="T111" s="34"/>
      <c r="U111" s="77"/>
      <c r="V111" s="32"/>
      <c r="W111" s="77"/>
      <c r="X111" s="32"/>
      <c r="Y111" s="32"/>
      <c r="Z111" s="32"/>
      <c r="AA111" s="32"/>
      <c r="AB111" s="32"/>
      <c r="AC111" s="32"/>
      <c r="AD111" s="32"/>
      <c r="AE111" s="41"/>
      <c r="AF111" s="41"/>
      <c r="AG111" s="41"/>
      <c r="AH111" s="14"/>
      <c r="AI111" s="14"/>
      <c r="AJ111" s="14"/>
      <c r="AK111" s="14"/>
      <c r="AL111" s="14"/>
      <c r="AM111" s="14"/>
      <c r="AN111" s="14"/>
      <c r="AO111" s="14"/>
      <c r="AP111" s="14"/>
      <c r="AQ111" s="14"/>
      <c r="AR111" s="14"/>
      <c r="AS111" s="14"/>
    </row>
    <row r="112" spans="3:45" s="15" customFormat="1" x14ac:dyDescent="0.25">
      <c r="C112" s="80"/>
      <c r="D112" s="23"/>
      <c r="E112" s="77"/>
      <c r="F112" s="34"/>
      <c r="G112" s="77"/>
      <c r="H112" s="32"/>
      <c r="I112" s="77"/>
      <c r="J112" s="32"/>
      <c r="K112" s="34"/>
      <c r="L112" s="34"/>
      <c r="M112" s="32"/>
      <c r="N112" s="32"/>
      <c r="O112" s="32"/>
      <c r="P112" s="32"/>
      <c r="Q112" s="80"/>
      <c r="R112" s="23"/>
      <c r="S112" s="77"/>
      <c r="T112" s="34"/>
      <c r="U112" s="77"/>
      <c r="V112" s="32"/>
      <c r="W112" s="77"/>
      <c r="X112" s="32"/>
      <c r="Y112" s="32"/>
      <c r="Z112" s="32"/>
      <c r="AA112" s="32"/>
      <c r="AB112" s="32"/>
      <c r="AC112" s="32"/>
      <c r="AD112" s="32"/>
      <c r="AE112" s="41"/>
      <c r="AF112" s="41"/>
      <c r="AG112" s="41"/>
      <c r="AH112" s="14"/>
      <c r="AI112" s="14"/>
      <c r="AJ112" s="14"/>
      <c r="AK112" s="14"/>
      <c r="AL112" s="14"/>
      <c r="AM112" s="14"/>
      <c r="AN112" s="14"/>
      <c r="AO112" s="14"/>
      <c r="AP112" s="14"/>
      <c r="AQ112" s="14"/>
      <c r="AR112" s="14"/>
      <c r="AS112" s="14"/>
    </row>
    <row r="113" spans="3:45" s="15" customFormat="1" x14ac:dyDescent="0.25">
      <c r="C113" s="80"/>
      <c r="D113" s="23"/>
      <c r="E113" s="77"/>
      <c r="F113" s="34"/>
      <c r="G113" s="77"/>
      <c r="H113" s="32"/>
      <c r="I113" s="77"/>
      <c r="J113" s="32"/>
      <c r="K113" s="34"/>
      <c r="L113" s="34"/>
      <c r="M113" s="32"/>
      <c r="N113" s="32"/>
      <c r="O113" s="32"/>
      <c r="P113" s="32"/>
      <c r="Q113" s="80"/>
      <c r="R113" s="23"/>
      <c r="S113" s="77"/>
      <c r="T113" s="34"/>
      <c r="U113" s="77"/>
      <c r="V113" s="32"/>
      <c r="W113" s="77"/>
      <c r="X113" s="32"/>
      <c r="Y113" s="32"/>
      <c r="Z113" s="32"/>
      <c r="AA113" s="32"/>
      <c r="AB113" s="32"/>
      <c r="AC113" s="32"/>
      <c r="AD113" s="32"/>
      <c r="AE113" s="41"/>
      <c r="AF113" s="41"/>
      <c r="AG113" s="41"/>
      <c r="AH113" s="14"/>
      <c r="AI113" s="14"/>
      <c r="AJ113" s="14"/>
      <c r="AK113" s="14"/>
      <c r="AL113" s="14"/>
      <c r="AM113" s="14"/>
      <c r="AN113" s="14"/>
      <c r="AO113" s="14"/>
      <c r="AP113" s="14"/>
      <c r="AQ113" s="14"/>
      <c r="AR113" s="14"/>
      <c r="AS113" s="14"/>
    </row>
    <row r="114" spans="3:45" s="15" customFormat="1" x14ac:dyDescent="0.25">
      <c r="C114" s="80"/>
      <c r="D114" s="23"/>
      <c r="E114" s="77"/>
      <c r="F114" s="34"/>
      <c r="G114" s="77"/>
      <c r="H114" s="32"/>
      <c r="I114" s="77"/>
      <c r="J114" s="32"/>
      <c r="K114" s="34"/>
      <c r="L114" s="34"/>
      <c r="M114" s="32"/>
      <c r="N114" s="32"/>
      <c r="O114" s="32"/>
      <c r="P114" s="32"/>
      <c r="Q114" s="80"/>
      <c r="R114" s="23"/>
      <c r="S114" s="77"/>
      <c r="T114" s="34"/>
      <c r="U114" s="77"/>
      <c r="V114" s="32"/>
      <c r="W114" s="77"/>
      <c r="X114" s="32"/>
      <c r="Y114" s="32"/>
      <c r="Z114" s="32"/>
      <c r="AA114" s="32"/>
      <c r="AB114" s="32"/>
      <c r="AC114" s="32"/>
      <c r="AD114" s="32"/>
      <c r="AE114" s="41"/>
      <c r="AF114" s="41"/>
      <c r="AG114" s="41"/>
      <c r="AH114" s="14"/>
      <c r="AI114" s="14"/>
      <c r="AJ114" s="14"/>
      <c r="AK114" s="14"/>
      <c r="AL114" s="14"/>
      <c r="AM114" s="14"/>
      <c r="AN114" s="14"/>
      <c r="AO114" s="14"/>
      <c r="AP114" s="14"/>
      <c r="AQ114" s="14"/>
      <c r="AR114" s="14"/>
      <c r="AS114" s="14"/>
    </row>
    <row r="115" spans="3:45" s="15" customFormat="1" x14ac:dyDescent="0.25">
      <c r="C115" s="80"/>
      <c r="D115" s="23"/>
      <c r="E115" s="77"/>
      <c r="F115" s="34"/>
      <c r="G115" s="77"/>
      <c r="H115" s="32"/>
      <c r="I115" s="77"/>
      <c r="J115" s="32"/>
      <c r="K115" s="34"/>
      <c r="L115" s="34"/>
      <c r="M115" s="32"/>
      <c r="N115" s="32"/>
      <c r="O115" s="32"/>
      <c r="P115" s="32"/>
      <c r="Q115" s="80"/>
      <c r="R115" s="23"/>
      <c r="S115" s="77"/>
      <c r="T115" s="34"/>
      <c r="U115" s="77"/>
      <c r="V115" s="32"/>
      <c r="W115" s="77"/>
      <c r="X115" s="32"/>
      <c r="Y115" s="32"/>
      <c r="Z115" s="32"/>
      <c r="AA115" s="32"/>
      <c r="AB115" s="32"/>
      <c r="AC115" s="32"/>
      <c r="AD115" s="32"/>
      <c r="AE115" s="41"/>
      <c r="AF115" s="41"/>
      <c r="AG115" s="41"/>
      <c r="AH115" s="14"/>
      <c r="AI115" s="14"/>
      <c r="AJ115" s="14"/>
      <c r="AK115" s="14"/>
      <c r="AL115" s="14"/>
      <c r="AM115" s="14"/>
      <c r="AN115" s="14"/>
      <c r="AO115" s="14"/>
      <c r="AP115" s="14"/>
      <c r="AQ115" s="14"/>
      <c r="AR115" s="14"/>
      <c r="AS115" s="14"/>
    </row>
    <row r="116" spans="3:45" s="15" customFormat="1" x14ac:dyDescent="0.25">
      <c r="C116" s="80"/>
      <c r="D116" s="23"/>
      <c r="E116" s="77"/>
      <c r="F116" s="34"/>
      <c r="G116" s="77"/>
      <c r="H116" s="32"/>
      <c r="I116" s="77"/>
      <c r="J116" s="32"/>
      <c r="K116" s="34"/>
      <c r="L116" s="34"/>
      <c r="M116" s="32"/>
      <c r="N116" s="32"/>
      <c r="O116" s="32"/>
      <c r="P116" s="32"/>
      <c r="Q116" s="80"/>
      <c r="R116" s="23"/>
      <c r="S116" s="77"/>
      <c r="T116" s="34"/>
      <c r="U116" s="77"/>
      <c r="V116" s="32"/>
      <c r="W116" s="77"/>
      <c r="X116" s="32"/>
      <c r="Y116" s="32"/>
      <c r="Z116" s="32"/>
      <c r="AA116" s="32"/>
      <c r="AB116" s="32"/>
      <c r="AC116" s="32"/>
      <c r="AD116" s="32"/>
      <c r="AE116" s="41"/>
      <c r="AF116" s="41"/>
      <c r="AG116" s="41"/>
      <c r="AH116" s="14"/>
      <c r="AI116" s="14"/>
      <c r="AJ116" s="14"/>
      <c r="AK116" s="14"/>
      <c r="AL116" s="14"/>
      <c r="AM116" s="14"/>
      <c r="AN116" s="14"/>
      <c r="AO116" s="14"/>
      <c r="AP116" s="14"/>
      <c r="AQ116" s="14"/>
      <c r="AR116" s="14"/>
      <c r="AS116" s="14"/>
    </row>
    <row r="117" spans="3:45" s="15" customFormat="1" x14ac:dyDescent="0.25">
      <c r="C117" s="80"/>
      <c r="D117" s="23"/>
      <c r="E117" s="77"/>
      <c r="F117" s="34"/>
      <c r="G117" s="77"/>
      <c r="H117" s="32"/>
      <c r="I117" s="77"/>
      <c r="J117" s="32"/>
      <c r="K117" s="34"/>
      <c r="L117" s="34"/>
      <c r="M117" s="32"/>
      <c r="N117" s="32"/>
      <c r="O117" s="32"/>
      <c r="P117" s="32"/>
      <c r="Q117" s="80"/>
      <c r="R117" s="23"/>
      <c r="S117" s="77"/>
      <c r="T117" s="34"/>
      <c r="U117" s="77"/>
      <c r="V117" s="32"/>
      <c r="W117" s="77"/>
      <c r="X117" s="32"/>
      <c r="Y117" s="32"/>
      <c r="Z117" s="32"/>
      <c r="AA117" s="32"/>
      <c r="AB117" s="32"/>
      <c r="AC117" s="32"/>
      <c r="AD117" s="32"/>
      <c r="AE117" s="41"/>
      <c r="AF117" s="41"/>
      <c r="AG117" s="41"/>
      <c r="AH117" s="14"/>
      <c r="AI117" s="14"/>
      <c r="AJ117" s="14"/>
      <c r="AK117" s="14"/>
      <c r="AL117" s="14"/>
      <c r="AM117" s="14"/>
      <c r="AN117" s="14"/>
      <c r="AO117" s="14"/>
      <c r="AP117" s="14"/>
      <c r="AQ117" s="14"/>
      <c r="AR117" s="14"/>
      <c r="AS117" s="14"/>
    </row>
    <row r="118" spans="3:45" s="15" customFormat="1" x14ac:dyDescent="0.25">
      <c r="C118" s="80"/>
      <c r="D118" s="23"/>
      <c r="E118" s="77"/>
      <c r="F118" s="34"/>
      <c r="G118" s="77"/>
      <c r="H118" s="32"/>
      <c r="I118" s="77"/>
      <c r="J118" s="32"/>
      <c r="K118" s="34"/>
      <c r="L118" s="34"/>
      <c r="M118" s="32"/>
      <c r="N118" s="32"/>
      <c r="O118" s="32"/>
      <c r="P118" s="32"/>
      <c r="Q118" s="80"/>
      <c r="R118" s="23"/>
      <c r="S118" s="77"/>
      <c r="T118" s="34"/>
      <c r="U118" s="77"/>
      <c r="V118" s="32"/>
      <c r="W118" s="77"/>
      <c r="X118" s="32"/>
      <c r="Y118" s="32"/>
      <c r="Z118" s="32"/>
      <c r="AA118" s="32"/>
      <c r="AB118" s="32"/>
      <c r="AC118" s="32"/>
      <c r="AD118" s="32"/>
      <c r="AE118" s="41"/>
      <c r="AF118" s="41"/>
      <c r="AG118" s="41"/>
      <c r="AH118" s="14"/>
      <c r="AI118" s="14"/>
      <c r="AJ118" s="14"/>
      <c r="AK118" s="14"/>
      <c r="AL118" s="14"/>
      <c r="AM118" s="14"/>
      <c r="AN118" s="14"/>
      <c r="AO118" s="14"/>
      <c r="AP118" s="14"/>
      <c r="AQ118" s="14"/>
      <c r="AR118" s="14"/>
      <c r="AS118" s="14"/>
    </row>
    <row r="119" spans="3:45" s="15" customFormat="1" x14ac:dyDescent="0.25">
      <c r="C119" s="80"/>
      <c r="D119" s="23"/>
      <c r="E119" s="77"/>
      <c r="F119" s="34"/>
      <c r="G119" s="77"/>
      <c r="H119" s="32"/>
      <c r="I119" s="77"/>
      <c r="J119" s="32"/>
      <c r="K119" s="34"/>
      <c r="L119" s="34"/>
      <c r="M119" s="32"/>
      <c r="N119" s="32"/>
      <c r="O119" s="32"/>
      <c r="P119" s="32"/>
      <c r="Q119" s="80"/>
      <c r="R119" s="23"/>
      <c r="S119" s="77"/>
      <c r="T119" s="34"/>
      <c r="U119" s="77"/>
      <c r="V119" s="32"/>
      <c r="W119" s="77"/>
      <c r="X119" s="32"/>
      <c r="Y119" s="32"/>
      <c r="Z119" s="32"/>
      <c r="AA119" s="32"/>
      <c r="AB119" s="32"/>
      <c r="AC119" s="32"/>
      <c r="AD119" s="32"/>
      <c r="AE119" s="41"/>
      <c r="AF119" s="41"/>
      <c r="AG119" s="41"/>
      <c r="AH119" s="14"/>
      <c r="AI119" s="14"/>
      <c r="AJ119" s="14"/>
      <c r="AK119" s="14"/>
      <c r="AL119" s="14"/>
      <c r="AM119" s="14"/>
      <c r="AN119" s="14"/>
      <c r="AO119" s="14"/>
      <c r="AP119" s="14"/>
      <c r="AQ119" s="14"/>
      <c r="AR119" s="14"/>
      <c r="AS119" s="14"/>
    </row>
    <row r="120" spans="3:45" s="15" customFormat="1" x14ac:dyDescent="0.25">
      <c r="C120" s="80"/>
      <c r="D120" s="23"/>
      <c r="E120" s="77"/>
      <c r="F120" s="34"/>
      <c r="G120" s="77"/>
      <c r="H120" s="32"/>
      <c r="I120" s="77"/>
      <c r="J120" s="32"/>
      <c r="K120" s="34"/>
      <c r="L120" s="34"/>
      <c r="M120" s="32"/>
      <c r="N120" s="32"/>
      <c r="O120" s="32"/>
      <c r="P120" s="32"/>
      <c r="Q120" s="80"/>
      <c r="R120" s="23"/>
      <c r="S120" s="77"/>
      <c r="T120" s="34"/>
      <c r="U120" s="77"/>
      <c r="V120" s="32"/>
      <c r="W120" s="77"/>
      <c r="X120" s="32"/>
      <c r="Y120" s="32"/>
      <c r="Z120" s="32"/>
      <c r="AA120" s="32"/>
      <c r="AB120" s="32"/>
      <c r="AC120" s="32"/>
      <c r="AD120" s="32"/>
      <c r="AE120" s="41"/>
      <c r="AF120" s="41"/>
      <c r="AG120" s="41"/>
      <c r="AH120" s="14"/>
      <c r="AI120" s="14"/>
      <c r="AJ120" s="14"/>
      <c r="AK120" s="14"/>
      <c r="AL120" s="14"/>
      <c r="AM120" s="14"/>
      <c r="AN120" s="14"/>
      <c r="AO120" s="14"/>
      <c r="AP120" s="14"/>
      <c r="AQ120" s="14"/>
      <c r="AR120" s="14"/>
      <c r="AS120" s="14"/>
    </row>
    <row r="121" spans="3:45" s="15" customFormat="1" x14ac:dyDescent="0.25">
      <c r="C121" s="80"/>
      <c r="D121" s="23"/>
      <c r="E121" s="77"/>
      <c r="F121" s="34"/>
      <c r="G121" s="77"/>
      <c r="H121" s="32"/>
      <c r="I121" s="77"/>
      <c r="J121" s="32"/>
      <c r="K121" s="34"/>
      <c r="L121" s="34"/>
      <c r="M121" s="32"/>
      <c r="N121" s="32"/>
      <c r="O121" s="32"/>
      <c r="P121" s="32"/>
      <c r="Q121" s="80"/>
      <c r="R121" s="23"/>
      <c r="S121" s="77"/>
      <c r="T121" s="34"/>
      <c r="U121" s="77"/>
      <c r="V121" s="32"/>
      <c r="W121" s="77"/>
      <c r="X121" s="32"/>
      <c r="Y121" s="32"/>
      <c r="Z121" s="32"/>
      <c r="AA121" s="32"/>
      <c r="AB121" s="32"/>
      <c r="AC121" s="32"/>
      <c r="AD121" s="32"/>
      <c r="AE121" s="41"/>
      <c r="AF121" s="41"/>
      <c r="AG121" s="41"/>
      <c r="AH121" s="14"/>
      <c r="AI121" s="14"/>
      <c r="AJ121" s="14"/>
      <c r="AK121" s="14"/>
      <c r="AL121" s="14"/>
      <c r="AM121" s="14"/>
      <c r="AN121" s="14"/>
      <c r="AO121" s="14"/>
      <c r="AP121" s="14"/>
      <c r="AQ121" s="14"/>
      <c r="AR121" s="14"/>
      <c r="AS121" s="14"/>
    </row>
    <row r="122" spans="3:45" s="15" customFormat="1" x14ac:dyDescent="0.25">
      <c r="C122" s="80"/>
      <c r="D122" s="23"/>
      <c r="E122" s="77"/>
      <c r="F122" s="34"/>
      <c r="G122" s="77"/>
      <c r="H122" s="32"/>
      <c r="I122" s="77"/>
      <c r="J122" s="32"/>
      <c r="K122" s="34"/>
      <c r="L122" s="34"/>
      <c r="M122" s="32"/>
      <c r="N122" s="32"/>
      <c r="O122" s="32"/>
      <c r="P122" s="32"/>
      <c r="Q122" s="80"/>
      <c r="R122" s="23"/>
      <c r="S122" s="77"/>
      <c r="T122" s="34"/>
      <c r="U122" s="77"/>
      <c r="V122" s="32"/>
      <c r="W122" s="77"/>
      <c r="X122" s="32"/>
      <c r="Y122" s="32"/>
      <c r="Z122" s="32"/>
      <c r="AA122" s="32"/>
      <c r="AB122" s="32"/>
      <c r="AC122" s="32"/>
      <c r="AD122" s="32"/>
      <c r="AE122" s="41"/>
      <c r="AF122" s="41"/>
      <c r="AG122" s="41"/>
      <c r="AH122" s="14"/>
      <c r="AI122" s="14"/>
      <c r="AJ122" s="14"/>
      <c r="AK122" s="14"/>
      <c r="AL122" s="14"/>
      <c r="AM122" s="14"/>
      <c r="AN122" s="14"/>
      <c r="AO122" s="14"/>
      <c r="AP122" s="14"/>
      <c r="AQ122" s="14"/>
      <c r="AR122" s="14"/>
      <c r="AS122" s="14"/>
    </row>
    <row r="123" spans="3:45" s="15" customFormat="1" x14ac:dyDescent="0.25">
      <c r="C123" s="80"/>
      <c r="D123" s="23"/>
      <c r="E123" s="77"/>
      <c r="F123" s="34"/>
      <c r="G123" s="77"/>
      <c r="H123" s="32"/>
      <c r="I123" s="77"/>
      <c r="J123" s="32"/>
      <c r="K123" s="34"/>
      <c r="L123" s="34"/>
      <c r="M123" s="32"/>
      <c r="N123" s="32"/>
      <c r="O123" s="32"/>
      <c r="P123" s="32"/>
      <c r="Q123" s="80"/>
      <c r="R123" s="23"/>
      <c r="S123" s="77"/>
      <c r="T123" s="34"/>
      <c r="U123" s="77"/>
      <c r="V123" s="32"/>
      <c r="W123" s="77"/>
      <c r="X123" s="32"/>
      <c r="Y123" s="32"/>
      <c r="Z123" s="32"/>
      <c r="AA123" s="32"/>
      <c r="AB123" s="32"/>
      <c r="AC123" s="32"/>
      <c r="AD123" s="32"/>
      <c r="AE123" s="41"/>
      <c r="AF123" s="41"/>
      <c r="AG123" s="41"/>
      <c r="AH123" s="14"/>
      <c r="AI123" s="14"/>
      <c r="AJ123" s="14"/>
      <c r="AK123" s="14"/>
      <c r="AL123" s="14"/>
      <c r="AM123" s="14"/>
      <c r="AN123" s="14"/>
      <c r="AO123" s="14"/>
      <c r="AP123" s="14"/>
      <c r="AQ123" s="14"/>
      <c r="AR123" s="14"/>
      <c r="AS123" s="14"/>
    </row>
    <row r="124" spans="3:45" s="15" customFormat="1" x14ac:dyDescent="0.25">
      <c r="C124" s="80"/>
      <c r="D124" s="23"/>
      <c r="E124" s="77"/>
      <c r="F124" s="34"/>
      <c r="G124" s="77"/>
      <c r="H124" s="32"/>
      <c r="I124" s="77"/>
      <c r="J124" s="32"/>
      <c r="K124" s="34"/>
      <c r="L124" s="34"/>
      <c r="M124" s="32"/>
      <c r="N124" s="32"/>
      <c r="O124" s="32"/>
      <c r="P124" s="32"/>
      <c r="Q124" s="80"/>
      <c r="R124" s="23"/>
      <c r="S124" s="77"/>
      <c r="T124" s="34"/>
      <c r="U124" s="77"/>
      <c r="V124" s="32"/>
      <c r="W124" s="77"/>
      <c r="X124" s="32"/>
      <c r="Y124" s="32"/>
      <c r="Z124" s="32"/>
      <c r="AA124" s="32"/>
      <c r="AB124" s="32"/>
      <c r="AC124" s="32"/>
      <c r="AD124" s="32"/>
      <c r="AE124" s="41"/>
      <c r="AF124" s="41"/>
      <c r="AG124" s="41"/>
      <c r="AH124" s="14"/>
      <c r="AI124" s="14"/>
      <c r="AJ124" s="14"/>
      <c r="AK124" s="14"/>
      <c r="AL124" s="14"/>
      <c r="AM124" s="14"/>
      <c r="AN124" s="14"/>
      <c r="AO124" s="14"/>
      <c r="AP124" s="14"/>
      <c r="AQ124" s="14"/>
      <c r="AR124" s="14"/>
      <c r="AS124" s="14"/>
    </row>
    <row r="125" spans="3:45" s="15" customFormat="1" x14ac:dyDescent="0.25">
      <c r="C125" s="80"/>
      <c r="D125" s="23"/>
      <c r="E125" s="77"/>
      <c r="F125" s="34"/>
      <c r="G125" s="77"/>
      <c r="H125" s="32"/>
      <c r="I125" s="77"/>
      <c r="J125" s="32"/>
      <c r="K125" s="34"/>
      <c r="L125" s="34"/>
      <c r="M125" s="32"/>
      <c r="N125" s="32"/>
      <c r="O125" s="32"/>
      <c r="P125" s="32"/>
      <c r="Q125" s="80"/>
      <c r="R125" s="23"/>
      <c r="S125" s="77"/>
      <c r="T125" s="34"/>
      <c r="U125" s="77"/>
      <c r="V125" s="32"/>
      <c r="W125" s="77"/>
      <c r="X125" s="32"/>
      <c r="Y125" s="32"/>
      <c r="Z125" s="32"/>
      <c r="AA125" s="32"/>
      <c r="AB125" s="32"/>
      <c r="AC125" s="32"/>
      <c r="AD125" s="32"/>
      <c r="AE125" s="41"/>
      <c r="AF125" s="41"/>
      <c r="AG125" s="41"/>
      <c r="AH125" s="14"/>
      <c r="AI125" s="14"/>
      <c r="AJ125" s="14"/>
      <c r="AK125" s="14"/>
      <c r="AL125" s="14"/>
      <c r="AM125" s="14"/>
      <c r="AN125" s="14"/>
      <c r="AO125" s="14"/>
      <c r="AP125" s="14"/>
      <c r="AQ125" s="14"/>
      <c r="AR125" s="14"/>
      <c r="AS125" s="14"/>
    </row>
    <row r="126" spans="3:45" s="15" customFormat="1" x14ac:dyDescent="0.25">
      <c r="C126" s="80"/>
      <c r="D126" s="23"/>
      <c r="E126" s="77"/>
      <c r="F126" s="34"/>
      <c r="G126" s="77"/>
      <c r="H126" s="32"/>
      <c r="I126" s="77"/>
      <c r="J126" s="32"/>
      <c r="K126" s="34"/>
      <c r="L126" s="34"/>
      <c r="M126" s="32"/>
      <c r="N126" s="32"/>
      <c r="O126" s="32"/>
      <c r="P126" s="32"/>
      <c r="Q126" s="80"/>
      <c r="R126" s="23"/>
      <c r="S126" s="77"/>
      <c r="T126" s="34"/>
      <c r="U126" s="77"/>
      <c r="V126" s="32"/>
      <c r="W126" s="77"/>
      <c r="X126" s="32"/>
      <c r="Y126" s="32"/>
      <c r="Z126" s="32"/>
      <c r="AA126" s="32"/>
      <c r="AB126" s="32"/>
      <c r="AC126" s="32"/>
      <c r="AD126" s="32"/>
      <c r="AE126" s="41"/>
      <c r="AF126" s="41"/>
      <c r="AG126" s="41"/>
      <c r="AH126" s="14"/>
      <c r="AI126" s="14"/>
      <c r="AJ126" s="14"/>
      <c r="AK126" s="14"/>
      <c r="AL126" s="14"/>
      <c r="AM126" s="14"/>
      <c r="AN126" s="14"/>
      <c r="AO126" s="14"/>
      <c r="AP126" s="14"/>
      <c r="AQ126" s="14"/>
      <c r="AR126" s="14"/>
      <c r="AS126" s="14"/>
    </row>
    <row r="127" spans="3:45" s="15" customFormat="1" x14ac:dyDescent="0.25">
      <c r="C127" s="80"/>
      <c r="D127" s="23"/>
      <c r="E127" s="77"/>
      <c r="F127" s="34"/>
      <c r="G127" s="77"/>
      <c r="H127" s="32"/>
      <c r="I127" s="77"/>
      <c r="J127" s="32"/>
      <c r="K127" s="34"/>
      <c r="L127" s="34"/>
      <c r="M127" s="32"/>
      <c r="N127" s="32"/>
      <c r="O127" s="32"/>
      <c r="P127" s="32"/>
      <c r="Q127" s="80"/>
      <c r="R127" s="23"/>
      <c r="S127" s="77"/>
      <c r="T127" s="34"/>
      <c r="U127" s="77"/>
      <c r="V127" s="32"/>
      <c r="W127" s="77"/>
      <c r="X127" s="32"/>
      <c r="Y127" s="32"/>
      <c r="Z127" s="32"/>
      <c r="AA127" s="32"/>
      <c r="AB127" s="32"/>
      <c r="AC127" s="32"/>
      <c r="AD127" s="32"/>
      <c r="AE127" s="41"/>
      <c r="AF127" s="41"/>
      <c r="AG127" s="41"/>
      <c r="AH127" s="14"/>
      <c r="AI127" s="14"/>
      <c r="AJ127" s="14"/>
      <c r="AK127" s="14"/>
      <c r="AL127" s="14"/>
      <c r="AM127" s="14"/>
      <c r="AN127" s="14"/>
      <c r="AO127" s="14"/>
      <c r="AP127" s="14"/>
      <c r="AQ127" s="14"/>
      <c r="AR127" s="14"/>
      <c r="AS127" s="14"/>
    </row>
    <row r="128" spans="3:45" s="15" customFormat="1" x14ac:dyDescent="0.25">
      <c r="C128" s="80"/>
      <c r="D128" s="23"/>
      <c r="E128" s="77"/>
      <c r="F128" s="34"/>
      <c r="G128" s="77"/>
      <c r="H128" s="32"/>
      <c r="I128" s="77"/>
      <c r="J128" s="32"/>
      <c r="K128" s="34"/>
      <c r="L128" s="34"/>
      <c r="M128" s="32"/>
      <c r="N128" s="32"/>
      <c r="O128" s="32"/>
      <c r="P128" s="32"/>
      <c r="Q128" s="80"/>
      <c r="R128" s="23"/>
      <c r="S128" s="77"/>
      <c r="T128" s="34"/>
      <c r="U128" s="77"/>
      <c r="V128" s="32"/>
      <c r="W128" s="77"/>
      <c r="X128" s="32"/>
      <c r="Y128" s="32"/>
      <c r="Z128" s="32"/>
      <c r="AA128" s="32"/>
      <c r="AB128" s="32"/>
      <c r="AC128" s="32"/>
      <c r="AD128" s="32"/>
      <c r="AE128" s="41"/>
      <c r="AF128" s="41"/>
      <c r="AG128" s="41"/>
      <c r="AH128" s="14"/>
      <c r="AI128" s="14"/>
      <c r="AJ128" s="14"/>
      <c r="AK128" s="14"/>
      <c r="AL128" s="14"/>
      <c r="AM128" s="14"/>
      <c r="AN128" s="14"/>
      <c r="AO128" s="14"/>
      <c r="AP128" s="14"/>
      <c r="AQ128" s="14"/>
      <c r="AR128" s="14"/>
      <c r="AS128" s="14"/>
    </row>
    <row r="129" spans="3:45" s="15" customFormat="1" x14ac:dyDescent="0.25">
      <c r="C129" s="80"/>
      <c r="D129" s="23"/>
      <c r="E129" s="77"/>
      <c r="F129" s="34"/>
      <c r="G129" s="77"/>
      <c r="H129" s="32"/>
      <c r="I129" s="77"/>
      <c r="J129" s="32"/>
      <c r="K129" s="34"/>
      <c r="L129" s="34"/>
      <c r="M129" s="32"/>
      <c r="N129" s="32"/>
      <c r="O129" s="32"/>
      <c r="P129" s="32"/>
      <c r="Q129" s="80"/>
      <c r="R129" s="23"/>
      <c r="S129" s="77"/>
      <c r="T129" s="34"/>
      <c r="U129" s="77"/>
      <c r="V129" s="32"/>
      <c r="W129" s="77"/>
      <c r="X129" s="32"/>
      <c r="Y129" s="32"/>
      <c r="Z129" s="32"/>
      <c r="AA129" s="32"/>
      <c r="AB129" s="32"/>
      <c r="AC129" s="32"/>
      <c r="AD129" s="32"/>
      <c r="AE129" s="41"/>
      <c r="AF129" s="41"/>
      <c r="AG129" s="41"/>
      <c r="AH129" s="14"/>
      <c r="AI129" s="14"/>
      <c r="AJ129" s="14"/>
      <c r="AK129" s="14"/>
      <c r="AL129" s="14"/>
      <c r="AM129" s="14"/>
      <c r="AN129" s="14"/>
      <c r="AO129" s="14"/>
      <c r="AP129" s="14"/>
      <c r="AQ129" s="14"/>
      <c r="AR129" s="14"/>
      <c r="AS129" s="14"/>
    </row>
    <row r="130" spans="3:45" s="15" customFormat="1" x14ac:dyDescent="0.25">
      <c r="C130" s="80"/>
      <c r="D130" s="23"/>
      <c r="E130" s="77"/>
      <c r="F130" s="34"/>
      <c r="G130" s="77"/>
      <c r="H130" s="32"/>
      <c r="I130" s="77"/>
      <c r="J130" s="32"/>
      <c r="K130" s="34"/>
      <c r="L130" s="34"/>
      <c r="M130" s="32"/>
      <c r="N130" s="32"/>
      <c r="O130" s="32"/>
      <c r="P130" s="32"/>
      <c r="Q130" s="80"/>
      <c r="R130" s="23"/>
      <c r="S130" s="77"/>
      <c r="T130" s="34"/>
      <c r="U130" s="77"/>
      <c r="V130" s="32"/>
      <c r="W130" s="77"/>
      <c r="X130" s="32"/>
      <c r="Y130" s="32"/>
      <c r="Z130" s="32"/>
      <c r="AA130" s="32"/>
      <c r="AB130" s="32"/>
      <c r="AC130" s="32"/>
      <c r="AD130" s="32"/>
      <c r="AE130" s="41"/>
      <c r="AF130" s="41"/>
      <c r="AG130" s="41"/>
      <c r="AH130" s="14"/>
      <c r="AI130" s="14"/>
      <c r="AJ130" s="14"/>
      <c r="AK130" s="14"/>
      <c r="AL130" s="14"/>
      <c r="AM130" s="14"/>
      <c r="AN130" s="14"/>
      <c r="AO130" s="14"/>
      <c r="AP130" s="14"/>
      <c r="AQ130" s="14"/>
      <c r="AR130" s="14"/>
      <c r="AS130" s="14"/>
    </row>
    <row r="131" spans="3:45" s="15" customFormat="1" x14ac:dyDescent="0.25">
      <c r="C131" s="80"/>
      <c r="D131" s="23"/>
      <c r="E131" s="77"/>
      <c r="F131" s="34"/>
      <c r="G131" s="77"/>
      <c r="H131" s="32"/>
      <c r="I131" s="77"/>
      <c r="J131" s="32"/>
      <c r="K131" s="34"/>
      <c r="L131" s="34"/>
      <c r="M131" s="32"/>
      <c r="N131" s="32"/>
      <c r="O131" s="32"/>
      <c r="P131" s="32"/>
      <c r="Q131" s="80"/>
      <c r="R131" s="23"/>
      <c r="S131" s="77"/>
      <c r="T131" s="34"/>
      <c r="U131" s="77"/>
      <c r="V131" s="32"/>
      <c r="W131" s="77"/>
      <c r="X131" s="32"/>
      <c r="Y131" s="32"/>
      <c r="Z131" s="32"/>
      <c r="AA131" s="32"/>
      <c r="AB131" s="32"/>
      <c r="AC131" s="32"/>
      <c r="AD131" s="32"/>
      <c r="AE131" s="41"/>
      <c r="AF131" s="41"/>
      <c r="AG131" s="41"/>
      <c r="AH131" s="14"/>
      <c r="AI131" s="14"/>
      <c r="AJ131" s="14"/>
      <c r="AK131" s="14"/>
      <c r="AL131" s="14"/>
      <c r="AM131" s="14"/>
      <c r="AN131" s="14"/>
      <c r="AO131" s="14"/>
      <c r="AP131" s="14"/>
      <c r="AQ131" s="14"/>
      <c r="AR131" s="14"/>
      <c r="AS131" s="14"/>
    </row>
    <row r="132" spans="3:45" s="15" customFormat="1" x14ac:dyDescent="0.25">
      <c r="C132" s="80"/>
      <c r="D132" s="23"/>
      <c r="E132" s="77"/>
      <c r="F132" s="34"/>
      <c r="G132" s="77"/>
      <c r="H132" s="32"/>
      <c r="I132" s="77"/>
      <c r="J132" s="32"/>
      <c r="K132" s="34"/>
      <c r="L132" s="34"/>
      <c r="M132" s="32"/>
      <c r="N132" s="32"/>
      <c r="O132" s="32"/>
      <c r="P132" s="32"/>
      <c r="Q132" s="80"/>
      <c r="R132" s="23"/>
      <c r="S132" s="77"/>
      <c r="T132" s="34"/>
      <c r="U132" s="77"/>
      <c r="V132" s="32"/>
      <c r="W132" s="77"/>
      <c r="X132" s="32"/>
      <c r="Y132" s="32"/>
      <c r="Z132" s="32"/>
      <c r="AA132" s="32"/>
      <c r="AB132" s="32"/>
      <c r="AC132" s="32"/>
      <c r="AD132" s="32"/>
      <c r="AE132" s="41"/>
      <c r="AF132" s="41"/>
      <c r="AG132" s="41"/>
      <c r="AH132" s="14"/>
      <c r="AI132" s="14"/>
      <c r="AJ132" s="14"/>
      <c r="AK132" s="14"/>
      <c r="AL132" s="14"/>
      <c r="AM132" s="14"/>
      <c r="AN132" s="14"/>
      <c r="AO132" s="14"/>
      <c r="AP132" s="14"/>
      <c r="AQ132" s="14"/>
      <c r="AR132" s="14"/>
      <c r="AS132" s="14"/>
    </row>
    <row r="133" spans="3:45" s="15" customFormat="1" x14ac:dyDescent="0.25">
      <c r="C133" s="80"/>
      <c r="D133" s="23"/>
      <c r="E133" s="77"/>
      <c r="F133" s="34"/>
      <c r="G133" s="77"/>
      <c r="H133" s="32"/>
      <c r="I133" s="77"/>
      <c r="J133" s="32"/>
      <c r="K133" s="34"/>
      <c r="L133" s="34"/>
      <c r="M133" s="32"/>
      <c r="N133" s="32"/>
      <c r="O133" s="32"/>
      <c r="P133" s="32"/>
      <c r="Q133" s="80"/>
      <c r="R133" s="23"/>
      <c r="S133" s="77"/>
      <c r="T133" s="34"/>
      <c r="U133" s="77"/>
      <c r="V133" s="32"/>
      <c r="W133" s="77"/>
      <c r="X133" s="32"/>
      <c r="Y133" s="32"/>
      <c r="Z133" s="32"/>
      <c r="AA133" s="32"/>
      <c r="AB133" s="32"/>
      <c r="AC133" s="32"/>
      <c r="AD133" s="32"/>
      <c r="AE133" s="41"/>
      <c r="AF133" s="41"/>
      <c r="AG133" s="41"/>
      <c r="AH133" s="14"/>
      <c r="AI133" s="14"/>
      <c r="AJ133" s="14"/>
      <c r="AK133" s="14"/>
      <c r="AL133" s="14"/>
      <c r="AM133" s="14"/>
      <c r="AN133" s="14"/>
      <c r="AO133" s="14"/>
      <c r="AP133" s="14"/>
      <c r="AQ133" s="14"/>
      <c r="AR133" s="14"/>
      <c r="AS133" s="14"/>
    </row>
    <row r="134" spans="3:45" s="15" customFormat="1" x14ac:dyDescent="0.25">
      <c r="C134" s="80"/>
      <c r="D134" s="23"/>
      <c r="E134" s="77"/>
      <c r="F134" s="34"/>
      <c r="G134" s="77"/>
      <c r="H134" s="32"/>
      <c r="I134" s="77"/>
      <c r="J134" s="32"/>
      <c r="K134" s="34"/>
      <c r="L134" s="34"/>
      <c r="M134" s="32"/>
      <c r="N134" s="32"/>
      <c r="O134" s="32"/>
      <c r="P134" s="32"/>
      <c r="Q134" s="80"/>
      <c r="R134" s="23"/>
      <c r="S134" s="77"/>
      <c r="T134" s="34"/>
      <c r="U134" s="77"/>
      <c r="V134" s="32"/>
      <c r="W134" s="77"/>
      <c r="X134" s="32"/>
      <c r="Y134" s="32"/>
      <c r="Z134" s="32"/>
      <c r="AA134" s="32"/>
      <c r="AB134" s="32"/>
      <c r="AC134" s="32"/>
      <c r="AD134" s="32"/>
      <c r="AE134" s="41"/>
      <c r="AF134" s="41"/>
      <c r="AG134" s="41"/>
      <c r="AH134" s="14"/>
      <c r="AI134" s="14"/>
      <c r="AJ134" s="14"/>
      <c r="AK134" s="14"/>
      <c r="AL134" s="14"/>
      <c r="AM134" s="14"/>
      <c r="AN134" s="14"/>
      <c r="AO134" s="14"/>
      <c r="AP134" s="14"/>
      <c r="AQ134" s="14"/>
      <c r="AR134" s="14"/>
      <c r="AS134" s="14"/>
    </row>
    <row r="135" spans="3:45" s="15" customFormat="1" x14ac:dyDescent="0.25">
      <c r="C135" s="80"/>
      <c r="D135" s="23"/>
      <c r="E135" s="77"/>
      <c r="F135" s="34"/>
      <c r="G135" s="77"/>
      <c r="H135" s="32"/>
      <c r="I135" s="77"/>
      <c r="J135" s="32"/>
      <c r="K135" s="34"/>
      <c r="L135" s="34"/>
      <c r="M135" s="32"/>
      <c r="N135" s="32"/>
      <c r="O135" s="32"/>
      <c r="P135" s="32"/>
      <c r="Q135" s="80"/>
      <c r="R135" s="23"/>
      <c r="S135" s="77"/>
      <c r="T135" s="34"/>
      <c r="U135" s="77"/>
      <c r="V135" s="32"/>
      <c r="W135" s="77"/>
      <c r="X135" s="32"/>
      <c r="Y135" s="32"/>
      <c r="Z135" s="32"/>
      <c r="AA135" s="32"/>
      <c r="AB135" s="32"/>
      <c r="AC135" s="32"/>
      <c r="AD135" s="32"/>
      <c r="AE135" s="41"/>
      <c r="AF135" s="41"/>
      <c r="AG135" s="41"/>
      <c r="AH135" s="14"/>
      <c r="AI135" s="14"/>
      <c r="AJ135" s="14"/>
      <c r="AK135" s="14"/>
      <c r="AL135" s="14"/>
      <c r="AM135" s="14"/>
      <c r="AN135" s="14"/>
      <c r="AO135" s="14"/>
      <c r="AP135" s="14"/>
      <c r="AQ135" s="14"/>
      <c r="AR135" s="14"/>
      <c r="AS135" s="14"/>
    </row>
    <row r="136" spans="3:45" s="15" customFormat="1" x14ac:dyDescent="0.25">
      <c r="C136" s="80"/>
      <c r="D136" s="23"/>
      <c r="E136" s="77"/>
      <c r="F136" s="34"/>
      <c r="G136" s="77"/>
      <c r="H136" s="32"/>
      <c r="I136" s="77"/>
      <c r="J136" s="32"/>
      <c r="K136" s="34"/>
      <c r="L136" s="34"/>
      <c r="M136" s="32"/>
      <c r="N136" s="32"/>
      <c r="O136" s="32"/>
      <c r="P136" s="32"/>
      <c r="Q136" s="80"/>
      <c r="R136" s="23"/>
      <c r="S136" s="77"/>
      <c r="T136" s="34"/>
      <c r="U136" s="77"/>
      <c r="V136" s="32"/>
      <c r="W136" s="77"/>
      <c r="X136" s="32"/>
      <c r="Y136" s="32"/>
      <c r="Z136" s="32"/>
      <c r="AA136" s="32"/>
      <c r="AB136" s="32"/>
      <c r="AC136" s="32"/>
      <c r="AD136" s="32"/>
      <c r="AE136" s="41"/>
      <c r="AF136" s="41"/>
      <c r="AG136" s="41"/>
      <c r="AH136" s="14"/>
      <c r="AI136" s="14"/>
      <c r="AJ136" s="14"/>
      <c r="AK136" s="14"/>
      <c r="AL136" s="14"/>
      <c r="AM136" s="14"/>
      <c r="AN136" s="14"/>
      <c r="AO136" s="14"/>
      <c r="AP136" s="14"/>
      <c r="AQ136" s="14"/>
      <c r="AR136" s="14"/>
      <c r="AS136" s="14"/>
    </row>
    <row r="137" spans="3:45" s="15" customFormat="1" x14ac:dyDescent="0.25">
      <c r="C137" s="80"/>
      <c r="D137" s="23"/>
      <c r="E137" s="77"/>
      <c r="F137" s="34"/>
      <c r="G137" s="77"/>
      <c r="H137" s="32"/>
      <c r="I137" s="77"/>
      <c r="J137" s="32"/>
      <c r="K137" s="34"/>
      <c r="L137" s="34"/>
      <c r="M137" s="32"/>
      <c r="N137" s="32"/>
      <c r="O137" s="32"/>
      <c r="P137" s="32"/>
      <c r="Q137" s="80"/>
      <c r="R137" s="23"/>
      <c r="S137" s="77"/>
      <c r="T137" s="34"/>
      <c r="U137" s="77"/>
      <c r="V137" s="32"/>
      <c r="W137" s="77"/>
      <c r="X137" s="32"/>
      <c r="Y137" s="32"/>
      <c r="Z137" s="32"/>
      <c r="AA137" s="32"/>
      <c r="AB137" s="32"/>
      <c r="AC137" s="32"/>
      <c r="AD137" s="32"/>
      <c r="AE137" s="41"/>
      <c r="AF137" s="41"/>
      <c r="AG137" s="41"/>
      <c r="AH137" s="14"/>
      <c r="AI137" s="14"/>
      <c r="AJ137" s="14"/>
      <c r="AK137" s="14"/>
      <c r="AL137" s="14"/>
      <c r="AM137" s="14"/>
      <c r="AN137" s="14"/>
      <c r="AO137" s="14"/>
      <c r="AP137" s="14"/>
      <c r="AQ137" s="14"/>
      <c r="AR137" s="14"/>
      <c r="AS137" s="14"/>
    </row>
    <row r="138" spans="3:45" s="15" customFormat="1" x14ac:dyDescent="0.25">
      <c r="C138" s="80"/>
      <c r="D138" s="23"/>
      <c r="E138" s="77"/>
      <c r="F138" s="34"/>
      <c r="G138" s="77"/>
      <c r="H138" s="32"/>
      <c r="I138" s="77"/>
      <c r="J138" s="32"/>
      <c r="K138" s="34"/>
      <c r="L138" s="34"/>
      <c r="M138" s="32"/>
      <c r="N138" s="32"/>
      <c r="O138" s="32"/>
      <c r="P138" s="32"/>
      <c r="Q138" s="80"/>
      <c r="R138" s="23"/>
      <c r="S138" s="77"/>
      <c r="T138" s="34"/>
      <c r="U138" s="77"/>
      <c r="V138" s="32"/>
      <c r="W138" s="77"/>
      <c r="X138" s="32"/>
      <c r="Y138" s="32"/>
      <c r="Z138" s="32"/>
      <c r="AA138" s="32"/>
      <c r="AB138" s="32"/>
      <c r="AC138" s="32"/>
      <c r="AD138" s="32"/>
      <c r="AE138" s="41"/>
      <c r="AF138" s="41"/>
      <c r="AG138" s="41"/>
      <c r="AH138" s="14"/>
      <c r="AI138" s="14"/>
      <c r="AJ138" s="14"/>
      <c r="AK138" s="14"/>
      <c r="AL138" s="14"/>
      <c r="AM138" s="14"/>
      <c r="AN138" s="14"/>
      <c r="AO138" s="14"/>
      <c r="AP138" s="14"/>
      <c r="AQ138" s="14"/>
      <c r="AR138" s="14"/>
      <c r="AS138" s="14"/>
    </row>
    <row r="139" spans="3:45" s="15" customFormat="1" x14ac:dyDescent="0.25">
      <c r="C139" s="80"/>
      <c r="D139" s="23"/>
      <c r="E139" s="77"/>
      <c r="F139" s="34"/>
      <c r="G139" s="77"/>
      <c r="H139" s="32"/>
      <c r="I139" s="77"/>
      <c r="J139" s="32"/>
      <c r="K139" s="34"/>
      <c r="L139" s="34"/>
      <c r="M139" s="32"/>
      <c r="N139" s="32"/>
      <c r="O139" s="32"/>
      <c r="P139" s="32"/>
      <c r="Q139" s="80"/>
      <c r="R139" s="23"/>
      <c r="S139" s="77"/>
      <c r="T139" s="34"/>
      <c r="U139" s="77"/>
      <c r="V139" s="32"/>
      <c r="W139" s="77"/>
      <c r="X139" s="32"/>
      <c r="Y139" s="32"/>
      <c r="Z139" s="32"/>
      <c r="AA139" s="32"/>
      <c r="AB139" s="32"/>
      <c r="AC139" s="32"/>
      <c r="AD139" s="32"/>
      <c r="AE139" s="41"/>
      <c r="AF139" s="41"/>
      <c r="AG139" s="41"/>
      <c r="AH139" s="14"/>
      <c r="AI139" s="14"/>
      <c r="AJ139" s="14"/>
      <c r="AK139" s="14"/>
      <c r="AL139" s="14"/>
      <c r="AM139" s="14"/>
      <c r="AN139" s="14"/>
      <c r="AO139" s="14"/>
      <c r="AP139" s="14"/>
      <c r="AQ139" s="14"/>
      <c r="AR139" s="14"/>
      <c r="AS139" s="14"/>
    </row>
    <row r="140" spans="3:45" s="15" customFormat="1" x14ac:dyDescent="0.25">
      <c r="C140" s="44"/>
      <c r="D140" s="23"/>
      <c r="E140" s="56"/>
      <c r="F140" s="34"/>
      <c r="G140" s="32"/>
      <c r="H140" s="34"/>
      <c r="I140" s="34"/>
      <c r="J140" s="32"/>
      <c r="K140" s="34"/>
      <c r="L140" s="34"/>
      <c r="M140" s="32"/>
      <c r="N140" s="34"/>
      <c r="O140" s="32"/>
      <c r="P140" s="32"/>
      <c r="Q140" s="80"/>
      <c r="R140" s="23"/>
      <c r="S140" s="77"/>
      <c r="T140" s="34"/>
      <c r="U140" s="77"/>
      <c r="V140" s="32"/>
      <c r="W140" s="77"/>
      <c r="X140" s="32"/>
      <c r="Y140" s="32"/>
      <c r="Z140" s="32"/>
      <c r="AA140" s="32"/>
      <c r="AB140" s="32"/>
      <c r="AC140" s="32"/>
      <c r="AD140" s="32"/>
      <c r="AE140" s="41"/>
      <c r="AF140" s="41"/>
      <c r="AG140" s="41"/>
      <c r="AH140" s="14"/>
      <c r="AI140" s="14"/>
      <c r="AJ140" s="14"/>
      <c r="AK140" s="14"/>
      <c r="AL140" s="14"/>
      <c r="AM140" s="14"/>
      <c r="AN140" s="14"/>
      <c r="AO140" s="14"/>
      <c r="AP140" s="14"/>
      <c r="AQ140" s="14"/>
      <c r="AR140" s="14"/>
      <c r="AS140" s="14"/>
    </row>
    <row r="141" spans="3:45" s="15" customFormat="1" x14ac:dyDescent="0.25">
      <c r="C141" s="51"/>
      <c r="D141" s="21"/>
      <c r="E141" s="35"/>
      <c r="F141" s="34"/>
      <c r="G141" s="35"/>
      <c r="H141" s="31"/>
      <c r="I141" s="31"/>
      <c r="J141" s="32"/>
      <c r="K141" s="34"/>
      <c r="L141" s="34"/>
      <c r="M141" s="32"/>
      <c r="N141" s="35"/>
      <c r="O141" s="32"/>
      <c r="P141" s="32"/>
      <c r="Q141" s="80"/>
      <c r="R141" s="23"/>
      <c r="S141" s="77"/>
      <c r="T141" s="34"/>
      <c r="U141" s="77"/>
      <c r="V141" s="32"/>
      <c r="W141" s="77"/>
      <c r="X141" s="32"/>
      <c r="Y141" s="32"/>
      <c r="Z141" s="32"/>
      <c r="AA141" s="32"/>
      <c r="AB141" s="32"/>
      <c r="AC141" s="32"/>
      <c r="AD141" s="32"/>
      <c r="AE141" s="41"/>
      <c r="AF141" s="41"/>
      <c r="AG141" s="41"/>
      <c r="AH141" s="14"/>
      <c r="AI141" s="14"/>
      <c r="AJ141" s="14"/>
      <c r="AK141" s="14"/>
      <c r="AL141" s="14"/>
      <c r="AM141" s="14"/>
      <c r="AN141" s="14"/>
      <c r="AO141" s="14"/>
      <c r="AP141" s="14"/>
      <c r="AQ141" s="14"/>
      <c r="AR141" s="14"/>
      <c r="AS141" s="14"/>
    </row>
    <row r="142" spans="3:45" s="15" customFormat="1" x14ac:dyDescent="0.25">
      <c r="C142" s="52"/>
      <c r="D142" s="20"/>
      <c r="E142" s="31"/>
      <c r="F142" s="57"/>
      <c r="G142" s="31"/>
      <c r="H142" s="14"/>
      <c r="I142" s="14"/>
      <c r="J142" s="32"/>
      <c r="K142" s="31"/>
      <c r="L142" s="31"/>
      <c r="M142" s="34"/>
      <c r="N142" s="31"/>
      <c r="O142" s="34"/>
      <c r="P142" s="32"/>
      <c r="Q142" s="45"/>
      <c r="R142" s="29"/>
      <c r="S142" s="41"/>
      <c r="T142" s="41"/>
      <c r="U142" s="41"/>
      <c r="V142" s="41"/>
      <c r="W142" s="41"/>
      <c r="X142" s="32"/>
      <c r="Y142" s="32"/>
      <c r="Z142" s="32"/>
      <c r="AA142" s="32"/>
      <c r="AB142" s="32"/>
      <c r="AC142" s="32"/>
      <c r="AD142" s="32"/>
      <c r="AE142" s="41"/>
      <c r="AF142" s="41"/>
      <c r="AG142" s="41"/>
      <c r="AH142" s="14"/>
      <c r="AI142" s="14"/>
      <c r="AJ142" s="14"/>
      <c r="AK142" s="14"/>
      <c r="AL142" s="14"/>
      <c r="AM142" s="14"/>
      <c r="AN142" s="14"/>
      <c r="AO142" s="14"/>
      <c r="AP142" s="14"/>
      <c r="AQ142" s="14"/>
      <c r="AR142" s="14"/>
      <c r="AS142" s="14"/>
    </row>
    <row r="143" spans="3:45" s="15" customFormat="1" x14ac:dyDescent="0.25">
      <c r="C143" s="52"/>
      <c r="D143" s="20"/>
      <c r="E143" s="31"/>
      <c r="F143" s="35"/>
      <c r="G143" s="14"/>
      <c r="H143" s="32"/>
      <c r="I143" s="32"/>
      <c r="J143" s="32"/>
      <c r="K143" s="14"/>
      <c r="L143" s="14"/>
      <c r="M143" s="35"/>
      <c r="N143" s="14"/>
      <c r="O143" s="35"/>
      <c r="P143" s="32"/>
      <c r="Q143" s="45"/>
      <c r="R143" s="29"/>
      <c r="S143" s="41"/>
      <c r="T143" s="41"/>
      <c r="U143" s="41"/>
      <c r="V143" s="41"/>
      <c r="W143" s="41"/>
      <c r="X143" s="32"/>
      <c r="Y143" s="32"/>
      <c r="Z143" s="32"/>
      <c r="AA143" s="32"/>
      <c r="AB143" s="32"/>
      <c r="AC143" s="32"/>
      <c r="AD143" s="32"/>
      <c r="AE143" s="41"/>
      <c r="AF143" s="41"/>
      <c r="AG143" s="41"/>
      <c r="AH143" s="14"/>
      <c r="AI143" s="14"/>
      <c r="AJ143" s="14"/>
      <c r="AK143" s="14"/>
      <c r="AL143" s="14"/>
      <c r="AM143" s="14"/>
      <c r="AN143" s="14"/>
      <c r="AO143" s="14"/>
      <c r="AP143" s="14"/>
      <c r="AQ143" s="14"/>
      <c r="AR143" s="14"/>
      <c r="AS143" s="14"/>
    </row>
    <row r="144" spans="3:45" s="15" customFormat="1" x14ac:dyDescent="0.25">
      <c r="C144" s="52"/>
      <c r="D144" s="22"/>
      <c r="E144" s="53"/>
      <c r="F144" s="35"/>
      <c r="G144" s="32"/>
      <c r="H144" s="32"/>
      <c r="I144" s="32"/>
      <c r="J144" s="32"/>
      <c r="K144" s="32"/>
      <c r="L144" s="32"/>
      <c r="M144" s="31"/>
      <c r="N144" s="32"/>
      <c r="O144" s="31"/>
      <c r="P144" s="32"/>
      <c r="Q144" s="48"/>
      <c r="R144" s="38"/>
      <c r="S144" s="62" t="s">
        <v>18</v>
      </c>
      <c r="T144" s="62"/>
      <c r="U144" s="63">
        <v>0</v>
      </c>
      <c r="V144" s="63"/>
      <c r="W144" s="64">
        <v>7500</v>
      </c>
      <c r="X144" s="32"/>
      <c r="Y144" s="32"/>
      <c r="Z144" s="32"/>
      <c r="AA144" s="41"/>
      <c r="AB144" s="41"/>
      <c r="AC144" s="41"/>
      <c r="AD144" s="32"/>
      <c r="AE144" s="41"/>
      <c r="AF144" s="41"/>
      <c r="AG144" s="41"/>
      <c r="AH144" s="14"/>
      <c r="AI144" s="14"/>
      <c r="AJ144" s="14"/>
      <c r="AK144" s="14"/>
      <c r="AL144" s="14"/>
      <c r="AM144" s="14"/>
      <c r="AN144" s="14"/>
      <c r="AO144" s="14"/>
      <c r="AP144" s="14"/>
      <c r="AQ144" s="14"/>
      <c r="AR144" s="14"/>
      <c r="AS144" s="14"/>
    </row>
    <row r="145" spans="3:45" s="15" customFormat="1" x14ac:dyDescent="0.25">
      <c r="C145" s="44"/>
      <c r="D145" s="23"/>
      <c r="E145" s="53"/>
      <c r="F145" s="34"/>
      <c r="G145" s="32"/>
      <c r="H145" s="32"/>
      <c r="I145" s="32"/>
      <c r="J145" s="32"/>
      <c r="K145" s="32"/>
      <c r="L145" s="32"/>
      <c r="M145" s="14"/>
      <c r="N145" s="32"/>
      <c r="O145" s="14"/>
      <c r="P145" s="32"/>
      <c r="Q145" s="48"/>
      <c r="R145" s="38"/>
      <c r="S145" s="68" t="s">
        <v>19</v>
      </c>
      <c r="T145" s="68"/>
      <c r="U145" s="63">
        <v>7500</v>
      </c>
      <c r="V145" s="63"/>
      <c r="W145" s="64">
        <v>17500</v>
      </c>
      <c r="X145" s="32"/>
      <c r="Y145" s="32"/>
      <c r="Z145" s="32"/>
      <c r="AA145" s="66">
        <f t="shared" ref="AA145:AA151" si="6">Z148*X148</f>
        <v>0</v>
      </c>
      <c r="AB145" s="67"/>
      <c r="AC145" s="10"/>
      <c r="AD145" s="32"/>
      <c r="AE145" s="41"/>
      <c r="AF145" s="41"/>
      <c r="AG145" s="41"/>
      <c r="AH145" s="14"/>
      <c r="AI145" s="14"/>
      <c r="AJ145" s="14"/>
      <c r="AK145" s="14"/>
      <c r="AL145" s="14"/>
      <c r="AM145" s="14"/>
      <c r="AN145" s="14"/>
      <c r="AO145" s="14"/>
      <c r="AP145" s="14"/>
      <c r="AQ145" s="14"/>
      <c r="AR145" s="14"/>
      <c r="AS145" s="14"/>
    </row>
    <row r="146" spans="3:45" s="15" customFormat="1" x14ac:dyDescent="0.25">
      <c r="C146" s="44"/>
      <c r="D146" s="23"/>
      <c r="E146" s="53"/>
      <c r="F146" s="34"/>
      <c r="G146" s="32"/>
      <c r="H146" s="32"/>
      <c r="I146" s="32"/>
      <c r="J146" s="34"/>
      <c r="K146" s="32"/>
      <c r="L146" s="32"/>
      <c r="M146" s="32"/>
      <c r="N146" s="32"/>
      <c r="O146" s="32"/>
      <c r="P146" s="32"/>
      <c r="Q146" s="48"/>
      <c r="R146" s="38"/>
      <c r="S146" s="69"/>
      <c r="T146" s="69"/>
      <c r="U146" s="63">
        <v>17500</v>
      </c>
      <c r="V146" s="63"/>
      <c r="W146" s="64">
        <v>30000</v>
      </c>
      <c r="X146" s="41"/>
      <c r="Y146" s="41"/>
      <c r="Z146" s="41"/>
      <c r="AA146" s="66">
        <f t="shared" si="6"/>
        <v>0</v>
      </c>
      <c r="AB146" s="67"/>
      <c r="AC146" s="10"/>
      <c r="AD146" s="41"/>
      <c r="AE146" s="41"/>
      <c r="AF146" s="41"/>
      <c r="AG146" s="41"/>
      <c r="AH146" s="14"/>
      <c r="AI146" s="14"/>
      <c r="AJ146" s="14"/>
      <c r="AK146" s="14"/>
      <c r="AL146" s="14"/>
      <c r="AM146" s="14"/>
      <c r="AN146" s="14"/>
      <c r="AO146" s="14"/>
      <c r="AP146" s="14"/>
      <c r="AQ146" s="14"/>
      <c r="AR146" s="14"/>
      <c r="AS146" s="14"/>
    </row>
    <row r="147" spans="3:45" s="15" customFormat="1" x14ac:dyDescent="0.25">
      <c r="C147" s="44"/>
      <c r="D147" s="23"/>
      <c r="E147" s="53"/>
      <c r="F147" s="34"/>
      <c r="G147" s="32"/>
      <c r="H147" s="32"/>
      <c r="I147" s="32"/>
      <c r="J147" s="31"/>
      <c r="K147" s="32"/>
      <c r="L147" s="32"/>
      <c r="M147" s="32"/>
      <c r="N147" s="32"/>
      <c r="O147" s="32"/>
      <c r="P147" s="32"/>
      <c r="Q147" s="48"/>
      <c r="R147" s="38"/>
      <c r="S147" s="69"/>
      <c r="T147" s="69"/>
      <c r="U147" s="63">
        <v>30000</v>
      </c>
      <c r="V147" s="63"/>
      <c r="W147" s="64">
        <v>45495</v>
      </c>
      <c r="X147" s="41"/>
      <c r="Y147" s="41"/>
      <c r="Z147" s="41"/>
      <c r="AA147" s="66">
        <f t="shared" si="6"/>
        <v>0</v>
      </c>
      <c r="AB147" s="67"/>
      <c r="AC147" s="10"/>
      <c r="AD147" s="41"/>
      <c r="AE147" s="41"/>
      <c r="AF147" s="41"/>
      <c r="AG147" s="41"/>
      <c r="AH147" s="14"/>
      <c r="AI147" s="14"/>
      <c r="AJ147" s="14"/>
      <c r="AK147" s="14"/>
      <c r="AL147" s="14"/>
      <c r="AM147" s="14"/>
      <c r="AN147" s="14"/>
      <c r="AO147" s="14"/>
      <c r="AP147" s="14"/>
      <c r="AQ147" s="14"/>
      <c r="AR147" s="14"/>
      <c r="AS147" s="14"/>
    </row>
    <row r="148" spans="3:45" s="15" customFormat="1" x14ac:dyDescent="0.2">
      <c r="C148" s="44"/>
      <c r="D148" s="23"/>
      <c r="E148" s="56"/>
      <c r="F148" s="34"/>
      <c r="G148" s="32"/>
      <c r="H148" s="32"/>
      <c r="I148" s="32"/>
      <c r="J148" s="14"/>
      <c r="K148" s="32"/>
      <c r="L148" s="32"/>
      <c r="M148" s="32"/>
      <c r="N148" s="32"/>
      <c r="O148" s="32"/>
      <c r="P148" s="32"/>
      <c r="Q148" s="48"/>
      <c r="R148" s="38"/>
      <c r="S148" s="69"/>
      <c r="T148" s="69"/>
      <c r="U148" s="63">
        <v>45495</v>
      </c>
      <c r="V148" s="63"/>
      <c r="W148" s="64">
        <v>64095</v>
      </c>
      <c r="X148" s="65">
        <v>4.5600000000000002E-2</v>
      </c>
      <c r="Y148" s="64" t="str">
        <f t="shared" ref="Y148:Y153" si="7">IF($S$11+$W$23+$AA$11&gt;W144,"oui","non")</f>
        <v>non</v>
      </c>
      <c r="Z148" s="64">
        <f>IF(Y148="oui",W144,S11+W23+AA11)</f>
        <v>0</v>
      </c>
      <c r="AA148" s="66">
        <f t="shared" si="6"/>
        <v>0</v>
      </c>
      <c r="AB148" s="67"/>
      <c r="AC148" s="10"/>
      <c r="AD148" s="23"/>
      <c r="AE148" s="108">
        <v>0</v>
      </c>
      <c r="AF148" s="41"/>
      <c r="AG148" s="41"/>
      <c r="AH148" s="14"/>
      <c r="AI148" s="14"/>
      <c r="AJ148" s="14"/>
      <c r="AK148" s="14"/>
      <c r="AL148" s="14"/>
      <c r="AM148" s="14"/>
      <c r="AN148" s="14"/>
      <c r="AO148" s="14"/>
      <c r="AP148" s="14"/>
      <c r="AQ148" s="14"/>
      <c r="AR148" s="14"/>
      <c r="AS148" s="14"/>
    </row>
    <row r="149" spans="3:45" s="15" customFormat="1" x14ac:dyDescent="0.2">
      <c r="C149" s="44"/>
      <c r="D149" s="23"/>
      <c r="E149" s="56"/>
      <c r="F149" s="34"/>
      <c r="G149" s="32"/>
      <c r="H149" s="32"/>
      <c r="I149" s="32"/>
      <c r="J149" s="32"/>
      <c r="K149" s="32"/>
      <c r="L149" s="32"/>
      <c r="M149" s="32"/>
      <c r="N149" s="32"/>
      <c r="O149" s="32"/>
      <c r="P149" s="32"/>
      <c r="Q149" s="48"/>
      <c r="R149" s="38"/>
      <c r="S149" s="69"/>
      <c r="T149" s="69"/>
      <c r="U149" s="63">
        <v>64095</v>
      </c>
      <c r="V149" s="63"/>
      <c r="W149" s="64">
        <v>250095</v>
      </c>
      <c r="X149" s="65">
        <v>2.8500000000000001E-2</v>
      </c>
      <c r="Y149" s="64" t="str">
        <f t="shared" si="7"/>
        <v>non</v>
      </c>
      <c r="Z149" s="64">
        <f>IF(Y149="oui",W145-W144,'Feuille 1'!$S$11+$W$23-Z148)</f>
        <v>0</v>
      </c>
      <c r="AA149" s="66">
        <f t="shared" si="6"/>
        <v>0</v>
      </c>
      <c r="AB149" s="67"/>
      <c r="AC149" s="10"/>
      <c r="AD149" s="14"/>
      <c r="AE149" s="108">
        <v>25000</v>
      </c>
      <c r="AF149" s="108">
        <v>391.1</v>
      </c>
      <c r="AG149" s="32"/>
      <c r="AH149" s="14"/>
      <c r="AI149" s="14"/>
      <c r="AJ149" s="14"/>
      <c r="AK149" s="14"/>
      <c r="AL149" s="14"/>
      <c r="AM149" s="14"/>
      <c r="AN149" s="14"/>
      <c r="AO149" s="14"/>
      <c r="AP149" s="14"/>
      <c r="AQ149" s="14"/>
      <c r="AR149" s="14"/>
      <c r="AS149" s="14"/>
    </row>
    <row r="150" spans="3:45" s="15" customFormat="1" x14ac:dyDescent="0.2">
      <c r="C150" s="44"/>
      <c r="D150" s="22"/>
      <c r="E150" s="56"/>
      <c r="F150" s="36"/>
      <c r="G150" s="32"/>
      <c r="H150" s="33"/>
      <c r="I150" s="33"/>
      <c r="J150" s="32"/>
      <c r="K150" s="32"/>
      <c r="L150" s="32"/>
      <c r="M150" s="32"/>
      <c r="N150" s="32"/>
      <c r="O150" s="32"/>
      <c r="P150" s="32"/>
      <c r="Q150" s="48"/>
      <c r="R150" s="38"/>
      <c r="S150" s="69"/>
      <c r="T150" s="69"/>
      <c r="U150" s="63">
        <v>250095</v>
      </c>
      <c r="V150" s="63"/>
      <c r="W150" s="64"/>
      <c r="X150" s="65">
        <v>2.2800000000000001E-2</v>
      </c>
      <c r="Y150" s="64" t="str">
        <f t="shared" si="7"/>
        <v>non</v>
      </c>
      <c r="Z150" s="64">
        <f>IF(Y150="oui",W146-W145,'Feuille 1'!$S$11+$W$23-Z149-Z148)</f>
        <v>0</v>
      </c>
      <c r="AA150" s="66">
        <f t="shared" si="6"/>
        <v>0</v>
      </c>
      <c r="AB150" s="67"/>
      <c r="AC150" s="10"/>
      <c r="AD150" s="44"/>
      <c r="AE150" s="108">
        <v>30000</v>
      </c>
      <c r="AF150" s="108">
        <v>391.1</v>
      </c>
      <c r="AG150" s="14"/>
      <c r="AH150" s="14"/>
      <c r="AI150" s="14"/>
      <c r="AJ150" s="14"/>
      <c r="AM150" s="14"/>
      <c r="AN150" s="14"/>
      <c r="AO150" s="14"/>
      <c r="AP150" s="14"/>
      <c r="AQ150" s="14"/>
      <c r="AR150" s="14"/>
      <c r="AS150" s="14"/>
    </row>
    <row r="151" spans="3:45" s="15" customFormat="1" x14ac:dyDescent="0.2">
      <c r="D151" s="24"/>
      <c r="E151" s="36"/>
      <c r="F151" s="34"/>
      <c r="G151" s="33"/>
      <c r="H151" s="32"/>
      <c r="I151" s="32"/>
      <c r="J151" s="32"/>
      <c r="K151" s="33"/>
      <c r="L151" s="33"/>
      <c r="M151" s="32"/>
      <c r="N151" s="33"/>
      <c r="O151" s="32"/>
      <c r="P151" s="32"/>
      <c r="Q151" s="48"/>
      <c r="R151" s="38"/>
      <c r="S151" s="69"/>
      <c r="T151" s="69"/>
      <c r="U151" s="70"/>
      <c r="V151" s="70"/>
      <c r="W151" s="70"/>
      <c r="X151" s="65">
        <v>1.7100000000000001E-2</v>
      </c>
      <c r="Y151" s="64" t="str">
        <f t="shared" si="7"/>
        <v>non</v>
      </c>
      <c r="Z151" s="64">
        <f>IF(Y151="oui",W147-W146,'Feuille 1'!$S$11+$S$23-Z150-Z149-Z148)</f>
        <v>0</v>
      </c>
      <c r="AA151" s="66">
        <f t="shared" si="6"/>
        <v>0</v>
      </c>
      <c r="AB151" s="67"/>
      <c r="AC151" s="10"/>
      <c r="AD151" s="14"/>
      <c r="AE151" s="108">
        <v>40000</v>
      </c>
      <c r="AF151" s="108">
        <v>423.98</v>
      </c>
      <c r="AG151" s="44"/>
      <c r="AH151" s="14"/>
      <c r="AI151" s="14"/>
      <c r="AJ151" s="14"/>
      <c r="AM151" s="14"/>
      <c r="AN151" s="14"/>
      <c r="AO151" s="14"/>
      <c r="AP151" s="14"/>
      <c r="AQ151" s="14"/>
      <c r="AR151" s="14"/>
      <c r="AS151" s="14"/>
    </row>
    <row r="152" spans="3:45" s="15" customFormat="1" x14ac:dyDescent="0.2">
      <c r="C152" s="45"/>
      <c r="D152" s="23"/>
      <c r="E152" s="53"/>
      <c r="F152" s="34"/>
      <c r="G152" s="32"/>
      <c r="H152" s="32"/>
      <c r="I152" s="32"/>
      <c r="J152" s="32"/>
      <c r="K152" s="32"/>
      <c r="L152" s="32"/>
      <c r="M152" s="32"/>
      <c r="N152" s="32"/>
      <c r="O152" s="32"/>
      <c r="P152" s="32"/>
      <c r="Q152" s="48"/>
      <c r="R152" s="38"/>
      <c r="S152" s="71" t="s">
        <v>20</v>
      </c>
      <c r="T152" s="71"/>
      <c r="U152" s="63">
        <v>0</v>
      </c>
      <c r="V152" s="63"/>
      <c r="W152" s="64">
        <v>7500</v>
      </c>
      <c r="X152" s="65">
        <v>1.14E-2</v>
      </c>
      <c r="Y152" s="64" t="str">
        <f t="shared" si="7"/>
        <v>non</v>
      </c>
      <c r="Z152" s="64">
        <f>IF(Y152="oui",W148-W147,'Feuille 1'!$S$11+$W$23-Z151-Z150-Z149-Z148)</f>
        <v>0</v>
      </c>
      <c r="AA152" s="69"/>
      <c r="AB152" s="67"/>
      <c r="AC152" s="10"/>
      <c r="AD152" s="41"/>
      <c r="AE152" s="108">
        <v>50000</v>
      </c>
      <c r="AF152" s="108">
        <v>431.08</v>
      </c>
      <c r="AG152" s="14"/>
      <c r="AH152" s="14"/>
      <c r="AI152" s="14"/>
      <c r="AJ152" s="14"/>
      <c r="AM152" s="14"/>
      <c r="AN152" s="14"/>
      <c r="AO152" s="14"/>
      <c r="AP152" s="14"/>
      <c r="AQ152" s="14"/>
      <c r="AR152" s="14"/>
      <c r="AS152" s="14"/>
    </row>
    <row r="153" spans="3:45" s="15" customFormat="1" x14ac:dyDescent="0.2">
      <c r="C153" s="44"/>
      <c r="D153" s="23"/>
      <c r="E153" s="53"/>
      <c r="F153" s="34"/>
      <c r="G153" s="32"/>
      <c r="H153" s="32"/>
      <c r="I153" s="32"/>
      <c r="J153" s="32"/>
      <c r="K153" s="32"/>
      <c r="L153" s="32"/>
      <c r="M153" s="33"/>
      <c r="N153" s="32"/>
      <c r="O153" s="33"/>
      <c r="P153" s="32"/>
      <c r="Q153" s="48"/>
      <c r="R153" s="38"/>
      <c r="S153" s="72" t="s">
        <v>21</v>
      </c>
      <c r="T153" s="72"/>
      <c r="U153" s="63">
        <v>7500</v>
      </c>
      <c r="V153" s="63"/>
      <c r="W153" s="64">
        <v>17500</v>
      </c>
      <c r="X153" s="65">
        <v>5.7000000000000002E-3</v>
      </c>
      <c r="Y153" s="64" t="str">
        <f t="shared" si="7"/>
        <v>non</v>
      </c>
      <c r="Z153" s="64">
        <f>IF(Y153="oui",W149-W148,'Feuille 1'!$S$11+$W$23-Z152-Z151-Z150-Z149-Z148)</f>
        <v>0</v>
      </c>
      <c r="AA153" s="66">
        <f t="shared" ref="AA153:AA159" si="8">Z156*X156</f>
        <v>0</v>
      </c>
      <c r="AB153" s="67"/>
      <c r="AC153" s="10"/>
      <c r="AD153" s="41"/>
      <c r="AE153" s="108">
        <v>60000</v>
      </c>
      <c r="AF153" s="108">
        <v>453.29</v>
      </c>
      <c r="AG153" s="41"/>
      <c r="AH153" s="14"/>
      <c r="AI153" s="14"/>
      <c r="AJ153" s="14"/>
      <c r="AM153" s="14"/>
      <c r="AN153" s="14"/>
      <c r="AO153" s="14"/>
      <c r="AP153" s="14"/>
      <c r="AQ153" s="14"/>
      <c r="AR153" s="14"/>
      <c r="AS153" s="14"/>
    </row>
    <row r="154" spans="3:45" s="15" customFormat="1" x14ac:dyDescent="0.2">
      <c r="C154" s="44"/>
      <c r="D154" s="23"/>
      <c r="E154" s="56"/>
      <c r="F154" s="34"/>
      <c r="G154" s="32"/>
      <c r="H154" s="32"/>
      <c r="I154" s="32"/>
      <c r="J154" s="32"/>
      <c r="K154" s="32"/>
      <c r="L154" s="32"/>
      <c r="M154" s="32"/>
      <c r="N154" s="32"/>
      <c r="O154" s="32"/>
      <c r="P154" s="33"/>
      <c r="Q154" s="48"/>
      <c r="R154" s="38"/>
      <c r="S154" s="72"/>
      <c r="T154" s="72"/>
      <c r="U154" s="63">
        <v>17500</v>
      </c>
      <c r="V154" s="63"/>
      <c r="W154" s="64">
        <v>30000</v>
      </c>
      <c r="X154" s="65">
        <v>5.6999999999999998E-4</v>
      </c>
      <c r="Y154" s="64" t="s">
        <v>7</v>
      </c>
      <c r="Z154" s="64">
        <f>IF(S11+W23+AA11&gt;=U150,S11+W23-AA11,0)</f>
        <v>0</v>
      </c>
      <c r="AA154" s="66">
        <f t="shared" si="8"/>
        <v>0</v>
      </c>
      <c r="AB154" s="67"/>
      <c r="AC154" s="10"/>
      <c r="AD154" s="41"/>
      <c r="AE154" s="108">
        <v>70000</v>
      </c>
      <c r="AF154" s="108">
        <v>464.69</v>
      </c>
      <c r="AG154" s="41"/>
      <c r="AH154" s="14"/>
      <c r="AI154" s="14"/>
      <c r="AJ154" s="14"/>
      <c r="AM154" s="14"/>
      <c r="AN154" s="14"/>
      <c r="AO154" s="14"/>
      <c r="AP154" s="14"/>
      <c r="AQ154" s="14"/>
      <c r="AR154" s="14"/>
      <c r="AS154" s="14"/>
    </row>
    <row r="155" spans="3:45" s="15" customFormat="1" x14ac:dyDescent="0.2">
      <c r="C155" s="44"/>
      <c r="D155" s="23"/>
      <c r="E155" s="56"/>
      <c r="F155" s="34"/>
      <c r="G155" s="32"/>
      <c r="H155" s="32"/>
      <c r="I155" s="32"/>
      <c r="J155" s="32"/>
      <c r="K155" s="32"/>
      <c r="L155" s="32"/>
      <c r="M155" s="32"/>
      <c r="N155" s="32"/>
      <c r="O155" s="32"/>
      <c r="P155" s="32"/>
      <c r="Q155" s="48"/>
      <c r="R155" s="38"/>
      <c r="S155" s="67"/>
      <c r="T155" s="67"/>
      <c r="U155" s="63">
        <v>30000</v>
      </c>
      <c r="V155" s="63"/>
      <c r="W155" s="64">
        <v>45495</v>
      </c>
      <c r="X155" s="69"/>
      <c r="Y155" s="69"/>
      <c r="Z155" s="69"/>
      <c r="AA155" s="66">
        <f t="shared" si="8"/>
        <v>0</v>
      </c>
      <c r="AB155" s="67"/>
      <c r="AC155" s="10"/>
      <c r="AD155" s="41"/>
      <c r="AE155" s="108">
        <v>80000</v>
      </c>
      <c r="AF155" s="108">
        <v>472.58</v>
      </c>
      <c r="AG155" s="41"/>
      <c r="AH155" s="14"/>
      <c r="AI155" s="14"/>
      <c r="AJ155" s="14"/>
      <c r="AM155" s="14"/>
      <c r="AN155" s="14"/>
      <c r="AO155" s="14"/>
      <c r="AP155" s="14"/>
      <c r="AQ155" s="14"/>
      <c r="AR155" s="14"/>
      <c r="AS155" s="14"/>
    </row>
    <row r="156" spans="3:45" s="15" customFormat="1" x14ac:dyDescent="0.2">
      <c r="C156" s="44"/>
      <c r="D156" s="23"/>
      <c r="E156" s="56"/>
      <c r="F156" s="34"/>
      <c r="G156" s="32"/>
      <c r="H156" s="32"/>
      <c r="I156" s="32"/>
      <c r="J156" s="33"/>
      <c r="K156" s="32"/>
      <c r="L156" s="32"/>
      <c r="M156" s="32"/>
      <c r="N156" s="32"/>
      <c r="O156" s="32"/>
      <c r="P156" s="32"/>
      <c r="Q156" s="48"/>
      <c r="R156" s="38"/>
      <c r="S156" s="67"/>
      <c r="T156" s="67"/>
      <c r="U156" s="63">
        <v>45495</v>
      </c>
      <c r="V156" s="63"/>
      <c r="W156" s="64">
        <v>64095</v>
      </c>
      <c r="X156" s="65">
        <v>1.7100000000000001E-2</v>
      </c>
      <c r="Y156" s="64" t="str">
        <f t="shared" ref="Y156:Y161" si="9">IF($S$11+$W$23+$AA$11&gt;W152,"oui","non")</f>
        <v>non</v>
      </c>
      <c r="Z156" s="64">
        <f>IF(Y156="oui",W152,S11+W23+AA11)</f>
        <v>0</v>
      </c>
      <c r="AA156" s="66">
        <f t="shared" si="8"/>
        <v>0</v>
      </c>
      <c r="AB156" s="67"/>
      <c r="AC156" s="10"/>
      <c r="AD156" s="41"/>
      <c r="AE156" s="108">
        <v>90000</v>
      </c>
      <c r="AF156" s="108">
        <v>496.1</v>
      </c>
      <c r="AG156" s="41"/>
      <c r="AH156" s="14"/>
      <c r="AI156" s="14"/>
      <c r="AJ156" s="14"/>
      <c r="AM156" s="14"/>
      <c r="AN156" s="14"/>
      <c r="AO156" s="14"/>
      <c r="AP156" s="14"/>
      <c r="AQ156" s="14"/>
      <c r="AR156" s="14"/>
      <c r="AS156" s="14"/>
    </row>
    <row r="157" spans="3:45" s="15" customFormat="1" x14ac:dyDescent="0.2">
      <c r="C157" s="44"/>
      <c r="D157" s="23"/>
      <c r="E157" s="56"/>
      <c r="F157" s="33"/>
      <c r="G157" s="32"/>
      <c r="H157" s="32"/>
      <c r="I157" s="32"/>
      <c r="J157" s="32"/>
      <c r="K157" s="32"/>
      <c r="L157" s="32"/>
      <c r="M157" s="32"/>
      <c r="N157" s="32"/>
      <c r="O157" s="32"/>
      <c r="P157" s="32"/>
      <c r="Q157" s="18"/>
      <c r="R157" s="38"/>
      <c r="S157" s="67"/>
      <c r="T157" s="67"/>
      <c r="U157" s="63">
        <v>64095</v>
      </c>
      <c r="V157" s="63"/>
      <c r="W157" s="64">
        <v>250095</v>
      </c>
      <c r="X157" s="65">
        <v>1.3679999999999999E-2</v>
      </c>
      <c r="Y157" s="64" t="str">
        <f t="shared" si="9"/>
        <v>non</v>
      </c>
      <c r="Z157" s="64">
        <f>IF(Y157="oui",W153-W152,($S$11+$W$23+$AA$11)-Z156)</f>
        <v>0</v>
      </c>
      <c r="AA157" s="66">
        <f t="shared" si="8"/>
        <v>0</v>
      </c>
      <c r="AB157" s="67"/>
      <c r="AC157" s="10"/>
      <c r="AD157" s="41"/>
      <c r="AE157" s="108">
        <v>100000</v>
      </c>
      <c r="AF157" s="108">
        <v>501.8</v>
      </c>
      <c r="AG157" s="41"/>
      <c r="AH157" s="14"/>
      <c r="AI157" s="14"/>
      <c r="AJ157" s="14"/>
      <c r="AM157" s="14"/>
      <c r="AN157" s="14"/>
      <c r="AO157" s="14"/>
      <c r="AP157" s="14"/>
      <c r="AQ157" s="14"/>
      <c r="AR157" s="14"/>
      <c r="AS157" s="14"/>
    </row>
    <row r="158" spans="3:45" s="15" customFormat="1" x14ac:dyDescent="0.2">
      <c r="C158" s="44"/>
      <c r="D158" s="23"/>
      <c r="E158" s="56"/>
      <c r="F158" s="33"/>
      <c r="G158" s="32"/>
      <c r="H158" s="33"/>
      <c r="I158" s="33"/>
      <c r="J158" s="32"/>
      <c r="K158" s="32"/>
      <c r="L158" s="32"/>
      <c r="M158" s="32"/>
      <c r="N158" s="32"/>
      <c r="O158" s="32"/>
      <c r="P158" s="32"/>
      <c r="Q158" s="18"/>
      <c r="R158" s="38"/>
      <c r="S158" s="67"/>
      <c r="T158" s="67"/>
      <c r="U158" s="63">
        <v>250095</v>
      </c>
      <c r="V158" s="63"/>
      <c r="W158" s="64"/>
      <c r="X158" s="65">
        <v>9.1199999999999996E-3</v>
      </c>
      <c r="Y158" s="64" t="str">
        <f t="shared" si="9"/>
        <v>non</v>
      </c>
      <c r="Z158" s="64">
        <f>IF(Y158="oui",W154-W153,($S$11+$W$23+$AA$11)-Z157-Z156)</f>
        <v>0</v>
      </c>
      <c r="AA158" s="66">
        <f t="shared" si="8"/>
        <v>0</v>
      </c>
      <c r="AB158" s="67"/>
      <c r="AC158" s="10"/>
      <c r="AD158" s="41"/>
      <c r="AE158" s="108">
        <v>125000</v>
      </c>
      <c r="AF158" s="108">
        <v>525.33000000000004</v>
      </c>
      <c r="AG158" s="41"/>
      <c r="AH158" s="14"/>
      <c r="AI158" s="14"/>
      <c r="AJ158" s="14"/>
      <c r="AM158" s="14"/>
      <c r="AN158" s="14"/>
      <c r="AO158" s="14"/>
      <c r="AP158" s="14"/>
      <c r="AQ158" s="14"/>
      <c r="AR158" s="14"/>
      <c r="AS158" s="14"/>
    </row>
    <row r="159" spans="3:45" s="15" customFormat="1" x14ac:dyDescent="0.2">
      <c r="D159" s="24"/>
      <c r="E159" s="33"/>
      <c r="F159" s="33"/>
      <c r="G159" s="33"/>
      <c r="H159" s="32"/>
      <c r="I159" s="32"/>
      <c r="J159" s="32"/>
      <c r="K159" s="33"/>
      <c r="L159" s="33"/>
      <c r="M159" s="32"/>
      <c r="N159" s="33"/>
      <c r="O159" s="32"/>
      <c r="P159" s="32"/>
      <c r="Q159" s="48"/>
      <c r="R159" s="38"/>
      <c r="S159" s="67"/>
      <c r="T159" s="67"/>
      <c r="U159" s="74"/>
      <c r="V159" s="74"/>
      <c r="W159" s="74"/>
      <c r="X159" s="65">
        <v>6.8399999999999997E-3</v>
      </c>
      <c r="Y159" s="64" t="str">
        <f t="shared" si="9"/>
        <v>non</v>
      </c>
      <c r="Z159" s="64">
        <f>IF(Y159="oui",W155-W154,($S$11+$W$23+$AA$11)-Z158-Z157-Z156)</f>
        <v>0</v>
      </c>
      <c r="AA159" s="66">
        <f t="shared" si="8"/>
        <v>0</v>
      </c>
      <c r="AB159" s="67"/>
      <c r="AC159" s="10"/>
      <c r="AD159" s="14"/>
      <c r="AE159" s="108">
        <v>150000</v>
      </c>
      <c r="AF159" s="108">
        <v>557.97</v>
      </c>
      <c r="AG159" s="41"/>
      <c r="AH159" s="14"/>
      <c r="AI159" s="14"/>
      <c r="AJ159" s="14"/>
      <c r="AM159" s="14"/>
      <c r="AN159" s="14"/>
      <c r="AO159" s="14"/>
      <c r="AP159" s="14"/>
      <c r="AQ159" s="14"/>
      <c r="AR159" s="14"/>
      <c r="AS159" s="14"/>
    </row>
    <row r="160" spans="3:45" s="15" customFormat="1" x14ac:dyDescent="0.2">
      <c r="C160" s="45"/>
      <c r="D160" s="23"/>
      <c r="E160" s="56"/>
      <c r="F160" s="39"/>
      <c r="G160" s="32"/>
      <c r="H160" s="32"/>
      <c r="I160" s="32"/>
      <c r="J160" s="32"/>
      <c r="K160" s="32"/>
      <c r="L160" s="32"/>
      <c r="M160" s="32"/>
      <c r="N160" s="32"/>
      <c r="O160" s="32"/>
      <c r="P160" s="32"/>
      <c r="Q160" s="48"/>
      <c r="R160" s="38"/>
      <c r="S160" s="71" t="s">
        <v>20</v>
      </c>
      <c r="T160" s="71"/>
      <c r="U160" s="63">
        <v>0</v>
      </c>
      <c r="V160" s="63"/>
      <c r="W160" s="64">
        <v>7500</v>
      </c>
      <c r="X160" s="65">
        <v>4.5599999999999998E-3</v>
      </c>
      <c r="Y160" s="64" t="str">
        <f t="shared" si="9"/>
        <v>non</v>
      </c>
      <c r="Z160" s="64">
        <f>IF(Y160="oui",W156-W155,($S$11+$W$23+$AA$11)-Z159-Z158-Z157-Z156)</f>
        <v>0</v>
      </c>
      <c r="AA160" s="74"/>
      <c r="AB160" s="67"/>
      <c r="AC160" s="10"/>
      <c r="AD160" s="41"/>
      <c r="AE160" s="108">
        <v>175000</v>
      </c>
      <c r="AF160" s="108">
        <v>589.47</v>
      </c>
      <c r="AG160" s="14"/>
      <c r="AH160" s="14"/>
      <c r="AI160" s="14"/>
      <c r="AJ160" s="14"/>
      <c r="AM160" s="14"/>
      <c r="AN160" s="14"/>
      <c r="AO160" s="14"/>
      <c r="AP160" s="14"/>
      <c r="AQ160" s="14"/>
      <c r="AR160" s="14"/>
      <c r="AS160" s="14"/>
    </row>
    <row r="161" spans="3:45" s="16" customFormat="1" x14ac:dyDescent="0.2">
      <c r="C161" s="44"/>
      <c r="D161" s="23"/>
      <c r="E161" s="56"/>
      <c r="F161" s="58"/>
      <c r="G161" s="32"/>
      <c r="H161" s="32"/>
      <c r="I161" s="32"/>
      <c r="J161" s="32"/>
      <c r="K161" s="32"/>
      <c r="L161" s="32"/>
      <c r="M161" s="33"/>
      <c r="N161" s="32"/>
      <c r="O161" s="33"/>
      <c r="P161" s="33"/>
      <c r="Q161" s="48"/>
      <c r="R161" s="38"/>
      <c r="S161" s="72" t="s">
        <v>33</v>
      </c>
      <c r="T161" s="72"/>
      <c r="U161" s="63">
        <v>7500</v>
      </c>
      <c r="V161" s="63"/>
      <c r="W161" s="64">
        <v>17500</v>
      </c>
      <c r="X161" s="65">
        <v>2.2799999999999999E-3</v>
      </c>
      <c r="Y161" s="64" t="str">
        <f t="shared" si="9"/>
        <v>non</v>
      </c>
      <c r="Z161" s="64">
        <f>IF(Y161="oui",W157-W156,($S$11+$W$23+$AA$11)-Z160-Z159-Z158-Z157-Z156)</f>
        <v>0</v>
      </c>
      <c r="AA161" s="66">
        <f t="shared" ref="AA161:AA167" si="10">Z164*X164</f>
        <v>0</v>
      </c>
      <c r="AB161" s="76"/>
      <c r="AC161" s="10"/>
      <c r="AD161" s="41"/>
      <c r="AE161" s="108">
        <v>200000</v>
      </c>
      <c r="AF161" s="108">
        <v>623.26</v>
      </c>
      <c r="AG161" s="41"/>
      <c r="AH161" s="14"/>
      <c r="AI161" s="14"/>
      <c r="AJ161" s="15"/>
      <c r="AM161" s="15"/>
      <c r="AN161" s="15"/>
      <c r="AO161" s="15"/>
      <c r="AP161" s="15"/>
      <c r="AQ161" s="15"/>
      <c r="AR161" s="15"/>
      <c r="AS161" s="15"/>
    </row>
    <row r="162" spans="3:45" s="16" customFormat="1" x14ac:dyDescent="0.2">
      <c r="C162" s="44"/>
      <c r="D162" s="23"/>
      <c r="E162" s="56"/>
      <c r="F162" s="34"/>
      <c r="G162" s="32"/>
      <c r="H162" s="32"/>
      <c r="I162" s="32"/>
      <c r="J162" s="32"/>
      <c r="K162" s="32"/>
      <c r="L162" s="32"/>
      <c r="M162" s="32"/>
      <c r="N162" s="32"/>
      <c r="O162" s="32"/>
      <c r="P162" s="36"/>
      <c r="Q162" s="48"/>
      <c r="R162" s="38"/>
      <c r="S162" s="72"/>
      <c r="T162" s="72"/>
      <c r="U162" s="63">
        <v>17500</v>
      </c>
      <c r="V162" s="63"/>
      <c r="W162" s="64">
        <v>30000</v>
      </c>
      <c r="X162" s="73">
        <v>4.5600000000000003E-4</v>
      </c>
      <c r="Y162" s="64" t="s">
        <v>7</v>
      </c>
      <c r="Z162" s="64">
        <f>IF((S11+W23+AA11)&gt;=U158,(S11+W23+AA11)-W157,0)</f>
        <v>0</v>
      </c>
      <c r="AA162" s="66">
        <f t="shared" si="10"/>
        <v>0</v>
      </c>
      <c r="AB162" s="76"/>
      <c r="AC162" s="10"/>
      <c r="AD162" s="41"/>
      <c r="AE162" s="108">
        <v>250000</v>
      </c>
      <c r="AF162" s="108">
        <v>654.66999999999996</v>
      </c>
      <c r="AG162" s="41"/>
      <c r="AH162" s="14"/>
      <c r="AI162" s="14"/>
      <c r="AJ162" s="15"/>
      <c r="AM162" s="15"/>
      <c r="AN162" s="15"/>
      <c r="AO162" s="15"/>
      <c r="AP162" s="15"/>
      <c r="AQ162" s="15"/>
      <c r="AR162" s="15"/>
      <c r="AS162" s="15"/>
    </row>
    <row r="163" spans="3:45" s="16" customFormat="1" x14ac:dyDescent="0.2">
      <c r="C163" s="44"/>
      <c r="D163" s="23"/>
      <c r="E163" s="56"/>
      <c r="F163" s="34"/>
      <c r="G163" s="32"/>
      <c r="H163" s="32"/>
      <c r="I163" s="32"/>
      <c r="J163" s="32"/>
      <c r="K163" s="32"/>
      <c r="L163" s="32"/>
      <c r="M163" s="32"/>
      <c r="N163" s="32"/>
      <c r="O163" s="32"/>
      <c r="P163" s="36"/>
      <c r="Q163" s="48"/>
      <c r="R163" s="38"/>
      <c r="S163" s="67"/>
      <c r="T163" s="67"/>
      <c r="U163" s="63">
        <v>30000</v>
      </c>
      <c r="V163" s="63"/>
      <c r="W163" s="64">
        <v>45495</v>
      </c>
      <c r="X163" s="74"/>
      <c r="Y163" s="74"/>
      <c r="Z163" s="74"/>
      <c r="AA163" s="66">
        <f t="shared" si="10"/>
        <v>0</v>
      </c>
      <c r="AB163" s="76"/>
      <c r="AC163" s="10"/>
      <c r="AD163" s="41"/>
      <c r="AE163" s="108">
        <v>500000</v>
      </c>
      <c r="AF163" s="108">
        <v>697.66</v>
      </c>
      <c r="AG163" s="41"/>
      <c r="AH163" s="14"/>
      <c r="AI163" s="14"/>
      <c r="AJ163" s="15"/>
      <c r="AM163" s="15"/>
      <c r="AN163" s="15"/>
      <c r="AO163" s="15"/>
      <c r="AP163" s="15"/>
      <c r="AQ163" s="15"/>
      <c r="AR163" s="15"/>
      <c r="AS163" s="15"/>
    </row>
    <row r="164" spans="3:45" s="16" customFormat="1" x14ac:dyDescent="0.2">
      <c r="C164" s="44"/>
      <c r="D164" s="23"/>
      <c r="E164" s="56"/>
      <c r="F164" s="34"/>
      <c r="G164" s="32"/>
      <c r="H164" s="32"/>
      <c r="I164" s="32"/>
      <c r="J164" s="33"/>
      <c r="K164" s="32"/>
      <c r="L164" s="32"/>
      <c r="M164" s="32"/>
      <c r="N164" s="32"/>
      <c r="O164" s="32"/>
      <c r="P164" s="36"/>
      <c r="Q164" s="48"/>
      <c r="R164" s="38"/>
      <c r="S164" s="67"/>
      <c r="T164" s="67"/>
      <c r="U164" s="63">
        <v>45495</v>
      </c>
      <c r="V164" s="63"/>
      <c r="W164" s="64">
        <v>64095</v>
      </c>
      <c r="X164" s="75">
        <v>3.9899999999999996E-3</v>
      </c>
      <c r="Y164" s="64" t="str">
        <f>IF(AA6&gt;W160,"oui","non")</f>
        <v>non</v>
      </c>
      <c r="Z164" s="64">
        <f>IF(Y164="oui",W160,AA6)</f>
        <v>0</v>
      </c>
      <c r="AA164" s="66">
        <f t="shared" si="10"/>
        <v>0</v>
      </c>
      <c r="AB164" s="76"/>
      <c r="AC164" s="10"/>
      <c r="AD164" s="41"/>
      <c r="AE164" s="108">
        <v>1000000000</v>
      </c>
      <c r="AF164" s="108">
        <v>952.92</v>
      </c>
      <c r="AG164" s="41"/>
      <c r="AH164" s="14"/>
      <c r="AI164" s="14"/>
      <c r="AJ164" s="15"/>
      <c r="AM164" s="15"/>
      <c r="AN164" s="15"/>
      <c r="AO164" s="15"/>
      <c r="AP164" s="15"/>
      <c r="AQ164" s="15"/>
      <c r="AR164" s="15"/>
      <c r="AS164" s="15"/>
    </row>
    <row r="165" spans="3:45" s="16" customFormat="1" x14ac:dyDescent="0.2">
      <c r="C165" s="44"/>
      <c r="D165" s="23"/>
      <c r="E165" s="56"/>
      <c r="F165" s="34"/>
      <c r="G165" s="32"/>
      <c r="H165" s="33"/>
      <c r="I165" s="33"/>
      <c r="J165" s="32"/>
      <c r="K165" s="32"/>
      <c r="L165" s="32"/>
      <c r="M165" s="32"/>
      <c r="N165" s="32"/>
      <c r="O165" s="32"/>
      <c r="P165" s="36"/>
      <c r="Q165" s="48"/>
      <c r="R165" s="38"/>
      <c r="S165" s="67"/>
      <c r="T165" s="67"/>
      <c r="U165" s="63">
        <v>64095</v>
      </c>
      <c r="V165" s="63"/>
      <c r="W165" s="64">
        <v>250095</v>
      </c>
      <c r="X165" s="75">
        <v>3.4199999999999999E-3</v>
      </c>
      <c r="Y165" s="64" t="str">
        <f>IF(AA6&gt;W161,"oui","non")</f>
        <v>non</v>
      </c>
      <c r="Z165" s="64">
        <f>IF(Y165="oui",W161-W160,(AA6)-Z164)</f>
        <v>0</v>
      </c>
      <c r="AA165" s="66">
        <f t="shared" si="10"/>
        <v>0</v>
      </c>
      <c r="AB165" s="76"/>
      <c r="AC165" s="10"/>
      <c r="AD165" s="41"/>
      <c r="AE165" s="41"/>
      <c r="AF165" s="108">
        <v>952.92</v>
      </c>
      <c r="AG165" s="41"/>
      <c r="AH165" s="14"/>
      <c r="AI165" s="14"/>
      <c r="AJ165" s="15"/>
      <c r="AM165" s="15"/>
      <c r="AN165" s="15"/>
      <c r="AO165" s="15"/>
      <c r="AP165" s="15"/>
      <c r="AQ165" s="15"/>
      <c r="AR165" s="15"/>
      <c r="AS165" s="15"/>
    </row>
    <row r="166" spans="3:45" s="16" customFormat="1" x14ac:dyDescent="0.25">
      <c r="C166" s="24"/>
      <c r="D166" s="24"/>
      <c r="E166" s="33"/>
      <c r="F166" s="34"/>
      <c r="G166" s="33"/>
      <c r="H166" s="36"/>
      <c r="I166" s="36"/>
      <c r="J166" s="32"/>
      <c r="K166" s="33"/>
      <c r="L166" s="33"/>
      <c r="M166" s="32"/>
      <c r="N166" s="33"/>
      <c r="O166" s="32"/>
      <c r="P166" s="26"/>
      <c r="Q166" s="48"/>
      <c r="R166" s="38"/>
      <c r="S166" s="67"/>
      <c r="T166" s="67"/>
      <c r="U166" s="63">
        <v>250095</v>
      </c>
      <c r="V166" s="63"/>
      <c r="W166" s="64"/>
      <c r="X166" s="75">
        <v>2.2799999999999999E-3</v>
      </c>
      <c r="Y166" s="64" t="str">
        <f>IF(AA6&gt;W162,"oui","non")</f>
        <v>non</v>
      </c>
      <c r="Z166" s="64">
        <f>IF(Y166="oui",W162-W161,(AA6)-Z165-Z164)</f>
        <v>0</v>
      </c>
      <c r="AA166" s="66">
        <f t="shared" si="10"/>
        <v>0</v>
      </c>
      <c r="AB166" s="76"/>
      <c r="AC166" s="10"/>
      <c r="AD166" s="41"/>
      <c r="AE166" s="41"/>
      <c r="AF166" s="41"/>
      <c r="AG166" s="41"/>
      <c r="AH166" s="14"/>
      <c r="AI166" s="14"/>
      <c r="AJ166" s="15"/>
      <c r="AM166" s="15"/>
      <c r="AN166" s="15"/>
      <c r="AO166" s="15"/>
      <c r="AP166" s="15"/>
      <c r="AQ166" s="15"/>
      <c r="AR166" s="15"/>
      <c r="AS166" s="15"/>
    </row>
    <row r="167" spans="3:45" s="16" customFormat="1" x14ac:dyDescent="0.25">
      <c r="C167" s="24"/>
      <c r="D167" s="24"/>
      <c r="E167" s="33"/>
      <c r="G167" s="33"/>
      <c r="H167" s="36"/>
      <c r="I167" s="36"/>
      <c r="J167" s="32"/>
      <c r="K167" s="36"/>
      <c r="L167" s="36"/>
      <c r="M167" s="32"/>
      <c r="N167" s="36"/>
      <c r="O167" s="32"/>
      <c r="Q167" s="45"/>
      <c r="R167" s="29"/>
      <c r="S167" s="41"/>
      <c r="T167" s="41"/>
      <c r="U167" s="41"/>
      <c r="V167" s="41"/>
      <c r="W167" s="41"/>
      <c r="X167" s="75">
        <v>1.7099999999999999E-3</v>
      </c>
      <c r="Y167" s="64" t="str">
        <f>IF(AA6&gt;W163,"oui","non")</f>
        <v>non</v>
      </c>
      <c r="Z167" s="64">
        <f>IF(Y167="oui",W163-W162,(AA6)-Z166-Z165-Z164)</f>
        <v>0</v>
      </c>
      <c r="AA167" s="66">
        <f t="shared" si="10"/>
        <v>0</v>
      </c>
      <c r="AB167" s="76"/>
      <c r="AC167" s="10"/>
      <c r="AD167" s="14"/>
      <c r="AE167" s="14"/>
      <c r="AF167" s="41"/>
      <c r="AG167" s="41"/>
      <c r="AH167" s="14"/>
      <c r="AI167" s="14"/>
      <c r="AJ167" s="15"/>
      <c r="AK167" s="15"/>
      <c r="AL167" s="15"/>
      <c r="AM167" s="15"/>
      <c r="AN167" s="15"/>
      <c r="AO167" s="15"/>
      <c r="AP167" s="15"/>
      <c r="AQ167" s="15"/>
      <c r="AR167" s="15"/>
      <c r="AS167" s="15"/>
    </row>
    <row r="168" spans="3:45" s="16" customFormat="1" x14ac:dyDescent="0.25">
      <c r="C168" s="23"/>
      <c r="D168" s="23"/>
      <c r="E168" s="26"/>
      <c r="G168" s="26"/>
      <c r="H168" s="58"/>
      <c r="I168" s="58"/>
      <c r="J168" s="32"/>
      <c r="K168" s="36"/>
      <c r="L168" s="36"/>
      <c r="M168" s="33"/>
      <c r="N168" s="58"/>
      <c r="O168" s="33"/>
      <c r="Q168" s="45"/>
      <c r="R168" s="29"/>
      <c r="S168" s="41"/>
      <c r="T168" s="41"/>
      <c r="U168" s="41"/>
      <c r="V168" s="41"/>
      <c r="W168" s="41"/>
      <c r="X168" s="75">
        <v>1.14E-3</v>
      </c>
      <c r="Y168" s="64" t="str">
        <f>IF(AA6&gt;W164,"oui","non")</f>
        <v>non</v>
      </c>
      <c r="Z168" s="64">
        <f>IF(Y168="oui",W164-W163,(AA6)-Z167-Z166-Z165-Z164)</f>
        <v>0</v>
      </c>
      <c r="AA168" s="41"/>
      <c r="AB168" s="41"/>
      <c r="AC168" s="41"/>
      <c r="AD168" s="41"/>
      <c r="AE168" s="41"/>
      <c r="AF168" s="14"/>
      <c r="AG168" s="14"/>
      <c r="AH168" s="14"/>
      <c r="AI168" s="14"/>
      <c r="AJ168" s="15"/>
      <c r="AK168" s="15"/>
      <c r="AL168" s="15"/>
      <c r="AM168" s="15"/>
      <c r="AN168" s="15"/>
      <c r="AO168" s="15"/>
      <c r="AP168" s="15"/>
      <c r="AQ168" s="15"/>
      <c r="AR168" s="15"/>
      <c r="AS168" s="15"/>
    </row>
    <row r="169" spans="3:45" s="16" customFormat="1" x14ac:dyDescent="0.25">
      <c r="C169" s="23"/>
      <c r="D169" s="23"/>
      <c r="E169" s="26"/>
      <c r="G169" s="26"/>
      <c r="H169" s="58"/>
      <c r="I169" s="58"/>
      <c r="J169" s="32"/>
      <c r="K169" s="36"/>
      <c r="L169" s="36"/>
      <c r="M169" s="36"/>
      <c r="N169" s="58"/>
      <c r="O169" s="36"/>
      <c r="Q169" s="45"/>
      <c r="R169" s="29"/>
      <c r="S169" s="41"/>
      <c r="T169" s="41"/>
      <c r="U169" s="41"/>
      <c r="V169" s="41"/>
      <c r="W169" s="41"/>
      <c r="X169" s="75">
        <v>5.6999999999999998E-4</v>
      </c>
      <c r="Y169" s="64" t="str">
        <f>IF(AA6&gt;W165,"oui","non")</f>
        <v>non</v>
      </c>
      <c r="Z169" s="64">
        <f>IF(Y169="oui",W165-W164,(AA6)-Z168-Z167-Z166-Z165-Z164)</f>
        <v>0</v>
      </c>
      <c r="AA169" s="41"/>
      <c r="AB169" s="41"/>
      <c r="AC169" s="41"/>
      <c r="AD169" s="41"/>
      <c r="AE169" s="41"/>
      <c r="AF169" s="41"/>
      <c r="AG169" s="41"/>
      <c r="AH169" s="14"/>
      <c r="AI169" s="14"/>
      <c r="AJ169" s="15"/>
      <c r="AK169" s="15"/>
      <c r="AL169" s="15"/>
      <c r="AM169" s="15"/>
      <c r="AN169" s="15"/>
      <c r="AO169" s="15"/>
      <c r="AP169" s="15"/>
      <c r="AQ169" s="15"/>
      <c r="AR169" s="15"/>
      <c r="AS169" s="15"/>
    </row>
    <row r="170" spans="3:45" s="16" customFormat="1" x14ac:dyDescent="0.25">
      <c r="C170" s="23"/>
      <c r="D170" s="23"/>
      <c r="E170" s="26"/>
      <c r="G170" s="26"/>
      <c r="H170" s="58"/>
      <c r="I170" s="58"/>
      <c r="J170" s="32"/>
      <c r="K170" s="58"/>
      <c r="L170" s="58"/>
      <c r="M170" s="58"/>
      <c r="N170" s="58"/>
      <c r="O170" s="58"/>
      <c r="Q170" s="45"/>
      <c r="R170" s="26"/>
      <c r="S170" s="27"/>
      <c r="T170" s="27"/>
      <c r="U170" s="27"/>
      <c r="V170" s="27"/>
      <c r="W170" s="27"/>
      <c r="X170" s="75">
        <v>2.3000000000000001E-4</v>
      </c>
      <c r="Y170" s="64" t="s">
        <v>7</v>
      </c>
      <c r="Z170" s="64">
        <f>IF((G35+S23+AA11)&gt;=U166,(AA11)-W165,0)</f>
        <v>0</v>
      </c>
      <c r="AA170" s="41"/>
      <c r="AB170" s="41"/>
      <c r="AC170" s="41"/>
      <c r="AD170" s="41"/>
      <c r="AE170" s="41"/>
      <c r="AF170" s="41"/>
      <c r="AG170" s="41"/>
      <c r="AH170" s="15"/>
      <c r="AI170" s="15"/>
      <c r="AJ170" s="15"/>
      <c r="AK170" s="15"/>
      <c r="AL170" s="15"/>
      <c r="AM170" s="15"/>
      <c r="AN170" s="15"/>
      <c r="AO170" s="15"/>
      <c r="AP170" s="15"/>
      <c r="AQ170" s="15"/>
      <c r="AR170" s="15"/>
      <c r="AS170" s="15"/>
    </row>
    <row r="171" spans="3:45" s="16" customFormat="1" x14ac:dyDescent="0.25">
      <c r="C171" s="23"/>
      <c r="D171" s="23"/>
      <c r="E171" s="26"/>
      <c r="G171" s="26"/>
      <c r="H171" s="58"/>
      <c r="I171" s="58"/>
      <c r="J171" s="33"/>
      <c r="K171" s="58"/>
      <c r="L171" s="58"/>
      <c r="M171" s="58"/>
      <c r="N171" s="58"/>
      <c r="O171" s="58"/>
      <c r="Q171" s="45"/>
      <c r="R171" s="26"/>
      <c r="S171" s="27"/>
      <c r="T171" s="27"/>
      <c r="U171" s="27"/>
      <c r="V171" s="27"/>
      <c r="W171" s="27"/>
      <c r="X171" s="41"/>
      <c r="Y171" s="41"/>
      <c r="Z171" s="41"/>
      <c r="AA171" s="41"/>
      <c r="AB171" s="41"/>
      <c r="AC171" s="41"/>
      <c r="AD171" s="41"/>
      <c r="AE171" s="41"/>
      <c r="AF171" s="41"/>
      <c r="AG171" s="41"/>
      <c r="AH171" s="15"/>
      <c r="AI171" s="15"/>
      <c r="AJ171" s="15"/>
      <c r="AK171" s="15"/>
      <c r="AL171" s="15"/>
      <c r="AM171" s="15"/>
      <c r="AN171" s="15"/>
      <c r="AO171" s="15"/>
      <c r="AP171" s="15"/>
      <c r="AQ171" s="15"/>
      <c r="AR171" s="15"/>
      <c r="AS171" s="15"/>
    </row>
    <row r="172" spans="3:45" s="16" customFormat="1" x14ac:dyDescent="0.25">
      <c r="C172" s="23"/>
      <c r="D172" s="23"/>
      <c r="E172" s="26"/>
      <c r="G172" s="26"/>
      <c r="H172" s="26"/>
      <c r="I172" s="26"/>
      <c r="J172" s="36"/>
      <c r="K172" s="58"/>
      <c r="L172" s="58"/>
      <c r="M172" s="58"/>
      <c r="N172" s="58"/>
      <c r="O172" s="58"/>
      <c r="Q172" s="26"/>
      <c r="R172" s="26"/>
      <c r="S172" s="26"/>
      <c r="T172" s="31"/>
      <c r="U172" s="79"/>
      <c r="V172" s="26"/>
      <c r="W172" s="26"/>
      <c r="X172" s="41"/>
      <c r="Y172" s="41"/>
      <c r="Z172" s="41"/>
      <c r="AA172" s="27"/>
      <c r="AB172" s="27"/>
      <c r="AC172" s="27"/>
      <c r="AD172" s="41"/>
      <c r="AE172" s="41"/>
      <c r="AF172" s="41"/>
      <c r="AG172" s="41"/>
      <c r="AH172" s="15"/>
      <c r="AI172" s="15"/>
      <c r="AJ172" s="15"/>
      <c r="AK172" s="15"/>
      <c r="AL172" s="15"/>
      <c r="AM172" s="15"/>
      <c r="AN172" s="15"/>
      <c r="AO172" s="15"/>
      <c r="AP172" s="15"/>
      <c r="AQ172" s="15"/>
      <c r="AR172" s="15"/>
      <c r="AS172" s="15"/>
    </row>
    <row r="173" spans="3:45" s="16" customFormat="1" x14ac:dyDescent="0.25">
      <c r="J173" s="36"/>
      <c r="K173" s="26"/>
      <c r="L173" s="26"/>
      <c r="M173" s="58"/>
      <c r="N173" s="26"/>
      <c r="O173" s="58"/>
      <c r="Q173" s="26"/>
      <c r="R173" s="26"/>
      <c r="S173" s="26"/>
      <c r="T173" s="31"/>
      <c r="U173" s="79"/>
      <c r="V173" s="26"/>
      <c r="W173" s="26"/>
      <c r="X173" s="41"/>
      <c r="Y173" s="41"/>
      <c r="Z173" s="41"/>
      <c r="AA173" s="27"/>
      <c r="AB173" s="27"/>
      <c r="AC173" s="27"/>
      <c r="AD173" s="41"/>
      <c r="AE173" s="41"/>
      <c r="AF173" s="41"/>
      <c r="AG173" s="41"/>
      <c r="AH173" s="15"/>
      <c r="AI173" s="15"/>
      <c r="AJ173" s="15"/>
      <c r="AK173" s="15"/>
      <c r="AL173" s="15"/>
      <c r="AM173" s="15"/>
      <c r="AN173" s="15"/>
      <c r="AO173" s="15"/>
      <c r="AP173" s="15"/>
      <c r="AQ173" s="15"/>
      <c r="AR173" s="15"/>
      <c r="AS173" s="15"/>
    </row>
    <row r="174" spans="3:45" s="17" customFormat="1" x14ac:dyDescent="0.25">
      <c r="C174" s="16"/>
      <c r="D174" s="16"/>
      <c r="E174" s="16"/>
      <c r="F174" s="16"/>
      <c r="G174" s="16"/>
      <c r="H174" s="16"/>
      <c r="I174" s="16"/>
      <c r="J174" s="58"/>
      <c r="K174" s="16"/>
      <c r="L174" s="16"/>
      <c r="M174" s="58"/>
      <c r="N174" s="26"/>
      <c r="O174" s="58"/>
      <c r="P174" s="16"/>
      <c r="Q174" s="26"/>
      <c r="R174" s="26"/>
      <c r="S174" s="26"/>
      <c r="T174" s="31"/>
      <c r="U174" s="79"/>
      <c r="V174" s="26"/>
      <c r="W174" s="26"/>
      <c r="X174" s="27"/>
      <c r="Y174" s="27"/>
      <c r="Z174" s="27"/>
      <c r="AA174" s="27"/>
      <c r="AB174" s="27"/>
      <c r="AC174" s="27"/>
      <c r="AD174" s="27"/>
      <c r="AE174" s="27"/>
      <c r="AF174" s="41"/>
      <c r="AG174" s="41"/>
      <c r="AH174" s="15"/>
      <c r="AI174" s="15"/>
      <c r="AJ174" s="46"/>
      <c r="AK174" s="46"/>
      <c r="AL174" s="46"/>
      <c r="AM174" s="46"/>
      <c r="AN174" s="46"/>
      <c r="AO174" s="46"/>
      <c r="AP174" s="46"/>
      <c r="AQ174" s="46"/>
      <c r="AR174" s="46"/>
      <c r="AS174" s="46"/>
    </row>
    <row r="175" spans="3:45" s="17" customFormat="1" x14ac:dyDescent="0.25">
      <c r="C175" s="16"/>
      <c r="D175" s="16"/>
      <c r="E175" s="16"/>
      <c r="F175" s="16"/>
      <c r="G175" s="16"/>
      <c r="H175" s="16"/>
      <c r="I175" s="16"/>
      <c r="J175" s="58"/>
      <c r="K175" s="16"/>
      <c r="L175" s="16"/>
      <c r="M175" s="26"/>
      <c r="N175" s="26"/>
      <c r="O175" s="26"/>
      <c r="Q175" s="26"/>
      <c r="R175" s="26"/>
      <c r="S175" s="26"/>
      <c r="T175" s="31"/>
      <c r="U175" s="79"/>
      <c r="V175" s="26"/>
      <c r="W175" s="26"/>
      <c r="X175" s="27"/>
      <c r="Y175" s="27"/>
      <c r="Z175" s="27"/>
      <c r="AA175" s="26"/>
      <c r="AB175" s="16"/>
      <c r="AC175" s="16"/>
      <c r="AD175" s="27"/>
      <c r="AE175" s="27"/>
      <c r="AF175" s="27"/>
      <c r="AG175" s="27"/>
      <c r="AH175" s="15"/>
      <c r="AI175" s="15"/>
      <c r="AJ175" s="46"/>
      <c r="AK175" s="46"/>
      <c r="AL175" s="46"/>
      <c r="AM175" s="46"/>
      <c r="AN175" s="46"/>
      <c r="AO175" s="46"/>
      <c r="AP175" s="46"/>
      <c r="AQ175" s="46"/>
      <c r="AR175" s="46"/>
      <c r="AS175" s="46"/>
    </row>
    <row r="176" spans="3:45" s="17" customFormat="1" x14ac:dyDescent="0.25">
      <c r="C176" s="16"/>
      <c r="D176" s="16"/>
      <c r="E176" s="16"/>
      <c r="F176" s="16"/>
      <c r="G176" s="16"/>
      <c r="H176" s="16"/>
      <c r="I176" s="16"/>
      <c r="J176" s="58"/>
      <c r="K176" s="16"/>
      <c r="L176" s="16"/>
      <c r="M176" s="26"/>
      <c r="N176" s="26"/>
      <c r="O176" s="26"/>
      <c r="Q176" s="26"/>
      <c r="R176" s="26"/>
      <c r="S176" s="26"/>
      <c r="T176" s="31"/>
      <c r="U176" s="79"/>
      <c r="V176" s="26"/>
      <c r="W176" s="26"/>
      <c r="X176" s="58"/>
      <c r="Y176" s="26"/>
      <c r="Z176" s="26"/>
      <c r="AA176" s="26"/>
      <c r="AB176" s="16"/>
      <c r="AC176" s="16"/>
      <c r="AD176" s="16"/>
      <c r="AE176" s="16"/>
      <c r="AF176" s="27"/>
      <c r="AG176" s="27"/>
      <c r="AH176" s="16"/>
      <c r="AI176" s="16"/>
      <c r="AJ176" s="46"/>
      <c r="AK176" s="46"/>
      <c r="AL176" s="46"/>
      <c r="AM176" s="46"/>
      <c r="AN176" s="46"/>
      <c r="AO176" s="46"/>
      <c r="AP176" s="46"/>
      <c r="AQ176" s="46"/>
      <c r="AR176" s="46"/>
      <c r="AS176" s="46"/>
    </row>
    <row r="177" spans="3:45" s="17" customFormat="1" x14ac:dyDescent="0.25">
      <c r="C177" s="16"/>
      <c r="D177" s="16"/>
      <c r="E177" s="16"/>
      <c r="F177" s="16"/>
      <c r="G177" s="16"/>
      <c r="H177" s="16"/>
      <c r="I177" s="16"/>
      <c r="J177" s="58"/>
      <c r="K177" s="16"/>
      <c r="L177" s="16"/>
      <c r="M177" s="26"/>
      <c r="N177" s="26"/>
      <c r="O177" s="26"/>
      <c r="Q177" s="26"/>
      <c r="R177" s="26"/>
      <c r="S177" s="26"/>
      <c r="T177" s="31"/>
      <c r="U177" s="79"/>
      <c r="V177" s="26"/>
      <c r="W177" s="26"/>
      <c r="X177" s="58"/>
      <c r="Y177" s="26"/>
      <c r="Z177" s="26"/>
      <c r="AA177" s="26"/>
      <c r="AB177" s="16"/>
      <c r="AC177" s="16"/>
      <c r="AD177" s="16"/>
      <c r="AE177" s="16"/>
      <c r="AF177" s="16"/>
      <c r="AG177" s="16"/>
      <c r="AH177" s="16"/>
      <c r="AI177" s="16"/>
      <c r="AJ177" s="46"/>
      <c r="AK177" s="46"/>
      <c r="AL177" s="46"/>
      <c r="AM177" s="46"/>
      <c r="AN177" s="46"/>
      <c r="AO177" s="46"/>
      <c r="AP177" s="46"/>
      <c r="AQ177" s="46"/>
      <c r="AR177" s="46"/>
      <c r="AS177" s="46"/>
    </row>
    <row r="178" spans="3:45" s="17" customFormat="1" x14ac:dyDescent="0.25">
      <c r="C178" s="16"/>
      <c r="D178" s="16"/>
      <c r="E178" s="16"/>
      <c r="F178" s="16"/>
      <c r="G178" s="16"/>
      <c r="H178" s="16"/>
      <c r="I178" s="16"/>
      <c r="J178" s="26"/>
      <c r="K178" s="16"/>
      <c r="L178" s="16"/>
      <c r="M178" s="26"/>
      <c r="N178" s="26"/>
      <c r="O178" s="26"/>
      <c r="Q178" s="26"/>
      <c r="R178" s="26"/>
      <c r="S178" s="26"/>
      <c r="T178" s="31"/>
      <c r="U178" s="79"/>
      <c r="V178" s="26"/>
      <c r="W178" s="26"/>
      <c r="X178" s="58"/>
      <c r="Y178" s="26"/>
      <c r="Z178" s="26"/>
      <c r="AA178" s="26"/>
      <c r="AB178" s="16"/>
      <c r="AC178" s="16"/>
      <c r="AD178" s="16"/>
      <c r="AE178" s="16"/>
      <c r="AF178" s="16"/>
      <c r="AG178" s="16"/>
      <c r="AH178" s="16"/>
      <c r="AI178" s="16"/>
      <c r="AJ178" s="46"/>
      <c r="AK178" s="46"/>
      <c r="AL178" s="46"/>
      <c r="AM178" s="46"/>
      <c r="AN178" s="46"/>
      <c r="AO178" s="46"/>
      <c r="AP178" s="46"/>
      <c r="AQ178" s="46"/>
      <c r="AR178" s="46"/>
      <c r="AS178" s="46"/>
    </row>
    <row r="179" spans="3:45" s="10" customFormat="1" x14ac:dyDescent="0.25">
      <c r="C179" s="16"/>
      <c r="D179" s="16"/>
      <c r="E179" s="16"/>
      <c r="F179" s="16"/>
      <c r="G179" s="16"/>
      <c r="H179" s="16"/>
      <c r="I179" s="16"/>
      <c r="J179" s="16"/>
      <c r="K179" s="16"/>
      <c r="L179" s="16"/>
      <c r="M179" s="26"/>
      <c r="N179" s="26"/>
      <c r="O179" s="26"/>
      <c r="P179" s="17"/>
      <c r="Q179" s="26"/>
      <c r="R179" s="26"/>
      <c r="S179" s="26"/>
      <c r="T179" s="31"/>
      <c r="U179" s="79"/>
      <c r="V179" s="26"/>
      <c r="W179" s="26"/>
      <c r="X179" s="58"/>
      <c r="Y179" s="26"/>
      <c r="Z179" s="26"/>
      <c r="AA179" s="26"/>
      <c r="AB179" s="16"/>
      <c r="AC179" s="16"/>
      <c r="AD179" s="16"/>
      <c r="AE179" s="16"/>
      <c r="AF179" s="16"/>
      <c r="AG179" s="16"/>
      <c r="AH179" s="16"/>
      <c r="AI179" s="16"/>
      <c r="AJ179" s="46"/>
      <c r="AK179" s="46"/>
      <c r="AL179" s="46"/>
      <c r="AM179" s="46"/>
      <c r="AN179" s="46"/>
      <c r="AO179" s="46"/>
      <c r="AP179" s="46"/>
      <c r="AQ179" s="46"/>
      <c r="AR179" s="46"/>
      <c r="AS179" s="46"/>
    </row>
    <row r="180" spans="3:45" s="10" customFormat="1" x14ac:dyDescent="0.25">
      <c r="C180" s="16"/>
      <c r="D180" s="16"/>
      <c r="E180" s="16"/>
      <c r="F180" s="16"/>
      <c r="G180" s="16"/>
      <c r="H180" s="16"/>
      <c r="I180" s="16"/>
      <c r="J180" s="16"/>
      <c r="K180" s="16"/>
      <c r="L180" s="16"/>
      <c r="M180" s="26"/>
      <c r="N180" s="16"/>
      <c r="O180" s="26"/>
      <c r="P180" s="17"/>
      <c r="Q180" s="26"/>
      <c r="R180" s="26"/>
      <c r="S180" s="26"/>
      <c r="T180" s="31"/>
      <c r="U180" s="79"/>
      <c r="V180" s="26"/>
      <c r="W180" s="26"/>
      <c r="X180" s="58"/>
      <c r="Y180" s="26"/>
      <c r="Z180" s="26"/>
      <c r="AA180" s="26"/>
      <c r="AB180" s="16"/>
      <c r="AC180" s="16"/>
      <c r="AD180" s="16"/>
      <c r="AE180" s="16"/>
      <c r="AF180" s="16"/>
      <c r="AG180" s="16"/>
      <c r="AH180" s="16"/>
      <c r="AI180" s="16"/>
      <c r="AJ180" s="46"/>
      <c r="AK180" s="46"/>
      <c r="AL180" s="46"/>
      <c r="AM180" s="46"/>
      <c r="AN180" s="46"/>
      <c r="AO180" s="46"/>
      <c r="AP180" s="46"/>
      <c r="AQ180" s="46"/>
      <c r="AR180" s="46"/>
      <c r="AS180" s="46"/>
    </row>
    <row r="181" spans="3:45" s="10" customFormat="1" x14ac:dyDescent="0.25">
      <c r="C181" s="16"/>
      <c r="D181" s="16"/>
      <c r="E181" s="16"/>
      <c r="F181" s="16"/>
      <c r="G181" s="16"/>
      <c r="H181" s="16"/>
      <c r="I181" s="16"/>
      <c r="J181" s="16"/>
      <c r="K181" s="16"/>
      <c r="L181" s="16"/>
      <c r="M181" s="26"/>
      <c r="N181" s="16"/>
      <c r="O181" s="26"/>
      <c r="P181" s="17"/>
      <c r="Q181" s="26"/>
      <c r="R181" s="26"/>
      <c r="S181" s="26"/>
      <c r="T181" s="31"/>
      <c r="U181" s="79"/>
      <c r="V181" s="26"/>
      <c r="W181" s="26"/>
      <c r="X181" s="58"/>
      <c r="Y181" s="26"/>
      <c r="Z181" s="26"/>
      <c r="AA181" s="26"/>
      <c r="AB181" s="16"/>
      <c r="AC181" s="16"/>
      <c r="AD181" s="16"/>
      <c r="AE181" s="16"/>
      <c r="AF181" s="16"/>
      <c r="AG181" s="16"/>
      <c r="AH181" s="16"/>
      <c r="AI181" s="16"/>
      <c r="AJ181" s="46"/>
      <c r="AK181" s="46"/>
      <c r="AL181" s="46"/>
      <c r="AM181" s="46"/>
      <c r="AN181" s="46"/>
      <c r="AO181" s="46"/>
      <c r="AP181" s="46"/>
      <c r="AQ181" s="46"/>
      <c r="AR181" s="46"/>
      <c r="AS181" s="46"/>
    </row>
    <row r="182" spans="3:45" s="10" customFormat="1" x14ac:dyDescent="0.25">
      <c r="C182" s="16"/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7"/>
      <c r="Q182" s="26"/>
      <c r="R182" s="26"/>
      <c r="S182" s="26"/>
      <c r="T182" s="31"/>
      <c r="U182" s="79"/>
      <c r="V182" s="26"/>
      <c r="W182" s="26"/>
      <c r="X182" s="58"/>
      <c r="Y182" s="26"/>
      <c r="Z182" s="26"/>
      <c r="AA182" s="26"/>
      <c r="AB182" s="16"/>
      <c r="AC182" s="16"/>
      <c r="AD182" s="16"/>
      <c r="AE182" s="16"/>
      <c r="AF182" s="16"/>
      <c r="AG182" s="16"/>
      <c r="AH182" s="16"/>
      <c r="AI182" s="16"/>
      <c r="AJ182" s="46"/>
      <c r="AK182" s="46"/>
      <c r="AL182" s="46"/>
      <c r="AM182" s="46"/>
      <c r="AN182" s="46"/>
      <c r="AO182" s="46"/>
      <c r="AP182" s="46"/>
      <c r="AQ182" s="46"/>
      <c r="AR182" s="46"/>
      <c r="AS182" s="46"/>
    </row>
    <row r="183" spans="3:45" s="10" customFormat="1" x14ac:dyDescent="0.25">
      <c r="C183" s="16"/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7"/>
      <c r="Q183" s="16"/>
      <c r="R183" s="26"/>
      <c r="S183" s="16"/>
      <c r="T183" s="16"/>
      <c r="U183" s="16"/>
      <c r="V183" s="16"/>
      <c r="W183" s="16"/>
      <c r="X183" s="58"/>
      <c r="Y183" s="26"/>
      <c r="Z183" s="26"/>
      <c r="AA183" s="26"/>
      <c r="AB183" s="16"/>
      <c r="AC183" s="16"/>
      <c r="AD183" s="16"/>
      <c r="AE183" s="16"/>
      <c r="AF183" s="16"/>
      <c r="AG183" s="16"/>
      <c r="AH183" s="16"/>
      <c r="AI183" s="16"/>
      <c r="AJ183" s="46"/>
      <c r="AK183" s="46"/>
      <c r="AL183" s="46"/>
      <c r="AM183" s="46"/>
      <c r="AN183" s="46"/>
      <c r="AO183" s="46"/>
      <c r="AP183" s="46"/>
      <c r="AQ183" s="46"/>
      <c r="AR183" s="46"/>
      <c r="AS183" s="46"/>
    </row>
    <row r="184" spans="3:45" s="10" customFormat="1" x14ac:dyDescent="0.25">
      <c r="C184" s="16"/>
      <c r="D184" s="16"/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7"/>
      <c r="Q184" s="16"/>
      <c r="R184" s="31"/>
      <c r="S184" s="16"/>
      <c r="T184" s="16"/>
      <c r="U184" s="16"/>
      <c r="V184" s="16"/>
      <c r="W184" s="16"/>
      <c r="X184" s="58"/>
      <c r="Y184" s="26"/>
      <c r="Z184" s="26"/>
      <c r="AA184" s="26"/>
      <c r="AB184" s="16"/>
      <c r="AC184" s="16"/>
      <c r="AD184" s="16"/>
      <c r="AE184" s="16"/>
      <c r="AF184" s="16"/>
      <c r="AG184" s="16"/>
      <c r="AH184" s="16"/>
      <c r="AI184" s="16"/>
      <c r="AJ184" s="46"/>
      <c r="AK184" s="46"/>
      <c r="AL184" s="46"/>
      <c r="AM184" s="46"/>
      <c r="AN184" s="46"/>
      <c r="AO184" s="46"/>
      <c r="AP184" s="46"/>
      <c r="AQ184" s="46"/>
      <c r="AR184" s="46"/>
      <c r="AS184" s="46"/>
    </row>
    <row r="185" spans="3:45" s="10" customFormat="1" x14ac:dyDescent="0.25">
      <c r="C185" s="16"/>
      <c r="D185" s="16"/>
      <c r="E185" s="16"/>
      <c r="F185" s="16"/>
      <c r="G185" s="16"/>
      <c r="H185" s="16"/>
      <c r="I185" s="16"/>
      <c r="J185" s="16"/>
      <c r="K185" s="16"/>
      <c r="L185" s="16"/>
      <c r="M185" s="16"/>
      <c r="N185" s="16"/>
      <c r="O185" s="16"/>
      <c r="P185" s="17"/>
      <c r="Q185" s="16"/>
      <c r="R185" s="31"/>
      <c r="S185" s="16"/>
      <c r="T185" s="16"/>
      <c r="U185" s="16"/>
      <c r="V185" s="16"/>
      <c r="W185" s="16"/>
      <c r="X185" s="58"/>
      <c r="Y185" s="26"/>
      <c r="Z185" s="26"/>
      <c r="AA185" s="26"/>
      <c r="AB185" s="16"/>
      <c r="AC185" s="16"/>
      <c r="AD185" s="16"/>
      <c r="AE185" s="16"/>
      <c r="AF185" s="16"/>
      <c r="AG185" s="16"/>
      <c r="AH185" s="16"/>
      <c r="AI185" s="16"/>
      <c r="AJ185" s="46"/>
      <c r="AK185" s="46"/>
      <c r="AL185" s="46"/>
      <c r="AM185" s="46"/>
      <c r="AN185" s="46"/>
      <c r="AO185" s="46"/>
      <c r="AP185" s="46"/>
      <c r="AQ185" s="46"/>
      <c r="AR185" s="46"/>
      <c r="AS185" s="46"/>
    </row>
    <row r="186" spans="3:45" s="10" customFormat="1" x14ac:dyDescent="0.25">
      <c r="C186" s="16"/>
      <c r="D186" s="16"/>
      <c r="E186" s="16"/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17"/>
      <c r="Q186" s="16"/>
      <c r="R186" s="31"/>
      <c r="S186" s="16"/>
      <c r="T186" s="16"/>
      <c r="U186" s="16"/>
      <c r="V186" s="16"/>
      <c r="W186" s="16"/>
      <c r="X186" s="58"/>
      <c r="Y186" s="26"/>
      <c r="Z186" s="26"/>
      <c r="AA186" s="16"/>
      <c r="AB186" s="16"/>
      <c r="AC186" s="16"/>
      <c r="AD186" s="16"/>
      <c r="AE186" s="16"/>
      <c r="AF186" s="16"/>
      <c r="AG186" s="16"/>
      <c r="AH186" s="16"/>
      <c r="AI186" s="16"/>
      <c r="AJ186" s="46"/>
      <c r="AK186" s="46"/>
      <c r="AL186" s="46"/>
      <c r="AM186" s="46"/>
      <c r="AN186" s="46"/>
      <c r="AO186" s="46"/>
      <c r="AP186" s="46"/>
      <c r="AQ186" s="46"/>
      <c r="AR186" s="46"/>
      <c r="AS186" s="46"/>
    </row>
    <row r="187" spans="3:45" s="10" customFormat="1" x14ac:dyDescent="0.25">
      <c r="C187" s="17"/>
      <c r="D187" s="17"/>
      <c r="E187" s="17"/>
      <c r="F187" s="17"/>
      <c r="G187" s="17"/>
      <c r="H187" s="17"/>
      <c r="I187" s="17"/>
      <c r="J187" s="16"/>
      <c r="K187" s="16"/>
      <c r="L187" s="16"/>
      <c r="M187" s="16"/>
      <c r="N187" s="16"/>
      <c r="O187" s="16"/>
      <c r="P187" s="17"/>
      <c r="Q187" s="16"/>
      <c r="R187" s="31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  <c r="AC187" s="16"/>
      <c r="AD187" s="16"/>
      <c r="AE187" s="16"/>
      <c r="AF187" s="16"/>
      <c r="AG187" s="16"/>
      <c r="AH187" s="16"/>
      <c r="AI187" s="16"/>
      <c r="AJ187" s="46"/>
      <c r="AK187" s="46"/>
      <c r="AL187" s="46"/>
      <c r="AM187" s="46"/>
      <c r="AN187" s="46"/>
      <c r="AO187" s="46"/>
      <c r="AP187" s="46"/>
      <c r="AQ187" s="46"/>
      <c r="AR187" s="46"/>
      <c r="AS187" s="46"/>
    </row>
    <row r="188" spans="3:45" s="10" customFormat="1" x14ac:dyDescent="0.25">
      <c r="C188" s="17"/>
      <c r="D188" s="17"/>
      <c r="E188" s="17"/>
      <c r="F188" s="17"/>
      <c r="G188" s="17"/>
      <c r="H188" s="17"/>
      <c r="I188" s="17"/>
      <c r="J188" s="16"/>
      <c r="K188" s="17"/>
      <c r="L188" s="17"/>
      <c r="M188" s="16"/>
      <c r="N188" s="17"/>
      <c r="O188" s="16"/>
      <c r="P188" s="17"/>
      <c r="Q188" s="16"/>
      <c r="R188" s="31"/>
      <c r="S188" s="16"/>
      <c r="T188" s="16"/>
      <c r="U188" s="16"/>
      <c r="V188" s="16"/>
      <c r="W188" s="16"/>
      <c r="X188" s="16"/>
      <c r="Y188" s="16"/>
      <c r="Z188" s="16"/>
      <c r="AA188" s="16"/>
      <c r="AB188" s="16"/>
      <c r="AC188" s="16"/>
      <c r="AD188" s="16"/>
      <c r="AE188" s="16"/>
      <c r="AF188" s="16"/>
      <c r="AG188" s="16"/>
      <c r="AH188" s="16"/>
      <c r="AI188" s="16"/>
      <c r="AJ188" s="46"/>
      <c r="AK188" s="46"/>
      <c r="AL188" s="46"/>
      <c r="AM188" s="46"/>
      <c r="AN188" s="46"/>
      <c r="AO188" s="46"/>
      <c r="AP188" s="46"/>
      <c r="AQ188" s="46"/>
      <c r="AR188" s="46"/>
      <c r="AS188" s="46"/>
    </row>
    <row r="189" spans="3:45" s="10" customFormat="1" x14ac:dyDescent="0.25">
      <c r="C189" s="17"/>
      <c r="D189" s="17"/>
      <c r="E189" s="17"/>
      <c r="F189" s="17"/>
      <c r="G189" s="17"/>
      <c r="H189" s="17"/>
      <c r="I189" s="17"/>
      <c r="J189" s="16"/>
      <c r="K189" s="17"/>
      <c r="L189" s="17"/>
      <c r="M189" s="16"/>
      <c r="N189" s="17"/>
      <c r="O189" s="16"/>
      <c r="P189" s="17"/>
      <c r="Q189" s="16"/>
      <c r="R189" s="31"/>
      <c r="S189" s="16"/>
      <c r="T189" s="16"/>
      <c r="U189" s="16"/>
      <c r="V189" s="16"/>
      <c r="W189" s="16"/>
      <c r="X189" s="16"/>
      <c r="Y189" s="16"/>
      <c r="Z189" s="16"/>
      <c r="AA189" s="16"/>
      <c r="AB189" s="16"/>
      <c r="AC189" s="16"/>
      <c r="AD189" s="16"/>
      <c r="AE189" s="16"/>
      <c r="AF189" s="16"/>
      <c r="AG189" s="16"/>
      <c r="AH189" s="16"/>
      <c r="AI189" s="16"/>
      <c r="AJ189" s="46"/>
      <c r="AK189" s="46"/>
      <c r="AL189" s="46"/>
      <c r="AM189" s="46"/>
      <c r="AN189" s="46"/>
      <c r="AO189" s="46"/>
      <c r="AP189" s="46"/>
      <c r="AQ189" s="46"/>
      <c r="AR189" s="46"/>
      <c r="AS189" s="46"/>
    </row>
    <row r="190" spans="3:45" s="10" customFormat="1" x14ac:dyDescent="0.25">
      <c r="C190" s="17"/>
      <c r="D190" s="17"/>
      <c r="E190" s="17"/>
      <c r="F190" s="17"/>
      <c r="G190" s="17"/>
      <c r="H190" s="17"/>
      <c r="I190" s="17"/>
      <c r="J190" s="16"/>
      <c r="K190" s="17"/>
      <c r="L190" s="17"/>
      <c r="M190" s="17"/>
      <c r="N190" s="17"/>
      <c r="O190" s="17"/>
      <c r="P190" s="17"/>
      <c r="Q190" s="16"/>
      <c r="R190" s="31"/>
      <c r="S190" s="16"/>
      <c r="T190" s="16"/>
      <c r="U190" s="16"/>
      <c r="V190" s="16"/>
      <c r="W190" s="16"/>
      <c r="X190" s="16"/>
      <c r="Y190" s="16"/>
      <c r="Z190" s="16"/>
      <c r="AA190" s="16"/>
      <c r="AB190" s="16"/>
      <c r="AC190" s="16"/>
      <c r="AD190" s="16"/>
      <c r="AE190" s="16"/>
      <c r="AF190" s="16"/>
      <c r="AG190" s="16"/>
      <c r="AH190" s="16"/>
      <c r="AI190" s="16"/>
      <c r="AJ190" s="46"/>
      <c r="AK190" s="46"/>
      <c r="AL190" s="46"/>
      <c r="AM190" s="46"/>
      <c r="AN190" s="46"/>
      <c r="AO190" s="46"/>
      <c r="AP190" s="46"/>
      <c r="AQ190" s="46"/>
      <c r="AR190" s="46"/>
      <c r="AS190" s="46"/>
    </row>
    <row r="191" spans="3:45" s="10" customFormat="1" x14ac:dyDescent="0.25">
      <c r="C191" s="17"/>
      <c r="D191" s="17"/>
      <c r="E191" s="17"/>
      <c r="F191" s="17"/>
      <c r="G191" s="17"/>
      <c r="H191" s="17"/>
      <c r="I191" s="17"/>
      <c r="J191" s="16"/>
      <c r="K191" s="17"/>
      <c r="L191" s="17"/>
      <c r="M191" s="17"/>
      <c r="N191" s="17"/>
      <c r="O191" s="17"/>
      <c r="P191" s="17"/>
      <c r="Q191" s="17"/>
      <c r="R191" s="40"/>
      <c r="S191" s="17"/>
      <c r="T191" s="17"/>
      <c r="U191" s="17"/>
      <c r="V191" s="17"/>
      <c r="W191" s="17"/>
      <c r="X191" s="16"/>
      <c r="Y191" s="16"/>
      <c r="Z191" s="16"/>
      <c r="AA191" s="16"/>
      <c r="AB191" s="16"/>
      <c r="AC191" s="16"/>
      <c r="AD191" s="16"/>
      <c r="AE191" s="16"/>
      <c r="AF191" s="16"/>
      <c r="AG191" s="16"/>
      <c r="AH191" s="17"/>
      <c r="AI191" s="17"/>
      <c r="AJ191" s="46"/>
      <c r="AK191" s="46"/>
      <c r="AL191" s="46"/>
      <c r="AM191" s="46"/>
      <c r="AN191" s="46"/>
      <c r="AO191" s="46"/>
      <c r="AP191" s="46"/>
      <c r="AQ191" s="46"/>
      <c r="AR191" s="46"/>
      <c r="AS191" s="46"/>
    </row>
    <row r="192" spans="3:45" s="10" customFormat="1" x14ac:dyDescent="0.25">
      <c r="C192" s="17"/>
      <c r="D192" s="17"/>
      <c r="E192" s="17"/>
      <c r="F192" s="17"/>
      <c r="G192" s="17"/>
      <c r="H192" s="17"/>
      <c r="I192" s="17"/>
      <c r="J192" s="16"/>
      <c r="K192" s="17"/>
      <c r="L192" s="17"/>
      <c r="M192" s="17"/>
      <c r="N192" s="17"/>
      <c r="O192" s="17"/>
      <c r="P192" s="17"/>
      <c r="Q192" s="17"/>
      <c r="R192" s="40"/>
      <c r="S192" s="17"/>
      <c r="T192" s="17"/>
      <c r="U192" s="17"/>
      <c r="V192" s="17"/>
      <c r="W192" s="17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7"/>
      <c r="AI192" s="17"/>
      <c r="AJ192" s="46"/>
      <c r="AK192" s="46"/>
      <c r="AL192" s="46"/>
      <c r="AM192" s="46"/>
      <c r="AN192" s="46"/>
      <c r="AO192" s="46"/>
      <c r="AP192" s="46"/>
      <c r="AQ192" s="46"/>
      <c r="AR192" s="46"/>
      <c r="AS192" s="46"/>
    </row>
    <row r="193" spans="3:45" s="10" customFormat="1" x14ac:dyDescent="0.25">
      <c r="C193" s="17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7"/>
      <c r="O193" s="17"/>
      <c r="P193" s="17"/>
      <c r="Q193" s="17"/>
      <c r="R193" s="40"/>
      <c r="S193" s="17"/>
      <c r="T193" s="17"/>
      <c r="U193" s="17"/>
      <c r="V193" s="17"/>
      <c r="W193" s="17"/>
      <c r="X193" s="16"/>
      <c r="Y193" s="16"/>
      <c r="Z193" s="16"/>
      <c r="AA193" s="16"/>
      <c r="AB193" s="16"/>
      <c r="AC193" s="16"/>
      <c r="AD193" s="16"/>
      <c r="AE193" s="16"/>
      <c r="AF193" s="16"/>
      <c r="AG193" s="16"/>
      <c r="AH193" s="17"/>
      <c r="AI193" s="17"/>
      <c r="AJ193" s="46"/>
      <c r="AK193" s="46"/>
      <c r="AL193" s="46"/>
      <c r="AM193" s="46"/>
      <c r="AN193" s="46"/>
      <c r="AO193" s="46"/>
      <c r="AP193" s="46"/>
      <c r="AQ193" s="46"/>
      <c r="AR193" s="46"/>
      <c r="AS193" s="46"/>
    </row>
    <row r="194" spans="3:45" s="10" customFormat="1" x14ac:dyDescent="0.25">
      <c r="C194" s="17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7"/>
      <c r="O194" s="17"/>
      <c r="P194" s="17"/>
      <c r="Q194" s="17"/>
      <c r="R194" s="40"/>
      <c r="S194" s="17"/>
      <c r="T194" s="17"/>
      <c r="U194" s="17"/>
      <c r="V194" s="17"/>
      <c r="W194" s="17"/>
      <c r="X194" s="16"/>
      <c r="Y194" s="16"/>
      <c r="Z194" s="16"/>
      <c r="AA194" s="17"/>
      <c r="AB194" s="17"/>
      <c r="AC194" s="17"/>
      <c r="AD194" s="16"/>
      <c r="AE194" s="16"/>
      <c r="AF194" s="16"/>
      <c r="AG194" s="16"/>
      <c r="AH194" s="17"/>
      <c r="AI194" s="17"/>
      <c r="AJ194" s="46"/>
      <c r="AK194" s="46"/>
      <c r="AL194" s="46"/>
      <c r="AM194" s="46"/>
      <c r="AN194" s="46"/>
      <c r="AO194" s="46"/>
      <c r="AP194" s="46"/>
      <c r="AQ194" s="46"/>
      <c r="AR194" s="46"/>
      <c r="AS194" s="46"/>
    </row>
    <row r="195" spans="3:45" s="10" customFormat="1" x14ac:dyDescent="0.25">
      <c r="C195" s="17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7"/>
      <c r="O195" s="17"/>
      <c r="P195" s="17"/>
      <c r="Q195" s="17"/>
      <c r="R195" s="40"/>
      <c r="S195" s="17"/>
      <c r="T195" s="17"/>
      <c r="U195" s="17"/>
      <c r="V195" s="17"/>
      <c r="W195" s="17"/>
      <c r="X195" s="17"/>
      <c r="Y195" s="17"/>
      <c r="Z195" s="17"/>
      <c r="AA195" s="17"/>
      <c r="AB195" s="17"/>
      <c r="AC195" s="17"/>
      <c r="AD195" s="17"/>
      <c r="AE195" s="17"/>
      <c r="AF195" s="16"/>
      <c r="AG195" s="16"/>
      <c r="AH195" s="17"/>
      <c r="AI195" s="17"/>
      <c r="AJ195" s="46"/>
      <c r="AK195" s="46"/>
      <c r="AL195" s="46"/>
      <c r="AM195" s="46"/>
      <c r="AN195" s="46"/>
      <c r="AO195" s="46"/>
      <c r="AP195" s="46"/>
      <c r="AQ195" s="46"/>
      <c r="AR195" s="46"/>
      <c r="AS195" s="46"/>
    </row>
    <row r="196" spans="3:45" s="10" customFormat="1" x14ac:dyDescent="0.25">
      <c r="C196" s="17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7"/>
      <c r="O196" s="17"/>
      <c r="P196" s="17"/>
      <c r="Q196" s="17"/>
      <c r="R196" s="40"/>
      <c r="S196" s="17"/>
      <c r="T196" s="17"/>
      <c r="U196" s="17"/>
      <c r="V196" s="17"/>
      <c r="W196" s="17"/>
      <c r="X196" s="17"/>
      <c r="Y196" s="17"/>
      <c r="Z196" s="17"/>
      <c r="AA196" s="17"/>
      <c r="AB196" s="17"/>
      <c r="AC196" s="17"/>
      <c r="AD196" s="17"/>
      <c r="AE196" s="17"/>
      <c r="AF196" s="17"/>
      <c r="AG196" s="17"/>
      <c r="AH196" s="17"/>
      <c r="AI196" s="17"/>
      <c r="AJ196" s="46"/>
      <c r="AK196" s="46"/>
      <c r="AL196" s="46"/>
      <c r="AM196" s="46"/>
      <c r="AN196" s="46"/>
      <c r="AO196" s="46"/>
      <c r="AP196" s="46"/>
      <c r="AQ196" s="46"/>
      <c r="AR196" s="46"/>
      <c r="AS196" s="46"/>
    </row>
    <row r="197" spans="3:45" s="10" customFormat="1" x14ac:dyDescent="0.25">
      <c r="C197" s="17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7"/>
      <c r="O197" s="17"/>
      <c r="P197" s="17"/>
      <c r="Q197" s="17"/>
      <c r="R197" s="40"/>
      <c r="S197" s="17"/>
      <c r="T197" s="17"/>
      <c r="U197" s="17"/>
      <c r="V197" s="17"/>
      <c r="W197" s="17"/>
      <c r="X197" s="17"/>
      <c r="Y197" s="17"/>
      <c r="Z197" s="17"/>
      <c r="AA197" s="17"/>
      <c r="AB197" s="17"/>
      <c r="AC197" s="17"/>
      <c r="AD197" s="17"/>
      <c r="AE197" s="17"/>
      <c r="AF197" s="17"/>
      <c r="AG197" s="17"/>
      <c r="AH197" s="17"/>
      <c r="AI197" s="17"/>
      <c r="AJ197" s="46"/>
      <c r="AK197" s="46"/>
      <c r="AL197" s="46"/>
      <c r="AM197" s="46"/>
      <c r="AN197" s="46"/>
      <c r="AO197" s="46"/>
      <c r="AP197" s="46"/>
      <c r="AQ197" s="46"/>
      <c r="AR197" s="46"/>
      <c r="AS197" s="46"/>
    </row>
    <row r="198" spans="3:45" s="10" customFormat="1" x14ac:dyDescent="0.25">
      <c r="C198" s="17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7"/>
      <c r="O198" s="17"/>
      <c r="P198" s="17"/>
      <c r="Q198" s="17"/>
      <c r="R198" s="40"/>
      <c r="S198" s="17"/>
      <c r="T198" s="17"/>
      <c r="U198" s="17"/>
      <c r="V198" s="17"/>
      <c r="W198" s="17"/>
      <c r="X198" s="17"/>
      <c r="Y198" s="17"/>
      <c r="Z198" s="17"/>
      <c r="AA198" s="17"/>
      <c r="AB198" s="17"/>
      <c r="AC198" s="17"/>
      <c r="AD198" s="17"/>
      <c r="AE198" s="17"/>
      <c r="AF198" s="17"/>
      <c r="AG198" s="17"/>
      <c r="AH198" s="17"/>
      <c r="AI198" s="17"/>
      <c r="AJ198" s="46"/>
      <c r="AK198" s="46"/>
      <c r="AL198" s="46"/>
      <c r="AM198" s="46"/>
      <c r="AN198" s="46"/>
      <c r="AO198" s="46"/>
      <c r="AP198" s="46"/>
      <c r="AQ198" s="46"/>
      <c r="AR198" s="46"/>
      <c r="AS198" s="46"/>
    </row>
    <row r="199" spans="3:45" s="10" customFormat="1" x14ac:dyDescent="0.25">
      <c r="C199" s="17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7"/>
      <c r="O199" s="17"/>
      <c r="P199" s="17"/>
      <c r="Q199" s="17"/>
      <c r="R199" s="40"/>
      <c r="S199" s="17"/>
      <c r="T199" s="17"/>
      <c r="U199" s="17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46"/>
      <c r="AK199" s="46"/>
      <c r="AL199" s="46"/>
      <c r="AM199" s="46"/>
      <c r="AN199" s="46"/>
      <c r="AO199" s="46"/>
      <c r="AP199" s="46"/>
      <c r="AQ199" s="46"/>
      <c r="AR199" s="46"/>
      <c r="AS199" s="46"/>
    </row>
    <row r="200" spans="3:45" s="10" customFormat="1" x14ac:dyDescent="0.25">
      <c r="C200" s="17"/>
      <c r="D200" s="17"/>
      <c r="E200" s="17"/>
      <c r="F200" s="17"/>
      <c r="G200" s="17"/>
      <c r="H200" s="17"/>
      <c r="I200" s="17"/>
      <c r="J200" s="17"/>
      <c r="K200" s="17"/>
      <c r="L200" s="17"/>
      <c r="M200" s="17"/>
      <c r="N200" s="17"/>
      <c r="O200" s="17"/>
      <c r="P200" s="17"/>
      <c r="Q200" s="17"/>
      <c r="R200" s="40"/>
      <c r="S200" s="17"/>
      <c r="T200" s="17"/>
      <c r="U200" s="17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  <c r="AF200" s="17"/>
      <c r="AG200" s="17"/>
      <c r="AH200" s="17"/>
      <c r="AI200" s="17"/>
      <c r="AJ200" s="17"/>
      <c r="AK200" s="17"/>
      <c r="AL200" s="17"/>
      <c r="AM200" s="17"/>
      <c r="AN200" s="17"/>
      <c r="AO200" s="17"/>
      <c r="AP200" s="17"/>
      <c r="AQ200" s="17"/>
      <c r="AR200" s="17"/>
      <c r="AS200" s="17"/>
    </row>
    <row r="201" spans="3:45" s="10" customFormat="1" x14ac:dyDescent="0.25"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  <c r="P201" s="17"/>
      <c r="Q201" s="17"/>
      <c r="R201" s="40"/>
      <c r="S201" s="17"/>
      <c r="T201" s="17"/>
      <c r="U201" s="1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/>
      <c r="AH201" s="17"/>
      <c r="AI201" s="17"/>
      <c r="AJ201" s="17"/>
      <c r="AK201" s="17"/>
      <c r="AL201" s="17"/>
      <c r="AM201" s="17"/>
      <c r="AN201" s="17"/>
      <c r="AO201" s="17"/>
      <c r="AP201" s="17"/>
      <c r="AQ201" s="17"/>
      <c r="AR201" s="17"/>
      <c r="AS201" s="17"/>
    </row>
    <row r="202" spans="3:45" s="10" customFormat="1" x14ac:dyDescent="0.25"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  <c r="P202" s="17"/>
      <c r="Q202" s="17"/>
      <c r="R202" s="40"/>
      <c r="S202" s="17"/>
      <c r="T202" s="17"/>
      <c r="U202" s="17"/>
      <c r="V202" s="17"/>
      <c r="W202" s="17"/>
      <c r="X202" s="17"/>
      <c r="Y202" s="17"/>
      <c r="Z202" s="17"/>
      <c r="AA202" s="17"/>
      <c r="AB202" s="17"/>
      <c r="AC202" s="17"/>
      <c r="AD202" s="17"/>
      <c r="AE202" s="17"/>
      <c r="AF202" s="17"/>
      <c r="AG202" s="17"/>
      <c r="AH202" s="17"/>
      <c r="AI202" s="17"/>
      <c r="AJ202" s="17"/>
      <c r="AK202" s="17"/>
      <c r="AL202" s="17"/>
      <c r="AM202" s="17"/>
      <c r="AN202" s="17"/>
      <c r="AO202" s="17"/>
      <c r="AP202" s="17"/>
      <c r="AQ202" s="17"/>
      <c r="AR202" s="17"/>
      <c r="AS202" s="17"/>
    </row>
    <row r="203" spans="3:45" s="10" customFormat="1" x14ac:dyDescent="0.25"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  <c r="P203" s="17"/>
      <c r="Q203" s="17"/>
      <c r="R203" s="40"/>
      <c r="S203" s="17"/>
      <c r="T203" s="17"/>
      <c r="U203" s="17"/>
      <c r="V203" s="17"/>
      <c r="W203" s="17"/>
      <c r="X203" s="17"/>
      <c r="Y203" s="17"/>
      <c r="Z203" s="17"/>
      <c r="AA203" s="17"/>
      <c r="AB203" s="17"/>
      <c r="AC203" s="17"/>
      <c r="AD203" s="17"/>
      <c r="AE203" s="17"/>
      <c r="AF203" s="17"/>
      <c r="AG203" s="17"/>
      <c r="AH203" s="17"/>
      <c r="AI203" s="17"/>
      <c r="AJ203" s="17"/>
      <c r="AK203" s="17"/>
      <c r="AL203" s="17"/>
      <c r="AM203" s="17"/>
      <c r="AN203" s="17"/>
      <c r="AO203" s="17"/>
      <c r="AP203" s="17"/>
      <c r="AQ203" s="17"/>
      <c r="AR203" s="17"/>
      <c r="AS203" s="17"/>
    </row>
    <row r="204" spans="3:45" s="10" customFormat="1" x14ac:dyDescent="0.25"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  <c r="P204" s="17"/>
      <c r="Q204" s="17"/>
      <c r="R204" s="40"/>
      <c r="S204" s="17"/>
      <c r="T204" s="17"/>
      <c r="U204" s="17"/>
      <c r="V204" s="17"/>
      <c r="W204" s="17"/>
      <c r="X204" s="17"/>
      <c r="Y204" s="17"/>
      <c r="Z204" s="17"/>
      <c r="AA204" s="17"/>
      <c r="AB204" s="17"/>
      <c r="AC204" s="17"/>
      <c r="AD204" s="17"/>
      <c r="AE204" s="17"/>
      <c r="AF204" s="17"/>
      <c r="AG204" s="17"/>
      <c r="AH204" s="17"/>
      <c r="AI204" s="17"/>
      <c r="AJ204" s="17"/>
      <c r="AK204" s="17"/>
      <c r="AL204" s="17"/>
      <c r="AM204" s="17"/>
      <c r="AN204" s="17"/>
      <c r="AO204" s="17"/>
      <c r="AP204" s="17"/>
      <c r="AQ204" s="17"/>
      <c r="AR204" s="17"/>
      <c r="AS204" s="17"/>
    </row>
    <row r="205" spans="3:45" s="10" customFormat="1" x14ac:dyDescent="0.25">
      <c r="C205" s="17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7"/>
      <c r="Q205" s="17"/>
      <c r="R205" s="40"/>
      <c r="S205" s="17"/>
      <c r="T205" s="17"/>
      <c r="U205" s="17"/>
      <c r="V205" s="17"/>
      <c r="W205" s="17"/>
      <c r="X205" s="17"/>
      <c r="Y205" s="17"/>
      <c r="Z205" s="17"/>
      <c r="AA205" s="17"/>
      <c r="AB205" s="17"/>
      <c r="AC205" s="17"/>
      <c r="AD205" s="17"/>
      <c r="AE205" s="17"/>
      <c r="AF205" s="17"/>
      <c r="AG205" s="17"/>
      <c r="AH205" s="17"/>
      <c r="AI205" s="17"/>
      <c r="AJ205" s="17"/>
      <c r="AK205" s="17"/>
      <c r="AL205" s="17"/>
      <c r="AM205" s="17"/>
      <c r="AN205" s="17"/>
      <c r="AO205" s="17"/>
      <c r="AP205" s="17"/>
      <c r="AQ205" s="17"/>
      <c r="AR205" s="17"/>
      <c r="AS205" s="17"/>
    </row>
    <row r="206" spans="3:45" s="10" customFormat="1" x14ac:dyDescent="0.25">
      <c r="C206" s="17"/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7"/>
      <c r="Q206" s="17"/>
      <c r="R206" s="40"/>
      <c r="S206" s="17"/>
      <c r="T206" s="17"/>
      <c r="U206" s="17"/>
      <c r="V206" s="17"/>
      <c r="W206" s="17"/>
      <c r="X206" s="17"/>
      <c r="Y206" s="17"/>
      <c r="Z206" s="17"/>
      <c r="AA206" s="17"/>
      <c r="AB206" s="17"/>
      <c r="AC206" s="17"/>
      <c r="AD206" s="17"/>
      <c r="AE206" s="17"/>
      <c r="AF206" s="17"/>
      <c r="AG206" s="17"/>
      <c r="AH206" s="17"/>
      <c r="AI206" s="17"/>
      <c r="AJ206" s="17"/>
      <c r="AK206" s="17"/>
      <c r="AL206" s="17"/>
      <c r="AM206" s="17"/>
      <c r="AN206" s="17"/>
      <c r="AO206" s="17"/>
      <c r="AP206" s="17"/>
      <c r="AQ206" s="17"/>
      <c r="AR206" s="17"/>
      <c r="AS206" s="17"/>
    </row>
    <row r="207" spans="3:45" s="10" customFormat="1" x14ac:dyDescent="0.25">
      <c r="C207" s="17"/>
      <c r="D207" s="17"/>
      <c r="E207" s="17"/>
      <c r="F207" s="17"/>
      <c r="G207" s="17"/>
      <c r="H207" s="17"/>
      <c r="I207" s="17"/>
      <c r="J207" s="17"/>
      <c r="K207" s="17"/>
      <c r="L207" s="17"/>
      <c r="M207" s="17"/>
      <c r="N207" s="17"/>
      <c r="O207" s="17"/>
      <c r="P207" s="17"/>
      <c r="Q207" s="17"/>
      <c r="R207" s="40"/>
      <c r="S207" s="17"/>
      <c r="T207" s="17"/>
      <c r="U207" s="17"/>
      <c r="V207" s="17"/>
      <c r="W207" s="17"/>
      <c r="X207" s="17"/>
      <c r="Y207" s="17"/>
      <c r="Z207" s="17"/>
      <c r="AA207" s="17"/>
      <c r="AB207" s="17"/>
      <c r="AC207" s="17"/>
      <c r="AD207" s="17"/>
      <c r="AE207" s="17"/>
      <c r="AF207" s="17"/>
      <c r="AG207" s="17"/>
      <c r="AH207" s="17"/>
      <c r="AI207" s="17"/>
      <c r="AJ207" s="17"/>
      <c r="AK207" s="17"/>
      <c r="AL207" s="17"/>
      <c r="AM207" s="17"/>
      <c r="AN207" s="17"/>
      <c r="AO207" s="17"/>
      <c r="AP207" s="17"/>
      <c r="AQ207" s="17"/>
      <c r="AR207" s="17"/>
      <c r="AS207" s="17"/>
    </row>
    <row r="208" spans="3:45" s="10" customFormat="1" x14ac:dyDescent="0.25">
      <c r="C208" s="17"/>
      <c r="D208" s="17"/>
      <c r="E208" s="17"/>
      <c r="F208" s="17"/>
      <c r="G208" s="17"/>
      <c r="H208" s="17"/>
      <c r="I208" s="17"/>
      <c r="J208" s="17"/>
      <c r="K208" s="17"/>
      <c r="L208" s="17"/>
      <c r="M208" s="17"/>
      <c r="N208" s="17"/>
      <c r="O208" s="17"/>
      <c r="P208" s="17"/>
      <c r="Q208" s="17"/>
      <c r="R208" s="40"/>
      <c r="S208" s="17"/>
      <c r="T208" s="17"/>
      <c r="U208" s="17"/>
      <c r="V208" s="17"/>
      <c r="W208" s="17"/>
      <c r="X208" s="17"/>
      <c r="Y208" s="17"/>
      <c r="Z208" s="17"/>
      <c r="AA208" s="17"/>
      <c r="AB208" s="17"/>
      <c r="AC208" s="17"/>
      <c r="AD208" s="17"/>
      <c r="AE208" s="17"/>
      <c r="AF208" s="17"/>
      <c r="AG208" s="17"/>
      <c r="AH208" s="17"/>
      <c r="AI208" s="17"/>
      <c r="AJ208" s="17"/>
      <c r="AK208" s="17"/>
      <c r="AL208" s="17"/>
      <c r="AM208" s="17"/>
      <c r="AN208" s="17"/>
      <c r="AO208" s="17"/>
      <c r="AP208" s="17"/>
      <c r="AQ208" s="17"/>
      <c r="AR208" s="17"/>
      <c r="AS208" s="17"/>
    </row>
    <row r="209" spans="3:45" s="10" customFormat="1" x14ac:dyDescent="0.25">
      <c r="C209" s="17"/>
      <c r="D209" s="17"/>
      <c r="E209" s="17"/>
      <c r="F209" s="17"/>
      <c r="G209" s="17"/>
      <c r="H209" s="17"/>
      <c r="I209" s="17"/>
      <c r="J209" s="17"/>
      <c r="K209" s="17"/>
      <c r="L209" s="17"/>
      <c r="M209" s="17"/>
      <c r="N209" s="17"/>
      <c r="O209" s="17"/>
      <c r="P209" s="17"/>
      <c r="Q209" s="17"/>
      <c r="R209" s="40"/>
      <c r="S209" s="17"/>
      <c r="T209" s="17"/>
      <c r="U209" s="17"/>
      <c r="V209" s="17"/>
      <c r="W209" s="17"/>
      <c r="X209" s="17"/>
      <c r="Y209" s="17"/>
      <c r="Z209" s="17"/>
      <c r="AA209" s="17"/>
      <c r="AB209" s="17"/>
      <c r="AC209" s="17"/>
      <c r="AD209" s="17"/>
      <c r="AE209" s="17"/>
      <c r="AF209" s="17"/>
      <c r="AG209" s="17"/>
      <c r="AH209" s="17"/>
      <c r="AI209" s="17"/>
      <c r="AJ209" s="17"/>
      <c r="AK209" s="17"/>
      <c r="AL209" s="17"/>
      <c r="AM209" s="17"/>
      <c r="AN209" s="17"/>
      <c r="AO209" s="17"/>
      <c r="AP209" s="17"/>
      <c r="AQ209" s="17"/>
      <c r="AR209" s="17"/>
      <c r="AS209" s="17"/>
    </row>
    <row r="210" spans="3:45" s="10" customFormat="1" x14ac:dyDescent="0.25">
      <c r="C210" s="17"/>
      <c r="D210" s="17"/>
      <c r="E210" s="17"/>
      <c r="F210" s="17"/>
      <c r="G210" s="17"/>
      <c r="H210" s="17"/>
      <c r="I210" s="17"/>
      <c r="J210" s="17"/>
      <c r="K210" s="17"/>
      <c r="L210" s="17"/>
      <c r="M210" s="17"/>
      <c r="N210" s="17"/>
      <c r="O210" s="17"/>
      <c r="P210" s="17"/>
      <c r="Q210" s="17"/>
      <c r="R210" s="40"/>
      <c r="S210" s="17"/>
      <c r="T210" s="17"/>
      <c r="U210" s="17"/>
      <c r="V210" s="17"/>
      <c r="W210" s="17"/>
      <c r="X210" s="17"/>
      <c r="Y210" s="17"/>
      <c r="Z210" s="17"/>
      <c r="AA210" s="17"/>
      <c r="AB210" s="17"/>
      <c r="AC210" s="17"/>
      <c r="AD210" s="17"/>
      <c r="AE210" s="17"/>
      <c r="AF210" s="17"/>
      <c r="AG210" s="17"/>
      <c r="AH210" s="17"/>
      <c r="AI210" s="17"/>
      <c r="AJ210" s="17"/>
      <c r="AK210" s="17"/>
      <c r="AL210" s="17"/>
      <c r="AM210" s="17"/>
      <c r="AN210" s="17"/>
      <c r="AO210" s="17"/>
      <c r="AP210" s="17"/>
      <c r="AQ210" s="17"/>
      <c r="AR210" s="17"/>
      <c r="AS210" s="17"/>
    </row>
    <row r="211" spans="3:45" s="10" customFormat="1" x14ac:dyDescent="0.25">
      <c r="C211" s="17"/>
      <c r="D211" s="17"/>
      <c r="E211" s="17"/>
      <c r="F211" s="17"/>
      <c r="G211" s="17"/>
      <c r="H211" s="17"/>
      <c r="I211" s="17"/>
      <c r="J211" s="17"/>
      <c r="K211" s="17"/>
      <c r="L211" s="17"/>
      <c r="M211" s="17"/>
      <c r="N211" s="17"/>
      <c r="O211" s="17"/>
      <c r="P211" s="17"/>
      <c r="Q211" s="17"/>
      <c r="R211" s="40"/>
      <c r="S211" s="17"/>
      <c r="T211" s="17"/>
      <c r="U211" s="17"/>
      <c r="V211" s="17"/>
      <c r="W211" s="17"/>
      <c r="X211" s="17"/>
      <c r="Y211" s="17"/>
      <c r="Z211" s="17"/>
      <c r="AA211" s="17"/>
      <c r="AB211" s="17"/>
      <c r="AC211" s="17"/>
      <c r="AD211" s="17"/>
      <c r="AE211" s="17"/>
      <c r="AF211" s="17"/>
      <c r="AG211" s="17"/>
      <c r="AH211" s="17"/>
      <c r="AI211" s="17"/>
      <c r="AJ211" s="17"/>
      <c r="AK211" s="17"/>
      <c r="AL211" s="17"/>
      <c r="AM211" s="17"/>
      <c r="AN211" s="17"/>
      <c r="AO211" s="17"/>
      <c r="AP211" s="17"/>
      <c r="AQ211" s="17"/>
      <c r="AR211" s="17"/>
      <c r="AS211" s="17"/>
    </row>
    <row r="212" spans="3:45" s="10" customFormat="1" x14ac:dyDescent="0.25">
      <c r="C212" s="17"/>
      <c r="D212" s="17"/>
      <c r="E212" s="17"/>
      <c r="F212" s="17"/>
      <c r="G212" s="17"/>
      <c r="H212" s="17"/>
      <c r="I212" s="17"/>
      <c r="J212" s="17"/>
      <c r="K212" s="17"/>
      <c r="L212" s="17"/>
      <c r="M212" s="17"/>
      <c r="N212" s="17"/>
      <c r="O212" s="17"/>
      <c r="P212" s="17"/>
      <c r="Q212" s="17"/>
      <c r="R212" s="40"/>
      <c r="S212" s="17"/>
      <c r="T212" s="17"/>
      <c r="U212" s="17"/>
      <c r="V212" s="17"/>
      <c r="W212" s="17"/>
      <c r="X212" s="17"/>
      <c r="Y212" s="17"/>
      <c r="Z212" s="17"/>
      <c r="AA212" s="17"/>
      <c r="AB212" s="17"/>
      <c r="AC212" s="17"/>
      <c r="AD212" s="17"/>
      <c r="AE212" s="17"/>
      <c r="AF212" s="17"/>
      <c r="AG212" s="17"/>
      <c r="AH212" s="17"/>
      <c r="AI212" s="17"/>
      <c r="AJ212" s="17"/>
      <c r="AK212" s="17"/>
      <c r="AL212" s="17"/>
      <c r="AM212" s="17"/>
      <c r="AN212" s="17"/>
      <c r="AO212" s="17"/>
      <c r="AP212" s="17"/>
      <c r="AQ212" s="17"/>
      <c r="AR212" s="17"/>
      <c r="AS212" s="17"/>
    </row>
    <row r="213" spans="3:45" s="10" customFormat="1" x14ac:dyDescent="0.25">
      <c r="C213" s="17"/>
      <c r="D213" s="17"/>
      <c r="E213" s="17"/>
      <c r="F213" s="17"/>
      <c r="G213" s="17"/>
      <c r="H213" s="17"/>
      <c r="I213" s="17"/>
      <c r="J213" s="17"/>
      <c r="K213" s="17"/>
      <c r="L213" s="17"/>
      <c r="M213" s="17"/>
      <c r="N213" s="17"/>
      <c r="O213" s="17"/>
      <c r="P213" s="17"/>
      <c r="Q213" s="17"/>
      <c r="R213" s="40"/>
      <c r="S213" s="17"/>
      <c r="T213" s="17"/>
      <c r="U213" s="17"/>
      <c r="V213" s="17"/>
      <c r="W213" s="17"/>
      <c r="X213" s="17"/>
      <c r="Y213" s="17"/>
      <c r="Z213" s="17"/>
      <c r="AA213" s="17"/>
      <c r="AB213" s="17"/>
      <c r="AC213" s="17"/>
      <c r="AD213" s="17"/>
      <c r="AE213" s="17"/>
      <c r="AF213" s="17"/>
      <c r="AG213" s="17"/>
      <c r="AH213" s="17"/>
      <c r="AI213" s="17"/>
      <c r="AJ213" s="17"/>
      <c r="AK213" s="17"/>
      <c r="AL213" s="17"/>
      <c r="AM213" s="17"/>
      <c r="AN213" s="17"/>
      <c r="AO213" s="17"/>
      <c r="AP213" s="17"/>
      <c r="AQ213" s="17"/>
      <c r="AR213" s="17"/>
      <c r="AS213" s="17"/>
    </row>
    <row r="214" spans="3:45" s="10" customFormat="1" x14ac:dyDescent="0.25">
      <c r="C214" s="17"/>
      <c r="D214" s="17"/>
      <c r="E214" s="17"/>
      <c r="F214" s="17"/>
      <c r="G214" s="17"/>
      <c r="H214" s="17"/>
      <c r="I214" s="17"/>
      <c r="J214" s="17"/>
      <c r="K214" s="17"/>
      <c r="L214" s="17"/>
      <c r="M214" s="17"/>
      <c r="N214" s="17"/>
      <c r="O214" s="17"/>
      <c r="P214" s="17"/>
      <c r="Q214" s="17"/>
      <c r="R214" s="40"/>
      <c r="S214" s="17"/>
      <c r="T214" s="17"/>
      <c r="U214" s="17"/>
      <c r="V214" s="17"/>
      <c r="W214" s="17"/>
      <c r="X214" s="17"/>
      <c r="Y214" s="17"/>
      <c r="Z214" s="17"/>
      <c r="AA214" s="17"/>
      <c r="AB214" s="17"/>
      <c r="AC214" s="17"/>
      <c r="AD214" s="17"/>
      <c r="AE214" s="17"/>
      <c r="AF214" s="17"/>
      <c r="AG214" s="17"/>
      <c r="AH214" s="17"/>
      <c r="AI214" s="17"/>
      <c r="AJ214" s="17"/>
      <c r="AK214" s="17"/>
      <c r="AL214" s="17"/>
      <c r="AM214" s="17"/>
      <c r="AN214" s="17"/>
      <c r="AO214" s="17"/>
      <c r="AP214" s="17"/>
      <c r="AQ214" s="17"/>
      <c r="AR214" s="17"/>
      <c r="AS214" s="17"/>
    </row>
    <row r="215" spans="3:45" s="10" customFormat="1" x14ac:dyDescent="0.25">
      <c r="C215" s="17"/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7"/>
      <c r="O215" s="17"/>
      <c r="P215" s="17"/>
      <c r="Q215" s="17"/>
      <c r="R215" s="40"/>
      <c r="S215" s="17"/>
      <c r="T215" s="17"/>
      <c r="U215" s="17"/>
      <c r="V215" s="17"/>
      <c r="W215" s="17"/>
      <c r="X215" s="17"/>
      <c r="Y215" s="17"/>
      <c r="Z215" s="17"/>
      <c r="AA215" s="17"/>
      <c r="AB215" s="17"/>
      <c r="AC215" s="17"/>
      <c r="AD215" s="17"/>
      <c r="AE215" s="17"/>
      <c r="AF215" s="17"/>
      <c r="AG215" s="17"/>
      <c r="AH215" s="17"/>
      <c r="AI215" s="17"/>
      <c r="AJ215" s="17"/>
      <c r="AK215" s="17"/>
      <c r="AL215" s="17"/>
      <c r="AM215" s="17"/>
      <c r="AN215" s="17"/>
      <c r="AO215" s="17"/>
      <c r="AP215" s="17"/>
      <c r="AQ215" s="17"/>
      <c r="AR215" s="17"/>
      <c r="AS215" s="17"/>
    </row>
    <row r="216" spans="3:45" s="10" customFormat="1" x14ac:dyDescent="0.25">
      <c r="C216" s="17"/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7"/>
      <c r="Q216" s="17"/>
      <c r="R216" s="40"/>
      <c r="S216" s="17"/>
      <c r="T216" s="17"/>
      <c r="U216" s="17"/>
      <c r="V216" s="17"/>
      <c r="W216" s="17"/>
      <c r="X216" s="17"/>
      <c r="Y216" s="17"/>
      <c r="Z216" s="17"/>
      <c r="AA216" s="17"/>
      <c r="AB216" s="17"/>
      <c r="AC216" s="17"/>
      <c r="AD216" s="17"/>
      <c r="AE216" s="17"/>
      <c r="AF216" s="17"/>
      <c r="AG216" s="17"/>
      <c r="AH216" s="17"/>
      <c r="AI216" s="17"/>
      <c r="AJ216" s="17"/>
      <c r="AK216" s="17"/>
      <c r="AL216" s="17"/>
      <c r="AM216" s="17"/>
      <c r="AN216" s="17"/>
      <c r="AO216" s="17"/>
      <c r="AP216" s="17"/>
      <c r="AQ216" s="17"/>
      <c r="AR216" s="17"/>
      <c r="AS216" s="17"/>
    </row>
    <row r="217" spans="3:45" s="10" customFormat="1" x14ac:dyDescent="0.25">
      <c r="C217" s="17"/>
      <c r="D217" s="17"/>
      <c r="E217" s="17"/>
      <c r="F217" s="17"/>
      <c r="G217" s="17"/>
      <c r="H217" s="17"/>
      <c r="I217" s="17"/>
      <c r="J217" s="17"/>
      <c r="K217" s="17"/>
      <c r="L217" s="17"/>
      <c r="M217" s="17"/>
      <c r="N217" s="17"/>
      <c r="O217" s="17"/>
      <c r="P217" s="17"/>
      <c r="Q217" s="17"/>
      <c r="R217" s="40"/>
      <c r="S217" s="17"/>
      <c r="T217" s="17"/>
      <c r="U217" s="17"/>
      <c r="V217" s="17"/>
      <c r="W217" s="17"/>
      <c r="X217" s="17"/>
      <c r="Y217" s="17"/>
      <c r="Z217" s="17"/>
      <c r="AA217" s="17"/>
      <c r="AB217" s="17"/>
      <c r="AC217" s="17"/>
      <c r="AD217" s="17"/>
      <c r="AE217" s="17"/>
      <c r="AF217" s="17"/>
      <c r="AG217" s="17"/>
      <c r="AH217" s="17"/>
      <c r="AI217" s="17"/>
      <c r="AJ217" s="17"/>
      <c r="AK217" s="17"/>
      <c r="AL217" s="17"/>
      <c r="AM217" s="17"/>
      <c r="AN217" s="17"/>
      <c r="AO217" s="17"/>
      <c r="AP217" s="17"/>
      <c r="AQ217" s="17"/>
      <c r="AR217" s="17"/>
      <c r="AS217" s="17"/>
    </row>
    <row r="218" spans="3:45" s="10" customFormat="1" x14ac:dyDescent="0.25">
      <c r="C218" s="17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7"/>
      <c r="O218" s="17"/>
      <c r="P218" s="17"/>
      <c r="Q218" s="17"/>
      <c r="R218" s="40"/>
      <c r="S218" s="17"/>
      <c r="T218" s="17"/>
      <c r="U218" s="17"/>
      <c r="V218" s="17"/>
      <c r="W218" s="17"/>
      <c r="X218" s="17"/>
      <c r="Y218" s="17"/>
      <c r="Z218" s="17"/>
      <c r="AA218" s="17"/>
      <c r="AB218" s="17"/>
      <c r="AC218" s="17"/>
      <c r="AD218" s="17"/>
      <c r="AE218" s="17"/>
      <c r="AF218" s="17"/>
      <c r="AG218" s="17"/>
      <c r="AH218" s="17"/>
      <c r="AI218" s="17"/>
      <c r="AJ218" s="17"/>
      <c r="AK218" s="17"/>
      <c r="AL218" s="17"/>
      <c r="AM218" s="17"/>
      <c r="AN218" s="17"/>
      <c r="AO218" s="17"/>
      <c r="AP218" s="17"/>
      <c r="AQ218" s="17"/>
      <c r="AR218" s="17"/>
      <c r="AS218" s="17"/>
    </row>
    <row r="219" spans="3:45" s="10" customFormat="1" x14ac:dyDescent="0.25">
      <c r="C219" s="17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7"/>
      <c r="O219" s="17"/>
      <c r="P219" s="17"/>
      <c r="Q219" s="17"/>
      <c r="R219" s="40"/>
      <c r="S219" s="17"/>
      <c r="T219" s="17"/>
      <c r="U219" s="17"/>
      <c r="V219" s="17"/>
      <c r="W219" s="17"/>
      <c r="X219" s="17"/>
      <c r="Y219" s="17"/>
      <c r="Z219" s="17"/>
      <c r="AA219" s="17"/>
      <c r="AB219" s="17"/>
      <c r="AC219" s="17"/>
      <c r="AD219" s="17"/>
      <c r="AE219" s="17"/>
      <c r="AF219" s="17"/>
      <c r="AG219" s="17"/>
      <c r="AH219" s="17"/>
      <c r="AI219" s="17"/>
      <c r="AJ219" s="17"/>
      <c r="AK219" s="17"/>
      <c r="AL219" s="17"/>
      <c r="AM219" s="17"/>
      <c r="AN219" s="17"/>
      <c r="AO219" s="17"/>
      <c r="AP219" s="17"/>
      <c r="AQ219" s="17"/>
      <c r="AR219" s="17"/>
      <c r="AS219" s="17"/>
    </row>
    <row r="220" spans="3:45" s="10" customFormat="1" x14ac:dyDescent="0.25">
      <c r="C220" s="17"/>
      <c r="D220" s="17"/>
      <c r="E220" s="17"/>
      <c r="F220" s="17"/>
      <c r="G220" s="17"/>
      <c r="H220" s="17"/>
      <c r="I220" s="17"/>
      <c r="J220" s="17"/>
      <c r="K220" s="17"/>
      <c r="L220" s="17"/>
      <c r="M220" s="17"/>
      <c r="N220" s="17"/>
      <c r="O220" s="17"/>
      <c r="P220" s="17"/>
      <c r="Q220" s="17"/>
      <c r="R220" s="40"/>
      <c r="S220" s="17"/>
      <c r="T220" s="17"/>
      <c r="U220" s="17"/>
      <c r="V220" s="17"/>
      <c r="W220" s="17"/>
      <c r="X220" s="17"/>
      <c r="Y220" s="17"/>
      <c r="Z220" s="17"/>
      <c r="AA220" s="17"/>
      <c r="AB220" s="17"/>
      <c r="AC220" s="17"/>
      <c r="AD220" s="17"/>
      <c r="AE220" s="17"/>
      <c r="AF220" s="17"/>
      <c r="AG220" s="17"/>
      <c r="AH220" s="17"/>
      <c r="AI220" s="17"/>
      <c r="AJ220" s="17"/>
      <c r="AK220" s="17"/>
      <c r="AL220" s="17"/>
      <c r="AM220" s="17"/>
      <c r="AN220" s="17"/>
      <c r="AO220" s="17"/>
      <c r="AP220" s="17"/>
      <c r="AQ220" s="17"/>
      <c r="AR220" s="17"/>
      <c r="AS220" s="17"/>
    </row>
    <row r="221" spans="3:45" s="10" customFormat="1" x14ac:dyDescent="0.25">
      <c r="C221" s="17"/>
      <c r="D221" s="17"/>
      <c r="E221" s="17"/>
      <c r="F221" s="17"/>
      <c r="G221" s="17"/>
      <c r="H221" s="17"/>
      <c r="I221" s="17"/>
      <c r="J221" s="17"/>
      <c r="K221" s="17"/>
      <c r="L221" s="17"/>
      <c r="M221" s="17"/>
      <c r="N221" s="17"/>
      <c r="O221" s="17"/>
      <c r="P221" s="17"/>
      <c r="Q221" s="17"/>
      <c r="R221" s="40"/>
      <c r="S221" s="17"/>
      <c r="T221" s="17"/>
      <c r="U221" s="17"/>
      <c r="V221" s="17"/>
      <c r="W221" s="17"/>
      <c r="X221" s="17"/>
      <c r="Y221" s="17"/>
      <c r="Z221" s="17"/>
      <c r="AA221" s="17"/>
      <c r="AB221" s="17"/>
      <c r="AC221" s="17"/>
      <c r="AD221" s="17"/>
      <c r="AE221" s="17"/>
      <c r="AF221" s="17"/>
      <c r="AG221" s="17"/>
      <c r="AH221" s="17"/>
      <c r="AI221" s="17"/>
      <c r="AJ221" s="17"/>
      <c r="AK221" s="17"/>
      <c r="AL221" s="17"/>
      <c r="AM221" s="17"/>
      <c r="AN221" s="17"/>
      <c r="AO221" s="17"/>
      <c r="AP221" s="17"/>
      <c r="AQ221" s="17"/>
      <c r="AR221" s="17"/>
      <c r="AS221" s="17"/>
    </row>
    <row r="222" spans="3:45" s="10" customFormat="1" x14ac:dyDescent="0.25">
      <c r="C222" s="8"/>
      <c r="D222" s="17"/>
      <c r="E222" s="8"/>
      <c r="F222" s="8"/>
      <c r="G222" s="8"/>
      <c r="H222" s="17"/>
      <c r="I222" s="8"/>
      <c r="J222" s="17"/>
      <c r="K222" s="17"/>
      <c r="L222" s="17"/>
      <c r="M222" s="17"/>
      <c r="N222" s="17"/>
      <c r="O222" s="17"/>
      <c r="P222" s="17"/>
      <c r="Q222" s="17"/>
      <c r="R222" s="40"/>
      <c r="S222" s="17"/>
      <c r="T222" s="17"/>
      <c r="U222" s="17"/>
      <c r="V222" s="17"/>
      <c r="W222" s="17"/>
      <c r="X222" s="17"/>
      <c r="Y222" s="17"/>
      <c r="Z222" s="17"/>
      <c r="AA222" s="17"/>
      <c r="AB222" s="17"/>
      <c r="AC222" s="17"/>
      <c r="AD222" s="17"/>
      <c r="AE222" s="17"/>
      <c r="AF222" s="17"/>
      <c r="AG222" s="17"/>
      <c r="AH222" s="17"/>
      <c r="AI222" s="17"/>
      <c r="AJ222" s="17"/>
      <c r="AK222" s="17"/>
      <c r="AL222" s="17"/>
      <c r="AM222" s="17"/>
      <c r="AN222" s="17"/>
      <c r="AO222" s="17"/>
      <c r="AP222" s="17"/>
      <c r="AQ222" s="17"/>
      <c r="AR222" s="17"/>
      <c r="AS222" s="17"/>
    </row>
    <row r="223" spans="3:45" s="10" customFormat="1" x14ac:dyDescent="0.25">
      <c r="C223" s="8"/>
      <c r="D223" s="17"/>
      <c r="E223" s="8"/>
      <c r="F223" s="8"/>
      <c r="G223" s="8"/>
      <c r="H223" s="17"/>
      <c r="I223" s="8"/>
      <c r="J223" s="17"/>
      <c r="K223" s="8"/>
      <c r="L223" s="17"/>
      <c r="M223" s="17"/>
      <c r="N223" s="8"/>
      <c r="O223" s="17"/>
      <c r="P223" s="17"/>
      <c r="Q223" s="17"/>
      <c r="R223" s="40"/>
      <c r="S223" s="17"/>
      <c r="T223" s="17"/>
      <c r="U223" s="17"/>
      <c r="V223" s="17"/>
      <c r="W223" s="17"/>
      <c r="X223" s="17"/>
      <c r="Y223" s="17"/>
      <c r="Z223" s="17"/>
      <c r="AA223" s="17"/>
      <c r="AB223" s="17"/>
      <c r="AC223" s="17"/>
      <c r="AD223" s="17"/>
      <c r="AE223" s="17"/>
      <c r="AF223" s="17"/>
      <c r="AG223" s="17"/>
      <c r="AH223" s="17"/>
      <c r="AI223" s="17"/>
      <c r="AJ223" s="17"/>
      <c r="AK223" s="17"/>
      <c r="AL223" s="17"/>
      <c r="AM223" s="17"/>
      <c r="AN223" s="17"/>
      <c r="AO223" s="17"/>
      <c r="AP223" s="17"/>
      <c r="AQ223" s="17"/>
      <c r="AR223" s="17"/>
      <c r="AS223" s="17"/>
    </row>
    <row r="224" spans="3:45" s="10" customFormat="1" x14ac:dyDescent="0.25">
      <c r="C224" s="8"/>
      <c r="D224" s="17"/>
      <c r="E224" s="8"/>
      <c r="F224" s="8"/>
      <c r="G224" s="8"/>
      <c r="H224" s="17"/>
      <c r="I224" s="8"/>
      <c r="J224" s="17"/>
      <c r="K224" s="8"/>
      <c r="L224" s="17"/>
      <c r="M224" s="17"/>
      <c r="N224" s="8"/>
      <c r="O224" s="17"/>
      <c r="P224" s="17"/>
      <c r="Q224" s="8"/>
      <c r="R224" s="40"/>
      <c r="S224" s="8"/>
      <c r="T224" s="17"/>
      <c r="U224" s="8"/>
      <c r="V224" s="17"/>
      <c r="W224" s="8"/>
      <c r="X224" s="17"/>
      <c r="Y224" s="17"/>
      <c r="Z224" s="17"/>
      <c r="AA224" s="17"/>
      <c r="AB224" s="17"/>
      <c r="AC224" s="17"/>
      <c r="AD224" s="17"/>
      <c r="AE224" s="17"/>
      <c r="AF224" s="17"/>
      <c r="AG224" s="17"/>
      <c r="AH224" s="17"/>
      <c r="AI224" s="17"/>
      <c r="AJ224" s="17"/>
      <c r="AK224" s="17"/>
      <c r="AL224" s="17"/>
      <c r="AM224" s="17"/>
      <c r="AN224" s="17"/>
      <c r="AO224" s="17"/>
      <c r="AP224" s="17"/>
      <c r="AQ224" s="17"/>
      <c r="AR224" s="17"/>
      <c r="AS224" s="17"/>
    </row>
    <row r="225" spans="3:45" s="10" customFormat="1" x14ac:dyDescent="0.25">
      <c r="C225" s="8"/>
      <c r="D225" s="17"/>
      <c r="E225" s="8"/>
      <c r="F225" s="8"/>
      <c r="G225" s="8"/>
      <c r="H225" s="17"/>
      <c r="I225" s="8"/>
      <c r="J225" s="17"/>
      <c r="K225" s="8"/>
      <c r="L225" s="17"/>
      <c r="M225" s="8"/>
      <c r="N225" s="8"/>
      <c r="O225" s="8"/>
      <c r="P225" s="17"/>
      <c r="Q225" s="8"/>
      <c r="R225" s="40"/>
      <c r="S225" s="8"/>
      <c r="T225" s="17"/>
      <c r="U225" s="8"/>
      <c r="V225" s="17"/>
      <c r="W225" s="8"/>
      <c r="X225" s="17"/>
      <c r="Y225" s="17"/>
      <c r="Z225" s="17"/>
      <c r="AA225" s="17"/>
      <c r="AB225" s="17"/>
      <c r="AC225" s="17"/>
      <c r="AD225" s="17"/>
      <c r="AE225" s="17"/>
      <c r="AF225" s="17"/>
      <c r="AG225" s="17"/>
      <c r="AH225" s="17"/>
      <c r="AI225" s="17"/>
      <c r="AJ225" s="17"/>
      <c r="AK225" s="17"/>
      <c r="AL225" s="17"/>
      <c r="AM225" s="17"/>
      <c r="AN225" s="17"/>
      <c r="AO225" s="17"/>
      <c r="AP225" s="17"/>
      <c r="AQ225" s="17"/>
      <c r="AR225" s="17"/>
      <c r="AS225" s="17"/>
    </row>
    <row r="226" spans="3:45" s="10" customFormat="1" x14ac:dyDescent="0.25">
      <c r="C226" s="8"/>
      <c r="D226" s="17"/>
      <c r="E226" s="8"/>
      <c r="F226" s="8"/>
      <c r="G226" s="8"/>
      <c r="H226" s="17"/>
      <c r="I226" s="8"/>
      <c r="J226" s="17"/>
      <c r="K226" s="8"/>
      <c r="L226" s="17"/>
      <c r="M226" s="8"/>
      <c r="N226" s="8"/>
      <c r="O226" s="8"/>
      <c r="P226" s="17"/>
      <c r="Q226" s="8"/>
      <c r="R226" s="40"/>
      <c r="S226" s="8"/>
      <c r="T226" s="17"/>
      <c r="U226" s="8"/>
      <c r="V226" s="17"/>
      <c r="W226" s="8"/>
      <c r="X226" s="17"/>
      <c r="Y226" s="17"/>
      <c r="Z226" s="17"/>
      <c r="AA226" s="17"/>
      <c r="AB226" s="17"/>
      <c r="AC226" s="17"/>
      <c r="AD226" s="17"/>
      <c r="AE226" s="17"/>
      <c r="AF226" s="17"/>
      <c r="AG226" s="17"/>
      <c r="AH226" s="17"/>
      <c r="AI226" s="17"/>
      <c r="AJ226" s="17"/>
      <c r="AK226" s="17"/>
      <c r="AL226" s="17"/>
      <c r="AM226" s="17"/>
      <c r="AN226" s="17"/>
      <c r="AO226" s="17"/>
      <c r="AP226" s="17"/>
      <c r="AQ226" s="17"/>
      <c r="AR226" s="17"/>
      <c r="AS226" s="17"/>
    </row>
    <row r="227" spans="3:45" s="10" customFormat="1" x14ac:dyDescent="0.25">
      <c r="C227" s="8"/>
      <c r="D227" s="17"/>
      <c r="E227" s="8"/>
      <c r="F227" s="8"/>
      <c r="G227" s="8"/>
      <c r="H227" s="17"/>
      <c r="I227" s="8"/>
      <c r="J227" s="17"/>
      <c r="K227" s="8"/>
      <c r="L227" s="17"/>
      <c r="M227" s="8"/>
      <c r="N227" s="8"/>
      <c r="O227" s="8"/>
      <c r="P227" s="17"/>
      <c r="Q227" s="8"/>
      <c r="R227" s="40"/>
      <c r="S227" s="8"/>
      <c r="T227" s="17"/>
      <c r="U227" s="8"/>
      <c r="V227" s="17"/>
      <c r="W227" s="8"/>
      <c r="X227" s="17"/>
      <c r="Y227" s="17"/>
      <c r="Z227" s="17"/>
      <c r="AA227" s="8"/>
      <c r="AB227" s="8"/>
      <c r="AC227" s="8"/>
      <c r="AD227" s="17"/>
      <c r="AE227" s="17"/>
      <c r="AF227" s="17"/>
      <c r="AG227" s="17"/>
      <c r="AH227" s="17"/>
      <c r="AI227" s="17"/>
      <c r="AJ227" s="17"/>
      <c r="AK227" s="17"/>
      <c r="AL227" s="17"/>
      <c r="AM227" s="17"/>
      <c r="AN227" s="17"/>
      <c r="AO227" s="17"/>
      <c r="AP227" s="17"/>
      <c r="AQ227" s="17"/>
      <c r="AR227" s="17"/>
      <c r="AS227" s="17"/>
    </row>
    <row r="228" spans="3:45" s="10" customFormat="1" x14ac:dyDescent="0.25">
      <c r="C228" s="8"/>
      <c r="D228" s="17"/>
      <c r="E228" s="8"/>
      <c r="F228" s="8"/>
      <c r="G228" s="8"/>
      <c r="H228" s="17"/>
      <c r="I228" s="8"/>
      <c r="J228" s="8"/>
      <c r="K228" s="8"/>
      <c r="L228" s="17"/>
      <c r="M228" s="8"/>
      <c r="N228" s="8"/>
      <c r="O228" s="8"/>
      <c r="P228" s="17"/>
      <c r="Q228" s="8"/>
      <c r="R228" s="40"/>
      <c r="S228" s="8"/>
      <c r="T228" s="17"/>
      <c r="U228" s="8"/>
      <c r="V228" s="17"/>
      <c r="W228" s="8"/>
      <c r="X228" s="17"/>
      <c r="Y228" s="8"/>
      <c r="Z228" s="8"/>
      <c r="AA228" s="8"/>
      <c r="AB228" s="8"/>
      <c r="AC228" s="8"/>
      <c r="AD228" s="8"/>
      <c r="AE228" s="8"/>
      <c r="AF228" s="17"/>
      <c r="AG228" s="17"/>
      <c r="AH228" s="17"/>
      <c r="AI228" s="17"/>
      <c r="AJ228" s="17"/>
      <c r="AK228" s="17"/>
      <c r="AL228" s="17"/>
      <c r="AM228" s="17"/>
      <c r="AN228" s="17"/>
      <c r="AO228" s="17"/>
      <c r="AP228" s="17"/>
      <c r="AQ228" s="17"/>
      <c r="AR228" s="17"/>
      <c r="AS228" s="17"/>
    </row>
    <row r="229" spans="3:45" s="7" customFormat="1" x14ac:dyDescent="0.25">
      <c r="C229" s="8"/>
      <c r="D229" s="17"/>
      <c r="E229" s="8"/>
      <c r="F229" s="8"/>
      <c r="G229" s="8"/>
      <c r="H229" s="17"/>
      <c r="I229" s="8"/>
      <c r="J229" s="8"/>
      <c r="K229" s="8"/>
      <c r="L229" s="17"/>
      <c r="M229" s="8"/>
      <c r="N229" s="8"/>
      <c r="O229" s="8"/>
      <c r="P229" s="17"/>
      <c r="Q229" s="8"/>
      <c r="R229" s="40"/>
      <c r="S229" s="8"/>
      <c r="T229" s="17"/>
      <c r="U229" s="8"/>
      <c r="V229" s="17"/>
      <c r="W229" s="8"/>
      <c r="X229" s="17"/>
      <c r="Y229" s="8"/>
      <c r="Z229" s="8"/>
      <c r="AA229" s="8"/>
      <c r="AB229" s="8"/>
      <c r="AC229" s="8"/>
      <c r="AD229" s="8"/>
      <c r="AE229" s="8"/>
      <c r="AF229" s="8"/>
      <c r="AG229" s="8"/>
      <c r="AH229" s="17"/>
      <c r="AI229" s="17"/>
      <c r="AJ229" s="8"/>
      <c r="AK229" s="8"/>
      <c r="AL229" s="8"/>
      <c r="AM229" s="8"/>
      <c r="AN229" s="8"/>
      <c r="AO229" s="8"/>
      <c r="AP229" s="8"/>
      <c r="AQ229" s="8"/>
      <c r="AR229" s="8"/>
      <c r="AS229" s="8"/>
    </row>
    <row r="230" spans="3:45" s="7" customFormat="1" x14ac:dyDescent="0.25">
      <c r="C230" s="8"/>
      <c r="D230" s="17"/>
      <c r="E230" s="8"/>
      <c r="F230" s="8"/>
      <c r="G230" s="8"/>
      <c r="H230" s="17"/>
      <c r="I230" s="8"/>
      <c r="J230" s="8"/>
      <c r="K230" s="8"/>
      <c r="L230" s="17"/>
      <c r="M230" s="8"/>
      <c r="N230" s="8"/>
      <c r="O230" s="8"/>
      <c r="P230" s="17"/>
      <c r="Q230" s="8"/>
      <c r="R230" s="40"/>
      <c r="S230" s="8"/>
      <c r="T230" s="17"/>
      <c r="U230" s="8"/>
      <c r="V230" s="17"/>
      <c r="W230" s="8"/>
      <c r="X230" s="17"/>
      <c r="Y230" s="8"/>
      <c r="Z230" s="8"/>
      <c r="AA230" s="8"/>
      <c r="AB230" s="8"/>
      <c r="AC230" s="8"/>
      <c r="AD230" s="8"/>
      <c r="AE230" s="8"/>
      <c r="AF230" s="8"/>
      <c r="AG230" s="8"/>
      <c r="AH230" s="17"/>
      <c r="AI230" s="17"/>
      <c r="AJ230" s="8"/>
      <c r="AK230" s="8"/>
      <c r="AL230" s="8"/>
      <c r="AM230" s="8"/>
      <c r="AN230" s="8"/>
      <c r="AO230" s="8"/>
      <c r="AP230" s="8"/>
      <c r="AQ230" s="8"/>
      <c r="AR230" s="8"/>
      <c r="AS230" s="8"/>
    </row>
    <row r="231" spans="3:45" s="7" customFormat="1" x14ac:dyDescent="0.25">
      <c r="C231" s="8"/>
      <c r="D231" s="17"/>
      <c r="E231" s="8"/>
      <c r="F231" s="8"/>
      <c r="G231" s="8"/>
      <c r="H231" s="17"/>
      <c r="I231" s="8"/>
      <c r="J231" s="8"/>
      <c r="K231" s="8"/>
      <c r="L231" s="17"/>
      <c r="M231" s="8"/>
      <c r="N231" s="8"/>
      <c r="O231" s="8"/>
      <c r="P231" s="17"/>
      <c r="Q231" s="8"/>
      <c r="R231" s="40"/>
      <c r="S231" s="8"/>
      <c r="T231" s="17"/>
      <c r="U231" s="8"/>
      <c r="V231" s="17"/>
      <c r="W231" s="8"/>
      <c r="X231" s="17"/>
      <c r="Y231" s="8"/>
      <c r="Z231" s="8"/>
      <c r="AA231" s="8"/>
      <c r="AB231" s="8"/>
      <c r="AC231" s="8"/>
      <c r="AD231" s="8"/>
      <c r="AE231" s="8"/>
      <c r="AF231" s="8"/>
      <c r="AG231" s="8"/>
      <c r="AH231" s="17"/>
      <c r="AI231" s="17"/>
      <c r="AJ231" s="8"/>
      <c r="AK231" s="8"/>
      <c r="AL231" s="8"/>
      <c r="AM231" s="8"/>
      <c r="AN231" s="8"/>
      <c r="AO231" s="8"/>
      <c r="AP231" s="8"/>
      <c r="AQ231" s="8"/>
      <c r="AR231" s="8"/>
      <c r="AS231" s="8"/>
    </row>
    <row r="232" spans="3:45" s="7" customFormat="1" x14ac:dyDescent="0.25">
      <c r="C232" s="8"/>
      <c r="D232" s="17"/>
      <c r="E232" s="8"/>
      <c r="F232" s="8"/>
      <c r="G232" s="8"/>
      <c r="H232" s="17"/>
      <c r="I232" s="8"/>
      <c r="J232" s="8"/>
      <c r="K232" s="8"/>
      <c r="L232" s="17"/>
      <c r="M232" s="8"/>
      <c r="N232" s="8"/>
      <c r="O232" s="8"/>
      <c r="P232" s="17"/>
      <c r="Q232" s="8"/>
      <c r="R232" s="40"/>
      <c r="S232" s="8"/>
      <c r="T232" s="17"/>
      <c r="U232" s="8"/>
      <c r="V232" s="17"/>
      <c r="W232" s="8"/>
      <c r="X232" s="17"/>
      <c r="Y232" s="8"/>
      <c r="Z232" s="8"/>
      <c r="AA232" s="8"/>
      <c r="AB232" s="8"/>
      <c r="AC232" s="8"/>
      <c r="AD232" s="8"/>
      <c r="AE232" s="8"/>
      <c r="AF232" s="8"/>
      <c r="AG232" s="8"/>
      <c r="AH232" s="17"/>
      <c r="AI232" s="17"/>
      <c r="AJ232" s="8"/>
      <c r="AK232" s="8"/>
      <c r="AL232" s="8"/>
      <c r="AM232" s="8"/>
      <c r="AN232" s="8"/>
      <c r="AO232" s="8"/>
      <c r="AP232" s="8"/>
      <c r="AQ232" s="8"/>
      <c r="AR232" s="8"/>
      <c r="AS232" s="8"/>
    </row>
    <row r="233" spans="3:45" s="7" customFormat="1" x14ac:dyDescent="0.25">
      <c r="C233" s="8"/>
      <c r="D233" s="17"/>
      <c r="E233" s="8"/>
      <c r="F233" s="8"/>
      <c r="G233" s="8"/>
      <c r="H233" s="17"/>
      <c r="I233" s="8"/>
      <c r="J233" s="8"/>
      <c r="K233" s="8"/>
      <c r="L233" s="17"/>
      <c r="M233" s="8"/>
      <c r="N233" s="8"/>
      <c r="O233" s="8"/>
      <c r="P233" s="17"/>
      <c r="Q233" s="8"/>
      <c r="R233" s="40"/>
      <c r="S233" s="8"/>
      <c r="T233" s="17"/>
      <c r="U233" s="8"/>
      <c r="V233" s="17"/>
      <c r="W233" s="8"/>
      <c r="X233" s="17"/>
      <c r="Y233" s="8"/>
      <c r="Z233" s="8"/>
      <c r="AA233" s="8"/>
      <c r="AB233" s="8"/>
      <c r="AC233" s="8"/>
      <c r="AD233" s="8"/>
      <c r="AE233" s="8"/>
      <c r="AF233" s="8"/>
      <c r="AG233" s="8"/>
      <c r="AH233" s="17"/>
      <c r="AI233" s="17"/>
      <c r="AJ233" s="8"/>
      <c r="AK233" s="8"/>
      <c r="AL233" s="8"/>
      <c r="AM233" s="8"/>
      <c r="AN233" s="8"/>
      <c r="AO233" s="8"/>
      <c r="AP233" s="8"/>
      <c r="AQ233" s="8"/>
      <c r="AR233" s="8"/>
      <c r="AS233" s="8"/>
    </row>
    <row r="234" spans="3:45" s="7" customFormat="1" x14ac:dyDescent="0.25">
      <c r="C234" s="8"/>
      <c r="D234" s="17"/>
      <c r="E234" s="8"/>
      <c r="F234" s="8"/>
      <c r="G234" s="8"/>
      <c r="H234" s="17"/>
      <c r="I234" s="8"/>
      <c r="J234" s="8"/>
      <c r="K234" s="8"/>
      <c r="L234" s="17"/>
      <c r="M234" s="8"/>
      <c r="N234" s="8"/>
      <c r="O234" s="8"/>
      <c r="P234" s="17"/>
      <c r="Q234" s="8"/>
      <c r="R234" s="40"/>
      <c r="S234" s="8"/>
      <c r="T234" s="17"/>
      <c r="U234" s="8"/>
      <c r="V234" s="17"/>
      <c r="W234" s="8"/>
      <c r="X234" s="17"/>
      <c r="Y234" s="8"/>
      <c r="Z234" s="8"/>
      <c r="AA234" s="8"/>
      <c r="AB234" s="8"/>
      <c r="AC234" s="8"/>
      <c r="AD234" s="8"/>
      <c r="AE234" s="8"/>
      <c r="AF234" s="8"/>
      <c r="AG234" s="8"/>
      <c r="AH234" s="17"/>
      <c r="AI234" s="17"/>
      <c r="AJ234" s="8"/>
      <c r="AK234" s="8"/>
      <c r="AL234" s="8"/>
      <c r="AM234" s="8"/>
      <c r="AN234" s="8"/>
      <c r="AO234" s="8"/>
      <c r="AP234" s="8"/>
      <c r="AQ234" s="8"/>
      <c r="AR234" s="8"/>
      <c r="AS234" s="8"/>
    </row>
    <row r="235" spans="3:45" s="7" customFormat="1" x14ac:dyDescent="0.25">
      <c r="C235" s="8"/>
      <c r="D235" s="17"/>
      <c r="E235" s="8"/>
      <c r="F235" s="8"/>
      <c r="G235" s="8"/>
      <c r="H235" s="17"/>
      <c r="I235" s="8"/>
      <c r="J235" s="8"/>
      <c r="K235" s="8"/>
      <c r="L235" s="17"/>
      <c r="M235" s="8"/>
      <c r="N235" s="8"/>
      <c r="O235" s="8"/>
      <c r="P235" s="17"/>
      <c r="Q235" s="8"/>
      <c r="R235" s="40"/>
      <c r="S235" s="8"/>
      <c r="T235" s="17"/>
      <c r="U235" s="8"/>
      <c r="V235" s="17"/>
      <c r="W235" s="8"/>
      <c r="X235" s="17"/>
      <c r="Y235" s="8"/>
      <c r="Z235" s="8"/>
      <c r="AA235" s="8"/>
      <c r="AB235" s="8"/>
      <c r="AC235" s="8"/>
      <c r="AD235" s="8"/>
      <c r="AE235" s="8"/>
      <c r="AF235" s="8"/>
      <c r="AG235" s="8"/>
      <c r="AH235" s="17"/>
      <c r="AI235" s="17"/>
      <c r="AJ235" s="8"/>
      <c r="AK235" s="8"/>
      <c r="AL235" s="8"/>
      <c r="AM235" s="8"/>
      <c r="AN235" s="8"/>
      <c r="AO235" s="8"/>
      <c r="AP235" s="8"/>
      <c r="AQ235" s="8"/>
      <c r="AR235" s="8"/>
      <c r="AS235" s="8"/>
    </row>
    <row r="236" spans="3:45" s="7" customFormat="1" x14ac:dyDescent="0.25">
      <c r="C236" s="8"/>
      <c r="D236" s="17"/>
      <c r="E236" s="8"/>
      <c r="F236" s="8"/>
      <c r="G236" s="8"/>
      <c r="H236" s="17"/>
      <c r="I236" s="8"/>
      <c r="J236" s="8"/>
      <c r="K236" s="8"/>
      <c r="L236" s="17"/>
      <c r="M236" s="8"/>
      <c r="N236" s="8"/>
      <c r="O236" s="8"/>
      <c r="P236" s="17"/>
      <c r="Q236" s="8"/>
      <c r="R236" s="40"/>
      <c r="S236" s="8"/>
      <c r="T236" s="17"/>
      <c r="U236" s="8"/>
      <c r="V236" s="17"/>
      <c r="W236" s="8"/>
      <c r="X236" s="17"/>
      <c r="Y236" s="8"/>
      <c r="Z236" s="8"/>
      <c r="AA236" s="8"/>
      <c r="AB236" s="8"/>
      <c r="AC236" s="8"/>
      <c r="AD236" s="8"/>
      <c r="AE236" s="8"/>
      <c r="AF236" s="8"/>
      <c r="AG236" s="8"/>
      <c r="AH236" s="17"/>
      <c r="AI236" s="17"/>
      <c r="AJ236" s="8"/>
      <c r="AK236" s="8"/>
      <c r="AL236" s="8"/>
      <c r="AM236" s="8"/>
      <c r="AN236" s="8"/>
      <c r="AO236" s="8"/>
      <c r="AP236" s="8"/>
      <c r="AQ236" s="8"/>
      <c r="AR236" s="8"/>
      <c r="AS236" s="8"/>
    </row>
    <row r="237" spans="3:45" s="7" customFormat="1" x14ac:dyDescent="0.25">
      <c r="C237" s="8"/>
      <c r="D237" s="17"/>
      <c r="E237" s="8"/>
      <c r="F237" s="8"/>
      <c r="G237" s="8"/>
      <c r="H237" s="17"/>
      <c r="I237" s="8"/>
      <c r="J237" s="8"/>
      <c r="K237" s="8"/>
      <c r="L237" s="17"/>
      <c r="M237" s="8"/>
      <c r="N237" s="8"/>
      <c r="O237" s="8"/>
      <c r="P237" s="17"/>
      <c r="Q237" s="8"/>
      <c r="R237" s="40"/>
      <c r="S237" s="8"/>
      <c r="T237" s="17"/>
      <c r="U237" s="8"/>
      <c r="V237" s="17"/>
      <c r="W237" s="8"/>
      <c r="X237" s="17"/>
      <c r="Y237" s="8"/>
      <c r="Z237" s="8"/>
      <c r="AA237" s="8"/>
      <c r="AB237" s="8"/>
      <c r="AC237" s="8"/>
      <c r="AD237" s="8"/>
      <c r="AE237" s="8"/>
      <c r="AF237" s="8"/>
      <c r="AG237" s="8"/>
      <c r="AH237" s="17"/>
      <c r="AI237" s="17"/>
      <c r="AJ237" s="8"/>
      <c r="AK237" s="8"/>
      <c r="AL237" s="8"/>
      <c r="AM237" s="8"/>
      <c r="AN237" s="8"/>
      <c r="AO237" s="8"/>
      <c r="AP237" s="8"/>
      <c r="AQ237" s="8"/>
      <c r="AR237" s="8"/>
      <c r="AS237" s="8"/>
    </row>
    <row r="238" spans="3:45" s="7" customFormat="1" x14ac:dyDescent="0.25">
      <c r="C238" s="8"/>
      <c r="D238" s="17"/>
      <c r="E238" s="8"/>
      <c r="F238" s="8"/>
      <c r="G238" s="8"/>
      <c r="H238" s="17"/>
      <c r="I238" s="8"/>
      <c r="J238" s="8"/>
      <c r="K238" s="8"/>
      <c r="L238" s="17"/>
      <c r="M238" s="8"/>
      <c r="N238" s="8"/>
      <c r="O238" s="8"/>
      <c r="P238" s="17"/>
      <c r="Q238" s="8"/>
      <c r="R238" s="40"/>
      <c r="S238" s="8"/>
      <c r="T238" s="17"/>
      <c r="U238" s="8"/>
      <c r="V238" s="17"/>
      <c r="W238" s="8"/>
      <c r="X238" s="17"/>
      <c r="Y238" s="8"/>
      <c r="Z238" s="8"/>
      <c r="AA238" s="8"/>
      <c r="AB238" s="8"/>
      <c r="AC238" s="8"/>
      <c r="AD238" s="8"/>
      <c r="AE238" s="8"/>
      <c r="AF238" s="8"/>
      <c r="AG238" s="8"/>
      <c r="AH238" s="17"/>
      <c r="AI238" s="17"/>
      <c r="AJ238" s="8"/>
      <c r="AK238" s="8"/>
      <c r="AL238" s="8"/>
      <c r="AM238" s="8"/>
      <c r="AN238" s="8"/>
      <c r="AO238" s="8"/>
      <c r="AP238" s="8"/>
      <c r="AQ238" s="8"/>
      <c r="AR238" s="8"/>
      <c r="AS238" s="8"/>
    </row>
    <row r="239" spans="3:45" s="7" customFormat="1" x14ac:dyDescent="0.25">
      <c r="C239" s="8"/>
      <c r="D239" s="17"/>
      <c r="E239" s="8"/>
      <c r="F239" s="8"/>
      <c r="G239" s="8"/>
      <c r="H239" s="17"/>
      <c r="I239" s="8"/>
      <c r="J239" s="8"/>
      <c r="K239" s="8"/>
      <c r="L239" s="17"/>
      <c r="M239" s="8"/>
      <c r="N239" s="8"/>
      <c r="O239" s="8"/>
      <c r="P239" s="17"/>
      <c r="Q239" s="8"/>
      <c r="R239" s="40"/>
      <c r="S239" s="8"/>
      <c r="T239" s="17"/>
      <c r="U239" s="8"/>
      <c r="V239" s="17"/>
      <c r="W239" s="8"/>
      <c r="X239" s="17"/>
      <c r="Y239" s="8"/>
      <c r="Z239" s="8"/>
      <c r="AA239" s="8"/>
      <c r="AB239" s="8"/>
      <c r="AC239" s="8"/>
      <c r="AD239" s="8"/>
      <c r="AE239" s="8"/>
      <c r="AF239" s="8"/>
      <c r="AG239" s="8"/>
      <c r="AH239" s="17"/>
      <c r="AI239" s="17"/>
      <c r="AJ239" s="8"/>
      <c r="AK239" s="8"/>
      <c r="AL239" s="8"/>
      <c r="AM239" s="8"/>
      <c r="AN239" s="8"/>
      <c r="AO239" s="8"/>
      <c r="AP239" s="8"/>
      <c r="AQ239" s="8"/>
      <c r="AR239" s="8"/>
      <c r="AS239" s="8"/>
    </row>
    <row r="240" spans="3:45" s="7" customFormat="1" x14ac:dyDescent="0.25">
      <c r="C240" s="8"/>
      <c r="D240" s="17"/>
      <c r="E240" s="8"/>
      <c r="F240" s="8"/>
      <c r="G240" s="8"/>
      <c r="H240" s="17"/>
      <c r="I240" s="8"/>
      <c r="J240" s="8"/>
      <c r="K240" s="8"/>
      <c r="L240" s="17"/>
      <c r="M240" s="8"/>
      <c r="N240" s="8"/>
      <c r="O240" s="8"/>
      <c r="P240" s="17"/>
      <c r="Q240" s="8"/>
      <c r="R240" s="40"/>
      <c r="S240" s="8"/>
      <c r="T240" s="17"/>
      <c r="U240" s="8"/>
      <c r="V240" s="17"/>
      <c r="W240" s="8"/>
      <c r="X240" s="17"/>
      <c r="Y240" s="8"/>
      <c r="Z240" s="8"/>
      <c r="AA240" s="8"/>
      <c r="AB240" s="8"/>
      <c r="AC240" s="8"/>
      <c r="AD240" s="8"/>
      <c r="AE240" s="8"/>
      <c r="AF240" s="8"/>
      <c r="AG240" s="8"/>
      <c r="AH240" s="17"/>
      <c r="AI240" s="17"/>
      <c r="AJ240" s="8"/>
      <c r="AK240" s="8"/>
      <c r="AL240" s="8"/>
      <c r="AM240" s="8"/>
      <c r="AN240" s="8"/>
      <c r="AO240" s="8"/>
      <c r="AP240" s="8"/>
      <c r="AQ240" s="8"/>
      <c r="AR240" s="8"/>
      <c r="AS240" s="8"/>
    </row>
    <row r="241" spans="3:45" s="7" customFormat="1" x14ac:dyDescent="0.25">
      <c r="C241" s="8"/>
      <c r="D241" s="17"/>
      <c r="E241" s="8"/>
      <c r="F241" s="8"/>
      <c r="G241" s="8"/>
      <c r="H241" s="17"/>
      <c r="I241" s="8"/>
      <c r="J241" s="8"/>
      <c r="K241" s="8"/>
      <c r="L241" s="17"/>
      <c r="M241" s="8"/>
      <c r="N241" s="8"/>
      <c r="O241" s="8"/>
      <c r="P241" s="17"/>
      <c r="Q241" s="8"/>
      <c r="R241" s="40"/>
      <c r="S241" s="8"/>
      <c r="T241" s="17"/>
      <c r="U241" s="8"/>
      <c r="V241" s="17"/>
      <c r="W241" s="8"/>
      <c r="X241" s="17"/>
      <c r="Y241" s="8"/>
      <c r="Z241" s="8"/>
      <c r="AA241" s="8"/>
      <c r="AB241" s="8"/>
      <c r="AC241" s="8"/>
      <c r="AD241" s="8"/>
      <c r="AE241" s="8"/>
      <c r="AF241" s="8"/>
      <c r="AG241" s="8"/>
      <c r="AH241" s="17"/>
      <c r="AI241" s="17"/>
      <c r="AJ241" s="8"/>
      <c r="AK241" s="8"/>
      <c r="AL241" s="8"/>
      <c r="AM241" s="8"/>
      <c r="AN241" s="8"/>
      <c r="AO241" s="8"/>
      <c r="AP241" s="8"/>
      <c r="AQ241" s="8"/>
      <c r="AR241" s="8"/>
      <c r="AS241" s="8"/>
    </row>
    <row r="242" spans="3:45" s="7" customFormat="1" x14ac:dyDescent="0.25">
      <c r="C242" s="8"/>
      <c r="D242" s="17"/>
      <c r="E242" s="8"/>
      <c r="F242" s="8"/>
      <c r="G242" s="8"/>
      <c r="H242" s="17"/>
      <c r="I242" s="8"/>
      <c r="J242" s="8"/>
      <c r="K242" s="8"/>
      <c r="L242" s="17"/>
      <c r="M242" s="8"/>
      <c r="N242" s="8"/>
      <c r="O242" s="8"/>
      <c r="P242" s="17"/>
      <c r="Q242" s="8"/>
      <c r="R242" s="40"/>
      <c r="S242" s="8"/>
      <c r="T242" s="17"/>
      <c r="U242" s="8"/>
      <c r="V242" s="17"/>
      <c r="W242" s="8"/>
      <c r="X242" s="17"/>
      <c r="Y242" s="8"/>
      <c r="Z242" s="8"/>
      <c r="AA242" s="8"/>
      <c r="AB242" s="8"/>
      <c r="AC242" s="8"/>
      <c r="AD242" s="8"/>
      <c r="AE242" s="8"/>
      <c r="AF242" s="8"/>
      <c r="AG242" s="8"/>
      <c r="AH242" s="17"/>
      <c r="AI242" s="17"/>
      <c r="AJ242" s="8"/>
      <c r="AK242" s="8"/>
      <c r="AL242" s="8"/>
      <c r="AM242" s="8"/>
      <c r="AN242" s="8"/>
      <c r="AO242" s="8"/>
      <c r="AP242" s="8"/>
      <c r="AQ242" s="8"/>
      <c r="AR242" s="8"/>
      <c r="AS242" s="8"/>
    </row>
    <row r="243" spans="3:45" s="7" customFormat="1" x14ac:dyDescent="0.25">
      <c r="C243" s="8"/>
      <c r="D243" s="17"/>
      <c r="E243" s="8"/>
      <c r="F243" s="8"/>
      <c r="G243" s="8"/>
      <c r="H243" s="17"/>
      <c r="I243" s="8"/>
      <c r="J243" s="8"/>
      <c r="K243" s="8"/>
      <c r="L243" s="17"/>
      <c r="M243" s="8"/>
      <c r="N243" s="8"/>
      <c r="O243" s="8"/>
      <c r="P243" s="17"/>
      <c r="Q243" s="8"/>
      <c r="R243" s="40"/>
      <c r="S243" s="8"/>
      <c r="T243" s="17"/>
      <c r="U243" s="8"/>
      <c r="V243" s="17"/>
      <c r="W243" s="8"/>
      <c r="X243" s="17"/>
      <c r="Y243" s="8"/>
      <c r="Z243" s="8"/>
      <c r="AA243" s="8"/>
      <c r="AB243" s="8"/>
      <c r="AC243" s="8"/>
      <c r="AD243" s="8"/>
      <c r="AE243" s="8"/>
      <c r="AF243" s="8"/>
      <c r="AG243" s="8"/>
      <c r="AH243" s="17"/>
      <c r="AI243" s="17"/>
      <c r="AJ243" s="8"/>
      <c r="AK243" s="8"/>
      <c r="AL243" s="8"/>
      <c r="AM243" s="8"/>
      <c r="AN243" s="8"/>
      <c r="AO243" s="8"/>
      <c r="AP243" s="8"/>
      <c r="AQ243" s="8"/>
      <c r="AR243" s="8"/>
      <c r="AS243" s="8"/>
    </row>
    <row r="244" spans="3:45" s="7" customFormat="1" x14ac:dyDescent="0.25">
      <c r="C244" s="8"/>
      <c r="D244" s="17"/>
      <c r="E244" s="8"/>
      <c r="F244" s="8"/>
      <c r="G244" s="8"/>
      <c r="H244" s="17"/>
      <c r="I244" s="8"/>
      <c r="J244" s="8"/>
      <c r="K244" s="8"/>
      <c r="L244" s="17"/>
      <c r="M244" s="8"/>
      <c r="N244" s="8"/>
      <c r="O244" s="8"/>
      <c r="P244" s="17"/>
      <c r="Q244" s="8"/>
      <c r="R244" s="40"/>
      <c r="S244" s="8"/>
      <c r="T244" s="17"/>
      <c r="U244" s="8"/>
      <c r="V244" s="17"/>
      <c r="W244" s="8"/>
      <c r="X244" s="17"/>
      <c r="Y244" s="8"/>
      <c r="Z244" s="8"/>
      <c r="AA244" s="8"/>
      <c r="AB244" s="8"/>
      <c r="AC244" s="8"/>
      <c r="AD244" s="8"/>
      <c r="AE244" s="8"/>
      <c r="AF244" s="8"/>
      <c r="AG244" s="8"/>
      <c r="AH244" s="17"/>
      <c r="AI244" s="17"/>
      <c r="AJ244" s="8"/>
      <c r="AK244" s="8"/>
      <c r="AL244" s="8"/>
      <c r="AM244" s="8"/>
      <c r="AN244" s="8"/>
      <c r="AO244" s="8"/>
      <c r="AP244" s="8"/>
      <c r="AQ244" s="8"/>
      <c r="AR244" s="8"/>
      <c r="AS244" s="8"/>
    </row>
    <row r="245" spans="3:45" s="7" customFormat="1" x14ac:dyDescent="0.25">
      <c r="C245" s="8"/>
      <c r="D245" s="17"/>
      <c r="E245" s="8"/>
      <c r="F245" s="8"/>
      <c r="G245" s="8"/>
      <c r="H245" s="17"/>
      <c r="I245" s="8"/>
      <c r="J245" s="8"/>
      <c r="K245" s="8"/>
      <c r="L245" s="17"/>
      <c r="M245" s="8"/>
      <c r="N245" s="8"/>
      <c r="O245" s="8"/>
      <c r="P245" s="17"/>
      <c r="Q245" s="8"/>
      <c r="R245" s="40"/>
      <c r="S245" s="8"/>
      <c r="T245" s="17"/>
      <c r="U245" s="8"/>
      <c r="V245" s="17"/>
      <c r="W245" s="8"/>
      <c r="X245" s="17"/>
      <c r="Y245" s="8"/>
      <c r="Z245" s="8"/>
      <c r="AA245" s="8"/>
      <c r="AB245" s="8"/>
      <c r="AC245" s="8"/>
      <c r="AD245" s="8"/>
      <c r="AE245" s="8"/>
      <c r="AF245" s="8"/>
      <c r="AG245" s="8"/>
      <c r="AH245" s="17"/>
      <c r="AI245" s="17"/>
      <c r="AJ245" s="8"/>
      <c r="AK245" s="8"/>
      <c r="AL245" s="8"/>
      <c r="AM245" s="8"/>
      <c r="AN245" s="8"/>
      <c r="AO245" s="8"/>
      <c r="AP245" s="8"/>
      <c r="AQ245" s="8"/>
      <c r="AR245" s="8"/>
      <c r="AS245" s="8"/>
    </row>
    <row r="246" spans="3:45" s="7" customFormat="1" x14ac:dyDescent="0.25">
      <c r="C246" s="8"/>
      <c r="D246" s="17"/>
      <c r="E246" s="8"/>
      <c r="F246" s="8"/>
      <c r="G246" s="8"/>
      <c r="H246" s="17"/>
      <c r="I246" s="8"/>
      <c r="J246" s="8"/>
      <c r="K246" s="8"/>
      <c r="L246" s="17"/>
      <c r="M246" s="8"/>
      <c r="N246" s="8"/>
      <c r="O246" s="8"/>
      <c r="P246" s="17"/>
      <c r="Q246" s="8"/>
      <c r="R246" s="40"/>
      <c r="S246" s="8"/>
      <c r="T246" s="17"/>
      <c r="U246" s="8"/>
      <c r="V246" s="17"/>
      <c r="W246" s="8"/>
      <c r="X246" s="17"/>
      <c r="Y246" s="8"/>
      <c r="Z246" s="8"/>
      <c r="AA246" s="8"/>
      <c r="AB246" s="8"/>
      <c r="AC246" s="8"/>
      <c r="AD246" s="8"/>
      <c r="AE246" s="8"/>
      <c r="AF246" s="8"/>
      <c r="AG246" s="8"/>
      <c r="AH246" s="17"/>
      <c r="AI246" s="17"/>
      <c r="AJ246" s="8"/>
      <c r="AK246" s="8"/>
      <c r="AL246" s="8"/>
      <c r="AM246" s="8"/>
      <c r="AN246" s="8"/>
      <c r="AO246" s="8"/>
      <c r="AP246" s="8"/>
      <c r="AQ246" s="8"/>
      <c r="AR246" s="8"/>
      <c r="AS246" s="8"/>
    </row>
    <row r="247" spans="3:45" s="7" customFormat="1" x14ac:dyDescent="0.25">
      <c r="C247" s="8"/>
      <c r="D247" s="17"/>
      <c r="E247" s="8"/>
      <c r="F247" s="8"/>
      <c r="G247" s="8"/>
      <c r="H247" s="17"/>
      <c r="I247" s="8"/>
      <c r="J247" s="8"/>
      <c r="K247" s="8"/>
      <c r="L247" s="17"/>
      <c r="M247" s="8"/>
      <c r="N247" s="8"/>
      <c r="O247" s="8"/>
      <c r="P247" s="17"/>
      <c r="Q247" s="8"/>
      <c r="R247" s="40"/>
      <c r="S247" s="8"/>
      <c r="T247" s="17"/>
      <c r="U247" s="8"/>
      <c r="V247" s="17"/>
      <c r="W247" s="8"/>
      <c r="X247" s="17"/>
      <c r="Y247" s="8"/>
      <c r="Z247" s="8"/>
      <c r="AA247" s="8"/>
      <c r="AB247" s="8"/>
      <c r="AC247" s="8"/>
      <c r="AD247" s="8"/>
      <c r="AE247" s="8"/>
      <c r="AF247" s="8"/>
      <c r="AG247" s="8"/>
      <c r="AH247" s="17"/>
      <c r="AI247" s="17"/>
      <c r="AJ247" s="8"/>
      <c r="AK247" s="8"/>
      <c r="AL247" s="8"/>
      <c r="AM247" s="8"/>
      <c r="AN247" s="8"/>
      <c r="AO247" s="8"/>
      <c r="AP247" s="8"/>
      <c r="AQ247" s="8"/>
      <c r="AR247" s="8"/>
      <c r="AS247" s="8"/>
    </row>
    <row r="248" spans="3:45" s="7" customFormat="1" x14ac:dyDescent="0.25">
      <c r="C248" s="8"/>
      <c r="D248" s="17"/>
      <c r="E248" s="8"/>
      <c r="F248" s="8"/>
      <c r="G248" s="8"/>
      <c r="H248" s="17"/>
      <c r="I248" s="8"/>
      <c r="J248" s="8"/>
      <c r="K248" s="8"/>
      <c r="L248" s="17"/>
      <c r="M248" s="8"/>
      <c r="N248" s="8"/>
      <c r="O248" s="8"/>
      <c r="P248" s="17"/>
      <c r="Q248" s="8"/>
      <c r="R248" s="40"/>
      <c r="S248" s="8"/>
      <c r="T248" s="17"/>
      <c r="U248" s="8"/>
      <c r="V248" s="17"/>
      <c r="W248" s="8"/>
      <c r="X248" s="17"/>
      <c r="Y248" s="8"/>
      <c r="Z248" s="8"/>
      <c r="AA248" s="8"/>
      <c r="AB248" s="8"/>
      <c r="AC248" s="8"/>
      <c r="AD248" s="8"/>
      <c r="AE248" s="8"/>
      <c r="AF248" s="8"/>
      <c r="AG248" s="8"/>
      <c r="AH248" s="17"/>
      <c r="AI248" s="17"/>
    </row>
    <row r="249" spans="3:45" s="7" customFormat="1" x14ac:dyDescent="0.25">
      <c r="C249" s="8"/>
      <c r="D249" s="17"/>
      <c r="E249" s="8"/>
      <c r="F249" s="8"/>
      <c r="G249" s="8"/>
      <c r="H249" s="17"/>
      <c r="I249" s="8"/>
      <c r="J249" s="8"/>
      <c r="K249" s="8"/>
      <c r="L249" s="17"/>
      <c r="M249" s="8"/>
      <c r="N249" s="8"/>
      <c r="O249" s="8"/>
      <c r="P249" s="17"/>
      <c r="Q249" s="8"/>
      <c r="R249" s="40"/>
      <c r="S249" s="8"/>
      <c r="T249" s="17"/>
      <c r="U249" s="8"/>
      <c r="V249" s="17"/>
      <c r="W249" s="8"/>
      <c r="X249" s="17"/>
      <c r="Y249" s="8"/>
      <c r="Z249" s="8"/>
      <c r="AA249" s="8"/>
      <c r="AB249" s="8"/>
      <c r="AC249" s="8"/>
      <c r="AD249" s="8"/>
      <c r="AE249" s="8"/>
      <c r="AF249" s="8"/>
      <c r="AG249" s="8"/>
      <c r="AH249" s="17"/>
      <c r="AI249" s="17"/>
    </row>
    <row r="250" spans="3:45" s="7" customFormat="1" x14ac:dyDescent="0.25">
      <c r="C250" s="8"/>
      <c r="D250" s="17"/>
      <c r="E250" s="8"/>
      <c r="F250" s="8"/>
      <c r="G250" s="8"/>
      <c r="H250" s="17"/>
      <c r="I250" s="8"/>
      <c r="J250" s="8"/>
      <c r="K250" s="8"/>
      <c r="L250" s="17"/>
      <c r="M250" s="8"/>
      <c r="N250" s="8"/>
      <c r="O250" s="8"/>
      <c r="P250" s="17"/>
      <c r="Q250" s="8"/>
      <c r="R250" s="40"/>
      <c r="S250" s="8"/>
      <c r="T250" s="17"/>
      <c r="U250" s="8"/>
      <c r="V250" s="17"/>
      <c r="W250" s="8"/>
      <c r="X250" s="17"/>
      <c r="Y250" s="8"/>
      <c r="Z250" s="8"/>
      <c r="AA250" s="8"/>
      <c r="AB250" s="8"/>
      <c r="AC250" s="8"/>
      <c r="AD250" s="8"/>
      <c r="AE250" s="8"/>
      <c r="AF250" s="8"/>
      <c r="AG250" s="8"/>
      <c r="AH250" s="17"/>
      <c r="AI250" s="17"/>
    </row>
    <row r="251" spans="3:45" s="7" customFormat="1" x14ac:dyDescent="0.25">
      <c r="C251" s="8"/>
      <c r="D251" s="17"/>
      <c r="E251" s="8"/>
      <c r="F251" s="8"/>
      <c r="G251" s="8"/>
      <c r="H251" s="17"/>
      <c r="I251" s="8"/>
      <c r="J251" s="8"/>
      <c r="K251" s="8"/>
      <c r="L251" s="17"/>
      <c r="M251" s="8"/>
      <c r="N251" s="8"/>
      <c r="O251" s="8"/>
      <c r="P251" s="17"/>
      <c r="Q251" s="8"/>
      <c r="R251" s="40"/>
      <c r="S251" s="8"/>
      <c r="T251" s="17"/>
      <c r="U251" s="8"/>
      <c r="V251" s="17"/>
      <c r="W251" s="8"/>
      <c r="X251" s="17"/>
      <c r="Y251" s="8"/>
      <c r="Z251" s="8"/>
      <c r="AA251" s="8"/>
      <c r="AB251" s="8"/>
      <c r="AC251" s="8"/>
      <c r="AD251" s="8"/>
      <c r="AE251" s="8"/>
      <c r="AF251" s="8"/>
      <c r="AG251" s="8"/>
      <c r="AH251" s="17"/>
      <c r="AI251" s="17"/>
    </row>
    <row r="252" spans="3:45" s="7" customFormat="1" x14ac:dyDescent="0.25">
      <c r="C252" s="8"/>
      <c r="D252" s="17"/>
      <c r="E252" s="8"/>
      <c r="F252" s="8"/>
      <c r="G252" s="8"/>
      <c r="H252" s="17"/>
      <c r="I252" s="8"/>
      <c r="J252" s="8"/>
      <c r="K252" s="8"/>
      <c r="L252" s="17"/>
      <c r="M252" s="8"/>
      <c r="N252" s="8"/>
      <c r="O252" s="8"/>
      <c r="P252" s="17"/>
      <c r="Q252" s="8"/>
      <c r="R252" s="40"/>
      <c r="S252" s="8"/>
      <c r="T252" s="17"/>
      <c r="U252" s="8"/>
      <c r="V252" s="17"/>
      <c r="W252" s="8"/>
      <c r="X252" s="17"/>
      <c r="Y252" s="8"/>
      <c r="Z252" s="8"/>
      <c r="AA252" s="8"/>
      <c r="AB252" s="8"/>
      <c r="AC252" s="8"/>
      <c r="AD252" s="8"/>
      <c r="AE252" s="8"/>
      <c r="AF252" s="8"/>
      <c r="AG252" s="8"/>
      <c r="AH252" s="17"/>
      <c r="AI252" s="17"/>
    </row>
    <row r="253" spans="3:45" s="7" customFormat="1" x14ac:dyDescent="0.25">
      <c r="C253" s="8"/>
      <c r="D253" s="17"/>
      <c r="E253" s="8"/>
      <c r="F253" s="8"/>
      <c r="G253" s="8"/>
      <c r="H253" s="17"/>
      <c r="I253" s="8"/>
      <c r="J253" s="8"/>
      <c r="K253" s="8"/>
      <c r="L253" s="17"/>
      <c r="M253" s="8"/>
      <c r="N253" s="8"/>
      <c r="O253" s="8"/>
      <c r="P253" s="17"/>
      <c r="Q253" s="8"/>
      <c r="R253" s="40"/>
      <c r="S253" s="8"/>
      <c r="T253" s="17"/>
      <c r="U253" s="8"/>
      <c r="V253" s="17"/>
      <c r="W253" s="8"/>
      <c r="X253" s="17"/>
      <c r="Y253" s="8"/>
      <c r="Z253" s="8"/>
      <c r="AA253" s="8"/>
      <c r="AB253" s="8"/>
      <c r="AC253" s="8"/>
      <c r="AD253" s="8"/>
      <c r="AE253" s="8"/>
      <c r="AF253" s="8"/>
      <c r="AG253" s="8"/>
      <c r="AH253" s="17"/>
      <c r="AI253" s="17"/>
    </row>
    <row r="254" spans="3:45" s="7" customFormat="1" x14ac:dyDescent="0.25">
      <c r="C254" s="8"/>
      <c r="D254" s="17"/>
      <c r="E254" s="8"/>
      <c r="F254" s="8"/>
      <c r="G254" s="8"/>
      <c r="H254" s="17"/>
      <c r="I254" s="8"/>
      <c r="J254" s="8"/>
      <c r="K254" s="8"/>
      <c r="L254" s="17"/>
      <c r="M254" s="8"/>
      <c r="N254" s="8"/>
      <c r="O254" s="8"/>
      <c r="P254" s="17"/>
      <c r="Q254" s="8"/>
      <c r="R254" s="40"/>
      <c r="S254" s="8"/>
      <c r="T254" s="17"/>
      <c r="U254" s="8"/>
      <c r="V254" s="17"/>
      <c r="W254" s="8"/>
      <c r="X254" s="17"/>
      <c r="Y254" s="8"/>
      <c r="Z254" s="8"/>
      <c r="AA254" s="8"/>
      <c r="AB254" s="8"/>
      <c r="AC254" s="8"/>
      <c r="AD254" s="8"/>
      <c r="AE254" s="8"/>
      <c r="AF254" s="8"/>
      <c r="AG254" s="8"/>
      <c r="AH254" s="17"/>
      <c r="AI254" s="17"/>
    </row>
    <row r="255" spans="3:45" s="7" customFormat="1" x14ac:dyDescent="0.25">
      <c r="C255" s="8"/>
      <c r="D255" s="17"/>
      <c r="E255" s="8"/>
      <c r="F255" s="8"/>
      <c r="G255" s="8"/>
      <c r="H255" s="17"/>
      <c r="I255" s="8"/>
      <c r="J255" s="8"/>
      <c r="K255" s="8"/>
      <c r="L255" s="17"/>
      <c r="M255" s="8"/>
      <c r="N255" s="8"/>
      <c r="O255" s="8"/>
      <c r="P255" s="17"/>
      <c r="Q255" s="8"/>
      <c r="R255" s="40"/>
      <c r="S255" s="8"/>
      <c r="T255" s="17"/>
      <c r="U255" s="8"/>
      <c r="V255" s="17"/>
      <c r="W255" s="8"/>
      <c r="X255" s="17"/>
      <c r="Y255" s="8"/>
      <c r="Z255" s="8"/>
      <c r="AA255" s="8"/>
      <c r="AB255" s="8"/>
      <c r="AC255" s="8"/>
      <c r="AD255" s="8"/>
      <c r="AE255" s="8"/>
      <c r="AF255" s="8"/>
      <c r="AG255" s="8"/>
      <c r="AH255" s="17"/>
      <c r="AI255" s="17"/>
    </row>
    <row r="256" spans="3:45" s="7" customFormat="1" x14ac:dyDescent="0.25">
      <c r="C256" s="8"/>
      <c r="D256" s="17"/>
      <c r="E256" s="8"/>
      <c r="F256" s="8"/>
      <c r="G256" s="8"/>
      <c r="H256" s="17"/>
      <c r="I256" s="8"/>
      <c r="J256" s="8"/>
      <c r="K256" s="8"/>
      <c r="L256" s="17"/>
      <c r="M256" s="8"/>
      <c r="N256" s="8"/>
      <c r="O256" s="8"/>
      <c r="P256" s="17"/>
      <c r="Q256" s="8"/>
      <c r="R256" s="40"/>
      <c r="S256" s="8"/>
      <c r="T256" s="17"/>
      <c r="U256" s="8"/>
      <c r="V256" s="17"/>
      <c r="W256" s="8"/>
      <c r="X256" s="17"/>
      <c r="Y256" s="8"/>
      <c r="Z256" s="8"/>
      <c r="AA256" s="8"/>
      <c r="AB256" s="8"/>
      <c r="AC256" s="8"/>
      <c r="AD256" s="8"/>
      <c r="AE256" s="8"/>
      <c r="AF256" s="8"/>
      <c r="AG256" s="8"/>
      <c r="AH256" s="17"/>
      <c r="AI256" s="17"/>
    </row>
    <row r="257" spans="3:35" s="7" customFormat="1" x14ac:dyDescent="0.25">
      <c r="C257" s="8"/>
      <c r="D257" s="17"/>
      <c r="E257" s="8"/>
      <c r="F257" s="8"/>
      <c r="G257" s="8"/>
      <c r="H257" s="17"/>
      <c r="I257" s="8"/>
      <c r="J257" s="8"/>
      <c r="K257" s="8"/>
      <c r="L257" s="17"/>
      <c r="M257" s="8"/>
      <c r="N257" s="8"/>
      <c r="O257" s="8"/>
      <c r="P257" s="17"/>
      <c r="Q257" s="8"/>
      <c r="R257" s="40"/>
      <c r="S257" s="8"/>
      <c r="T257" s="17"/>
      <c r="U257" s="8"/>
      <c r="V257" s="17"/>
      <c r="W257" s="8"/>
      <c r="X257" s="17"/>
      <c r="Y257" s="8"/>
      <c r="Z257" s="8"/>
      <c r="AA257" s="8"/>
      <c r="AB257" s="8"/>
      <c r="AC257" s="8"/>
      <c r="AD257" s="8"/>
      <c r="AE257" s="8"/>
      <c r="AF257" s="8"/>
      <c r="AG257" s="8"/>
      <c r="AH257" s="17"/>
      <c r="AI257" s="17"/>
    </row>
    <row r="258" spans="3:35" s="7" customFormat="1" x14ac:dyDescent="0.25">
      <c r="C258" s="8"/>
      <c r="D258" s="17"/>
      <c r="E258" s="8"/>
      <c r="F258" s="8"/>
      <c r="G258" s="8"/>
      <c r="H258" s="17"/>
      <c r="I258" s="8"/>
      <c r="J258" s="8"/>
      <c r="K258" s="8"/>
      <c r="L258" s="17"/>
      <c r="M258" s="8"/>
      <c r="N258" s="8"/>
      <c r="O258" s="8"/>
      <c r="P258" s="17"/>
      <c r="Q258" s="8"/>
      <c r="R258" s="40"/>
      <c r="S258" s="8"/>
      <c r="T258" s="17"/>
      <c r="U258" s="8"/>
      <c r="V258" s="17"/>
      <c r="W258" s="8"/>
      <c r="X258" s="17"/>
      <c r="Y258" s="8"/>
      <c r="Z258" s="8"/>
      <c r="AA258" s="8"/>
      <c r="AB258" s="8"/>
      <c r="AC258" s="8"/>
      <c r="AD258" s="8"/>
      <c r="AE258" s="8"/>
      <c r="AF258" s="8"/>
      <c r="AG258" s="8"/>
      <c r="AH258" s="17"/>
      <c r="AI258" s="17"/>
    </row>
    <row r="259" spans="3:35" s="7" customFormat="1" x14ac:dyDescent="0.25">
      <c r="C259" s="8"/>
      <c r="D259" s="17"/>
      <c r="E259" s="8"/>
      <c r="F259" s="8"/>
      <c r="G259" s="8"/>
      <c r="H259" s="17"/>
      <c r="I259" s="8"/>
      <c r="J259" s="8"/>
      <c r="K259" s="8"/>
      <c r="L259" s="17"/>
      <c r="M259" s="8"/>
      <c r="N259" s="8"/>
      <c r="O259" s="8"/>
      <c r="P259" s="17"/>
      <c r="Q259" s="8"/>
      <c r="R259" s="40"/>
      <c r="S259" s="8"/>
      <c r="T259" s="17"/>
      <c r="U259" s="8"/>
      <c r="V259" s="17"/>
      <c r="W259" s="8"/>
      <c r="X259" s="17"/>
      <c r="Y259" s="8"/>
      <c r="Z259" s="8"/>
      <c r="AA259" s="8"/>
      <c r="AB259" s="8"/>
      <c r="AC259" s="8"/>
      <c r="AD259" s="8"/>
      <c r="AE259" s="8"/>
      <c r="AF259" s="8"/>
      <c r="AG259" s="8"/>
      <c r="AH259" s="17"/>
      <c r="AI259" s="17"/>
    </row>
    <row r="260" spans="3:35" s="7" customFormat="1" x14ac:dyDescent="0.25">
      <c r="C260" s="8"/>
      <c r="D260" s="17"/>
      <c r="E260" s="8"/>
      <c r="F260" s="8"/>
      <c r="G260" s="8"/>
      <c r="H260" s="17"/>
      <c r="I260" s="8"/>
      <c r="J260" s="8"/>
      <c r="K260" s="8"/>
      <c r="L260" s="17"/>
      <c r="M260" s="8"/>
      <c r="N260" s="8"/>
      <c r="O260" s="8"/>
      <c r="P260" s="17"/>
      <c r="Q260" s="8"/>
      <c r="R260" s="40"/>
      <c r="S260" s="8"/>
      <c r="T260" s="17"/>
      <c r="U260" s="8"/>
      <c r="V260" s="17"/>
      <c r="W260" s="8"/>
      <c r="X260" s="17"/>
      <c r="Y260" s="8"/>
      <c r="Z260" s="8"/>
      <c r="AA260" s="8"/>
      <c r="AB260" s="8"/>
      <c r="AC260" s="8"/>
      <c r="AD260" s="8"/>
      <c r="AE260" s="8"/>
      <c r="AF260" s="8"/>
      <c r="AG260" s="8"/>
      <c r="AH260" s="17"/>
      <c r="AI260" s="17"/>
    </row>
    <row r="261" spans="3:35" s="7" customFormat="1" x14ac:dyDescent="0.25">
      <c r="C261" s="8"/>
      <c r="D261" s="17"/>
      <c r="E261" s="8"/>
      <c r="F261" s="8"/>
      <c r="G261" s="8"/>
      <c r="H261" s="17"/>
      <c r="I261" s="8"/>
      <c r="J261" s="8"/>
      <c r="K261" s="8"/>
      <c r="L261" s="17"/>
      <c r="M261" s="8"/>
      <c r="N261" s="8"/>
      <c r="O261" s="8"/>
      <c r="P261" s="17"/>
      <c r="Q261" s="8"/>
      <c r="R261" s="40"/>
      <c r="S261" s="8"/>
      <c r="T261" s="17"/>
      <c r="U261" s="8"/>
      <c r="V261" s="17"/>
      <c r="W261" s="8"/>
      <c r="X261" s="17"/>
      <c r="Y261" s="8"/>
      <c r="Z261" s="8"/>
      <c r="AA261" s="8"/>
      <c r="AB261" s="8"/>
      <c r="AC261" s="8"/>
      <c r="AD261" s="8"/>
      <c r="AE261" s="8"/>
      <c r="AF261" s="8"/>
      <c r="AG261" s="8"/>
      <c r="AH261" s="17"/>
      <c r="AI261" s="17"/>
    </row>
    <row r="262" spans="3:35" s="7" customFormat="1" x14ac:dyDescent="0.25">
      <c r="C262" s="8"/>
      <c r="D262" s="17"/>
      <c r="E262" s="8"/>
      <c r="F262" s="8"/>
      <c r="G262" s="8"/>
      <c r="H262" s="17"/>
      <c r="I262" s="8"/>
      <c r="J262" s="8"/>
      <c r="K262" s="8"/>
      <c r="L262" s="17"/>
      <c r="M262" s="8"/>
      <c r="N262" s="8"/>
      <c r="O262" s="8"/>
      <c r="P262" s="17"/>
      <c r="Q262" s="8"/>
      <c r="R262" s="40"/>
      <c r="S262" s="8"/>
      <c r="T262" s="17"/>
      <c r="U262" s="8"/>
      <c r="V262" s="17"/>
      <c r="W262" s="8"/>
      <c r="X262" s="17"/>
      <c r="Y262" s="8"/>
      <c r="Z262" s="8"/>
      <c r="AA262" s="8"/>
      <c r="AB262" s="8"/>
      <c r="AC262" s="8"/>
      <c r="AD262" s="8"/>
      <c r="AE262" s="8"/>
      <c r="AF262" s="8"/>
      <c r="AG262" s="8"/>
      <c r="AH262" s="17"/>
      <c r="AI262" s="17"/>
    </row>
    <row r="263" spans="3:35" s="7" customFormat="1" x14ac:dyDescent="0.25">
      <c r="C263" s="8"/>
      <c r="D263" s="17"/>
      <c r="E263" s="8"/>
      <c r="F263" s="8"/>
      <c r="G263" s="8"/>
      <c r="H263" s="17"/>
      <c r="I263" s="8"/>
      <c r="J263" s="8"/>
      <c r="K263" s="8"/>
      <c r="L263" s="17"/>
      <c r="M263" s="8"/>
      <c r="N263" s="8"/>
      <c r="O263" s="8"/>
      <c r="P263" s="17"/>
      <c r="Q263" s="8"/>
      <c r="R263" s="40"/>
      <c r="S263" s="8"/>
      <c r="T263" s="17"/>
      <c r="U263" s="8"/>
      <c r="V263" s="17"/>
      <c r="W263" s="8"/>
      <c r="X263" s="17"/>
      <c r="Y263" s="8"/>
      <c r="Z263" s="8"/>
      <c r="AA263" s="8"/>
      <c r="AB263" s="8"/>
      <c r="AC263" s="8"/>
      <c r="AD263" s="8"/>
      <c r="AE263" s="8"/>
      <c r="AF263" s="8"/>
      <c r="AG263" s="8"/>
      <c r="AH263" s="17"/>
      <c r="AI263" s="17"/>
    </row>
    <row r="264" spans="3:35" s="7" customFormat="1" x14ac:dyDescent="0.25">
      <c r="C264" s="8"/>
      <c r="D264" s="17"/>
      <c r="E264" s="8"/>
      <c r="F264" s="8"/>
      <c r="G264" s="8"/>
      <c r="H264" s="17"/>
      <c r="I264" s="8"/>
      <c r="J264" s="8"/>
      <c r="K264" s="8"/>
      <c r="L264" s="17"/>
      <c r="M264" s="8"/>
      <c r="N264" s="8"/>
      <c r="O264" s="8"/>
      <c r="P264" s="17"/>
      <c r="Q264" s="8"/>
      <c r="R264" s="40"/>
      <c r="S264" s="8"/>
      <c r="T264" s="17"/>
      <c r="U264" s="8"/>
      <c r="V264" s="17"/>
      <c r="W264" s="8"/>
      <c r="X264" s="17"/>
      <c r="Y264" s="8"/>
      <c r="Z264" s="8"/>
      <c r="AA264" s="8"/>
      <c r="AB264" s="8"/>
      <c r="AC264" s="8"/>
      <c r="AD264" s="8"/>
      <c r="AE264" s="8"/>
      <c r="AF264" s="8"/>
      <c r="AG264" s="8"/>
      <c r="AH264" s="17"/>
      <c r="AI264" s="17"/>
    </row>
    <row r="265" spans="3:35" s="7" customFormat="1" x14ac:dyDescent="0.25">
      <c r="C265" s="8"/>
      <c r="D265" s="17"/>
      <c r="E265" s="8"/>
      <c r="F265" s="8"/>
      <c r="G265" s="8"/>
      <c r="H265" s="17"/>
      <c r="I265" s="8"/>
      <c r="J265" s="8"/>
      <c r="K265" s="8"/>
      <c r="L265" s="17"/>
      <c r="M265" s="8"/>
      <c r="N265" s="8"/>
      <c r="O265" s="8"/>
      <c r="P265" s="17"/>
      <c r="Q265" s="8"/>
      <c r="R265" s="40"/>
      <c r="S265" s="8"/>
      <c r="T265" s="17"/>
      <c r="U265" s="8"/>
      <c r="V265" s="17"/>
      <c r="W265" s="8"/>
      <c r="X265" s="17"/>
      <c r="Y265" s="8"/>
      <c r="Z265" s="8"/>
      <c r="AA265" s="8"/>
      <c r="AB265" s="8"/>
      <c r="AC265" s="8"/>
      <c r="AD265" s="8"/>
      <c r="AE265" s="8"/>
      <c r="AF265" s="8"/>
      <c r="AG265" s="8"/>
      <c r="AH265" s="17"/>
      <c r="AI265" s="17"/>
    </row>
    <row r="266" spans="3:35" s="7" customFormat="1" x14ac:dyDescent="0.25">
      <c r="C266" s="8"/>
      <c r="D266" s="17"/>
      <c r="E266" s="8"/>
      <c r="F266" s="8"/>
      <c r="G266" s="8"/>
      <c r="H266" s="17"/>
      <c r="I266" s="8"/>
      <c r="J266" s="8"/>
      <c r="K266" s="8"/>
      <c r="L266" s="17"/>
      <c r="M266" s="8"/>
      <c r="N266" s="8"/>
      <c r="O266" s="8"/>
      <c r="P266" s="17"/>
      <c r="Q266" s="8"/>
      <c r="R266" s="40"/>
      <c r="S266" s="8"/>
      <c r="T266" s="17"/>
      <c r="U266" s="8"/>
      <c r="V266" s="17"/>
      <c r="W266" s="8"/>
      <c r="X266" s="17"/>
      <c r="Y266" s="8"/>
      <c r="Z266" s="8"/>
      <c r="AA266" s="8"/>
      <c r="AB266" s="8"/>
      <c r="AC266" s="8"/>
      <c r="AD266" s="8"/>
      <c r="AE266" s="8"/>
      <c r="AF266" s="8"/>
      <c r="AG266" s="8"/>
      <c r="AH266" s="17"/>
      <c r="AI266" s="17"/>
    </row>
    <row r="267" spans="3:35" s="7" customFormat="1" x14ac:dyDescent="0.25">
      <c r="C267" s="8"/>
      <c r="D267" s="17"/>
      <c r="E267" s="8"/>
      <c r="F267" s="8"/>
      <c r="G267" s="8"/>
      <c r="H267" s="17"/>
      <c r="I267" s="8"/>
      <c r="J267" s="8"/>
      <c r="K267" s="8"/>
      <c r="L267" s="17"/>
      <c r="M267" s="8"/>
      <c r="N267" s="8"/>
      <c r="O267" s="8"/>
      <c r="P267" s="17"/>
      <c r="Q267" s="8"/>
      <c r="R267" s="40"/>
      <c r="S267" s="8"/>
      <c r="T267" s="17"/>
      <c r="U267" s="8"/>
      <c r="V267" s="17"/>
      <c r="W267" s="8"/>
      <c r="X267" s="17"/>
      <c r="Y267" s="8"/>
      <c r="Z267" s="8"/>
      <c r="AA267" s="8"/>
      <c r="AB267" s="8"/>
      <c r="AC267" s="8"/>
      <c r="AD267" s="8"/>
      <c r="AE267" s="8"/>
      <c r="AF267" s="8"/>
      <c r="AG267" s="8"/>
      <c r="AH267" s="17"/>
      <c r="AI267" s="17"/>
    </row>
    <row r="268" spans="3:35" s="7" customFormat="1" x14ac:dyDescent="0.25">
      <c r="D268" s="10"/>
      <c r="H268" s="10"/>
      <c r="J268" s="8"/>
      <c r="K268" s="8"/>
      <c r="L268" s="17"/>
      <c r="M268" s="8"/>
      <c r="O268" s="8"/>
      <c r="P268" s="17"/>
      <c r="Q268" s="8"/>
      <c r="R268" s="40"/>
      <c r="S268" s="8"/>
      <c r="T268" s="17"/>
      <c r="U268" s="8"/>
      <c r="V268" s="17"/>
      <c r="W268" s="8"/>
      <c r="X268" s="17"/>
      <c r="Y268" s="8"/>
      <c r="Z268" s="8"/>
      <c r="AA268" s="8"/>
      <c r="AB268" s="8"/>
      <c r="AC268" s="8"/>
      <c r="AD268" s="8"/>
      <c r="AE268" s="8"/>
      <c r="AF268" s="8"/>
      <c r="AG268" s="8"/>
      <c r="AH268" s="17"/>
      <c r="AI268" s="17"/>
    </row>
    <row r="269" spans="3:35" s="7" customFormat="1" x14ac:dyDescent="0.25">
      <c r="D269" s="10"/>
      <c r="H269" s="10"/>
      <c r="J269" s="8"/>
      <c r="K269" s="8"/>
      <c r="L269" s="17"/>
      <c r="M269" s="8"/>
      <c r="O269" s="8"/>
      <c r="P269" s="17"/>
      <c r="Q269" s="8"/>
      <c r="R269" s="40"/>
      <c r="S269" s="8"/>
      <c r="T269" s="17"/>
      <c r="U269" s="8"/>
      <c r="V269" s="17"/>
      <c r="W269" s="8"/>
      <c r="X269" s="17"/>
      <c r="Y269" s="8"/>
      <c r="Z269" s="8"/>
      <c r="AA269" s="8"/>
      <c r="AB269" s="8"/>
      <c r="AC269" s="8"/>
      <c r="AD269" s="8"/>
      <c r="AE269" s="8"/>
      <c r="AF269" s="8"/>
      <c r="AG269" s="8"/>
      <c r="AH269" s="17"/>
      <c r="AI269" s="17"/>
    </row>
    <row r="270" spans="3:35" s="7" customFormat="1" x14ac:dyDescent="0.25">
      <c r="D270" s="10"/>
      <c r="H270" s="10"/>
      <c r="J270" s="8"/>
      <c r="L270" s="10"/>
      <c r="P270" s="17"/>
      <c r="R270" s="11"/>
      <c r="T270" s="10"/>
      <c r="V270" s="10"/>
      <c r="X270" s="17"/>
      <c r="Y270" s="8"/>
      <c r="Z270" s="8"/>
      <c r="AA270" s="8"/>
      <c r="AB270" s="8"/>
      <c r="AC270" s="8"/>
      <c r="AD270" s="8"/>
      <c r="AE270" s="8"/>
      <c r="AF270" s="8"/>
      <c r="AG270" s="8"/>
      <c r="AH270" s="17"/>
      <c r="AI270" s="17"/>
    </row>
    <row r="271" spans="3:35" s="7" customFormat="1" x14ac:dyDescent="0.25">
      <c r="D271" s="10"/>
      <c r="H271" s="10"/>
      <c r="J271" s="8"/>
      <c r="L271" s="10"/>
      <c r="P271" s="17"/>
      <c r="R271" s="11"/>
      <c r="T271" s="10"/>
      <c r="V271" s="10"/>
      <c r="X271" s="17"/>
      <c r="Y271" s="8"/>
      <c r="Z271" s="8"/>
      <c r="AA271" s="8"/>
      <c r="AB271" s="8"/>
      <c r="AC271" s="8"/>
      <c r="AD271" s="8"/>
      <c r="AE271" s="8"/>
      <c r="AF271" s="8"/>
      <c r="AG271" s="8"/>
      <c r="AH271" s="17"/>
      <c r="AI271" s="17"/>
    </row>
    <row r="272" spans="3:35" s="7" customFormat="1" x14ac:dyDescent="0.25">
      <c r="D272" s="10"/>
      <c r="H272" s="10"/>
      <c r="J272" s="8"/>
      <c r="L272" s="10"/>
      <c r="P272" s="17"/>
      <c r="R272" s="11"/>
      <c r="T272" s="10"/>
      <c r="V272" s="10"/>
      <c r="X272" s="17"/>
      <c r="Y272" s="8"/>
      <c r="Z272" s="8"/>
      <c r="AD272" s="8"/>
      <c r="AE272" s="8"/>
      <c r="AF272" s="8"/>
      <c r="AG272" s="8"/>
      <c r="AH272" s="17"/>
      <c r="AI272" s="17"/>
    </row>
    <row r="273" spans="10:35" s="7" customFormat="1" x14ac:dyDescent="0.25">
      <c r="J273" s="8"/>
      <c r="L273" s="10"/>
      <c r="P273" s="17"/>
      <c r="R273" s="11"/>
      <c r="T273" s="10"/>
      <c r="V273" s="10"/>
      <c r="X273" s="17"/>
      <c r="Y273" s="8"/>
      <c r="Z273" s="8"/>
      <c r="AD273" s="8"/>
      <c r="AE273" s="8"/>
      <c r="AF273" s="8"/>
      <c r="AG273" s="8"/>
      <c r="AH273" s="17"/>
      <c r="AI273" s="17"/>
    </row>
    <row r="274" spans="10:35" s="7" customFormat="1" x14ac:dyDescent="0.25">
      <c r="L274" s="10"/>
      <c r="P274" s="17"/>
      <c r="R274" s="11"/>
      <c r="T274" s="10"/>
      <c r="V274" s="10"/>
      <c r="X274" s="10"/>
      <c r="AF274" s="8"/>
      <c r="AG274" s="8"/>
      <c r="AH274" s="17"/>
      <c r="AI274" s="17"/>
    </row>
    <row r="275" spans="10:35" s="7" customFormat="1" x14ac:dyDescent="0.25">
      <c r="L275" s="10"/>
      <c r="P275" s="17"/>
      <c r="R275" s="11"/>
      <c r="T275" s="10"/>
      <c r="V275" s="10"/>
      <c r="X275" s="10"/>
      <c r="AH275" s="17"/>
      <c r="AI275" s="17"/>
    </row>
  </sheetData>
  <mergeCells count="7">
    <mergeCell ref="AA72:AC72"/>
    <mergeCell ref="E4:G4"/>
    <mergeCell ref="I4:K4"/>
    <mergeCell ref="M4:O4"/>
    <mergeCell ref="W4:Y4"/>
    <mergeCell ref="E25:G25"/>
    <mergeCell ref="S25:AG25"/>
  </mergeCells>
  <conditionalFormatting sqref="AH39 X45:AA45 T45:V45 S31:S32 U31:U32 W31:W32 Y31:Y32 AA31:AA32 AC31:AC32 AE31:AE32 AG31:AG32 S38:S45 AA39:AA44 AC39:AC45 AE39:AE45 AG39:AG45 U39:U44 Y39:Y44 W39:W45 S34:S35 U34:U35 W34:W35 Y34:Y35 AA34:AA35 AC34:AC35 AE34:AE35 AG34:AG35 T38:AG38 AG47:AG51 AC47:AC51 AA47:AA51 Y47:Y51 W47:W51 U47:U51 AE47:AE51 S47:S51 S56:S57 AE56:AE57 U56:U57 W56:W57 Y56:Y57 AA56:AA57 AC56:AC57 AG56:AG58">
    <cfRule type="expression" dxfId="107" priority="106">
      <formula>COUNTA($S$6:$S$24)=0</formula>
    </cfRule>
  </conditionalFormatting>
  <conditionalFormatting sqref="AD152:AD158 AA144:AC144 AA168:AC174 AD160:AD164 AG161:AG165 AG153:AG159 AF62:AG67 AE60:AE66 AE68:AE145 AF166:AG167 AD165:AE166 AF169:AG176 AD168:AE175 AF69:AG148 AD146:AE147 X171:Z175 S167:W171 X146:Z147 S142:W143">
    <cfRule type="expression" dxfId="106" priority="107">
      <formula>S60&lt;=$K$15*40%</formula>
    </cfRule>
  </conditionalFormatting>
  <conditionalFormatting sqref="M68">
    <cfRule type="expression" dxfId="105" priority="105">
      <formula>M68&lt;=$K$43*40%</formula>
    </cfRule>
  </conditionalFormatting>
  <conditionalFormatting sqref="S38:AG38">
    <cfRule type="expression" dxfId="104" priority="104">
      <formula>$S$38=300</formula>
    </cfRule>
  </conditionalFormatting>
  <conditionalFormatting sqref="S47">
    <cfRule type="expression" dxfId="103" priority="103">
      <formula>$S$47=250</formula>
    </cfRule>
  </conditionalFormatting>
  <conditionalFormatting sqref="U47">
    <cfRule type="expression" dxfId="102" priority="102">
      <formula>$U$47=250</formula>
    </cfRule>
  </conditionalFormatting>
  <conditionalFormatting sqref="W47">
    <cfRule type="expression" dxfId="101" priority="101">
      <formula>$W$47=250</formula>
    </cfRule>
  </conditionalFormatting>
  <conditionalFormatting sqref="Y47">
    <cfRule type="expression" dxfId="100" priority="100">
      <formula>$Y$47=250</formula>
    </cfRule>
  </conditionalFormatting>
  <conditionalFormatting sqref="AA47">
    <cfRule type="expression" dxfId="99" priority="99">
      <formula>$AA$47=250</formula>
    </cfRule>
  </conditionalFormatting>
  <conditionalFormatting sqref="AC47">
    <cfRule type="expression" dxfId="98" priority="98">
      <formula>$AC$47=250</formula>
    </cfRule>
  </conditionalFormatting>
  <conditionalFormatting sqref="AE47">
    <cfRule type="expression" dxfId="97" priority="97">
      <formula>$AE$47=250</formula>
    </cfRule>
  </conditionalFormatting>
  <conditionalFormatting sqref="AG47">
    <cfRule type="expression" dxfId="96" priority="96">
      <formula>$AG$47=250</formula>
    </cfRule>
  </conditionalFormatting>
  <conditionalFormatting sqref="S34">
    <cfRule type="expression" dxfId="95" priority="95">
      <formula>$S$34=900</formula>
    </cfRule>
  </conditionalFormatting>
  <conditionalFormatting sqref="U34">
    <cfRule type="expression" dxfId="94" priority="94">
      <formula>$U$34=900</formula>
    </cfRule>
  </conditionalFormatting>
  <conditionalFormatting sqref="W34">
    <cfRule type="expression" dxfId="93" priority="93">
      <formula>$W$34=900</formula>
    </cfRule>
  </conditionalFormatting>
  <conditionalFormatting sqref="Y34">
    <cfRule type="expression" dxfId="92" priority="92">
      <formula>$Y$34=900</formula>
    </cfRule>
  </conditionalFormatting>
  <conditionalFormatting sqref="AA34">
    <cfRule type="expression" dxfId="91" priority="91">
      <formula>$AA$34=900</formula>
    </cfRule>
  </conditionalFormatting>
  <conditionalFormatting sqref="AC34">
    <cfRule type="expression" dxfId="90" priority="90">
      <formula>$AC$34=900</formula>
    </cfRule>
  </conditionalFormatting>
  <conditionalFormatting sqref="AE34">
    <cfRule type="expression" dxfId="89" priority="89">
      <formula>$AE$34=900</formula>
    </cfRule>
  </conditionalFormatting>
  <conditionalFormatting sqref="AG34">
    <cfRule type="expression" dxfId="88" priority="88">
      <formula>$AG$34=900</formula>
    </cfRule>
  </conditionalFormatting>
  <conditionalFormatting sqref="S41">
    <cfRule type="expression" dxfId="87" priority="55">
      <formula>$S$41=300</formula>
    </cfRule>
    <cfRule type="expression" dxfId="86" priority="87">
      <formula>$S$41=1300</formula>
    </cfRule>
  </conditionalFormatting>
  <conditionalFormatting sqref="U41">
    <cfRule type="expression" dxfId="85" priority="54">
      <formula>$U$41=300</formula>
    </cfRule>
    <cfRule type="expression" dxfId="84" priority="86">
      <formula>$U$41=1300</formula>
    </cfRule>
  </conditionalFormatting>
  <conditionalFormatting sqref="W41">
    <cfRule type="expression" dxfId="83" priority="53">
      <formula>$W$41=300</formula>
    </cfRule>
    <cfRule type="expression" dxfId="82" priority="85">
      <formula>$W$41=1300</formula>
    </cfRule>
  </conditionalFormatting>
  <conditionalFormatting sqref="Y41">
    <cfRule type="expression" dxfId="81" priority="52">
      <formula>$Y$41=300</formula>
    </cfRule>
    <cfRule type="expression" dxfId="80" priority="84">
      <formula>$Y$41=1300</formula>
    </cfRule>
  </conditionalFormatting>
  <conditionalFormatting sqref="AA41">
    <cfRule type="expression" dxfId="79" priority="51">
      <formula>$AA$41=300</formula>
    </cfRule>
    <cfRule type="expression" dxfId="78" priority="83">
      <formula>$AA$41=1300</formula>
    </cfRule>
  </conditionalFormatting>
  <conditionalFormatting sqref="AC41">
    <cfRule type="expression" dxfId="77" priority="50">
      <formula>$AC$41=300</formula>
    </cfRule>
    <cfRule type="expression" dxfId="76" priority="82">
      <formula>$AC$41=1300</formula>
    </cfRule>
  </conditionalFormatting>
  <conditionalFormatting sqref="AE41">
    <cfRule type="expression" dxfId="75" priority="49">
      <formula>$AE$41=300</formula>
    </cfRule>
    <cfRule type="expression" dxfId="74" priority="81">
      <formula>$AE$41=1300</formula>
    </cfRule>
  </conditionalFormatting>
  <conditionalFormatting sqref="AG41">
    <cfRule type="expression" dxfId="73" priority="48">
      <formula>$AG$41=300</formula>
    </cfRule>
    <cfRule type="expression" dxfId="72" priority="80">
      <formula>$AG$41=1300</formula>
    </cfRule>
  </conditionalFormatting>
  <conditionalFormatting sqref="S43">
    <cfRule type="expression" dxfId="71" priority="47">
      <formula>$S$43=300</formula>
    </cfRule>
    <cfRule type="expression" dxfId="70" priority="79">
      <formula>$S$43=2200</formula>
    </cfRule>
  </conditionalFormatting>
  <conditionalFormatting sqref="U43">
    <cfRule type="expression" dxfId="69" priority="46">
      <formula>$U$43=300</formula>
    </cfRule>
    <cfRule type="expression" dxfId="68" priority="78">
      <formula>$U$43=2200</formula>
    </cfRule>
  </conditionalFormatting>
  <conditionalFormatting sqref="W43">
    <cfRule type="expression" dxfId="67" priority="45">
      <formula>$W$43=300</formula>
    </cfRule>
    <cfRule type="expression" dxfId="66" priority="77">
      <formula>$W$43=2200</formula>
    </cfRule>
  </conditionalFormatting>
  <conditionalFormatting sqref="Y43">
    <cfRule type="expression" dxfId="65" priority="44">
      <formula>$Y$43=300</formula>
    </cfRule>
    <cfRule type="expression" dxfId="64" priority="76">
      <formula>$Y$43=2200</formula>
    </cfRule>
  </conditionalFormatting>
  <conditionalFormatting sqref="AA43">
    <cfRule type="expression" dxfId="63" priority="43">
      <formula>$AA$43=300</formula>
    </cfRule>
    <cfRule type="expression" dxfId="62" priority="75">
      <formula>$AA$43=2200</formula>
    </cfRule>
  </conditionalFormatting>
  <conditionalFormatting sqref="AC43">
    <cfRule type="expression" dxfId="61" priority="42">
      <formula>$AC$43=300</formula>
    </cfRule>
    <cfRule type="expression" dxfId="60" priority="74">
      <formula>$AC$43=2200</formula>
    </cfRule>
  </conditionalFormatting>
  <conditionalFormatting sqref="AE43">
    <cfRule type="expression" dxfId="59" priority="41">
      <formula>$AE$43=300</formula>
    </cfRule>
    <cfRule type="expression" dxfId="58" priority="73">
      <formula>$AE$43=2200</formula>
    </cfRule>
  </conditionalFormatting>
  <conditionalFormatting sqref="AG43">
    <cfRule type="expression" dxfId="57" priority="40">
      <formula>$AG$43=300</formula>
    </cfRule>
    <cfRule type="expression" dxfId="56" priority="72">
      <formula>$AG$43=2200</formula>
    </cfRule>
  </conditionalFormatting>
  <conditionalFormatting sqref="S45">
    <cfRule type="expression" dxfId="55" priority="39">
      <formula>$S$45=300</formula>
    </cfRule>
    <cfRule type="expression" dxfId="54" priority="71">
      <formula>$S$45=2200</formula>
    </cfRule>
  </conditionalFormatting>
  <conditionalFormatting sqref="U45">
    <cfRule type="expression" dxfId="53" priority="38">
      <formula>$U$45=300</formula>
    </cfRule>
    <cfRule type="expression" dxfId="52" priority="70">
      <formula>$U$45=2200</formula>
    </cfRule>
  </conditionalFormatting>
  <conditionalFormatting sqref="W45">
    <cfRule type="expression" dxfId="51" priority="37">
      <formula>$W$45=300</formula>
    </cfRule>
    <cfRule type="expression" dxfId="50" priority="69">
      <formula>$W$45=2200</formula>
    </cfRule>
  </conditionalFormatting>
  <conditionalFormatting sqref="Y45">
    <cfRule type="expression" dxfId="49" priority="36">
      <formula>$Y$45=300</formula>
    </cfRule>
    <cfRule type="expression" dxfId="48" priority="68">
      <formula>$Y$45=2200</formula>
    </cfRule>
  </conditionalFormatting>
  <conditionalFormatting sqref="AA45">
    <cfRule type="expression" dxfId="47" priority="35">
      <formula>$AA$45=300</formula>
    </cfRule>
    <cfRule type="expression" dxfId="46" priority="67">
      <formula>$AA$45=2200</formula>
    </cfRule>
  </conditionalFormatting>
  <conditionalFormatting sqref="AC45">
    <cfRule type="expression" dxfId="45" priority="34">
      <formula>$AC$45=300</formula>
    </cfRule>
    <cfRule type="expression" dxfId="44" priority="66">
      <formula>$AC$45=2200</formula>
    </cfRule>
  </conditionalFormatting>
  <conditionalFormatting sqref="AE45">
    <cfRule type="expression" dxfId="43" priority="33">
      <formula>$AE$45=300</formula>
    </cfRule>
    <cfRule type="expression" dxfId="42" priority="65">
      <formula>$AE$45=2200</formula>
    </cfRule>
  </conditionalFormatting>
  <conditionalFormatting sqref="AG45">
    <cfRule type="expression" dxfId="41" priority="32">
      <formula>$AG$45=300</formula>
    </cfRule>
    <cfRule type="expression" dxfId="40" priority="64">
      <formula>$AG$45=2200</formula>
    </cfRule>
  </conditionalFormatting>
  <conditionalFormatting sqref="S48">
    <cfRule type="expression" dxfId="39" priority="23">
      <formula>$S$48=550</formula>
    </cfRule>
    <cfRule type="expression" dxfId="38" priority="31">
      <formula>$S$48=850</formula>
    </cfRule>
    <cfRule type="expression" dxfId="37" priority="63">
      <formula>$S$48=3750</formula>
    </cfRule>
  </conditionalFormatting>
  <conditionalFormatting sqref="U48">
    <cfRule type="expression" dxfId="36" priority="22">
      <formula>$U$48=550</formula>
    </cfRule>
    <cfRule type="expression" dxfId="35" priority="30">
      <formula>$U$48=850</formula>
    </cfRule>
    <cfRule type="expression" dxfId="34" priority="62">
      <formula>$U$48=3750</formula>
    </cfRule>
  </conditionalFormatting>
  <conditionalFormatting sqref="W48">
    <cfRule type="expression" dxfId="33" priority="21">
      <formula>$W$48=550</formula>
    </cfRule>
    <cfRule type="expression" dxfId="32" priority="29">
      <formula>$W$48=850</formula>
    </cfRule>
    <cfRule type="expression" dxfId="31" priority="61">
      <formula>$W$48=3750</formula>
    </cfRule>
  </conditionalFormatting>
  <conditionalFormatting sqref="Y48">
    <cfRule type="expression" dxfId="30" priority="20">
      <formula>$Y$48=550</formula>
    </cfRule>
    <cfRule type="expression" dxfId="29" priority="28">
      <formula>$Y$48=850</formula>
    </cfRule>
    <cfRule type="expression" dxfId="28" priority="60">
      <formula>$Y$48=3750</formula>
    </cfRule>
  </conditionalFormatting>
  <conditionalFormatting sqref="AA48">
    <cfRule type="expression" dxfId="27" priority="19">
      <formula>$AA$48=550</formula>
    </cfRule>
    <cfRule type="expression" dxfId="26" priority="27">
      <formula>$AA$48=850</formula>
    </cfRule>
    <cfRule type="expression" dxfId="25" priority="59">
      <formula>$AA$48=3750</formula>
    </cfRule>
  </conditionalFormatting>
  <conditionalFormatting sqref="AC48">
    <cfRule type="expression" dxfId="24" priority="18">
      <formula>$AC$48=550</formula>
    </cfRule>
    <cfRule type="expression" dxfId="23" priority="26">
      <formula>$AC$48=850</formula>
    </cfRule>
    <cfRule type="expression" dxfId="22" priority="58">
      <formula>$AC$48=3750</formula>
    </cfRule>
  </conditionalFormatting>
  <conditionalFormatting sqref="AE48">
    <cfRule type="expression" dxfId="21" priority="17">
      <formula>$AE$48=550</formula>
    </cfRule>
    <cfRule type="expression" dxfId="20" priority="25">
      <formula>$AE$48=850</formula>
    </cfRule>
    <cfRule type="expression" dxfId="19" priority="57">
      <formula>$AE$48=3750</formula>
    </cfRule>
  </conditionalFormatting>
  <conditionalFormatting sqref="AG48">
    <cfRule type="expression" dxfId="18" priority="16">
      <formula>$AG$48=550</formula>
    </cfRule>
    <cfRule type="expression" dxfId="17" priority="24">
      <formula>$AG$48=850</formula>
    </cfRule>
    <cfRule type="expression" dxfId="16" priority="56">
      <formula>$AG$48=3750</formula>
    </cfRule>
  </conditionalFormatting>
  <conditionalFormatting sqref="O47">
    <cfRule type="expression" dxfId="15" priority="15">
      <formula>O47&lt;=$M$62*40%</formula>
    </cfRule>
  </conditionalFormatting>
  <conditionalFormatting sqref="K48">
    <cfRule type="expression" dxfId="14" priority="14">
      <formula>$K$48&lt;=$K$43*40%</formula>
    </cfRule>
  </conditionalFormatting>
  <conditionalFormatting sqref="O68">
    <cfRule type="expression" dxfId="13" priority="13">
      <formula>O68&lt;=$K$43*40%</formula>
    </cfRule>
  </conditionalFormatting>
  <conditionalFormatting sqref="M80">
    <cfRule type="expression" dxfId="12" priority="12">
      <formula>M80&lt;=$K$43*40%</formula>
    </cfRule>
  </conditionalFormatting>
  <conditionalFormatting sqref="O80">
    <cfRule type="expression" dxfId="11" priority="11">
      <formula>O80&lt;=$K$43*40%</formula>
    </cfRule>
  </conditionalFormatting>
  <conditionalFormatting sqref="M92">
    <cfRule type="expression" dxfId="10" priority="10">
      <formula>M92&lt;=$K$43*40%</formula>
    </cfRule>
  </conditionalFormatting>
  <conditionalFormatting sqref="O92">
    <cfRule type="expression" dxfId="9" priority="9">
      <formula>O92&lt;=$K$43*40%</formula>
    </cfRule>
  </conditionalFormatting>
  <conditionalFormatting sqref="AC80">
    <cfRule type="expression" dxfId="8" priority="8">
      <formula>AC80&lt;=$K$43*40%</formula>
    </cfRule>
  </conditionalFormatting>
  <conditionalFormatting sqref="AA68">
    <cfRule type="expression" dxfId="7" priority="7">
      <formula>AA68&lt;=$K$43*40%</formula>
    </cfRule>
  </conditionalFormatting>
  <conditionalFormatting sqref="AC68">
    <cfRule type="expression" dxfId="6" priority="6">
      <formula>AC68&lt;=$K$43*40%</formula>
    </cfRule>
  </conditionalFormatting>
  <conditionalFormatting sqref="AG54:AG55 AC54:AC55 AA54:AA55 Y54:Y55 W54:W55 U54:U55 AE54:AE55 S52:S55 T52:AG53">
    <cfRule type="expression" dxfId="5" priority="5">
      <formula>COUNTA($S$6:$S$24)=0</formula>
    </cfRule>
  </conditionalFormatting>
  <conditionalFormatting sqref="S52:AG52">
    <cfRule type="expression" dxfId="4" priority="4">
      <formula>$S$47=250</formula>
    </cfRule>
  </conditionalFormatting>
  <conditionalFormatting sqref="S53:AG53">
    <cfRule type="expression" dxfId="3" priority="1">
      <formula>$S$48=550</formula>
    </cfRule>
    <cfRule type="expression" dxfId="2" priority="2">
      <formula>$S$48=850</formula>
    </cfRule>
    <cfRule type="expression" dxfId="1" priority="3">
      <formula>$S$48=3750</formula>
    </cfRule>
  </conditionalFormatting>
  <conditionalFormatting sqref="M48">
    <cfRule type="expression" priority="108">
      <formula>#REF!&lt;=$K$43*40%</formula>
    </cfRule>
    <cfRule type="expression" dxfId="0" priority="109">
      <formula>M48&lt;=$M$62*40%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Feuille 1</vt:lpstr>
      <vt:lpstr>Feuil2</vt:lpstr>
      <vt:lpstr>Feuil3</vt:lpstr>
      <vt:lpstr>'Feuille 1'!Zone_d_impression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Marc</dc:creator>
  <cp:lastModifiedBy>Hp</cp:lastModifiedBy>
  <cp:lastPrinted>2011-08-13T10:34:27Z</cp:lastPrinted>
  <dcterms:created xsi:type="dcterms:W3CDTF">2008-03-12T18:15:50Z</dcterms:created>
  <dcterms:modified xsi:type="dcterms:W3CDTF">2011-08-15T14:11:17Z</dcterms:modified>
</cp:coreProperties>
</file>