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4000" windowHeight="9675" activeTab="2"/>
  </bookViews>
  <sheets>
    <sheet name="Achat 1 et unique habitation" sheetId="36" r:id="rId1"/>
    <sheet name="Calcul Sharney" sheetId="66" r:id="rId2"/>
    <sheet name="Plan de financement" sheetId="67" r:id="rId3"/>
  </sheets>
  <calcPr calcId="145621"/>
</workbook>
</file>

<file path=xl/calcChain.xml><?xml version="1.0" encoding="utf-8"?>
<calcChain xmlns="http://schemas.openxmlformats.org/spreadsheetml/2006/main">
  <c r="M27" i="66" l="1"/>
  <c r="M25" i="66"/>
  <c r="M29" i="66" s="1"/>
  <c r="M21" i="66"/>
  <c r="M19" i="66"/>
  <c r="M32" i="66" l="1"/>
  <c r="M7" i="66"/>
  <c r="M11" i="66" s="1"/>
  <c r="D18" i="66" l="1"/>
  <c r="D16" i="66"/>
  <c r="G16" i="66" s="1"/>
  <c r="F9" i="66"/>
  <c r="E19" i="66" l="1"/>
  <c r="E18" i="66" s="1"/>
  <c r="M5" i="66" l="1"/>
  <c r="M14" i="66" s="1"/>
  <c r="E30" i="66" s="1"/>
  <c r="M28" i="36" l="1"/>
  <c r="M20" i="36" l="1"/>
  <c r="I38" i="36" l="1"/>
  <c r="I30" i="36"/>
  <c r="I40" i="36" l="1"/>
  <c r="Q12" i="36" s="1"/>
  <c r="Q26" i="36" s="1"/>
  <c r="Q30" i="36" l="1"/>
  <c r="M24" i="36" l="1"/>
  <c r="G38" i="36" l="1"/>
  <c r="G30" i="36"/>
  <c r="G40" i="36" l="1"/>
  <c r="O12" i="36" s="1"/>
  <c r="O26" i="36" l="1"/>
  <c r="O30" i="36"/>
  <c r="E38" i="36" l="1"/>
  <c r="E30" i="36" l="1"/>
  <c r="E40" i="36" s="1"/>
  <c r="M12" i="36" s="1"/>
  <c r="M30" i="36" s="1"/>
  <c r="M26" i="36" l="1"/>
</calcChain>
</file>

<file path=xl/sharedStrings.xml><?xml version="1.0" encoding="utf-8"?>
<sst xmlns="http://schemas.openxmlformats.org/spreadsheetml/2006/main" count="155" uniqueCount="128">
  <si>
    <t>Veuillez d'abord préciser la nature de votre projet ?</t>
  </si>
  <si>
    <t>Bruxelles</t>
  </si>
  <si>
    <t>Flandre</t>
  </si>
  <si>
    <t>Wallonie</t>
  </si>
  <si>
    <t>Les coûts liés au projet</t>
  </si>
  <si>
    <t>Autre dépenses</t>
  </si>
  <si>
    <t>Coût total de votre projet</t>
  </si>
  <si>
    <t>Moyens propres</t>
  </si>
  <si>
    <t>Le budget nécessaire</t>
  </si>
  <si>
    <t>Formule</t>
  </si>
  <si>
    <t>Taux annuel</t>
  </si>
  <si>
    <t>Prix d'achat</t>
  </si>
  <si>
    <t>Frais divers</t>
  </si>
  <si>
    <t>-</t>
  </si>
  <si>
    <t>Mensualité à payer</t>
  </si>
  <si>
    <t xml:space="preserve">En Flandre vous pouvez bénéficier d’un abattement (= diminution de la base imposable) de € 15.000 à l’achat </t>
  </si>
  <si>
    <t>Prix d'achat du logement</t>
  </si>
  <si>
    <t>Frais liés à l'acte d'achat du logement</t>
  </si>
  <si>
    <t>Frais liés à l'acte de crédit de l'achat</t>
  </si>
  <si>
    <t>Coût des transformations Tva comprise</t>
  </si>
  <si>
    <t>Honoraires d'architecte Tva comprise</t>
  </si>
  <si>
    <t>de votre première résidence principale. Un abattement complémentaire de 10.000 € est prévu si le taux des droits</t>
  </si>
  <si>
    <t>d'enregistrement s'élève à 10 %. Si le taux s'élève à 5 % l'abattement complémentaire sera de 20.000 €</t>
  </si>
  <si>
    <t>Durée en années</t>
  </si>
  <si>
    <t>Taux mensuel</t>
  </si>
  <si>
    <t>Durée en mois</t>
  </si>
  <si>
    <t>Le % des frais d'acte à appliquer ?</t>
  </si>
  <si>
    <t>Total des besoins</t>
  </si>
  <si>
    <t>10/5/5</t>
  </si>
  <si>
    <t>Mensualité maximum</t>
  </si>
  <si>
    <t>Augmentation maximale en %</t>
  </si>
  <si>
    <t>A Bruxelles lors de l'achat de l'unique et seule habitation, l'abattement s'élève à 60.000 €</t>
  </si>
  <si>
    <t xml:space="preserve">Un bien se trouvant, en Wallonie, dans une zone de pression immobilière peut bénéficier d'un taux réduit sur 160.000 €. </t>
  </si>
  <si>
    <t xml:space="preserve">Le taux réduit s’élève à 6%. En dehors de cette zone, le taux réduit s'appliquera sur 150.000 €. </t>
  </si>
  <si>
    <t>Le solde du prix d'achat sera taxé à 12,5%.</t>
  </si>
  <si>
    <t>Région d'achat</t>
  </si>
  <si>
    <t>Liste des zones de pression immobilère</t>
  </si>
  <si>
    <t>Montant abattement si achat seule et unique habitation</t>
  </si>
  <si>
    <t>Taux maximum après révision</t>
  </si>
  <si>
    <t>Simulateur de l'achat de la 1 et unique habitation</t>
  </si>
  <si>
    <t>Mensualité pour financer le projet</t>
  </si>
  <si>
    <t xml:space="preserve">Région concernée :  </t>
  </si>
  <si>
    <t xml:space="preserve">Prix d'acquisition :  </t>
  </si>
  <si>
    <t xml:space="preserve">Revenus cadastrals :  </t>
  </si>
  <si>
    <t xml:space="preserve">Nombre d'enfants à charge :  </t>
  </si>
  <si>
    <t>OUI</t>
  </si>
  <si>
    <t xml:space="preserve">Est-ce la seule et unique habitation ?  </t>
  </si>
  <si>
    <t xml:space="preserve">Taux calculé :  </t>
  </si>
  <si>
    <t xml:space="preserve">Abattement calculé :  </t>
  </si>
  <si>
    <t xml:space="preserve">Taux spécial calculé :  </t>
  </si>
  <si>
    <t xml:space="preserve">Montant droits d'enregistrement :  </t>
  </si>
  <si>
    <t xml:space="preserve">Frais de notaire :  </t>
  </si>
  <si>
    <t xml:space="preserve">Frais divers :  </t>
  </si>
  <si>
    <t>Calcul du taux et des abattements pour droits d'enreg.</t>
  </si>
  <si>
    <t>Données manuelles</t>
  </si>
  <si>
    <t xml:space="preserve">TVA :  </t>
  </si>
  <si>
    <t>Calculs frais d'acte de crédit</t>
  </si>
  <si>
    <t xml:space="preserve">Honoraires :  </t>
  </si>
  <si>
    <t>Calculs frais liés à l'acte d'achat du logement</t>
  </si>
  <si>
    <t xml:space="preserve">Total des frais d'acte d'achat du logement :  </t>
  </si>
  <si>
    <t xml:space="preserve">Frais d'enregistrement :  </t>
  </si>
  <si>
    <t xml:space="preserve">Inscription :  </t>
  </si>
  <si>
    <t xml:space="preserve">Salaire conservateur :  </t>
  </si>
  <si>
    <t>Coûts supplémentaires</t>
  </si>
  <si>
    <t xml:space="preserve">Coût des transformations TVA comprise :  </t>
  </si>
  <si>
    <t xml:space="preserve">Honoraires d'architecte TVA comprise :  </t>
  </si>
  <si>
    <t xml:space="preserve">Autres dépenses supplémentaires :  </t>
  </si>
  <si>
    <t xml:space="preserve">Coût total du projet :  </t>
  </si>
  <si>
    <r>
      <t xml:space="preserve">Les cellules en </t>
    </r>
    <r>
      <rPr>
        <b/>
        <i/>
        <sz val="11"/>
        <color theme="8"/>
        <rFont val="Calibri"/>
        <family val="2"/>
        <scheme val="minor"/>
      </rPr>
      <t>bleu</t>
    </r>
    <r>
      <rPr>
        <b/>
        <i/>
        <sz val="11"/>
        <color theme="1"/>
        <rFont val="Calibri"/>
        <family val="2"/>
        <scheme val="minor"/>
      </rPr>
      <t>, sont des cellules à calcul automatique, merci de ne pas y toucher !</t>
    </r>
  </si>
  <si>
    <t>BUDGET - PLAN DE FINANCEMENT</t>
  </si>
  <si>
    <t>Achat</t>
  </si>
  <si>
    <t>Maison</t>
  </si>
  <si>
    <t>Achat + transformations</t>
  </si>
  <si>
    <t>Appartement</t>
  </si>
  <si>
    <t>Nouvelle construction</t>
  </si>
  <si>
    <t>Maison de rapport</t>
  </si>
  <si>
    <t>DEPENSES</t>
  </si>
  <si>
    <t>FINANCEMENT</t>
  </si>
  <si>
    <t>Investissement total</t>
  </si>
  <si>
    <t>(A)</t>
  </si>
  <si>
    <t>Frais d'acte d'achat</t>
  </si>
  <si>
    <t>Fonds propres</t>
  </si>
  <si>
    <t>Aide familliale</t>
  </si>
  <si>
    <t>Transformations (détail)</t>
  </si>
  <si>
    <t>Donation du terrain</t>
  </si>
  <si>
    <t>Travaux par entrepreneur</t>
  </si>
  <si>
    <t>Vente propre maison</t>
  </si>
  <si>
    <t>TVA</t>
  </si>
  <si>
    <t>Divers</t>
  </si>
  <si>
    <t>Architecte</t>
  </si>
  <si>
    <t>Total des moyens</t>
  </si>
  <si>
    <t>(B)</t>
  </si>
  <si>
    <t>Rafraichissements</t>
  </si>
  <si>
    <t>Coût des travaux personnels</t>
  </si>
  <si>
    <t>Crédit demandé                 (A) + (B) =</t>
  </si>
  <si>
    <t>(C)</t>
  </si>
  <si>
    <t>Transformations (général)</t>
  </si>
  <si>
    <t>Evaluation totale</t>
  </si>
  <si>
    <t>EMPLOI DES MOYENS</t>
  </si>
  <si>
    <t>Prix d'achat du terrain</t>
  </si>
  <si>
    <t>Base</t>
  </si>
  <si>
    <t>Frais d'écriture terrain</t>
  </si>
  <si>
    <t>Acompte terrain</t>
  </si>
  <si>
    <t>Valeur terrain (si donation ou propriétaire)</t>
  </si>
  <si>
    <t>Acompte construction</t>
  </si>
  <si>
    <t>Prix de la construction</t>
  </si>
  <si>
    <t>Acompte architecte</t>
  </si>
  <si>
    <t>Autres :</t>
  </si>
  <si>
    <t>Solde fonds propres</t>
  </si>
  <si>
    <t>Suppléments construction, …</t>
  </si>
  <si>
    <t>Maison opérationnel</t>
  </si>
  <si>
    <t>Raccordements (l'eau, l'électricité)</t>
  </si>
  <si>
    <t>Aménagement, finition</t>
  </si>
  <si>
    <t>MONTANT à LIBERER (passation de l'acte)</t>
  </si>
  <si>
    <t>Prix net terrain</t>
  </si>
  <si>
    <t>Frais d'écriture</t>
  </si>
  <si>
    <t>+/-</t>
  </si>
  <si>
    <t>Déménagement</t>
  </si>
  <si>
    <t>Accomptes déjà payés</t>
  </si>
  <si>
    <t>Frais notariés (acte de crédit)</t>
  </si>
  <si>
    <t>Frais relatifs au crédit</t>
  </si>
  <si>
    <t>Frais de dossier/d'expertise</t>
  </si>
  <si>
    <t>Frais de sossier</t>
  </si>
  <si>
    <t>Primes d'assurances</t>
  </si>
  <si>
    <t>Frais d'expertise</t>
  </si>
  <si>
    <t>Frais de notaire (acte de crédit)</t>
  </si>
  <si>
    <t>Montant à libérer</t>
  </si>
  <si>
    <t>INVESTISSEMENT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</si>
</sst>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&quot;€&quot;\ * #,##0.00_ ;_ &quot;€&quot;\ * \-#,##0.00_ ;_ &quot;€&quot;\ * &quot;-&quot;??_ ;_ @_ "/>
    <numFmt numFmtId="166" formatCode="&quot;€&quot;\ #,##0.00"/>
    <numFmt numFmtId="167" formatCode="0.0000%"/>
    <numFmt numFmtId="169" formatCode="0.0%"/>
    <numFmt numFmtId="170" formatCode="0.000%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8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84">
    <border>
      <left/>
      <right/>
      <top/>
      <bottom/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/>
      <right/>
      <top style="hair">
        <color rgb="FF0070C0"/>
      </top>
      <bottom style="hair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 style="medium">
        <color theme="9" tint="-0.499984740745262"/>
      </left>
      <right/>
      <top style="medium">
        <color theme="9" tint="-0.499984740745262"/>
      </top>
      <bottom style="medium">
        <color theme="9" tint="-0.499984740745262"/>
      </bottom>
      <diagonal/>
    </border>
    <border>
      <left/>
      <right/>
      <top style="medium">
        <color theme="9" tint="-0.499984740745262"/>
      </top>
      <bottom style="medium">
        <color theme="9" tint="-0.499984740745262"/>
      </bottom>
      <diagonal/>
    </border>
    <border>
      <left/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/>
      <diagonal/>
    </border>
    <border>
      <left/>
      <right style="medium">
        <color theme="9" tint="-0.499984740745262"/>
      </right>
      <top/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/>
      <top style="medium">
        <color theme="5" tint="-0.499984740745262"/>
      </top>
      <bottom style="medium">
        <color theme="5" tint="-0.499984740745262"/>
      </bottom>
      <diagonal/>
    </border>
    <border>
      <left/>
      <right/>
      <top style="medium">
        <color theme="5" tint="-0.499984740745262"/>
      </top>
      <bottom style="medium">
        <color theme="5" tint="-0.499984740745262"/>
      </bottom>
      <diagonal/>
    </border>
    <border>
      <left/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/>
      <top style="medium">
        <color theme="5" tint="-0.499984740745262"/>
      </top>
      <bottom/>
      <diagonal/>
    </border>
    <border>
      <left/>
      <right/>
      <top style="medium">
        <color theme="5" tint="-0.499984740745262"/>
      </top>
      <bottom/>
      <diagonal/>
    </border>
    <border>
      <left/>
      <right style="medium">
        <color theme="5" tint="-0.499984740745262"/>
      </right>
      <top style="medium">
        <color theme="5" tint="-0.499984740745262"/>
      </top>
      <bottom/>
      <diagonal/>
    </border>
    <border>
      <left style="medium">
        <color theme="5" tint="-0.499984740745262"/>
      </left>
      <right/>
      <top/>
      <bottom/>
      <diagonal/>
    </border>
    <border>
      <left/>
      <right style="medium">
        <color theme="5" tint="-0.499984740745262"/>
      </right>
      <top/>
      <bottom/>
      <diagonal/>
    </border>
    <border>
      <left style="medium">
        <color theme="5" tint="-0.499984740745262"/>
      </left>
      <right/>
      <top/>
      <bottom style="medium">
        <color theme="5" tint="-0.499984740745262"/>
      </bottom>
      <diagonal/>
    </border>
    <border>
      <left/>
      <right/>
      <top/>
      <bottom style="medium">
        <color theme="5" tint="-0.499984740745262"/>
      </bottom>
      <diagonal/>
    </border>
    <border>
      <left/>
      <right style="medium">
        <color theme="5" tint="-0.499984740745262"/>
      </right>
      <top/>
      <bottom style="medium">
        <color theme="5" tint="-0.499984740745262"/>
      </bottom>
      <diagonal/>
    </border>
    <border>
      <left style="medium">
        <color theme="3" tint="-0.499984740745262"/>
      </left>
      <right/>
      <top style="medium">
        <color theme="3" tint="-0.499984740745262"/>
      </top>
      <bottom style="medium">
        <color theme="3" tint="-0.499984740745262"/>
      </bottom>
      <diagonal/>
    </border>
    <border>
      <left/>
      <right/>
      <top style="medium">
        <color theme="3" tint="-0.499984740745262"/>
      </top>
      <bottom style="medium">
        <color theme="3" tint="-0.499984740745262"/>
      </bottom>
      <diagonal/>
    </border>
    <border>
      <left/>
      <right style="medium">
        <color theme="3" tint="-0.499984740745262"/>
      </right>
      <top style="medium">
        <color theme="3" tint="-0.499984740745262"/>
      </top>
      <bottom style="medium">
        <color theme="3" tint="-0.499984740745262"/>
      </bottom>
      <diagonal/>
    </border>
    <border>
      <left style="medium">
        <color theme="3" tint="-0.499984740745262"/>
      </left>
      <right/>
      <top style="medium">
        <color theme="3" tint="-0.499984740745262"/>
      </top>
      <bottom/>
      <diagonal/>
    </border>
    <border>
      <left/>
      <right/>
      <top style="medium">
        <color theme="3" tint="-0.499984740745262"/>
      </top>
      <bottom/>
      <diagonal/>
    </border>
    <border>
      <left/>
      <right style="medium">
        <color theme="3" tint="-0.499984740745262"/>
      </right>
      <top style="medium">
        <color theme="3" tint="-0.499984740745262"/>
      </top>
      <bottom/>
      <diagonal/>
    </border>
    <border>
      <left style="medium">
        <color theme="3" tint="-0.499984740745262"/>
      </left>
      <right/>
      <top/>
      <bottom/>
      <diagonal/>
    </border>
    <border>
      <left/>
      <right style="medium">
        <color theme="3" tint="-0.499984740745262"/>
      </right>
      <top/>
      <bottom/>
      <diagonal/>
    </border>
    <border>
      <left style="medium">
        <color theme="3" tint="-0.499984740745262"/>
      </left>
      <right/>
      <top/>
      <bottom style="medium">
        <color theme="3" tint="-0.499984740745262"/>
      </bottom>
      <diagonal/>
    </border>
    <border>
      <left/>
      <right/>
      <top/>
      <bottom style="medium">
        <color theme="3" tint="-0.499984740745262"/>
      </bottom>
      <diagonal/>
    </border>
    <border>
      <left/>
      <right style="medium">
        <color theme="3" tint="-0.499984740745262"/>
      </right>
      <top/>
      <bottom style="medium">
        <color theme="3" tint="-0.499984740745262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/>
      <diagonal/>
    </border>
    <border>
      <left/>
      <right/>
      <top style="medium">
        <color theme="6" tint="-0.499984740745262"/>
      </top>
      <bottom/>
      <diagonal/>
    </border>
    <border>
      <left/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6" tint="-0.499984740745262"/>
      </left>
      <right/>
      <top/>
      <bottom/>
      <diagonal/>
    </border>
    <border>
      <left/>
      <right style="medium">
        <color theme="6" tint="-0.499984740745262"/>
      </right>
      <top/>
      <bottom/>
      <diagonal/>
    </border>
    <border>
      <left style="medium">
        <color theme="6" tint="-0.499984740745262"/>
      </left>
      <right/>
      <top/>
      <bottom style="medium">
        <color theme="6" tint="-0.499984740745262"/>
      </bottom>
      <diagonal/>
    </border>
    <border>
      <left/>
      <right/>
      <top/>
      <bottom style="medium">
        <color theme="6" tint="-0.499984740745262"/>
      </bottom>
      <diagonal/>
    </border>
    <border>
      <left/>
      <right style="medium">
        <color theme="6" tint="-0.499984740745262"/>
      </right>
      <top/>
      <bottom style="medium">
        <color theme="6" tint="-0.499984740745262"/>
      </bottom>
      <diagonal/>
    </border>
    <border>
      <left style="medium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medium">
        <color theme="7" tint="-0.499984740745262"/>
      </left>
      <right/>
      <top style="medium">
        <color theme="7" tint="-0.499984740745262"/>
      </top>
      <bottom style="medium">
        <color theme="7" tint="-0.499984740745262"/>
      </bottom>
      <diagonal/>
    </border>
    <border>
      <left/>
      <right/>
      <top style="medium">
        <color theme="7" tint="-0.499984740745262"/>
      </top>
      <bottom style="medium">
        <color theme="7" tint="-0.499984740745262"/>
      </bottom>
      <diagonal/>
    </border>
    <border>
      <left/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medium">
        <color theme="7" tint="-0.499984740745262"/>
      </left>
      <right/>
      <top style="medium">
        <color theme="7" tint="-0.499984740745262"/>
      </top>
      <bottom/>
      <diagonal/>
    </border>
    <border>
      <left/>
      <right/>
      <top style="medium">
        <color theme="7" tint="-0.499984740745262"/>
      </top>
      <bottom/>
      <diagonal/>
    </border>
    <border>
      <left/>
      <right style="medium">
        <color theme="7" tint="-0.499984740745262"/>
      </right>
      <top style="medium">
        <color theme="7" tint="-0.499984740745262"/>
      </top>
      <bottom/>
      <diagonal/>
    </border>
    <border>
      <left style="medium">
        <color theme="7" tint="-0.499984740745262"/>
      </left>
      <right/>
      <top/>
      <bottom/>
      <diagonal/>
    </border>
    <border>
      <left/>
      <right style="medium">
        <color theme="7" tint="-0.499984740745262"/>
      </right>
      <top/>
      <bottom/>
      <diagonal/>
    </border>
    <border>
      <left style="medium">
        <color theme="7" tint="-0.499984740745262"/>
      </left>
      <right/>
      <top/>
      <bottom style="medium">
        <color theme="7" tint="-0.499984740745262"/>
      </bottom>
      <diagonal/>
    </border>
    <border>
      <left/>
      <right/>
      <top/>
      <bottom style="medium">
        <color theme="7" tint="-0.499984740745262"/>
      </bottom>
      <diagonal/>
    </border>
    <border>
      <left/>
      <right style="medium">
        <color theme="7" tint="-0.499984740745262"/>
      </right>
      <top/>
      <bottom style="medium">
        <color theme="7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204">
    <xf numFmtId="0" fontId="0" fillId="0" borderId="0" xfId="0"/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vertical="center"/>
    </xf>
    <xf numFmtId="166" fontId="2" fillId="6" borderId="1" xfId="0" applyNumberFormat="1" applyFont="1" applyFill="1" applyBorder="1" applyAlignment="1">
      <alignment horizontal="center" vertical="center"/>
    </xf>
    <xf numFmtId="167" fontId="2" fillId="6" borderId="1" xfId="0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left" vertical="center"/>
    </xf>
    <xf numFmtId="166" fontId="5" fillId="7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10" xfId="0" applyFill="1" applyBorder="1" applyAlignment="1">
      <alignment vertical="center"/>
    </xf>
    <xf numFmtId="0" fontId="0" fillId="4" borderId="9" xfId="0" applyFont="1" applyFill="1" applyBorder="1" applyAlignment="1">
      <alignment vertical="center"/>
    </xf>
    <xf numFmtId="166" fontId="5" fillId="2" borderId="0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49" fontId="2" fillId="2" borderId="0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10" fontId="2" fillId="6" borderId="1" xfId="0" applyNumberFormat="1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horizontal="center" vertical="center"/>
    </xf>
    <xf numFmtId="0" fontId="0" fillId="8" borderId="0" xfId="0" applyFill="1"/>
    <xf numFmtId="10" fontId="0" fillId="8" borderId="0" xfId="2" applyNumberFormat="1" applyFont="1" applyFill="1"/>
    <xf numFmtId="0" fontId="10" fillId="8" borderId="0" xfId="0" applyFont="1" applyFill="1"/>
    <xf numFmtId="0" fontId="0" fillId="13" borderId="0" xfId="0" applyFill="1" applyBorder="1"/>
    <xf numFmtId="0" fontId="0" fillId="14" borderId="0" xfId="0" applyFill="1" applyBorder="1"/>
    <xf numFmtId="10" fontId="9" fillId="14" borderId="0" xfId="2" applyNumberFormat="1" applyFont="1" applyFill="1" applyBorder="1" applyAlignment="1">
      <alignment horizontal="right"/>
    </xf>
    <xf numFmtId="0" fontId="0" fillId="13" borderId="14" xfId="0" applyFill="1" applyBorder="1"/>
    <xf numFmtId="0" fontId="0" fillId="13" borderId="15" xfId="0" applyFill="1" applyBorder="1"/>
    <xf numFmtId="0" fontId="0" fillId="13" borderId="16" xfId="0" applyFill="1" applyBorder="1"/>
    <xf numFmtId="0" fontId="0" fillId="13" borderId="18" xfId="0" applyFill="1" applyBorder="1"/>
    <xf numFmtId="0" fontId="0" fillId="13" borderId="17" xfId="0" applyFill="1" applyBorder="1"/>
    <xf numFmtId="0" fontId="0" fillId="13" borderId="19" xfId="0" applyFill="1" applyBorder="1"/>
    <xf numFmtId="0" fontId="0" fillId="13" borderId="20" xfId="0" applyFill="1" applyBorder="1"/>
    <xf numFmtId="0" fontId="0" fillId="13" borderId="21" xfId="0" applyFill="1" applyBorder="1"/>
    <xf numFmtId="0" fontId="0" fillId="14" borderId="14" xfId="0" applyFill="1" applyBorder="1"/>
    <xf numFmtId="0" fontId="0" fillId="14" borderId="15" xfId="0" applyFill="1" applyBorder="1"/>
    <xf numFmtId="170" fontId="0" fillId="14" borderId="15" xfId="2" applyNumberFormat="1" applyFont="1" applyFill="1" applyBorder="1"/>
    <xf numFmtId="0" fontId="0" fillId="14" borderId="16" xfId="0" applyFill="1" applyBorder="1"/>
    <xf numFmtId="0" fontId="0" fillId="14" borderId="17" xfId="0" applyFill="1" applyBorder="1"/>
    <xf numFmtId="0" fontId="0" fillId="14" borderId="18" xfId="0" applyFill="1" applyBorder="1"/>
    <xf numFmtId="0" fontId="0" fillId="14" borderId="19" xfId="0" applyFill="1" applyBorder="1"/>
    <xf numFmtId="0" fontId="0" fillId="14" borderId="20" xfId="0" applyFill="1" applyBorder="1"/>
    <xf numFmtId="10" fontId="0" fillId="14" borderId="20" xfId="2" applyNumberFormat="1" applyFont="1" applyFill="1" applyBorder="1"/>
    <xf numFmtId="0" fontId="0" fillId="14" borderId="21" xfId="0" applyFill="1" applyBorder="1"/>
    <xf numFmtId="0" fontId="0" fillId="15" borderId="0" xfId="0" applyFill="1" applyBorder="1"/>
    <xf numFmtId="0" fontId="0" fillId="15" borderId="0" xfId="0" applyFill="1" applyBorder="1" applyAlignment="1">
      <alignment horizontal="right"/>
    </xf>
    <xf numFmtId="0" fontId="0" fillId="15" borderId="26" xfId="0" applyFill="1" applyBorder="1"/>
    <xf numFmtId="0" fontId="0" fillId="15" borderId="27" xfId="0" applyFill="1" applyBorder="1"/>
    <xf numFmtId="0" fontId="0" fillId="15" borderId="28" xfId="0" applyFill="1" applyBorder="1"/>
    <xf numFmtId="0" fontId="0" fillId="15" borderId="29" xfId="0" applyFill="1" applyBorder="1"/>
    <xf numFmtId="0" fontId="0" fillId="15" borderId="30" xfId="0" applyFill="1" applyBorder="1"/>
    <xf numFmtId="0" fontId="0" fillId="15" borderId="31" xfId="0" applyFill="1" applyBorder="1"/>
    <xf numFmtId="0" fontId="0" fillId="15" borderId="32" xfId="0" applyFill="1" applyBorder="1"/>
    <xf numFmtId="44" fontId="7" fillId="15" borderId="32" xfId="1" applyFont="1" applyFill="1" applyBorder="1"/>
    <xf numFmtId="0" fontId="0" fillId="15" borderId="33" xfId="0" applyFill="1" applyBorder="1"/>
    <xf numFmtId="169" fontId="0" fillId="9" borderId="22" xfId="2" applyNumberFormat="1" applyFont="1" applyFill="1" applyBorder="1" applyAlignment="1">
      <alignment horizontal="center"/>
    </xf>
    <xf numFmtId="44" fontId="0" fillId="9" borderId="22" xfId="1" applyFont="1" applyFill="1" applyBorder="1"/>
    <xf numFmtId="0" fontId="0" fillId="16" borderId="0" xfId="0" applyFill="1" applyBorder="1"/>
    <xf numFmtId="0" fontId="0" fillId="3" borderId="0" xfId="0" applyFill="1" applyBorder="1"/>
    <xf numFmtId="10" fontId="9" fillId="3" borderId="0" xfId="2" applyNumberFormat="1" applyFont="1" applyFill="1" applyBorder="1" applyAlignment="1">
      <alignment horizontal="right"/>
    </xf>
    <xf numFmtId="0" fontId="0" fillId="16" borderId="37" xfId="0" applyFill="1" applyBorder="1"/>
    <xf numFmtId="0" fontId="0" fillId="16" borderId="38" xfId="0" applyFill="1" applyBorder="1"/>
    <xf numFmtId="0" fontId="0" fillId="16" borderId="39" xfId="0" applyFill="1" applyBorder="1"/>
    <xf numFmtId="0" fontId="0" fillId="16" borderId="40" xfId="0" applyFill="1" applyBorder="1"/>
    <xf numFmtId="0" fontId="0" fillId="16" borderId="41" xfId="0" applyFill="1" applyBorder="1"/>
    <xf numFmtId="0" fontId="0" fillId="16" borderId="42" xfId="0" applyFill="1" applyBorder="1"/>
    <xf numFmtId="0" fontId="0" fillId="16" borderId="43" xfId="0" applyFill="1" applyBorder="1"/>
    <xf numFmtId="0" fontId="0" fillId="16" borderId="44" xfId="0" applyFill="1" applyBorder="1"/>
    <xf numFmtId="0" fontId="0" fillId="3" borderId="37" xfId="0" applyFill="1" applyBorder="1"/>
    <xf numFmtId="0" fontId="0" fillId="3" borderId="38" xfId="0" applyFill="1" applyBorder="1"/>
    <xf numFmtId="170" fontId="0" fillId="3" borderId="38" xfId="2" applyNumberFormat="1" applyFont="1" applyFill="1" applyBorder="1"/>
    <xf numFmtId="0" fontId="0" fillId="3" borderId="39" xfId="0" applyFill="1" applyBorder="1"/>
    <xf numFmtId="0" fontId="0" fillId="3" borderId="40" xfId="0" applyFill="1" applyBorder="1"/>
    <xf numFmtId="0" fontId="0" fillId="3" borderId="41" xfId="0" applyFill="1" applyBorder="1"/>
    <xf numFmtId="0" fontId="0" fillId="3" borderId="42" xfId="0" applyFill="1" applyBorder="1"/>
    <xf numFmtId="0" fontId="0" fillId="3" borderId="43" xfId="0" applyFill="1" applyBorder="1"/>
    <xf numFmtId="10" fontId="0" fillId="3" borderId="43" xfId="2" applyNumberFormat="1" applyFont="1" applyFill="1" applyBorder="1"/>
    <xf numFmtId="0" fontId="0" fillId="3" borderId="44" xfId="0" applyFill="1" applyBorder="1"/>
    <xf numFmtId="0" fontId="0" fillId="11" borderId="0" xfId="0" applyFill="1" applyBorder="1"/>
    <xf numFmtId="0" fontId="0" fillId="17" borderId="0" xfId="0" applyFill="1" applyBorder="1"/>
    <xf numFmtId="10" fontId="9" fillId="17" borderId="0" xfId="2" applyNumberFormat="1" applyFont="1" applyFill="1" applyBorder="1" applyAlignment="1">
      <alignment horizontal="right"/>
    </xf>
    <xf numFmtId="0" fontId="0" fillId="11" borderId="48" xfId="0" applyFill="1" applyBorder="1"/>
    <xf numFmtId="0" fontId="0" fillId="11" borderId="49" xfId="0" applyFill="1" applyBorder="1"/>
    <xf numFmtId="0" fontId="0" fillId="11" borderId="50" xfId="0" applyFill="1" applyBorder="1"/>
    <xf numFmtId="0" fontId="0" fillId="11" borderId="51" xfId="0" applyFill="1" applyBorder="1"/>
    <xf numFmtId="0" fontId="0" fillId="11" borderId="52" xfId="0" applyFill="1" applyBorder="1"/>
    <xf numFmtId="0" fontId="0" fillId="11" borderId="53" xfId="0" applyFill="1" applyBorder="1"/>
    <xf numFmtId="0" fontId="0" fillId="11" borderId="54" xfId="0" applyFill="1" applyBorder="1"/>
    <xf numFmtId="0" fontId="0" fillId="11" borderId="55" xfId="0" applyFill="1" applyBorder="1"/>
    <xf numFmtId="0" fontId="0" fillId="17" borderId="48" xfId="0" applyFill="1" applyBorder="1"/>
    <xf numFmtId="0" fontId="0" fillId="17" borderId="49" xfId="0" applyFill="1" applyBorder="1"/>
    <xf numFmtId="170" fontId="0" fillId="17" borderId="49" xfId="2" applyNumberFormat="1" applyFont="1" applyFill="1" applyBorder="1"/>
    <xf numFmtId="0" fontId="0" fillId="17" borderId="50" xfId="0" applyFill="1" applyBorder="1"/>
    <xf numFmtId="0" fontId="0" fillId="17" borderId="51" xfId="0" applyFill="1" applyBorder="1"/>
    <xf numFmtId="0" fontId="0" fillId="17" borderId="52" xfId="0" applyFill="1" applyBorder="1"/>
    <xf numFmtId="0" fontId="0" fillId="17" borderId="53" xfId="0" applyFill="1" applyBorder="1"/>
    <xf numFmtId="0" fontId="0" fillId="17" borderId="54" xfId="0" applyFill="1" applyBorder="1"/>
    <xf numFmtId="10" fontId="0" fillId="17" borderId="54" xfId="2" applyNumberFormat="1" applyFont="1" applyFill="1" applyBorder="1"/>
    <xf numFmtId="0" fontId="0" fillId="17" borderId="55" xfId="0" applyFill="1" applyBorder="1"/>
    <xf numFmtId="0" fontId="0" fillId="18" borderId="0" xfId="0" applyFill="1" applyBorder="1" applyAlignment="1">
      <alignment horizontal="right"/>
    </xf>
    <xf numFmtId="0" fontId="0" fillId="18" borderId="0" xfId="0" applyFill="1" applyBorder="1"/>
    <xf numFmtId="0" fontId="0" fillId="18" borderId="60" xfId="0" applyFill="1" applyBorder="1"/>
    <xf numFmtId="0" fontId="0" fillId="18" borderId="61" xfId="0" applyFill="1" applyBorder="1"/>
    <xf numFmtId="0" fontId="0" fillId="18" borderId="62" xfId="0" applyFill="1" applyBorder="1"/>
    <xf numFmtId="0" fontId="0" fillId="18" borderId="63" xfId="0" applyFill="1" applyBorder="1"/>
    <xf numFmtId="0" fontId="0" fillId="18" borderId="64" xfId="0" applyFill="1" applyBorder="1"/>
    <xf numFmtId="0" fontId="0" fillId="18" borderId="65" xfId="0" applyFill="1" applyBorder="1"/>
    <xf numFmtId="0" fontId="0" fillId="18" borderId="66" xfId="0" applyFill="1" applyBorder="1"/>
    <xf numFmtId="0" fontId="0" fillId="18" borderId="67" xfId="0" applyFill="1" applyBorder="1"/>
    <xf numFmtId="0" fontId="0" fillId="2" borderId="56" xfId="0" applyFill="1" applyBorder="1" applyAlignment="1">
      <alignment horizontal="center"/>
    </xf>
    <xf numFmtId="44" fontId="0" fillId="2" borderId="56" xfId="1" applyFont="1" applyFill="1" applyBorder="1"/>
    <xf numFmtId="44" fontId="0" fillId="2" borderId="56" xfId="0" applyNumberFormat="1" applyFill="1" applyBorder="1"/>
    <xf numFmtId="44" fontId="0" fillId="2" borderId="56" xfId="1" applyFont="1" applyFill="1" applyBorder="1" applyAlignment="1">
      <alignment horizontal="center"/>
    </xf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0" fillId="13" borderId="17" xfId="0" applyFill="1" applyBorder="1" applyAlignment="1">
      <alignment horizontal="right"/>
    </xf>
    <xf numFmtId="0" fontId="0" fillId="13" borderId="0" xfId="0" applyFill="1" applyBorder="1" applyAlignment="1">
      <alignment horizontal="right"/>
    </xf>
    <xf numFmtId="44" fontId="8" fillId="2" borderId="11" xfId="1" applyFont="1" applyFill="1" applyBorder="1" applyAlignment="1">
      <alignment horizontal="center"/>
    </xf>
    <xf numFmtId="44" fontId="8" fillId="2" borderId="13" xfId="1" applyFont="1" applyFill="1" applyBorder="1" applyAlignment="1">
      <alignment horizontal="center"/>
    </xf>
    <xf numFmtId="44" fontId="0" fillId="9" borderId="11" xfId="0" applyNumberFormat="1" applyFill="1" applyBorder="1" applyAlignment="1">
      <alignment horizontal="right"/>
    </xf>
    <xf numFmtId="44" fontId="0" fillId="9" borderId="13" xfId="0" applyNumberFormat="1" applyFill="1" applyBorder="1" applyAlignment="1">
      <alignment horizontal="right"/>
    </xf>
    <xf numFmtId="0" fontId="9" fillId="14" borderId="11" xfId="0" applyFont="1" applyFill="1" applyBorder="1" applyAlignment="1">
      <alignment horizontal="center"/>
    </xf>
    <xf numFmtId="0" fontId="9" fillId="14" borderId="12" xfId="0" applyFont="1" applyFill="1" applyBorder="1" applyAlignment="1">
      <alignment horizontal="center"/>
    </xf>
    <xf numFmtId="0" fontId="9" fillId="14" borderId="13" xfId="0" applyFont="1" applyFill="1" applyBorder="1" applyAlignment="1">
      <alignment horizontal="center"/>
    </xf>
    <xf numFmtId="0" fontId="9" fillId="12" borderId="57" xfId="0" applyFont="1" applyFill="1" applyBorder="1" applyAlignment="1">
      <alignment horizontal="center"/>
    </xf>
    <xf numFmtId="0" fontId="9" fillId="12" borderId="58" xfId="0" applyFont="1" applyFill="1" applyBorder="1" applyAlignment="1">
      <alignment horizontal="center"/>
    </xf>
    <xf numFmtId="0" fontId="9" fillId="12" borderId="59" xfId="0" applyFont="1" applyFill="1" applyBorder="1" applyAlignment="1">
      <alignment horizontal="center"/>
    </xf>
    <xf numFmtId="0" fontId="9" fillId="10" borderId="23" xfId="0" applyFont="1" applyFill="1" applyBorder="1" applyAlignment="1">
      <alignment horizontal="center"/>
    </xf>
    <xf numFmtId="0" fontId="9" fillId="10" borderId="24" xfId="0" applyFont="1" applyFill="1" applyBorder="1" applyAlignment="1">
      <alignment horizontal="center"/>
    </xf>
    <xf numFmtId="0" fontId="9" fillId="10" borderId="25" xfId="0" applyFont="1" applyFill="1" applyBorder="1" applyAlignment="1">
      <alignment horizontal="center"/>
    </xf>
    <xf numFmtId="0" fontId="9" fillId="3" borderId="34" xfId="0" applyFont="1" applyFill="1" applyBorder="1" applyAlignment="1">
      <alignment horizontal="center"/>
    </xf>
    <xf numFmtId="0" fontId="9" fillId="3" borderId="35" xfId="0" applyFont="1" applyFill="1" applyBorder="1" applyAlignment="1">
      <alignment horizontal="center"/>
    </xf>
    <xf numFmtId="0" fontId="9" fillId="3" borderId="36" xfId="0" applyFont="1" applyFill="1" applyBorder="1" applyAlignment="1">
      <alignment horizontal="center"/>
    </xf>
    <xf numFmtId="0" fontId="0" fillId="16" borderId="0" xfId="0" applyFill="1" applyBorder="1" applyAlignment="1">
      <alignment horizontal="right"/>
    </xf>
    <xf numFmtId="44" fontId="8" fillId="2" borderId="34" xfId="1" applyFont="1" applyFill="1" applyBorder="1" applyAlignment="1">
      <alignment horizontal="center"/>
    </xf>
    <xf numFmtId="44" fontId="8" fillId="2" borderId="36" xfId="1" applyFont="1" applyFill="1" applyBorder="1" applyAlignment="1">
      <alignment horizontal="center"/>
    </xf>
    <xf numFmtId="44" fontId="0" fillId="9" borderId="34" xfId="0" applyNumberFormat="1" applyFill="1" applyBorder="1" applyAlignment="1">
      <alignment horizontal="right"/>
    </xf>
    <xf numFmtId="44" fontId="0" fillId="9" borderId="36" xfId="0" applyNumberFormat="1" applyFill="1" applyBorder="1" applyAlignment="1">
      <alignment horizontal="right"/>
    </xf>
    <xf numFmtId="44" fontId="8" fillId="9" borderId="34" xfId="1" applyFont="1" applyFill="1" applyBorder="1" applyAlignment="1">
      <alignment horizontal="center"/>
    </xf>
    <xf numFmtId="44" fontId="8" fillId="9" borderId="36" xfId="1" applyFont="1" applyFill="1" applyBorder="1" applyAlignment="1">
      <alignment horizontal="center"/>
    </xf>
    <xf numFmtId="0" fontId="9" fillId="17" borderId="45" xfId="0" applyFont="1" applyFill="1" applyBorder="1" applyAlignment="1">
      <alignment horizontal="center"/>
    </xf>
    <xf numFmtId="0" fontId="9" fillId="17" borderId="46" xfId="0" applyFont="1" applyFill="1" applyBorder="1" applyAlignment="1">
      <alignment horizontal="center"/>
    </xf>
    <xf numFmtId="0" fontId="9" fillId="17" borderId="47" xfId="0" applyFont="1" applyFill="1" applyBorder="1" applyAlignment="1">
      <alignment horizontal="center"/>
    </xf>
    <xf numFmtId="0" fontId="0" fillId="11" borderId="0" xfId="0" applyFill="1" applyBorder="1" applyAlignment="1">
      <alignment horizontal="right"/>
    </xf>
    <xf numFmtId="44" fontId="8" fillId="9" borderId="45" xfId="1" applyFont="1" applyFill="1" applyBorder="1" applyAlignment="1">
      <alignment horizontal="center"/>
    </xf>
    <xf numFmtId="44" fontId="8" fillId="9" borderId="47" xfId="1" applyFont="1" applyFill="1" applyBorder="1" applyAlignment="1">
      <alignment horizontal="center"/>
    </xf>
    <xf numFmtId="44" fontId="0" fillId="9" borderId="45" xfId="0" applyNumberFormat="1" applyFill="1" applyBorder="1" applyAlignment="1">
      <alignment horizontal="right"/>
    </xf>
    <xf numFmtId="44" fontId="0" fillId="9" borderId="47" xfId="0" applyNumberFormat="1" applyFill="1" applyBorder="1" applyAlignment="1">
      <alignment horizontal="right"/>
    </xf>
    <xf numFmtId="44" fontId="8" fillId="2" borderId="45" xfId="1" applyFont="1" applyFill="1" applyBorder="1" applyAlignment="1">
      <alignment horizontal="center"/>
    </xf>
    <xf numFmtId="44" fontId="8" fillId="2" borderId="47" xfId="1" applyFont="1" applyFill="1" applyBorder="1" applyAlignment="1">
      <alignment horizontal="center"/>
    </xf>
    <xf numFmtId="0" fontId="12" fillId="19" borderId="68" xfId="0" applyFont="1" applyFill="1" applyBorder="1" applyAlignment="1">
      <alignment horizontal="center" vertical="center"/>
    </xf>
    <xf numFmtId="0" fontId="12" fillId="19" borderId="69" xfId="0" applyFont="1" applyFill="1" applyBorder="1" applyAlignment="1">
      <alignment horizontal="center" vertical="center"/>
    </xf>
    <xf numFmtId="0" fontId="12" fillId="19" borderId="7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19" borderId="71" xfId="0" applyFont="1" applyFill="1" applyBorder="1" applyAlignment="1">
      <alignment horizontal="center" vertical="center"/>
    </xf>
    <xf numFmtId="0" fontId="12" fillId="19" borderId="72" xfId="0" applyFont="1" applyFill="1" applyBorder="1" applyAlignment="1">
      <alignment horizontal="center" vertical="center"/>
    </xf>
    <xf numFmtId="0" fontId="12" fillId="19" borderId="73" xfId="0" applyFon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left" vertical="center"/>
    </xf>
    <xf numFmtId="0" fontId="13" fillId="19" borderId="74" xfId="0" applyFont="1" applyFill="1" applyBorder="1" applyAlignment="1">
      <alignment vertical="center"/>
    </xf>
    <xf numFmtId="0" fontId="13" fillId="19" borderId="75" xfId="0" applyFont="1" applyFill="1" applyBorder="1" applyAlignment="1">
      <alignment horizontal="left" vertical="center"/>
    </xf>
    <xf numFmtId="0" fontId="0" fillId="19" borderId="75" xfId="0" applyFill="1" applyBorder="1" applyAlignment="1">
      <alignment horizontal="center" vertical="center"/>
    </xf>
    <xf numFmtId="0" fontId="0" fillId="19" borderId="76" xfId="0" applyFill="1" applyBorder="1" applyAlignment="1">
      <alignment horizontal="center" vertical="center"/>
    </xf>
    <xf numFmtId="0" fontId="13" fillId="19" borderId="75" xfId="0" applyFont="1" applyFill="1" applyBorder="1" applyAlignment="1">
      <alignment horizontal="left" vertical="center"/>
    </xf>
    <xf numFmtId="0" fontId="0" fillId="4" borderId="77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4" borderId="78" xfId="0" applyFill="1" applyBorder="1" applyAlignment="1">
      <alignment vertical="center"/>
    </xf>
    <xf numFmtId="0" fontId="0" fillId="4" borderId="0" xfId="0" applyFill="1" applyBorder="1" applyAlignment="1">
      <alignment horizontal="left" vertical="center"/>
    </xf>
    <xf numFmtId="0" fontId="14" fillId="4" borderId="0" xfId="0" applyFont="1" applyFill="1" applyBorder="1" applyAlignment="1">
      <alignment vertical="center"/>
    </xf>
    <xf numFmtId="0" fontId="14" fillId="4" borderId="79" xfId="0" applyFont="1" applyFill="1" applyBorder="1" applyAlignment="1">
      <alignment vertical="center"/>
    </xf>
    <xf numFmtId="0" fontId="0" fillId="4" borderId="80" xfId="0" applyFill="1" applyBorder="1" applyAlignment="1">
      <alignment vertical="center"/>
    </xf>
    <xf numFmtId="0" fontId="14" fillId="4" borderId="80" xfId="0" applyFont="1" applyFill="1" applyBorder="1" applyAlignment="1">
      <alignment horizontal="left" vertical="center"/>
    </xf>
    <xf numFmtId="0" fontId="14" fillId="4" borderId="81" xfId="0" applyFont="1" applyFill="1" applyBorder="1" applyAlignment="1">
      <alignment horizontal="left" vertical="center"/>
    </xf>
    <xf numFmtId="0" fontId="0" fillId="4" borderId="82" xfId="0" applyFill="1" applyBorder="1" applyAlignment="1">
      <alignment vertical="center"/>
    </xf>
    <xf numFmtId="0" fontId="0" fillId="4" borderId="83" xfId="0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14" fillId="4" borderId="0" xfId="0" applyFont="1" applyFill="1" applyBorder="1" applyAlignment="1">
      <alignment horizontal="left" vertical="center"/>
    </xf>
    <xf numFmtId="0" fontId="9" fillId="4" borderId="79" xfId="0" applyFont="1" applyFill="1" applyBorder="1" applyAlignment="1">
      <alignment vertical="center"/>
    </xf>
    <xf numFmtId="0" fontId="0" fillId="0" borderId="80" xfId="0" applyBorder="1" applyAlignment="1">
      <alignment vertical="center"/>
    </xf>
    <xf numFmtId="0" fontId="0" fillId="4" borderId="71" xfId="0" applyFill="1" applyBorder="1" applyAlignment="1">
      <alignment vertical="center"/>
    </xf>
    <xf numFmtId="0" fontId="0" fillId="4" borderId="72" xfId="0" applyFill="1" applyBorder="1" applyAlignment="1">
      <alignment vertical="center"/>
    </xf>
    <xf numFmtId="0" fontId="0" fillId="4" borderId="72" xfId="0" applyFill="1" applyBorder="1" applyAlignment="1">
      <alignment horizontal="left" vertical="center"/>
    </xf>
    <xf numFmtId="0" fontId="0" fillId="4" borderId="73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19" borderId="74" xfId="0" applyFill="1" applyBorder="1" applyAlignment="1">
      <alignment vertical="center"/>
    </xf>
    <xf numFmtId="0" fontId="14" fillId="19" borderId="75" xfId="0" applyFont="1" applyFill="1" applyBorder="1" applyAlignment="1">
      <alignment vertical="center"/>
    </xf>
    <xf numFmtId="0" fontId="0" fillId="19" borderId="75" xfId="0" applyFill="1" applyBorder="1" applyAlignment="1">
      <alignment vertical="center"/>
    </xf>
    <xf numFmtId="0" fontId="0" fillId="19" borderId="75" xfId="0" applyFill="1" applyBorder="1" applyAlignment="1">
      <alignment horizontal="left" vertical="center"/>
    </xf>
    <xf numFmtId="0" fontId="0" fillId="19" borderId="76" xfId="0" applyFill="1" applyBorder="1" applyAlignment="1">
      <alignment vertical="center"/>
    </xf>
    <xf numFmtId="0" fontId="0" fillId="4" borderId="0" xfId="0" applyFill="1" applyBorder="1" applyAlignment="1">
      <alignment horizontal="right" vertical="center"/>
    </xf>
    <xf numFmtId="0" fontId="0" fillId="4" borderId="0" xfId="0" quotePrefix="1" applyFill="1" applyBorder="1" applyAlignment="1">
      <alignment horizontal="right" vertical="center"/>
    </xf>
    <xf numFmtId="0" fontId="0" fillId="4" borderId="81" xfId="0" applyFill="1" applyBorder="1" applyAlignment="1">
      <alignment vertical="center"/>
    </xf>
    <xf numFmtId="0" fontId="0" fillId="0" borderId="0" xfId="0" applyAlignment="1">
      <alignment horizontal="left" vertical="center"/>
    </xf>
  </cellXfs>
  <cellStyles count="3">
    <cellStyle name="Monétaire" xfId="1" builtinId="4"/>
    <cellStyle name="Normal" xfId="0" builtinId="0"/>
    <cellStyle name="Pourcentage" xfId="2" builtinId="5"/>
  </cellStyles>
  <dxfs count="4">
    <dxf>
      <font>
        <color rgb="FFFFFF99"/>
      </font>
    </dxf>
    <dxf>
      <font>
        <color theme="0" tint="-0.24994659260841701"/>
      </font>
    </dxf>
    <dxf>
      <font>
        <color rgb="FFFFFF99"/>
      </font>
    </dxf>
    <dxf>
      <font>
        <color rgb="FFFFFF99"/>
      </font>
    </dxf>
  </dxfs>
  <tableStyles count="0" defaultTableStyle="TableStyleMedium2" defaultPivotStyle="PivotStyleLight16"/>
  <colors>
    <mruColors>
      <color rgb="FFFFFF99"/>
      <color rgb="FFFF00FF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2</xdr:row>
          <xdr:rowOff>180975</xdr:rowOff>
        </xdr:from>
        <xdr:to>
          <xdr:col>3</xdr:col>
          <xdr:colOff>1038225</xdr:colOff>
          <xdr:row>4</xdr:row>
          <xdr:rowOff>19050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3</xdr:row>
          <xdr:rowOff>171450</xdr:rowOff>
        </xdr:from>
        <xdr:to>
          <xdr:col>3</xdr:col>
          <xdr:colOff>1038225</xdr:colOff>
          <xdr:row>5</xdr:row>
          <xdr:rowOff>9525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4</xdr:row>
          <xdr:rowOff>161925</xdr:rowOff>
        </xdr:from>
        <xdr:to>
          <xdr:col>3</xdr:col>
          <xdr:colOff>1038225</xdr:colOff>
          <xdr:row>6</xdr:row>
          <xdr:rowOff>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</xdr:row>
          <xdr:rowOff>180975</xdr:rowOff>
        </xdr:from>
        <xdr:to>
          <xdr:col>9</xdr:col>
          <xdr:colOff>590550</xdr:colOff>
          <xdr:row>4</xdr:row>
          <xdr:rowOff>19050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</xdr:row>
          <xdr:rowOff>171450</xdr:rowOff>
        </xdr:from>
        <xdr:to>
          <xdr:col>9</xdr:col>
          <xdr:colOff>590550</xdr:colOff>
          <xdr:row>5</xdr:row>
          <xdr:rowOff>9525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</xdr:row>
          <xdr:rowOff>161925</xdr:rowOff>
        </xdr:from>
        <xdr:to>
          <xdr:col>9</xdr:col>
          <xdr:colOff>590550</xdr:colOff>
          <xdr:row>6</xdr:row>
          <xdr:rowOff>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9" tint="-0.499984740745262"/>
  </sheetPr>
  <dimension ref="B2:Q40"/>
  <sheetViews>
    <sheetView topLeftCell="A10" workbookViewId="0">
      <selection activeCell="T22" sqref="T22"/>
    </sheetView>
  </sheetViews>
  <sheetFormatPr baseColWidth="10" defaultColWidth="15.7109375" defaultRowHeight="15" customHeight="1" x14ac:dyDescent="0.25"/>
  <cols>
    <col min="1" max="1" width="5.7109375" style="2" customWidth="1"/>
    <col min="2" max="5" width="15.7109375" style="2"/>
    <col min="6" max="6" width="2.7109375" style="2" customWidth="1"/>
    <col min="7" max="7" width="15.7109375" style="2"/>
    <col min="8" max="8" width="2.7109375" style="2" customWidth="1"/>
    <col min="9" max="9" width="15.7109375" style="2" customWidth="1"/>
    <col min="10" max="10" width="10.7109375" style="2" customWidth="1"/>
    <col min="11" max="11" width="15.7109375" style="2"/>
    <col min="12" max="12" width="11.85546875" style="2" customWidth="1"/>
    <col min="13" max="13" width="15.7109375" style="2"/>
    <col min="14" max="14" width="2.7109375" style="2" customWidth="1"/>
    <col min="15" max="15" width="15.7109375" style="2"/>
    <col min="16" max="16" width="2.7109375" style="2" customWidth="1"/>
    <col min="17" max="16384" width="15.7109375" style="2"/>
  </cols>
  <sheetData>
    <row r="2" spans="2:17" ht="15" customHeight="1" x14ac:dyDescent="0.25">
      <c r="B2" s="123" t="s">
        <v>39</v>
      </c>
      <c r="C2" s="124"/>
      <c r="D2" s="124"/>
      <c r="E2" s="125"/>
    </row>
    <row r="3" spans="2:17" ht="15" customHeight="1" thickBot="1" x14ac:dyDescent="0.3"/>
    <row r="4" spans="2:17" ht="15" customHeight="1" thickBot="1" x14ac:dyDescent="0.3">
      <c r="B4" s="12" t="s">
        <v>0</v>
      </c>
      <c r="C4" s="15"/>
      <c r="D4" s="15"/>
      <c r="E4" s="15"/>
      <c r="F4" s="20"/>
      <c r="G4" s="17"/>
      <c r="H4" s="17"/>
      <c r="I4" s="17"/>
      <c r="J4" s="17"/>
      <c r="K4" s="12" t="s">
        <v>8</v>
      </c>
      <c r="L4" s="15"/>
      <c r="M4" s="20"/>
      <c r="Q4" s="17"/>
    </row>
    <row r="5" spans="2:17" ht="15" customHeight="1" x14ac:dyDescent="0.25">
      <c r="B5" s="17"/>
      <c r="C5" s="17"/>
      <c r="D5" s="17"/>
      <c r="E5" s="17"/>
      <c r="F5" s="17"/>
      <c r="G5" s="17"/>
      <c r="H5" s="17"/>
      <c r="I5" s="17"/>
      <c r="J5" s="17"/>
      <c r="K5" s="16"/>
      <c r="M5" s="16"/>
      <c r="O5" s="17"/>
      <c r="P5" s="17"/>
      <c r="Q5" s="17"/>
    </row>
    <row r="6" spans="2:17" ht="15" customHeight="1" x14ac:dyDescent="0.25">
      <c r="B6" s="17" t="s">
        <v>35</v>
      </c>
      <c r="C6" s="17"/>
      <c r="D6" s="17"/>
      <c r="E6" s="6" t="s">
        <v>1</v>
      </c>
      <c r="G6" s="6" t="s">
        <v>2</v>
      </c>
      <c r="I6" s="6" t="s">
        <v>3</v>
      </c>
      <c r="J6" s="17"/>
      <c r="M6" s="6" t="s">
        <v>1</v>
      </c>
      <c r="O6" s="6" t="s">
        <v>2</v>
      </c>
      <c r="Q6" s="6" t="s">
        <v>3</v>
      </c>
    </row>
    <row r="7" spans="2:17" ht="15" customHeight="1" x14ac:dyDescent="0.25">
      <c r="B7" s="17"/>
      <c r="C7" s="17"/>
      <c r="D7" s="17"/>
      <c r="E7" s="17"/>
      <c r="F7" s="17"/>
      <c r="G7" s="17"/>
      <c r="H7" s="17"/>
      <c r="I7" s="17"/>
      <c r="J7" s="17"/>
    </row>
    <row r="8" spans="2:17" ht="15" customHeight="1" x14ac:dyDescent="0.25">
      <c r="B8" s="17" t="s">
        <v>16</v>
      </c>
      <c r="C8" s="17"/>
      <c r="D8" s="17"/>
      <c r="E8" s="8">
        <v>200000</v>
      </c>
      <c r="G8" s="17"/>
      <c r="H8" s="17"/>
      <c r="I8" s="17"/>
      <c r="J8" s="17"/>
      <c r="K8" s="17" t="s">
        <v>7</v>
      </c>
      <c r="L8" s="17"/>
      <c r="M8" s="8"/>
    </row>
    <row r="9" spans="2:17" ht="15" customHeight="1" thickBot="1" x14ac:dyDescent="0.3">
      <c r="B9" s="17"/>
      <c r="C9" s="17"/>
      <c r="D9" s="17"/>
      <c r="E9" s="17"/>
      <c r="G9" s="17"/>
      <c r="H9" s="17"/>
      <c r="I9" s="17"/>
      <c r="J9" s="17"/>
      <c r="K9" s="17"/>
      <c r="L9" s="17"/>
      <c r="M9" s="17"/>
    </row>
    <row r="10" spans="2:17" ht="15" customHeight="1" thickBot="1" x14ac:dyDescent="0.3">
      <c r="B10" s="17" t="s">
        <v>26</v>
      </c>
      <c r="C10" s="17"/>
      <c r="D10" s="17"/>
      <c r="E10" s="6">
        <v>0.125</v>
      </c>
      <c r="F10" s="9"/>
      <c r="G10" s="6">
        <v>0.1</v>
      </c>
      <c r="H10" s="17"/>
      <c r="I10" s="6">
        <v>0.125</v>
      </c>
      <c r="J10" s="17"/>
      <c r="K10" s="12" t="s">
        <v>40</v>
      </c>
      <c r="L10" s="22"/>
      <c r="M10" s="21"/>
    </row>
    <row r="11" spans="2:17" ht="15" customHeight="1" thickBot="1" x14ac:dyDescent="0.3">
      <c r="B11" s="17"/>
      <c r="C11" s="17"/>
      <c r="D11" s="17"/>
      <c r="E11" s="17"/>
      <c r="F11" s="17"/>
      <c r="G11" s="17"/>
      <c r="H11" s="17"/>
      <c r="I11" s="17"/>
      <c r="J11" s="17"/>
      <c r="O11" s="16"/>
    </row>
    <row r="12" spans="2:17" ht="15" customHeight="1" thickBot="1" x14ac:dyDescent="0.3">
      <c r="B12" s="4" t="s">
        <v>15</v>
      </c>
      <c r="G12" s="16"/>
      <c r="H12" s="17"/>
      <c r="I12" s="17"/>
      <c r="J12" s="17"/>
      <c r="K12" s="18" t="s">
        <v>27</v>
      </c>
      <c r="L12" s="17"/>
      <c r="M12" s="10" t="e">
        <f>E40-M8</f>
        <v>#REF!</v>
      </c>
      <c r="O12" s="8" t="e">
        <f>G40-M8</f>
        <v>#REF!</v>
      </c>
      <c r="P12" s="17"/>
      <c r="Q12" s="8" t="e">
        <f>I40-M8</f>
        <v>#REF!</v>
      </c>
    </row>
    <row r="13" spans="2:17" ht="15" customHeight="1" x14ac:dyDescent="0.25">
      <c r="B13" s="4" t="s">
        <v>21</v>
      </c>
      <c r="C13" s="17"/>
      <c r="D13" s="17"/>
      <c r="E13" s="16"/>
      <c r="F13" s="17"/>
      <c r="G13" s="17"/>
      <c r="H13" s="17"/>
      <c r="I13" s="17"/>
      <c r="J13" s="17"/>
      <c r="O13" s="16"/>
    </row>
    <row r="14" spans="2:17" ht="15" customHeight="1" x14ac:dyDescent="0.25">
      <c r="B14" s="4" t="s">
        <v>22</v>
      </c>
      <c r="G14" s="16"/>
      <c r="H14" s="17"/>
      <c r="I14" s="17"/>
      <c r="J14" s="17"/>
      <c r="K14" s="16" t="s">
        <v>9</v>
      </c>
      <c r="M14" s="14" t="s">
        <v>28</v>
      </c>
      <c r="O14" s="26"/>
      <c r="P14" s="1"/>
      <c r="Q14" s="26"/>
    </row>
    <row r="15" spans="2:17" ht="15" customHeight="1" x14ac:dyDescent="0.25">
      <c r="B15" s="4"/>
      <c r="C15" s="17"/>
      <c r="D15" s="17"/>
      <c r="E15" s="16"/>
      <c r="F15" s="17"/>
      <c r="G15" s="17"/>
      <c r="H15" s="17"/>
      <c r="I15" s="17"/>
      <c r="J15" s="17"/>
      <c r="O15" s="16"/>
      <c r="Q15" s="16"/>
    </row>
    <row r="16" spans="2:17" ht="15" customHeight="1" x14ac:dyDescent="0.25">
      <c r="B16" s="4" t="s">
        <v>31</v>
      </c>
      <c r="C16" s="17"/>
      <c r="D16" s="17"/>
      <c r="E16" s="16"/>
      <c r="F16" s="7"/>
      <c r="G16" s="16"/>
      <c r="H16" s="17"/>
      <c r="I16" s="17"/>
      <c r="J16" s="17"/>
      <c r="K16" s="17" t="s">
        <v>30</v>
      </c>
      <c r="M16" s="6">
        <v>0.02</v>
      </c>
      <c r="O16" s="16"/>
      <c r="Q16" s="16"/>
    </row>
    <row r="17" spans="2:17" ht="15" customHeight="1" x14ac:dyDescent="0.25">
      <c r="B17" s="4"/>
      <c r="C17" s="17"/>
      <c r="D17" s="17"/>
      <c r="E17" s="16"/>
      <c r="F17" s="7"/>
      <c r="G17" s="16"/>
      <c r="H17" s="17"/>
      <c r="I17" s="17"/>
      <c r="J17" s="17"/>
      <c r="K17" s="16"/>
      <c r="M17" s="16"/>
    </row>
    <row r="18" spans="2:17" ht="15" customHeight="1" x14ac:dyDescent="0.25">
      <c r="B18" s="4" t="s">
        <v>32</v>
      </c>
      <c r="C18" s="17"/>
      <c r="D18" s="17"/>
      <c r="E18" s="16"/>
      <c r="F18" s="7"/>
      <c r="G18" s="16"/>
      <c r="H18" s="17"/>
      <c r="I18" s="17"/>
      <c r="J18" s="17"/>
      <c r="K18" s="16" t="s">
        <v>23</v>
      </c>
      <c r="M18" s="5">
        <v>15</v>
      </c>
    </row>
    <row r="19" spans="2:17" ht="15" customHeight="1" x14ac:dyDescent="0.25">
      <c r="B19" s="4" t="s">
        <v>33</v>
      </c>
      <c r="C19" s="17"/>
      <c r="D19" s="17"/>
      <c r="E19" s="17"/>
      <c r="F19" s="17"/>
      <c r="G19" s="17"/>
      <c r="H19" s="17"/>
      <c r="I19" s="17"/>
      <c r="J19" s="17"/>
      <c r="K19" s="16"/>
      <c r="M19" s="16"/>
    </row>
    <row r="20" spans="2:17" ht="15" customHeight="1" x14ac:dyDescent="0.25">
      <c r="B20" s="3" t="s">
        <v>34</v>
      </c>
      <c r="C20" s="17"/>
      <c r="D20" s="17"/>
      <c r="E20" s="17"/>
      <c r="F20" s="17"/>
      <c r="G20" s="17"/>
      <c r="H20" s="17"/>
      <c r="I20" s="17"/>
      <c r="J20" s="17"/>
      <c r="K20" s="16" t="s">
        <v>25</v>
      </c>
      <c r="M20" s="27">
        <f>M18*12</f>
        <v>180</v>
      </c>
    </row>
    <row r="21" spans="2:17" ht="15" customHeight="1" x14ac:dyDescent="0.25">
      <c r="C21" s="17"/>
      <c r="D21" s="17"/>
      <c r="E21" s="17"/>
      <c r="F21" s="17"/>
      <c r="G21" s="17"/>
      <c r="H21" s="17"/>
      <c r="I21" s="17"/>
      <c r="J21" s="17"/>
    </row>
    <row r="22" spans="2:17" ht="15" customHeight="1" x14ac:dyDescent="0.25">
      <c r="B22" s="17" t="s">
        <v>36</v>
      </c>
      <c r="H22" s="17"/>
      <c r="I22" s="25"/>
      <c r="J22" s="17"/>
      <c r="K22" s="17" t="s">
        <v>10</v>
      </c>
      <c r="M22" s="6">
        <v>0.02</v>
      </c>
    </row>
    <row r="23" spans="2:17" ht="15" customHeight="1" thickBot="1" x14ac:dyDescent="0.3">
      <c r="H23" s="17"/>
      <c r="I23" s="17"/>
      <c r="J23" s="17"/>
      <c r="K23" s="17"/>
    </row>
    <row r="24" spans="2:17" ht="15" customHeight="1" thickBot="1" x14ac:dyDescent="0.3">
      <c r="B24" s="12" t="s">
        <v>4</v>
      </c>
      <c r="C24" s="15"/>
      <c r="D24" s="15"/>
      <c r="E24" s="15"/>
      <c r="F24" s="21"/>
      <c r="G24" s="17"/>
      <c r="H24" s="17"/>
      <c r="I24" s="17"/>
      <c r="J24" s="17"/>
      <c r="K24" s="17" t="s">
        <v>24</v>
      </c>
      <c r="M24" s="11">
        <f>NOMINAL(M22,12)/12</f>
        <v>1.6515813019202241E-3</v>
      </c>
    </row>
    <row r="25" spans="2:17" ht="15" customHeight="1" thickBot="1" x14ac:dyDescent="0.3">
      <c r="B25" s="17"/>
      <c r="C25" s="17"/>
      <c r="D25" s="17"/>
      <c r="E25" s="17"/>
      <c r="G25" s="17"/>
      <c r="K25" s="17"/>
    </row>
    <row r="26" spans="2:17" ht="15" customHeight="1" thickBot="1" x14ac:dyDescent="0.3">
      <c r="K26" s="18" t="s">
        <v>14</v>
      </c>
      <c r="M26" s="13" t="e">
        <f>-PMT((1+M22)^(1/12)-1,M18*12,M12)</f>
        <v>#REF!</v>
      </c>
      <c r="O26" s="13" t="e">
        <f>-PMT((1+M22)^(1/12)-1,M18*12,O12)</f>
        <v>#REF!</v>
      </c>
      <c r="Q26" s="13" t="e">
        <f>-PMT((1+M22)^(1/12)-1,M18*12,Q12)</f>
        <v>#REF!</v>
      </c>
    </row>
    <row r="27" spans="2:17" ht="15" customHeight="1" x14ac:dyDescent="0.25">
      <c r="B27" s="17"/>
      <c r="C27" s="17"/>
      <c r="D27" s="17"/>
      <c r="E27" s="17"/>
      <c r="G27" s="17"/>
    </row>
    <row r="28" spans="2:17" ht="15" customHeight="1" x14ac:dyDescent="0.25">
      <c r="B28" s="17" t="s">
        <v>37</v>
      </c>
      <c r="C28" s="17"/>
      <c r="D28" s="17"/>
      <c r="E28" s="8">
        <v>60000</v>
      </c>
      <c r="G28" s="8">
        <v>35000</v>
      </c>
      <c r="K28" s="17" t="s">
        <v>38</v>
      </c>
      <c r="M28" s="28">
        <f>M22+M16</f>
        <v>0.04</v>
      </c>
      <c r="O28" s="29"/>
      <c r="P28" s="1"/>
      <c r="Q28" s="29"/>
    </row>
    <row r="29" spans="2:17" ht="15" customHeight="1" x14ac:dyDescent="0.25">
      <c r="B29" s="17"/>
      <c r="C29" s="17"/>
      <c r="D29" s="17"/>
      <c r="E29" s="17"/>
      <c r="G29" s="17"/>
    </row>
    <row r="30" spans="2:17" ht="15" customHeight="1" x14ac:dyDescent="0.25">
      <c r="B30" s="17" t="s">
        <v>17</v>
      </c>
      <c r="C30" s="17"/>
      <c r="D30" s="17"/>
      <c r="E30" s="10" t="e">
        <f>#REF!</f>
        <v>#REF!</v>
      </c>
      <c r="G30" s="10" t="e">
        <f>#REF!</f>
        <v>#REF!</v>
      </c>
      <c r="I30" s="10" t="e">
        <f>#REF!</f>
        <v>#REF!</v>
      </c>
      <c r="K30" s="17" t="s">
        <v>29</v>
      </c>
      <c r="M30" s="13" t="e">
        <f>-PMT((1+M28)^(1/12)-1,M18*12,M12)</f>
        <v>#REF!</v>
      </c>
      <c r="O30" s="13" t="e">
        <f>-PMT((1+M28)^(1/12)-1,M18*12,O12)</f>
        <v>#REF!</v>
      </c>
      <c r="Q30" s="13" t="e">
        <f>-PMT((1+M28)^(1/12)-1,M18*12,Q12)</f>
        <v>#REF!</v>
      </c>
    </row>
    <row r="32" spans="2:17" ht="15" customHeight="1" x14ac:dyDescent="0.25">
      <c r="B32" s="17" t="s">
        <v>19</v>
      </c>
      <c r="C32" s="17"/>
      <c r="D32" s="17"/>
      <c r="E32" s="8"/>
      <c r="G32" s="8"/>
      <c r="I32" s="8"/>
    </row>
    <row r="33" spans="2:9" ht="15" customHeight="1" x14ac:dyDescent="0.25">
      <c r="B33" s="17"/>
      <c r="C33" s="17"/>
      <c r="D33" s="17"/>
      <c r="E33" s="17"/>
    </row>
    <row r="34" spans="2:9" ht="15" customHeight="1" x14ac:dyDescent="0.25">
      <c r="B34" s="17" t="s">
        <v>20</v>
      </c>
      <c r="C34" s="17"/>
      <c r="D34" s="17"/>
      <c r="E34" s="8"/>
      <c r="G34" s="8"/>
      <c r="I34" s="8"/>
    </row>
    <row r="35" spans="2:9" ht="15" customHeight="1" x14ac:dyDescent="0.25">
      <c r="B35" s="17"/>
      <c r="C35" s="17"/>
      <c r="D35" s="17"/>
      <c r="E35" s="17"/>
    </row>
    <row r="36" spans="2:9" ht="15" customHeight="1" x14ac:dyDescent="0.25">
      <c r="B36" s="17" t="s">
        <v>5</v>
      </c>
      <c r="C36" s="17"/>
      <c r="D36" s="17"/>
      <c r="E36" s="8"/>
      <c r="G36" s="8"/>
      <c r="I36" s="8"/>
    </row>
    <row r="38" spans="2:9" ht="15" customHeight="1" x14ac:dyDescent="0.25">
      <c r="B38" s="17" t="s">
        <v>18</v>
      </c>
      <c r="E38" s="10" t="e">
        <f>#REF!</f>
        <v>#REF!</v>
      </c>
      <c r="G38" s="10" t="e">
        <f>#REF!</f>
        <v>#REF!</v>
      </c>
      <c r="I38" s="10" t="e">
        <f>#REF!</f>
        <v>#REF!</v>
      </c>
    </row>
    <row r="39" spans="2:9" ht="15" customHeight="1" thickBot="1" x14ac:dyDescent="0.3">
      <c r="B39" s="17"/>
    </row>
    <row r="40" spans="2:9" ht="15" customHeight="1" thickBot="1" x14ac:dyDescent="0.3">
      <c r="B40" s="19" t="s">
        <v>6</v>
      </c>
      <c r="C40" s="23"/>
      <c r="E40" s="13" t="e">
        <f>SUM(E8,E30,E32,E34,E36,E38)</f>
        <v>#REF!</v>
      </c>
      <c r="F40" s="24"/>
      <c r="G40" s="13" t="e">
        <f>SUM(E8,G30,G32,G34,G36,G38)</f>
        <v>#REF!</v>
      </c>
      <c r="H40" s="24"/>
      <c r="I40" s="13" t="e">
        <f>SUM(E8,I30,I32,I34,I36,I38)</f>
        <v>#REF!</v>
      </c>
    </row>
  </sheetData>
  <mergeCells count="1">
    <mergeCell ref="B2:E2"/>
  </mergeCells>
  <conditionalFormatting sqref="E30">
    <cfRule type="expression" dxfId="3" priority="6">
      <formula>$E$30=1815</formula>
    </cfRule>
  </conditionalFormatting>
  <conditionalFormatting sqref="E38">
    <cfRule type="expression" dxfId="2" priority="5">
      <formula>$E$38=1000</formula>
    </cfRule>
  </conditionalFormatting>
  <conditionalFormatting sqref="E40:I40">
    <cfRule type="expression" dxfId="1" priority="4">
      <formula>$E$40=2815</formula>
    </cfRule>
  </conditionalFormatting>
  <conditionalFormatting sqref="M12">
    <cfRule type="expression" dxfId="0" priority="1">
      <formula>$M$12=2815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M14" twoDigitTextYear="1"/>
  </ignoredError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#REF!</xm:f>
          </x14:formula1>
          <xm:sqref>M14</xm:sqref>
        </x14:dataValidation>
        <x14:dataValidation type="list" allowBlank="1" showInputMessage="1" showErrorMessage="1">
          <x14:formula1>
            <xm:f>#REF!</xm:f>
          </x14:formula1>
          <xm:sqref>M18</xm:sqref>
        </x14:dataValidation>
        <x14:dataValidation type="list" allowBlank="1" showInputMessage="1" showErrorMessage="1">
          <x14:formula1>
            <xm:f>#REF!</xm:f>
          </x14:formula1>
          <xm:sqref>M16</xm:sqref>
        </x14:dataValidation>
        <x14:dataValidation type="list" allowBlank="1" showInputMessage="1" showErrorMessage="1">
          <x14:formula1>
            <xm:f>#REF!</xm:f>
          </x14:formula1>
          <xm:sqref>I22</xm:sqref>
        </x14:dataValidation>
        <x14:dataValidation type="list" allowBlank="1" showInputMessage="1" showErrorMessage="1">
          <x14:formula1>
            <xm:f>#REF!</xm:f>
          </x14:formula1>
          <xm:sqref>E28</xm:sqref>
        </x14:dataValidation>
        <x14:dataValidation type="list" allowBlank="1" showInputMessage="1" showErrorMessage="1">
          <x14:formula1>
            <xm:f>#REF!</xm:f>
          </x14:formula1>
          <xm:sqref>G28</xm:sqref>
        </x14:dataValidation>
        <x14:dataValidation type="list" allowBlank="1" showInputMessage="1" showErrorMessage="1">
          <x14:formula1>
            <xm:f>#REF!</xm:f>
          </x14:formula1>
          <xm:sqref>E10</xm:sqref>
        </x14:dataValidation>
        <x14:dataValidation type="list" allowBlank="1" showInputMessage="1" showErrorMessage="1">
          <x14:formula1>
            <xm:f>#REF!</xm:f>
          </x14:formula1>
          <xm:sqref>G10</xm:sqref>
        </x14:dataValidation>
        <x14:dataValidation type="list" allowBlank="1" showInputMessage="1" showErrorMessage="1">
          <x14:formula1>
            <xm:f>#REF!</xm:f>
          </x14:formula1>
          <xm:sqref>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5"/>
  <sheetViews>
    <sheetView zoomScaleNormal="100" workbookViewId="0">
      <selection activeCell="T23" sqref="T23"/>
    </sheetView>
  </sheetViews>
  <sheetFormatPr baseColWidth="10" defaultRowHeight="15" x14ac:dyDescent="0.25"/>
  <cols>
    <col min="1" max="1" width="4.7109375" customWidth="1"/>
    <col min="3" max="3" width="20.7109375" customWidth="1"/>
    <col min="5" max="5" width="10.5703125" customWidth="1"/>
    <col min="6" max="6" width="20.7109375" customWidth="1"/>
    <col min="7" max="7" width="12.85546875" bestFit="1" customWidth="1"/>
    <col min="9" max="9" width="5.7109375" customWidth="1"/>
    <col min="11" max="11" width="20.7109375" customWidth="1"/>
    <col min="13" max="13" width="7.85546875" customWidth="1"/>
    <col min="14" max="14" width="20.7109375" customWidth="1"/>
    <col min="15" max="15" width="12.85546875" customWidth="1"/>
  </cols>
  <sheetData>
    <row r="1" spans="1:17" x14ac:dyDescent="0.25">
      <c r="A1" s="30"/>
      <c r="B1" s="32" t="s">
        <v>68</v>
      </c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</row>
    <row r="2" spans="1:17" ht="15.75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</row>
    <row r="3" spans="1:17" ht="15.75" thickBot="1" x14ac:dyDescent="0.3">
      <c r="A3" s="30"/>
      <c r="B3" s="135" t="s">
        <v>54</v>
      </c>
      <c r="C3" s="136"/>
      <c r="D3" s="136"/>
      <c r="E3" s="137"/>
      <c r="F3" s="30"/>
      <c r="G3" s="30"/>
      <c r="H3" s="30"/>
      <c r="I3" s="30"/>
      <c r="J3" s="141" t="s">
        <v>58</v>
      </c>
      <c r="K3" s="142"/>
      <c r="L3" s="142"/>
      <c r="M3" s="143"/>
      <c r="N3" s="30"/>
      <c r="O3" s="30"/>
      <c r="P3" s="30"/>
      <c r="Q3" s="30"/>
    </row>
    <row r="4" spans="1:17" ht="15.75" thickBot="1" x14ac:dyDescent="0.3">
      <c r="A4" s="30"/>
      <c r="B4" s="111"/>
      <c r="C4" s="112"/>
      <c r="D4" s="112"/>
      <c r="E4" s="112"/>
      <c r="F4" s="112"/>
      <c r="G4" s="112"/>
      <c r="H4" s="113"/>
      <c r="I4" s="30"/>
      <c r="J4" s="70"/>
      <c r="K4" s="71"/>
      <c r="L4" s="71"/>
      <c r="M4" s="71"/>
      <c r="N4" s="71"/>
      <c r="O4" s="71"/>
      <c r="P4" s="72"/>
      <c r="Q4" s="30"/>
    </row>
    <row r="5" spans="1:17" ht="15.75" thickBot="1" x14ac:dyDescent="0.3">
      <c r="A5" s="30"/>
      <c r="B5" s="114"/>
      <c r="C5" s="109" t="s">
        <v>41</v>
      </c>
      <c r="D5" s="119" t="s">
        <v>3</v>
      </c>
      <c r="E5" s="110"/>
      <c r="F5" s="109" t="s">
        <v>42</v>
      </c>
      <c r="G5" s="121">
        <v>300000</v>
      </c>
      <c r="H5" s="115"/>
      <c r="I5" s="30"/>
      <c r="J5" s="73"/>
      <c r="K5" s="144" t="s">
        <v>50</v>
      </c>
      <c r="L5" s="144"/>
      <c r="M5" s="149">
        <f>IF($D$18&lt;&gt;"",IF($G$5&gt;$E$19,$E$19*0.06+($G$5-$E$19)*0.125,$G$5*0.06),($G$5-$G$16)*$D$16)</f>
        <v>27071.950550000001</v>
      </c>
      <c r="N5" s="150"/>
      <c r="O5" s="67"/>
      <c r="P5" s="74"/>
      <c r="Q5" s="30"/>
    </row>
    <row r="6" spans="1:17" ht="15.75" thickBot="1" x14ac:dyDescent="0.3">
      <c r="A6" s="30"/>
      <c r="B6" s="114"/>
      <c r="C6" s="110"/>
      <c r="D6" s="110"/>
      <c r="E6" s="110"/>
      <c r="F6" s="110"/>
      <c r="G6" s="110"/>
      <c r="H6" s="115"/>
      <c r="I6" s="30"/>
      <c r="J6" s="73"/>
      <c r="K6" s="67"/>
      <c r="L6" s="67"/>
      <c r="M6" s="67"/>
      <c r="N6" s="67"/>
      <c r="O6" s="67"/>
      <c r="P6" s="74"/>
      <c r="Q6" s="30"/>
    </row>
    <row r="7" spans="1:17" ht="15.75" thickBot="1" x14ac:dyDescent="0.3">
      <c r="A7" s="30"/>
      <c r="B7" s="114"/>
      <c r="C7" s="109" t="s">
        <v>43</v>
      </c>
      <c r="D7" s="120">
        <v>500</v>
      </c>
      <c r="E7" s="110"/>
      <c r="F7" s="109" t="s">
        <v>44</v>
      </c>
      <c r="G7" s="119"/>
      <c r="H7" s="115"/>
      <c r="I7" s="30"/>
      <c r="J7" s="73"/>
      <c r="K7" s="144" t="s">
        <v>51</v>
      </c>
      <c r="L7" s="144"/>
      <c r="M7" s="149">
        <f>IF($G$5&lt;=7500,$G$5*0.0456,IF($G$5&lt;=17500,7500*0.0456+($G$5-7500)*0.0285,IF($G$5&lt;=30000,7500*0.0456+(17500-7500)*0.0285+($G$5-17500)*0.0228,IF($G$5&lt;=45495,7500*0.0456+(17500-7500)*0.0285+(30000-17500)*0.0228+($G$5-30000)*0.0171,IF($G$5&lt;=64095,7500*0.0456+(17500-7500)*0.0285+(30000-17500)*0.0228+(45495-30000)*0.0171+($G$5-45495)*0.0114,IF($G$5&lt;=250095,7500*0.0456+(17500-7500)*0.0285+(30000-17500)*0.0228+(45495-30000)*0.0171+(64095-45495)*0.0114+($G$5-64095)*0.0057,IF($G$5&gt;250095,7500*0.0456+(17500-7500)*0.0285+(30000-17500)*0.0228+(45495-30000)*0.0171+(64095-45495)*0.0114+(250095-64095)*0.0057+($G$5-250095)*0.00057,"")))))))</f>
        <v>2477.6503499999999</v>
      </c>
      <c r="N7" s="150"/>
      <c r="O7" s="67"/>
      <c r="P7" s="74"/>
      <c r="Q7" s="30"/>
    </row>
    <row r="8" spans="1:17" ht="15.75" thickBot="1" x14ac:dyDescent="0.3">
      <c r="A8" s="30"/>
      <c r="B8" s="114"/>
      <c r="C8" s="110"/>
      <c r="D8" s="110"/>
      <c r="E8" s="110"/>
      <c r="F8" s="110"/>
      <c r="G8" s="110"/>
      <c r="H8" s="115"/>
      <c r="I8" s="30"/>
      <c r="J8" s="73"/>
      <c r="K8" s="67"/>
      <c r="L8" s="67"/>
      <c r="M8" s="67"/>
      <c r="N8" s="67"/>
      <c r="O8" s="67"/>
      <c r="P8" s="74"/>
      <c r="Q8" s="30"/>
    </row>
    <row r="9" spans="1:17" ht="15.75" thickBot="1" x14ac:dyDescent="0.3">
      <c r="A9" s="30"/>
      <c r="B9" s="114"/>
      <c r="C9" s="109"/>
      <c r="D9" s="109"/>
      <c r="E9" s="110"/>
      <c r="F9" s="109" t="str">
        <f>IF(D5="Bruxelles","Logement situé en EDRLR ?  ",IF(D5="Wallonie","Logement dans une zone à pression immobilière ?  ","Non concerné  "))</f>
        <v xml:space="preserve">Logement dans une zone à pression immobilière ?  </v>
      </c>
      <c r="G9" s="122" t="s">
        <v>45</v>
      </c>
      <c r="H9" s="115"/>
      <c r="I9" s="30"/>
      <c r="J9" s="73"/>
      <c r="K9" s="144" t="s">
        <v>52</v>
      </c>
      <c r="L9" s="144"/>
      <c r="M9" s="145">
        <v>1000</v>
      </c>
      <c r="N9" s="146"/>
      <c r="O9" s="67"/>
      <c r="P9" s="74"/>
      <c r="Q9" s="30"/>
    </row>
    <row r="10" spans="1:17" ht="15.75" thickBot="1" x14ac:dyDescent="0.3">
      <c r="A10" s="30"/>
      <c r="B10" s="114"/>
      <c r="C10" s="110"/>
      <c r="D10" s="110"/>
      <c r="E10" s="110"/>
      <c r="F10" s="110"/>
      <c r="G10" s="110"/>
      <c r="H10" s="115"/>
      <c r="I10" s="30"/>
      <c r="J10" s="73"/>
      <c r="K10" s="67"/>
      <c r="L10" s="67"/>
      <c r="M10" s="67"/>
      <c r="N10" s="67"/>
      <c r="O10" s="67"/>
      <c r="P10" s="74"/>
      <c r="Q10" s="30"/>
    </row>
    <row r="11" spans="1:17" ht="15.75" thickBot="1" x14ac:dyDescent="0.3">
      <c r="A11" s="30"/>
      <c r="B11" s="114"/>
      <c r="C11" s="109"/>
      <c r="D11" s="109"/>
      <c r="E11" s="110"/>
      <c r="F11" s="109" t="s">
        <v>46</v>
      </c>
      <c r="G11" s="122" t="s">
        <v>45</v>
      </c>
      <c r="H11" s="115"/>
      <c r="I11" s="30"/>
      <c r="J11" s="73"/>
      <c r="K11" s="144" t="s">
        <v>55</v>
      </c>
      <c r="L11" s="144"/>
      <c r="M11" s="149">
        <f>(M7+M9)*0.21</f>
        <v>730.3065734999999</v>
      </c>
      <c r="N11" s="150"/>
      <c r="O11" s="67"/>
      <c r="P11" s="74"/>
      <c r="Q11" s="30"/>
    </row>
    <row r="12" spans="1:17" ht="15.75" thickBot="1" x14ac:dyDescent="0.3">
      <c r="A12" s="30"/>
      <c r="B12" s="116"/>
      <c r="C12" s="117"/>
      <c r="D12" s="117"/>
      <c r="E12" s="117"/>
      <c r="F12" s="117"/>
      <c r="G12" s="117"/>
      <c r="H12" s="118"/>
      <c r="I12" s="30"/>
      <c r="J12" s="75"/>
      <c r="K12" s="76"/>
      <c r="L12" s="76"/>
      <c r="M12" s="76"/>
      <c r="N12" s="76"/>
      <c r="O12" s="76"/>
      <c r="P12" s="77"/>
      <c r="Q12" s="30"/>
    </row>
    <row r="13" spans="1:17" ht="15.75" thickBot="1" x14ac:dyDescent="0.3">
      <c r="A13" s="30"/>
      <c r="B13" s="30"/>
      <c r="C13" s="30"/>
      <c r="D13" s="30"/>
      <c r="E13" s="30"/>
      <c r="F13" s="30"/>
      <c r="G13" s="30"/>
      <c r="H13" s="30"/>
      <c r="I13" s="30"/>
      <c r="J13" s="78"/>
      <c r="K13" s="79"/>
      <c r="L13" s="80"/>
      <c r="M13" s="79"/>
      <c r="N13" s="79"/>
      <c r="O13" s="79"/>
      <c r="P13" s="81"/>
      <c r="Q13" s="30"/>
    </row>
    <row r="14" spans="1:17" ht="15.75" thickBot="1" x14ac:dyDescent="0.3">
      <c r="A14" s="30"/>
      <c r="B14" s="138" t="s">
        <v>53</v>
      </c>
      <c r="C14" s="139"/>
      <c r="D14" s="139"/>
      <c r="E14" s="140"/>
      <c r="F14" s="30"/>
      <c r="G14" s="30"/>
      <c r="H14" s="30"/>
      <c r="I14" s="30"/>
      <c r="J14" s="82"/>
      <c r="K14" s="68"/>
      <c r="L14" s="69" t="s">
        <v>59</v>
      </c>
      <c r="M14" s="147">
        <f>M5+M7+M9+M11</f>
        <v>31279.907473499999</v>
      </c>
      <c r="N14" s="148"/>
      <c r="O14" s="68"/>
      <c r="P14" s="83"/>
      <c r="Q14" s="30"/>
    </row>
    <row r="15" spans="1:17" ht="15.75" thickBot="1" x14ac:dyDescent="0.3">
      <c r="A15" s="30"/>
      <c r="B15" s="56"/>
      <c r="C15" s="57"/>
      <c r="D15" s="57"/>
      <c r="E15" s="57"/>
      <c r="F15" s="57"/>
      <c r="G15" s="57"/>
      <c r="H15" s="58"/>
      <c r="I15" s="30"/>
      <c r="J15" s="84"/>
      <c r="K15" s="85"/>
      <c r="L15" s="86"/>
      <c r="M15" s="85"/>
      <c r="N15" s="85"/>
      <c r="O15" s="85"/>
      <c r="P15" s="87"/>
      <c r="Q15" s="30"/>
    </row>
    <row r="16" spans="1:17" ht="15.75" thickBot="1" x14ac:dyDescent="0.3">
      <c r="A16" s="30"/>
      <c r="B16" s="59"/>
      <c r="C16" s="55" t="s">
        <v>47</v>
      </c>
      <c r="D16" s="65" t="str">
        <f>IF(D5="Bruxelles",0.125,IF(OR(D7&lt;745,AND(D7&lt;845,G7&gt;=3,G7&lt;=4),AND(D7&lt;945,G7&gt;=5,G7&lt;=6),AND(D7&lt;1045,G7&gt;=7)),IF(D5="Flandres",0.05,"Taux spécial"),IF(D5="Flandres",0.1,0.125)))</f>
        <v>Taux spécial</v>
      </c>
      <c r="E16" s="54"/>
      <c r="F16" s="55" t="s">
        <v>48</v>
      </c>
      <c r="G16" s="66">
        <f>IF(AND(D5="Bruxelles",G11="OUI"),IF(G9="OUI",75000,60000),IF(AND(D5="Flandres",G11="OUI"),IF(D16=0.1,25000,35000),0))</f>
        <v>0</v>
      </c>
      <c r="H16" s="60"/>
      <c r="I16" s="30"/>
      <c r="J16" s="30"/>
      <c r="K16" s="30"/>
      <c r="L16" s="31"/>
      <c r="M16" s="30"/>
      <c r="N16" s="30"/>
      <c r="O16" s="30"/>
      <c r="P16" s="30"/>
      <c r="Q16" s="30"/>
    </row>
    <row r="17" spans="1:17" ht="15.75" thickBot="1" x14ac:dyDescent="0.3">
      <c r="A17" s="30"/>
      <c r="B17" s="59"/>
      <c r="C17" s="54"/>
      <c r="D17" s="54"/>
      <c r="E17" s="54"/>
      <c r="F17" s="54"/>
      <c r="G17" s="54"/>
      <c r="H17" s="60"/>
      <c r="I17" s="30"/>
      <c r="J17" s="151" t="s">
        <v>56</v>
      </c>
      <c r="K17" s="152"/>
      <c r="L17" s="152"/>
      <c r="M17" s="153"/>
      <c r="N17" s="30"/>
      <c r="O17" s="30"/>
      <c r="P17" s="30"/>
      <c r="Q17" s="30"/>
    </row>
    <row r="18" spans="1:17" ht="15.75" thickBot="1" x14ac:dyDescent="0.3">
      <c r="A18" s="30"/>
      <c r="B18" s="59"/>
      <c r="C18" s="55" t="s">
        <v>49</v>
      </c>
      <c r="D18" s="65">
        <f>IF(AND(D5="Wallonie",OR(D7&lt;745,AND(D7&lt;845,G7&gt;=3,G7&lt;=4),AND(D7&lt;945,G7&gt;=5,G7&lt;=6),AND(D7&lt;1045,G7&gt;=7))),0.06,"")</f>
        <v>0.06</v>
      </c>
      <c r="E18" s="54" t="str">
        <f>IF(D18="","","  pour les premiers "&amp;E19&amp;" € de l'acquisition, puis 12,5%")</f>
        <v xml:space="preserve">  pour les premiers 160431,53 € de l'acquisition, puis 12,5%</v>
      </c>
      <c r="F18" s="54"/>
      <c r="G18" s="54"/>
      <c r="H18" s="60"/>
      <c r="I18" s="30"/>
      <c r="J18" s="91"/>
      <c r="K18" s="92"/>
      <c r="L18" s="92"/>
      <c r="M18" s="92"/>
      <c r="N18" s="92"/>
      <c r="O18" s="92"/>
      <c r="P18" s="93"/>
      <c r="Q18" s="30"/>
    </row>
    <row r="19" spans="1:17" ht="15.75" thickBot="1" x14ac:dyDescent="0.3">
      <c r="A19" s="30"/>
      <c r="B19" s="61"/>
      <c r="C19" s="62"/>
      <c r="D19" s="62"/>
      <c r="E19" s="63">
        <f>IF(D18="","",IF(G9="OUI",160431.53,150404.55))</f>
        <v>160431.53</v>
      </c>
      <c r="F19" s="62"/>
      <c r="G19" s="62"/>
      <c r="H19" s="64"/>
      <c r="I19" s="30"/>
      <c r="J19" s="94"/>
      <c r="K19" s="154" t="s">
        <v>60</v>
      </c>
      <c r="L19" s="154"/>
      <c r="M19" s="155">
        <f>0.011*$G$5</f>
        <v>3300</v>
      </c>
      <c r="N19" s="156"/>
      <c r="O19" s="88"/>
      <c r="P19" s="95"/>
      <c r="Q19" s="30"/>
    </row>
    <row r="20" spans="1:17" ht="15.75" thickBot="1" x14ac:dyDescent="0.3">
      <c r="A20" s="30"/>
      <c r="B20" s="30"/>
      <c r="C20" s="30"/>
      <c r="D20" s="30"/>
      <c r="E20" s="30"/>
      <c r="F20" s="30"/>
      <c r="G20" s="30"/>
      <c r="H20" s="30"/>
      <c r="I20" s="30"/>
      <c r="J20" s="94"/>
      <c r="K20" s="88"/>
      <c r="L20" s="88"/>
      <c r="M20" s="88"/>
      <c r="N20" s="88"/>
      <c r="O20" s="88"/>
      <c r="P20" s="95"/>
      <c r="Q20" s="30"/>
    </row>
    <row r="21" spans="1:17" ht="15.75" thickBot="1" x14ac:dyDescent="0.3">
      <c r="A21" s="30"/>
      <c r="B21" s="132" t="s">
        <v>63</v>
      </c>
      <c r="C21" s="133"/>
      <c r="D21" s="133"/>
      <c r="E21" s="134"/>
      <c r="F21" s="30"/>
      <c r="G21" s="30"/>
      <c r="H21" s="30"/>
      <c r="I21" s="30"/>
      <c r="J21" s="94"/>
      <c r="K21" s="154" t="s">
        <v>57</v>
      </c>
      <c r="L21" s="154"/>
      <c r="M21" s="155">
        <f>IF($G$5&lt;=7500,$G$5*0.0171,IF($G$5&lt;=17500,7500*0.0171+($G$5-7500)*0.01368,IF($G$5&lt;=30000,7500*0.0171+(17500-7500)*0.01368+($G$5-17500)*0.00912,IF($G$5&lt;=45495,7500*0.0171+(17500-7500)*0.01368+(30000-17500)*0.00912+($G$5-30000)*0.00684,IF($G$5&lt;=64095,7500*0.0171+(17500-7500)*0.01368+(30000-17500)*0.00912+(45495-30000)*0.00684+($G$5-45495)*0.00456,IF($G$5&lt;=250095,7500*0.0171+(17500-7500)*0.01368+(30000-17500)*0.00912+(45495-30000)*0.00684+(64095-45495)*0.00456+($G$5-64095)*0.00228,IF($G$5&gt;250095,7500*0.0171+(17500-7500)*0.01368+(30000-17500)*0.00912+(45495-30000)*0.00684+(64095-45495)*0.00456+(250095-64095)*0.00228+($G$5-250095)*0.000456)))))))</f>
        <v>1016.6884799999998</v>
      </c>
      <c r="N21" s="156"/>
      <c r="O21" s="88"/>
      <c r="P21" s="95"/>
      <c r="Q21" s="30"/>
    </row>
    <row r="22" spans="1:17" ht="15.75" thickBot="1" x14ac:dyDescent="0.3">
      <c r="A22" s="30"/>
      <c r="B22" s="36"/>
      <c r="C22" s="37"/>
      <c r="D22" s="37"/>
      <c r="E22" s="37"/>
      <c r="F22" s="37"/>
      <c r="G22" s="37"/>
      <c r="H22" s="38"/>
      <c r="I22" s="30"/>
      <c r="J22" s="94"/>
      <c r="K22" s="88"/>
      <c r="L22" s="88"/>
      <c r="M22" s="88"/>
      <c r="N22" s="88"/>
      <c r="O22" s="88"/>
      <c r="P22" s="95"/>
      <c r="Q22" s="30"/>
    </row>
    <row r="23" spans="1:17" ht="15.75" thickBot="1" x14ac:dyDescent="0.3">
      <c r="A23" s="30"/>
      <c r="B23" s="126" t="s">
        <v>64</v>
      </c>
      <c r="C23" s="127"/>
      <c r="D23" s="127"/>
      <c r="E23" s="128">
        <v>0</v>
      </c>
      <c r="F23" s="129"/>
      <c r="G23" s="33"/>
      <c r="H23" s="39"/>
      <c r="I23" s="30"/>
      <c r="J23" s="94"/>
      <c r="K23" s="154" t="s">
        <v>52</v>
      </c>
      <c r="L23" s="154"/>
      <c r="M23" s="159">
        <v>1000</v>
      </c>
      <c r="N23" s="160"/>
      <c r="O23" s="88"/>
      <c r="P23" s="95"/>
      <c r="Q23" s="30"/>
    </row>
    <row r="24" spans="1:17" ht="15.75" thickBot="1" x14ac:dyDescent="0.3">
      <c r="A24" s="30"/>
      <c r="B24" s="40"/>
      <c r="C24" s="33"/>
      <c r="D24" s="33"/>
      <c r="E24" s="33"/>
      <c r="F24" s="33"/>
      <c r="G24" s="33"/>
      <c r="H24" s="39"/>
      <c r="I24" s="30"/>
      <c r="J24" s="94"/>
      <c r="K24" s="88"/>
      <c r="L24" s="88"/>
      <c r="M24" s="88"/>
      <c r="N24" s="88"/>
      <c r="O24" s="88"/>
      <c r="P24" s="95"/>
      <c r="Q24" s="30"/>
    </row>
    <row r="25" spans="1:17" ht="15.75" thickBot="1" x14ac:dyDescent="0.3">
      <c r="A25" s="30"/>
      <c r="B25" s="126" t="s">
        <v>65</v>
      </c>
      <c r="C25" s="127"/>
      <c r="D25" s="127"/>
      <c r="E25" s="128">
        <v>0</v>
      </c>
      <c r="F25" s="129"/>
      <c r="G25" s="33"/>
      <c r="H25" s="39"/>
      <c r="I25" s="30"/>
      <c r="J25" s="94"/>
      <c r="K25" s="154" t="s">
        <v>61</v>
      </c>
      <c r="L25" s="154"/>
      <c r="M25" s="155">
        <f>0.003*$G$5</f>
        <v>900</v>
      </c>
      <c r="N25" s="156"/>
      <c r="O25" s="88"/>
      <c r="P25" s="95"/>
      <c r="Q25" s="30"/>
    </row>
    <row r="26" spans="1:17" ht="15.75" thickBot="1" x14ac:dyDescent="0.3">
      <c r="A26" s="30"/>
      <c r="B26" s="40"/>
      <c r="C26" s="33"/>
      <c r="D26" s="33"/>
      <c r="E26" s="33"/>
      <c r="F26" s="33"/>
      <c r="G26" s="33"/>
      <c r="H26" s="39"/>
      <c r="I26" s="30"/>
      <c r="J26" s="94"/>
      <c r="K26" s="88"/>
      <c r="L26" s="88"/>
      <c r="M26" s="88"/>
      <c r="N26" s="88"/>
      <c r="O26" s="88"/>
      <c r="P26" s="95"/>
      <c r="Q26" s="30"/>
    </row>
    <row r="27" spans="1:17" ht="15.75" thickBot="1" x14ac:dyDescent="0.3">
      <c r="A27" s="30"/>
      <c r="B27" s="126" t="s">
        <v>66</v>
      </c>
      <c r="C27" s="127"/>
      <c r="D27" s="127"/>
      <c r="E27" s="128">
        <v>0</v>
      </c>
      <c r="F27" s="129"/>
      <c r="G27" s="33"/>
      <c r="H27" s="39"/>
      <c r="I27" s="30"/>
      <c r="J27" s="94"/>
      <c r="K27" s="154" t="s">
        <v>62</v>
      </c>
      <c r="L27" s="154"/>
      <c r="M27" s="155">
        <f>0.001*$G$5</f>
        <v>300</v>
      </c>
      <c r="N27" s="156"/>
      <c r="O27" s="88"/>
      <c r="P27" s="95"/>
      <c r="Q27" s="30"/>
    </row>
    <row r="28" spans="1:17" ht="15.75" thickBot="1" x14ac:dyDescent="0.3">
      <c r="A28" s="30"/>
      <c r="B28" s="41"/>
      <c r="C28" s="42"/>
      <c r="D28" s="42"/>
      <c r="E28" s="42"/>
      <c r="F28" s="42"/>
      <c r="G28" s="42"/>
      <c r="H28" s="43"/>
      <c r="I28" s="30"/>
      <c r="J28" s="94"/>
      <c r="K28" s="88"/>
      <c r="L28" s="88"/>
      <c r="M28" s="88"/>
      <c r="N28" s="88"/>
      <c r="O28" s="88"/>
      <c r="P28" s="95"/>
      <c r="Q28" s="30"/>
    </row>
    <row r="29" spans="1:17" ht="15.75" thickBot="1" x14ac:dyDescent="0.3">
      <c r="A29" s="30"/>
      <c r="B29" s="44"/>
      <c r="C29" s="45"/>
      <c r="D29" s="46"/>
      <c r="E29" s="45"/>
      <c r="F29" s="45"/>
      <c r="G29" s="45"/>
      <c r="H29" s="47"/>
      <c r="I29" s="30"/>
      <c r="J29" s="94"/>
      <c r="K29" s="154" t="s">
        <v>55</v>
      </c>
      <c r="L29" s="154"/>
      <c r="M29" s="155">
        <f>(M25+M27)*0.21</f>
        <v>252</v>
      </c>
      <c r="N29" s="156"/>
      <c r="O29" s="88"/>
      <c r="P29" s="95"/>
      <c r="Q29" s="30"/>
    </row>
    <row r="30" spans="1:17" ht="15.75" thickBot="1" x14ac:dyDescent="0.3">
      <c r="A30" s="30"/>
      <c r="B30" s="48"/>
      <c r="C30" s="34"/>
      <c r="D30" s="35" t="s">
        <v>67</v>
      </c>
      <c r="E30" s="130">
        <f>G5+M14+M32+E23+E25+E27</f>
        <v>338048.59595350001</v>
      </c>
      <c r="F30" s="131"/>
      <c r="G30" s="34"/>
      <c r="H30" s="49"/>
      <c r="I30" s="30"/>
      <c r="J30" s="96"/>
      <c r="K30" s="97"/>
      <c r="L30" s="97"/>
      <c r="M30" s="97"/>
      <c r="N30" s="97"/>
      <c r="O30" s="97"/>
      <c r="P30" s="98"/>
      <c r="Q30" s="30"/>
    </row>
    <row r="31" spans="1:17" ht="15.75" thickBot="1" x14ac:dyDescent="0.3">
      <c r="A31" s="30"/>
      <c r="B31" s="50"/>
      <c r="C31" s="51"/>
      <c r="D31" s="52"/>
      <c r="E31" s="51"/>
      <c r="F31" s="51"/>
      <c r="G31" s="51"/>
      <c r="H31" s="53"/>
      <c r="I31" s="30"/>
      <c r="J31" s="99"/>
      <c r="K31" s="100"/>
      <c r="L31" s="101"/>
      <c r="M31" s="100"/>
      <c r="N31" s="100"/>
      <c r="O31" s="100"/>
      <c r="P31" s="102"/>
      <c r="Q31" s="30"/>
    </row>
    <row r="32" spans="1:17" ht="15.75" thickBot="1" x14ac:dyDescent="0.3">
      <c r="A32" s="30"/>
      <c r="B32" s="30"/>
      <c r="C32" s="30"/>
      <c r="D32" s="30"/>
      <c r="E32" s="30"/>
      <c r="F32" s="30"/>
      <c r="G32" s="30"/>
      <c r="H32" s="30"/>
      <c r="I32" s="30"/>
      <c r="J32" s="103"/>
      <c r="K32" s="89"/>
      <c r="L32" s="90" t="s">
        <v>59</v>
      </c>
      <c r="M32" s="157">
        <f>M19+M21+M23+M25+M27+M29</f>
        <v>6768.6884799999998</v>
      </c>
      <c r="N32" s="158"/>
      <c r="O32" s="89"/>
      <c r="P32" s="104"/>
      <c r="Q32" s="30"/>
    </row>
    <row r="33" spans="1:17" ht="15.75" thickBot="1" x14ac:dyDescent="0.3">
      <c r="A33" s="30"/>
      <c r="B33" s="30"/>
      <c r="C33" s="30"/>
      <c r="D33" s="30"/>
      <c r="E33" s="30"/>
      <c r="F33" s="30"/>
      <c r="G33" s="30"/>
      <c r="H33" s="30"/>
      <c r="I33" s="30"/>
      <c r="J33" s="105"/>
      <c r="K33" s="106"/>
      <c r="L33" s="107"/>
      <c r="M33" s="106"/>
      <c r="N33" s="106"/>
      <c r="O33" s="106"/>
      <c r="P33" s="108"/>
      <c r="Q33" s="30"/>
    </row>
    <row r="34" spans="1:17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</row>
    <row r="35" spans="1:17" x14ac:dyDescent="0.2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</row>
  </sheetData>
  <mergeCells count="34">
    <mergeCell ref="K29:L29"/>
    <mergeCell ref="M29:N29"/>
    <mergeCell ref="M32:N32"/>
    <mergeCell ref="K23:L23"/>
    <mergeCell ref="M23:N23"/>
    <mergeCell ref="K25:L25"/>
    <mergeCell ref="M25:N25"/>
    <mergeCell ref="K27:L27"/>
    <mergeCell ref="M27:N27"/>
    <mergeCell ref="J17:M17"/>
    <mergeCell ref="K21:L21"/>
    <mergeCell ref="M21:N21"/>
    <mergeCell ref="K19:L19"/>
    <mergeCell ref="M19:N19"/>
    <mergeCell ref="B3:E3"/>
    <mergeCell ref="B14:E14"/>
    <mergeCell ref="J3:M3"/>
    <mergeCell ref="K9:L9"/>
    <mergeCell ref="M9:N9"/>
    <mergeCell ref="M14:N14"/>
    <mergeCell ref="K5:L5"/>
    <mergeCell ref="M5:N5"/>
    <mergeCell ref="K7:L7"/>
    <mergeCell ref="M7:N7"/>
    <mergeCell ref="K11:L11"/>
    <mergeCell ref="M11:N11"/>
    <mergeCell ref="B27:D27"/>
    <mergeCell ref="E27:F27"/>
    <mergeCell ref="E30:F30"/>
    <mergeCell ref="B21:E21"/>
    <mergeCell ref="E23:F23"/>
    <mergeCell ref="E25:F25"/>
    <mergeCell ref="B23:D23"/>
    <mergeCell ref="B25:D25"/>
  </mergeCells>
  <dataValidations count="3">
    <dataValidation type="list" allowBlank="1" showInputMessage="1" showErrorMessage="1" sqref="G9 G11">
      <formula1>"OUI,NON"</formula1>
    </dataValidation>
    <dataValidation type="whole" allowBlank="1" showInputMessage="1" showErrorMessage="1" sqref="G7">
      <formula1>0</formula1>
      <formula2>20</formula2>
    </dataValidation>
    <dataValidation type="list" allowBlank="1" showInputMessage="1" showErrorMessage="1" sqref="D5">
      <formula1>"Bruxelles,Flandres,Wallonie"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499984740745262"/>
  </sheetPr>
  <dimension ref="A1:N49"/>
  <sheetViews>
    <sheetView tabSelected="1" workbookViewId="0">
      <selection activeCell="S34" sqref="S34"/>
    </sheetView>
  </sheetViews>
  <sheetFormatPr baseColWidth="10" defaultRowHeight="15" x14ac:dyDescent="0.25"/>
  <cols>
    <col min="1" max="1" width="2.28515625" style="164" customWidth="1"/>
    <col min="2" max="2" width="3.7109375" style="164" customWidth="1"/>
    <col min="3" max="3" width="4" style="164" customWidth="1"/>
    <col min="4" max="4" width="34.5703125" style="164" customWidth="1"/>
    <col min="5" max="5" width="18.7109375" style="164" customWidth="1"/>
    <col min="6" max="8" width="2.28515625" style="164" customWidth="1"/>
    <col min="9" max="9" width="3.7109375" style="164" customWidth="1"/>
    <col min="10" max="10" width="27.140625" style="164" customWidth="1"/>
    <col min="11" max="11" width="3.7109375" style="203" customWidth="1"/>
    <col min="12" max="12" width="2.140625" style="203" customWidth="1"/>
    <col min="13" max="13" width="18.7109375" style="164" customWidth="1"/>
    <col min="14" max="14" width="2.28515625" style="164" customWidth="1"/>
    <col min="15" max="16384" width="11.42578125" style="164"/>
  </cols>
  <sheetData>
    <row r="1" spans="1:14" x14ac:dyDescent="0.25">
      <c r="A1" s="161" t="s">
        <v>69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3"/>
    </row>
    <row r="2" spans="1:14" x14ac:dyDescent="0.25">
      <c r="A2" s="165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7"/>
    </row>
    <row r="3" spans="1:14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169"/>
      <c r="M3" s="168"/>
      <c r="N3" s="168"/>
    </row>
    <row r="4" spans="1:14" x14ac:dyDescent="0.25">
      <c r="A4" s="168"/>
      <c r="B4" s="168"/>
      <c r="C4" s="168"/>
      <c r="D4" s="168" t="s">
        <v>70</v>
      </c>
      <c r="E4" s="168"/>
      <c r="F4" s="168"/>
      <c r="G4" s="168"/>
      <c r="H4" s="168"/>
      <c r="I4" s="168"/>
      <c r="J4" s="168" t="s">
        <v>71</v>
      </c>
      <c r="K4" s="169"/>
      <c r="L4" s="169"/>
      <c r="M4" s="168"/>
      <c r="N4" s="168"/>
    </row>
    <row r="5" spans="1:14" x14ac:dyDescent="0.25">
      <c r="A5" s="168"/>
      <c r="B5" s="168"/>
      <c r="C5" s="168"/>
      <c r="D5" s="168" t="s">
        <v>72</v>
      </c>
      <c r="E5" s="168"/>
      <c r="F5" s="168"/>
      <c r="G5" s="168"/>
      <c r="H5" s="168"/>
      <c r="I5" s="168"/>
      <c r="J5" s="168" t="s">
        <v>73</v>
      </c>
      <c r="K5" s="169"/>
      <c r="L5" s="169"/>
      <c r="M5" s="168"/>
      <c r="N5" s="168"/>
    </row>
    <row r="6" spans="1:14" x14ac:dyDescent="0.25">
      <c r="A6" s="168"/>
      <c r="B6" s="168"/>
      <c r="C6" s="168"/>
      <c r="D6" s="168" t="s">
        <v>74</v>
      </c>
      <c r="E6" s="168"/>
      <c r="F6" s="168"/>
      <c r="G6" s="168"/>
      <c r="H6" s="168"/>
      <c r="I6" s="168"/>
      <c r="J6" s="168" t="s">
        <v>75</v>
      </c>
      <c r="K6" s="169"/>
      <c r="L6" s="169"/>
      <c r="M6" s="168"/>
      <c r="N6" s="168"/>
    </row>
    <row r="7" spans="1:14" x14ac:dyDescent="0.25">
      <c r="A7" s="168"/>
      <c r="B7" s="168"/>
      <c r="C7" s="168"/>
      <c r="D7" s="168"/>
      <c r="E7" s="168"/>
      <c r="F7" s="168"/>
      <c r="G7" s="168"/>
      <c r="H7" s="168"/>
      <c r="I7" s="168"/>
      <c r="J7" s="168"/>
      <c r="K7" s="169"/>
      <c r="L7" s="169"/>
      <c r="M7" s="168"/>
      <c r="N7" s="168"/>
    </row>
    <row r="8" spans="1:14" ht="18.75" x14ac:dyDescent="0.25">
      <c r="A8" s="170"/>
      <c r="B8" s="171" t="s">
        <v>76</v>
      </c>
      <c r="C8" s="171"/>
      <c r="D8" s="171"/>
      <c r="E8" s="172"/>
      <c r="F8" s="173"/>
      <c r="G8" s="168"/>
      <c r="H8" s="170"/>
      <c r="I8" s="171" t="s">
        <v>77</v>
      </c>
      <c r="J8" s="171"/>
      <c r="K8" s="171"/>
      <c r="L8" s="174"/>
      <c r="M8" s="172"/>
      <c r="N8" s="173"/>
    </row>
    <row r="9" spans="1:14" ht="15.75" thickBot="1" x14ac:dyDescent="0.3">
      <c r="A9" s="175"/>
      <c r="B9" s="176"/>
      <c r="C9" s="176"/>
      <c r="D9" s="176"/>
      <c r="E9" s="176"/>
      <c r="F9" s="177"/>
      <c r="G9" s="168"/>
      <c r="H9" s="175"/>
      <c r="I9" s="176"/>
      <c r="J9" s="176"/>
      <c r="K9" s="178"/>
      <c r="L9" s="178"/>
      <c r="M9" s="176"/>
      <c r="N9" s="177"/>
    </row>
    <row r="10" spans="1:14" ht="17.25" thickTop="1" thickBot="1" x14ac:dyDescent="0.3">
      <c r="A10" s="175"/>
      <c r="B10" s="179" t="s">
        <v>70</v>
      </c>
      <c r="C10" s="176"/>
      <c r="D10" s="176"/>
      <c r="E10" s="176"/>
      <c r="F10" s="177"/>
      <c r="G10" s="168"/>
      <c r="H10" s="175"/>
      <c r="I10" s="180" t="s">
        <v>78</v>
      </c>
      <c r="J10" s="181"/>
      <c r="K10" s="182" t="s">
        <v>79</v>
      </c>
      <c r="L10" s="183"/>
      <c r="M10" s="184"/>
      <c r="N10" s="177"/>
    </row>
    <row r="11" spans="1:14" ht="15.75" thickTop="1" x14ac:dyDescent="0.25">
      <c r="A11" s="175"/>
      <c r="B11" s="176"/>
      <c r="C11" s="176" t="s">
        <v>11</v>
      </c>
      <c r="D11" s="176"/>
      <c r="E11" s="185"/>
      <c r="F11" s="177"/>
      <c r="G11" s="168"/>
      <c r="H11" s="175"/>
      <c r="I11" s="176"/>
      <c r="J11" s="176"/>
      <c r="K11" s="178"/>
      <c r="L11" s="178"/>
      <c r="M11" s="176"/>
      <c r="N11" s="177"/>
    </row>
    <row r="12" spans="1:14" x14ac:dyDescent="0.25">
      <c r="A12" s="175"/>
      <c r="B12" s="176"/>
      <c r="C12" s="176" t="s">
        <v>80</v>
      </c>
      <c r="D12" s="176"/>
      <c r="E12" s="185"/>
      <c r="F12" s="177"/>
      <c r="G12" s="168"/>
      <c r="H12" s="175"/>
      <c r="I12" s="176"/>
      <c r="J12" s="176" t="s">
        <v>81</v>
      </c>
      <c r="K12" s="178"/>
      <c r="L12" s="178"/>
      <c r="M12" s="185"/>
      <c r="N12" s="177"/>
    </row>
    <row r="13" spans="1:14" x14ac:dyDescent="0.25">
      <c r="A13" s="175"/>
      <c r="B13" s="176"/>
      <c r="C13" s="176"/>
      <c r="D13" s="176"/>
      <c r="E13" s="176"/>
      <c r="F13" s="177"/>
      <c r="G13" s="168"/>
      <c r="H13" s="175"/>
      <c r="I13" s="176"/>
      <c r="J13" s="176" t="s">
        <v>82</v>
      </c>
      <c r="K13" s="178"/>
      <c r="L13" s="178"/>
      <c r="M13" s="185"/>
      <c r="N13" s="177"/>
    </row>
    <row r="14" spans="1:14" ht="15.75" x14ac:dyDescent="0.25">
      <c r="A14" s="175"/>
      <c r="B14" s="179" t="s">
        <v>83</v>
      </c>
      <c r="C14" s="176"/>
      <c r="D14" s="176"/>
      <c r="E14" s="176"/>
      <c r="F14" s="177"/>
      <c r="G14" s="168"/>
      <c r="H14" s="175"/>
      <c r="I14" s="176"/>
      <c r="J14" s="176" t="s">
        <v>84</v>
      </c>
      <c r="K14" s="178"/>
      <c r="L14" s="178"/>
      <c r="M14" s="185"/>
      <c r="N14" s="177"/>
    </row>
    <row r="15" spans="1:14" x14ac:dyDescent="0.25">
      <c r="A15" s="175"/>
      <c r="B15" s="176"/>
      <c r="C15" s="176" t="s">
        <v>85</v>
      </c>
      <c r="D15" s="176"/>
      <c r="E15" s="185"/>
      <c r="F15" s="177"/>
      <c r="G15" s="168"/>
      <c r="H15" s="175"/>
      <c r="I15" s="176"/>
      <c r="J15" s="176" t="s">
        <v>86</v>
      </c>
      <c r="K15" s="178"/>
      <c r="L15" s="178"/>
      <c r="M15" s="185"/>
      <c r="N15" s="177"/>
    </row>
    <row r="16" spans="1:14" x14ac:dyDescent="0.25">
      <c r="A16" s="175"/>
      <c r="B16" s="176"/>
      <c r="C16" s="176" t="s">
        <v>87</v>
      </c>
      <c r="D16" s="176"/>
      <c r="E16" s="185"/>
      <c r="F16" s="177"/>
      <c r="G16" s="168"/>
      <c r="H16" s="175"/>
      <c r="I16" s="176"/>
      <c r="J16" s="176" t="s">
        <v>88</v>
      </c>
      <c r="K16" s="178"/>
      <c r="L16" s="178"/>
      <c r="M16" s="185"/>
      <c r="N16" s="177"/>
    </row>
    <row r="17" spans="1:14" ht="15.75" thickBot="1" x14ac:dyDescent="0.3">
      <c r="A17" s="175"/>
      <c r="B17" s="176"/>
      <c r="C17" s="176" t="s">
        <v>89</v>
      </c>
      <c r="D17" s="176"/>
      <c r="E17" s="185"/>
      <c r="F17" s="177"/>
      <c r="G17" s="168"/>
      <c r="H17" s="175"/>
      <c r="I17" s="176"/>
      <c r="J17" s="176"/>
      <c r="K17" s="178"/>
      <c r="L17" s="178"/>
      <c r="M17" s="176"/>
      <c r="N17" s="177"/>
    </row>
    <row r="18" spans="1:14" ht="17.25" thickTop="1" thickBot="1" x14ac:dyDescent="0.3">
      <c r="A18" s="175"/>
      <c r="B18" s="176"/>
      <c r="C18" s="176" t="s">
        <v>87</v>
      </c>
      <c r="D18" s="176"/>
      <c r="E18" s="185"/>
      <c r="F18" s="177"/>
      <c r="G18" s="168"/>
      <c r="H18" s="175"/>
      <c r="I18" s="176"/>
      <c r="J18" s="186" t="s">
        <v>90</v>
      </c>
      <c r="K18" s="187" t="s">
        <v>91</v>
      </c>
      <c r="L18" s="187"/>
      <c r="M18" s="184"/>
      <c r="N18" s="177"/>
    </row>
    <row r="19" spans="1:14" ht="17.25" thickTop="1" thickBot="1" x14ac:dyDescent="0.3">
      <c r="A19" s="175"/>
      <c r="B19" s="176"/>
      <c r="C19" s="176" t="s">
        <v>92</v>
      </c>
      <c r="D19" s="176"/>
      <c r="E19" s="185"/>
      <c r="F19" s="177"/>
      <c r="G19" s="168"/>
      <c r="H19" s="175"/>
      <c r="I19" s="176"/>
      <c r="J19" s="186"/>
      <c r="K19" s="187"/>
      <c r="L19" s="187"/>
      <c r="M19" s="176"/>
      <c r="N19" s="177"/>
    </row>
    <row r="20" spans="1:14" ht="17.25" thickTop="1" thickBot="1" x14ac:dyDescent="0.3">
      <c r="A20" s="175"/>
      <c r="B20" s="176"/>
      <c r="C20" s="176" t="s">
        <v>93</v>
      </c>
      <c r="D20" s="176"/>
      <c r="E20" s="185"/>
      <c r="F20" s="177"/>
      <c r="G20" s="168"/>
      <c r="H20" s="175"/>
      <c r="I20" s="188" t="s">
        <v>94</v>
      </c>
      <c r="J20" s="189"/>
      <c r="K20" s="182" t="s">
        <v>95</v>
      </c>
      <c r="L20" s="183"/>
      <c r="M20" s="184"/>
      <c r="N20" s="177"/>
    </row>
    <row r="21" spans="1:14" ht="15.75" thickTop="1" x14ac:dyDescent="0.25">
      <c r="A21" s="175"/>
      <c r="B21" s="176"/>
      <c r="C21" s="176"/>
      <c r="D21" s="176"/>
      <c r="E21" s="176"/>
      <c r="F21" s="177"/>
      <c r="G21" s="168"/>
      <c r="H21" s="190"/>
      <c r="I21" s="191"/>
      <c r="J21" s="191"/>
      <c r="K21" s="192"/>
      <c r="L21" s="192"/>
      <c r="M21" s="191"/>
      <c r="N21" s="193"/>
    </row>
    <row r="22" spans="1:14" ht="15.75" x14ac:dyDescent="0.25">
      <c r="A22" s="175"/>
      <c r="B22" s="179" t="s">
        <v>96</v>
      </c>
      <c r="C22" s="176"/>
      <c r="D22" s="176"/>
      <c r="E22" s="176"/>
      <c r="F22" s="177"/>
      <c r="G22" s="168"/>
      <c r="H22" s="176"/>
      <c r="I22" s="186"/>
      <c r="J22" s="194"/>
      <c r="K22" s="187"/>
      <c r="L22" s="187"/>
      <c r="M22" s="176"/>
      <c r="N22" s="176"/>
    </row>
    <row r="23" spans="1:14" x14ac:dyDescent="0.25">
      <c r="A23" s="175"/>
      <c r="B23" s="176"/>
      <c r="C23" s="176" t="s">
        <v>97</v>
      </c>
      <c r="D23" s="176"/>
      <c r="E23" s="185"/>
      <c r="F23" s="177"/>
      <c r="G23" s="168"/>
      <c r="H23" s="191"/>
      <c r="I23" s="191"/>
      <c r="J23" s="191"/>
      <c r="K23" s="192"/>
      <c r="L23" s="192"/>
      <c r="M23" s="191"/>
      <c r="N23" s="191"/>
    </row>
    <row r="24" spans="1:14" ht="15.75" x14ac:dyDescent="0.25">
      <c r="A24" s="175"/>
      <c r="B24" s="176"/>
      <c r="C24" s="176"/>
      <c r="D24" s="176"/>
      <c r="E24" s="176"/>
      <c r="F24" s="177"/>
      <c r="G24" s="168"/>
      <c r="H24" s="195"/>
      <c r="I24" s="196" t="s">
        <v>98</v>
      </c>
      <c r="J24" s="197"/>
      <c r="K24" s="198"/>
      <c r="L24" s="198"/>
      <c r="M24" s="197"/>
      <c r="N24" s="199"/>
    </row>
    <row r="25" spans="1:14" ht="15.75" x14ac:dyDescent="0.25">
      <c r="A25" s="175"/>
      <c r="B25" s="179" t="s">
        <v>74</v>
      </c>
      <c r="C25" s="176"/>
      <c r="D25" s="176"/>
      <c r="E25" s="176"/>
      <c r="F25" s="177"/>
      <c r="G25" s="168"/>
      <c r="H25" s="175"/>
      <c r="I25" s="176"/>
      <c r="J25" s="176"/>
      <c r="K25" s="178"/>
      <c r="L25" s="178"/>
      <c r="M25" s="176"/>
      <c r="N25" s="177"/>
    </row>
    <row r="26" spans="1:14" x14ac:dyDescent="0.25">
      <c r="A26" s="175"/>
      <c r="B26" s="176"/>
      <c r="C26" s="176" t="s">
        <v>99</v>
      </c>
      <c r="D26" s="176"/>
      <c r="E26" s="185"/>
      <c r="F26" s="177"/>
      <c r="G26" s="168"/>
      <c r="H26" s="175"/>
      <c r="I26" s="176"/>
      <c r="J26" s="176" t="s">
        <v>100</v>
      </c>
      <c r="K26" s="200" t="s">
        <v>13</v>
      </c>
      <c r="L26" s="178"/>
      <c r="M26" s="185"/>
      <c r="N26" s="177"/>
    </row>
    <row r="27" spans="1:14" x14ac:dyDescent="0.25">
      <c r="A27" s="175"/>
      <c r="B27" s="176"/>
      <c r="C27" s="176" t="s">
        <v>101</v>
      </c>
      <c r="D27" s="176"/>
      <c r="E27" s="185"/>
      <c r="F27" s="177"/>
      <c r="G27" s="168"/>
      <c r="H27" s="175"/>
      <c r="I27" s="176"/>
      <c r="J27" s="176" t="s">
        <v>102</v>
      </c>
      <c r="K27" s="200" t="s">
        <v>13</v>
      </c>
      <c r="L27" s="178"/>
      <c r="M27" s="185"/>
      <c r="N27" s="177"/>
    </row>
    <row r="28" spans="1:14" x14ac:dyDescent="0.25">
      <c r="A28" s="175"/>
      <c r="B28" s="176"/>
      <c r="C28" s="176" t="s">
        <v>103</v>
      </c>
      <c r="D28" s="176"/>
      <c r="E28" s="185"/>
      <c r="F28" s="177"/>
      <c r="G28" s="168"/>
      <c r="H28" s="175"/>
      <c r="I28" s="176"/>
      <c r="J28" s="176" t="s">
        <v>104</v>
      </c>
      <c r="K28" s="200" t="s">
        <v>13</v>
      </c>
      <c r="L28" s="178"/>
      <c r="M28" s="185"/>
      <c r="N28" s="177"/>
    </row>
    <row r="29" spans="1:14" x14ac:dyDescent="0.25">
      <c r="A29" s="175"/>
      <c r="B29" s="176"/>
      <c r="C29" s="176" t="s">
        <v>105</v>
      </c>
      <c r="D29" s="176"/>
      <c r="E29" s="185"/>
      <c r="F29" s="177"/>
      <c r="G29" s="168"/>
      <c r="H29" s="175"/>
      <c r="I29" s="176"/>
      <c r="J29" s="176" t="s">
        <v>106</v>
      </c>
      <c r="K29" s="200" t="s">
        <v>13</v>
      </c>
      <c r="L29" s="178"/>
      <c r="M29" s="185"/>
      <c r="N29" s="177"/>
    </row>
    <row r="30" spans="1:14" x14ac:dyDescent="0.25">
      <c r="A30" s="175"/>
      <c r="B30" s="176"/>
      <c r="C30" s="176" t="s">
        <v>87</v>
      </c>
      <c r="D30" s="176"/>
      <c r="E30" s="185"/>
      <c r="F30" s="177"/>
      <c r="G30" s="168"/>
      <c r="H30" s="175"/>
      <c r="I30" s="176"/>
      <c r="J30" s="176" t="s">
        <v>107</v>
      </c>
      <c r="K30" s="200" t="s">
        <v>13</v>
      </c>
      <c r="L30" s="178"/>
      <c r="M30" s="185"/>
      <c r="N30" s="177"/>
    </row>
    <row r="31" spans="1:14" ht="15.75" thickBot="1" x14ac:dyDescent="0.3">
      <c r="A31" s="175"/>
      <c r="B31" s="176"/>
      <c r="C31" s="176" t="s">
        <v>89</v>
      </c>
      <c r="D31" s="176"/>
      <c r="E31" s="185"/>
      <c r="F31" s="177"/>
      <c r="G31" s="168"/>
      <c r="H31" s="175"/>
      <c r="I31" s="176"/>
      <c r="J31" s="176"/>
      <c r="K31" s="178"/>
      <c r="L31" s="178"/>
      <c r="M31" s="176"/>
      <c r="N31" s="177"/>
    </row>
    <row r="32" spans="1:14" ht="16.5" thickTop="1" thickBot="1" x14ac:dyDescent="0.3">
      <c r="A32" s="175"/>
      <c r="B32" s="176"/>
      <c r="C32" s="176" t="s">
        <v>87</v>
      </c>
      <c r="D32" s="176"/>
      <c r="E32" s="185"/>
      <c r="F32" s="177"/>
      <c r="G32" s="168"/>
      <c r="H32" s="175"/>
      <c r="I32" s="176"/>
      <c r="J32" s="186" t="s">
        <v>108</v>
      </c>
      <c r="K32" s="178"/>
      <c r="L32" s="178"/>
      <c r="M32" s="184"/>
      <c r="N32" s="177"/>
    </row>
    <row r="33" spans="1:14" ht="15.75" thickTop="1" x14ac:dyDescent="0.25">
      <c r="A33" s="175"/>
      <c r="B33" s="176"/>
      <c r="C33" s="176" t="s">
        <v>109</v>
      </c>
      <c r="D33" s="176"/>
      <c r="E33" s="185"/>
      <c r="F33" s="177"/>
      <c r="G33" s="168"/>
      <c r="H33" s="190"/>
      <c r="I33" s="191"/>
      <c r="J33" s="191"/>
      <c r="K33" s="192"/>
      <c r="L33" s="192"/>
      <c r="M33" s="191"/>
      <c r="N33" s="193"/>
    </row>
    <row r="34" spans="1:14" x14ac:dyDescent="0.25">
      <c r="A34" s="175"/>
      <c r="B34" s="176"/>
      <c r="C34" s="176" t="s">
        <v>110</v>
      </c>
      <c r="D34" s="176"/>
      <c r="E34" s="185"/>
      <c r="F34" s="177"/>
      <c r="G34" s="168"/>
      <c r="H34" s="176"/>
      <c r="I34" s="176"/>
      <c r="J34" s="176"/>
      <c r="K34" s="178"/>
      <c r="L34" s="178"/>
      <c r="M34" s="176"/>
      <c r="N34" s="176"/>
    </row>
    <row r="35" spans="1:14" x14ac:dyDescent="0.25">
      <c r="A35" s="175"/>
      <c r="B35" s="176"/>
      <c r="C35" s="200" t="s">
        <v>13</v>
      </c>
      <c r="D35" s="176" t="s">
        <v>111</v>
      </c>
      <c r="E35" s="185"/>
      <c r="F35" s="177"/>
      <c r="G35" s="168"/>
      <c r="H35" s="168"/>
      <c r="I35" s="168"/>
      <c r="J35" s="168"/>
      <c r="K35" s="169"/>
      <c r="L35" s="169"/>
      <c r="M35" s="168"/>
      <c r="N35" s="168"/>
    </row>
    <row r="36" spans="1:14" ht="15.75" x14ac:dyDescent="0.25">
      <c r="A36" s="175"/>
      <c r="B36" s="176"/>
      <c r="C36" s="200" t="s">
        <v>13</v>
      </c>
      <c r="D36" s="176" t="s">
        <v>112</v>
      </c>
      <c r="E36" s="185"/>
      <c r="F36" s="177"/>
      <c r="G36" s="168"/>
      <c r="H36" s="195"/>
      <c r="I36" s="196" t="s">
        <v>113</v>
      </c>
      <c r="J36" s="197"/>
      <c r="K36" s="198"/>
      <c r="L36" s="198"/>
      <c r="M36" s="197"/>
      <c r="N36" s="199"/>
    </row>
    <row r="37" spans="1:14" x14ac:dyDescent="0.25">
      <c r="A37" s="175"/>
      <c r="B37" s="176"/>
      <c r="C37" s="200" t="s">
        <v>13</v>
      </c>
      <c r="D37" s="176" t="s">
        <v>93</v>
      </c>
      <c r="E37" s="185"/>
      <c r="F37" s="177"/>
      <c r="G37" s="168"/>
      <c r="H37" s="175"/>
      <c r="I37" s="176"/>
      <c r="J37" s="176"/>
      <c r="K37" s="178"/>
      <c r="L37" s="178"/>
      <c r="M37" s="176"/>
      <c r="N37" s="177"/>
    </row>
    <row r="38" spans="1:14" x14ac:dyDescent="0.25">
      <c r="A38" s="175"/>
      <c r="B38" s="176"/>
      <c r="C38" s="176"/>
      <c r="D38" s="176"/>
      <c r="E38" s="176"/>
      <c r="F38" s="177"/>
      <c r="G38" s="168"/>
      <c r="H38" s="175"/>
      <c r="I38" s="176"/>
      <c r="J38" s="176" t="s">
        <v>114</v>
      </c>
      <c r="K38" s="178"/>
      <c r="L38" s="178"/>
      <c r="M38" s="185"/>
      <c r="N38" s="177"/>
    </row>
    <row r="39" spans="1:14" ht="15.75" x14ac:dyDescent="0.25">
      <c r="A39" s="175"/>
      <c r="B39" s="179" t="s">
        <v>12</v>
      </c>
      <c r="C39" s="176"/>
      <c r="D39" s="176"/>
      <c r="E39" s="176"/>
      <c r="F39" s="177"/>
      <c r="G39" s="168"/>
      <c r="H39" s="175"/>
      <c r="I39" s="176"/>
      <c r="J39" s="176" t="s">
        <v>115</v>
      </c>
      <c r="K39" s="201" t="s">
        <v>116</v>
      </c>
      <c r="L39" s="201"/>
      <c r="M39" s="185"/>
      <c r="N39" s="177"/>
    </row>
    <row r="40" spans="1:14" x14ac:dyDescent="0.25">
      <c r="A40" s="175"/>
      <c r="B40" s="176"/>
      <c r="C40" s="176" t="s">
        <v>117</v>
      </c>
      <c r="D40" s="176"/>
      <c r="E40" s="185"/>
      <c r="F40" s="177"/>
      <c r="G40" s="168"/>
      <c r="H40" s="175"/>
      <c r="I40" s="176"/>
      <c r="J40" s="176" t="s">
        <v>118</v>
      </c>
      <c r="K40" s="200" t="s">
        <v>13</v>
      </c>
      <c r="L40" s="200"/>
      <c r="M40" s="185"/>
      <c r="N40" s="177"/>
    </row>
    <row r="41" spans="1:14" x14ac:dyDescent="0.25">
      <c r="A41" s="175"/>
      <c r="B41" s="176"/>
      <c r="C41" s="176"/>
      <c r="D41" s="176"/>
      <c r="E41" s="176"/>
      <c r="F41" s="177"/>
      <c r="G41" s="168"/>
      <c r="H41" s="175"/>
      <c r="I41" s="176"/>
      <c r="J41" s="176" t="s">
        <v>119</v>
      </c>
      <c r="K41" s="201" t="s">
        <v>116</v>
      </c>
      <c r="L41" s="201"/>
      <c r="M41" s="185"/>
      <c r="N41" s="177"/>
    </row>
    <row r="42" spans="1:14" ht="15.75" x14ac:dyDescent="0.25">
      <c r="A42" s="175"/>
      <c r="B42" s="179" t="s">
        <v>120</v>
      </c>
      <c r="C42" s="176"/>
      <c r="D42" s="176"/>
      <c r="E42" s="176"/>
      <c r="F42" s="177"/>
      <c r="G42" s="168"/>
      <c r="H42" s="175"/>
      <c r="I42" s="176"/>
      <c r="J42" s="176" t="s">
        <v>121</v>
      </c>
      <c r="K42" s="201" t="s">
        <v>116</v>
      </c>
      <c r="L42" s="201"/>
      <c r="M42" s="185"/>
      <c r="N42" s="177"/>
    </row>
    <row r="43" spans="1:14" x14ac:dyDescent="0.25">
      <c r="A43" s="175"/>
      <c r="B43" s="176"/>
      <c r="C43" s="176" t="s">
        <v>122</v>
      </c>
      <c r="D43" s="176"/>
      <c r="E43" s="185"/>
      <c r="F43" s="177"/>
      <c r="G43" s="168"/>
      <c r="H43" s="175"/>
      <c r="I43" s="176"/>
      <c r="J43" s="176" t="s">
        <v>123</v>
      </c>
      <c r="K43" s="201" t="s">
        <v>116</v>
      </c>
      <c r="L43" s="201"/>
      <c r="M43" s="185"/>
      <c r="N43" s="177"/>
    </row>
    <row r="44" spans="1:14" ht="15.75" thickBot="1" x14ac:dyDescent="0.3">
      <c r="A44" s="175"/>
      <c r="B44" s="176"/>
      <c r="C44" s="176" t="s">
        <v>124</v>
      </c>
      <c r="D44" s="176"/>
      <c r="E44" s="185"/>
      <c r="F44" s="177"/>
      <c r="G44" s="168"/>
      <c r="H44" s="175"/>
      <c r="I44" s="176"/>
      <c r="J44" s="176"/>
      <c r="K44" s="178"/>
      <c r="L44" s="178"/>
      <c r="M44" s="176"/>
      <c r="N44" s="177"/>
    </row>
    <row r="45" spans="1:14" ht="16.5" thickTop="1" thickBot="1" x14ac:dyDescent="0.3">
      <c r="A45" s="175"/>
      <c r="B45" s="176"/>
      <c r="C45" s="176" t="s">
        <v>125</v>
      </c>
      <c r="D45" s="176"/>
      <c r="E45" s="185"/>
      <c r="F45" s="177"/>
      <c r="G45" s="168"/>
      <c r="H45" s="175"/>
      <c r="I45" s="176"/>
      <c r="J45" s="186" t="s">
        <v>126</v>
      </c>
      <c r="K45" s="178"/>
      <c r="L45" s="178"/>
      <c r="M45" s="184"/>
      <c r="N45" s="177"/>
    </row>
    <row r="46" spans="1:14" ht="15.75" thickTop="1" x14ac:dyDescent="0.25">
      <c r="A46" s="175"/>
      <c r="B46" s="176"/>
      <c r="C46" s="176" t="s">
        <v>123</v>
      </c>
      <c r="D46" s="176"/>
      <c r="E46" s="185"/>
      <c r="F46" s="177"/>
      <c r="G46" s="168"/>
      <c r="H46" s="175"/>
      <c r="I46" s="176"/>
      <c r="J46" s="176"/>
      <c r="K46" s="178"/>
      <c r="L46" s="178"/>
      <c r="M46" s="176"/>
      <c r="N46" s="177"/>
    </row>
    <row r="47" spans="1:14" ht="15.75" thickBot="1" x14ac:dyDescent="0.3">
      <c r="A47" s="175"/>
      <c r="B47" s="176"/>
      <c r="C47" s="176"/>
      <c r="D47" s="176"/>
      <c r="E47" s="176"/>
      <c r="F47" s="177"/>
      <c r="G47" s="168"/>
      <c r="H47" s="190"/>
      <c r="I47" s="191"/>
      <c r="J47" s="191"/>
      <c r="K47" s="192"/>
      <c r="L47" s="192"/>
      <c r="M47" s="191"/>
      <c r="N47" s="193"/>
    </row>
    <row r="48" spans="1:14" ht="17.25" thickTop="1" thickBot="1" x14ac:dyDescent="0.3">
      <c r="A48" s="175"/>
      <c r="B48" s="180" t="s">
        <v>127</v>
      </c>
      <c r="C48" s="181"/>
      <c r="D48" s="202"/>
      <c r="E48" s="184"/>
      <c r="F48" s="177"/>
      <c r="G48" s="168"/>
      <c r="H48" s="168"/>
      <c r="I48" s="168"/>
      <c r="J48" s="168"/>
      <c r="K48" s="169"/>
      <c r="L48" s="169"/>
      <c r="M48" s="168"/>
      <c r="N48" s="168"/>
    </row>
    <row r="49" spans="1:14" ht="15.75" thickTop="1" x14ac:dyDescent="0.25">
      <c r="A49" s="190"/>
      <c r="B49" s="191"/>
      <c r="C49" s="191"/>
      <c r="D49" s="191"/>
      <c r="E49" s="191"/>
      <c r="F49" s="193"/>
      <c r="G49" s="168"/>
      <c r="H49" s="168"/>
      <c r="I49" s="168"/>
      <c r="J49" s="168"/>
      <c r="K49" s="169"/>
      <c r="L49" s="169"/>
      <c r="M49" s="168"/>
      <c r="N49" s="168"/>
    </row>
  </sheetData>
  <mergeCells count="5">
    <mergeCell ref="A1:N2"/>
    <mergeCell ref="B8:D8"/>
    <mergeCell ref="E8:F8"/>
    <mergeCell ref="I8:K8"/>
    <mergeCell ref="M8:N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3" r:id="rId3" name="Check Box 7">
              <controlPr defaultSize="0" autoFill="0" autoLine="0" autoPict="0">
                <anchor moveWithCells="1">
                  <from>
                    <xdr:col>1</xdr:col>
                    <xdr:colOff>238125</xdr:colOff>
                    <xdr:row>2</xdr:row>
                    <xdr:rowOff>180975</xdr:rowOff>
                  </from>
                  <to>
                    <xdr:col>3</xdr:col>
                    <xdr:colOff>1038225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4" name="Check Box 8">
              <controlPr defaultSize="0" autoFill="0" autoLine="0" autoPict="0">
                <anchor moveWithCells="1">
                  <from>
                    <xdr:col>1</xdr:col>
                    <xdr:colOff>238125</xdr:colOff>
                    <xdr:row>3</xdr:row>
                    <xdr:rowOff>171450</xdr:rowOff>
                  </from>
                  <to>
                    <xdr:col>3</xdr:col>
                    <xdr:colOff>1038225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5" name="Check Box 9">
              <controlPr defaultSize="0" autoFill="0" autoLine="0" autoPict="0">
                <anchor moveWithCells="1">
                  <from>
                    <xdr:col>1</xdr:col>
                    <xdr:colOff>238125</xdr:colOff>
                    <xdr:row>4</xdr:row>
                    <xdr:rowOff>161925</xdr:rowOff>
                  </from>
                  <to>
                    <xdr:col>3</xdr:col>
                    <xdr:colOff>1038225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6" name="Check Box 10">
              <controlPr defaultSize="0" autoFill="0" autoLine="0" autoPict="0">
                <anchor moveWithCells="1">
                  <from>
                    <xdr:col>7</xdr:col>
                    <xdr:colOff>76200</xdr:colOff>
                    <xdr:row>2</xdr:row>
                    <xdr:rowOff>180975</xdr:rowOff>
                  </from>
                  <to>
                    <xdr:col>9</xdr:col>
                    <xdr:colOff>590550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7" name="Check Box 11">
              <controlPr defaultSize="0" autoFill="0" autoLine="0" autoPict="0">
                <anchor moveWithCells="1">
                  <from>
                    <xdr:col>7</xdr:col>
                    <xdr:colOff>76200</xdr:colOff>
                    <xdr:row>3</xdr:row>
                    <xdr:rowOff>171450</xdr:rowOff>
                  </from>
                  <to>
                    <xdr:col>9</xdr:col>
                    <xdr:colOff>590550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8" name="Check Box 12">
              <controlPr defaultSize="0" autoFill="0" autoLine="0" autoPict="0">
                <anchor moveWithCells="1">
                  <from>
                    <xdr:col>7</xdr:col>
                    <xdr:colOff>76200</xdr:colOff>
                    <xdr:row>4</xdr:row>
                    <xdr:rowOff>161925</xdr:rowOff>
                  </from>
                  <to>
                    <xdr:col>9</xdr:col>
                    <xdr:colOff>590550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 1 et unique habitation</vt:lpstr>
      <vt:lpstr>Calcul Sharney</vt:lpstr>
      <vt:lpstr>Plan de financement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2014-12-27T15:47:04Z</dcterms:created>
  <dcterms:modified xsi:type="dcterms:W3CDTF">2015-02-04T14:13:50Z</dcterms:modified>
</cp:coreProperties>
</file>