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updateLinks="never"/>
  <mc:AlternateContent xmlns:mc="http://schemas.openxmlformats.org/markup-compatibility/2006">
    <mc:Choice Requires="x15">
      <x15ac:absPath xmlns:x15ac="http://schemas.microsoft.com/office/spreadsheetml/2010/11/ac" url="https://d.docs.live.net/9635c432cd00ce3a/Documents/Bureau/"/>
    </mc:Choice>
  </mc:AlternateContent>
  <xr:revisionPtr revIDLastSave="145" documentId="13_ncr:1_{6B56943C-AAFC-4E16-B8F4-5E20392D6503}" xr6:coauthVersionLast="47" xr6:coauthVersionMax="47" xr10:uidLastSave="{D38D4E26-4F1F-4E0A-B701-546DA53F1D82}"/>
  <bookViews>
    <workbookView xWindow="-108" yWindow="-108" windowWidth="23256" windowHeight="13176" tabRatio="754" firstSheet="1" activeTab="3" xr2:uid="{00000000-000D-0000-FFFF-FFFF00000000}"/>
  </bookViews>
  <sheets>
    <sheet name="FeuilleAmiensFoireBAC" sheetId="1" state="hidden" r:id="rId1"/>
    <sheet name="InfosVentesAmiensFoireBAC25" sheetId="2" r:id="rId2"/>
    <sheet name="TablVentesAmiensFoireBAC25" sheetId="3" r:id="rId3"/>
    <sheet name="COM agent co" sheetId="6" r:id="rId4"/>
    <sheet name="Feuil2" sheetId="8" r:id="rId5"/>
    <sheet name="COM piqueur" sheetId="7" r:id="rId6"/>
    <sheet name="COM responsable" sheetId="9" r:id="rId7"/>
  </sheets>
  <externalReferences>
    <externalReference r:id="rId8"/>
  </externalReferences>
  <calcPr calcId="191029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uri="GoogleSheetsCustomDataVersion2">
      <go:sheetsCustomData xmlns:go="http://customooxmlschemas.google.com/" r:id="rId9" roundtripDataChecksum="0CvGh29NrJYargU0GzsMlBwehBpwsTJjjhbE48pwUs8="/>
    </ext>
  </extLst>
</workbook>
</file>

<file path=xl/calcChain.xml><?xml version="1.0" encoding="utf-8"?>
<calcChain xmlns="http://schemas.openxmlformats.org/spreadsheetml/2006/main">
  <c r="A15" i="6" l="1"/>
  <c r="A14" i="6"/>
  <c r="A13" i="6"/>
  <c r="A12" i="6"/>
  <c r="A11" i="6"/>
  <c r="A10" i="6"/>
  <c r="A9" i="6"/>
  <c r="A8" i="6"/>
  <c r="A7" i="6"/>
  <c r="A6" i="6"/>
  <c r="A5" i="6"/>
  <c r="N99" i="6"/>
  <c r="N98" i="6"/>
  <c r="N97" i="6"/>
  <c r="N96" i="6"/>
  <c r="N95" i="6"/>
  <c r="N94" i="6"/>
  <c r="N93" i="6"/>
  <c r="N92" i="6"/>
  <c r="N91" i="6"/>
  <c r="N90" i="6"/>
  <c r="N89" i="6"/>
  <c r="N88" i="6"/>
  <c r="N87" i="6"/>
  <c r="N86" i="6"/>
  <c r="N85" i="6"/>
  <c r="N84" i="6"/>
  <c r="N83" i="6"/>
  <c r="N82" i="6"/>
  <c r="N81" i="6"/>
  <c r="N80" i="6"/>
  <c r="N79" i="6"/>
  <c r="N78" i="6"/>
  <c r="N77" i="6"/>
  <c r="N76" i="6"/>
  <c r="N75" i="6"/>
  <c r="N74" i="6"/>
  <c r="N73" i="6"/>
  <c r="N72" i="6"/>
  <c r="N71" i="6"/>
  <c r="N70" i="6"/>
  <c r="N69" i="6"/>
  <c r="N68" i="6"/>
  <c r="N67" i="6"/>
  <c r="N66" i="6"/>
  <c r="N65" i="6"/>
  <c r="N64" i="6"/>
  <c r="N63" i="6"/>
  <c r="N62" i="6"/>
  <c r="N61" i="6"/>
  <c r="N60" i="6"/>
  <c r="N59" i="6"/>
  <c r="N58" i="6"/>
  <c r="N57" i="6"/>
  <c r="N56" i="6"/>
  <c r="N55" i="6"/>
  <c r="N54" i="6"/>
  <c r="N53" i="6"/>
  <c r="N52" i="6"/>
  <c r="N51" i="6"/>
  <c r="N50" i="6"/>
  <c r="N49" i="6"/>
  <c r="N48" i="6"/>
  <c r="N47" i="6"/>
  <c r="N46" i="6"/>
  <c r="N45" i="6"/>
  <c r="N44" i="6"/>
  <c r="N43" i="6"/>
  <c r="N42" i="6"/>
  <c r="N41" i="6"/>
  <c r="N40" i="6"/>
  <c r="N39" i="6"/>
  <c r="N38" i="6"/>
  <c r="N37" i="6"/>
  <c r="N36" i="6"/>
  <c r="N35" i="6"/>
  <c r="N34" i="6"/>
  <c r="N33" i="6"/>
  <c r="N32" i="6"/>
  <c r="N31" i="6"/>
  <c r="N30" i="6"/>
  <c r="N29" i="6"/>
  <c r="N28" i="6"/>
  <c r="N27" i="6"/>
  <c r="N26" i="6"/>
  <c r="N25" i="6"/>
  <c r="N24" i="6"/>
  <c r="N23" i="6"/>
  <c r="N22" i="6"/>
  <c r="N21" i="6"/>
  <c r="N20" i="6"/>
  <c r="N19" i="6"/>
  <c r="N18" i="6"/>
  <c r="N17" i="6"/>
  <c r="N16" i="6"/>
  <c r="N15" i="6"/>
  <c r="N14" i="6"/>
  <c r="N12" i="6"/>
  <c r="N11" i="6"/>
  <c r="N9" i="6"/>
  <c r="N8" i="6"/>
  <c r="N7" i="6"/>
  <c r="N5" i="6"/>
  <c r="N4" i="6"/>
  <c r="B23" i="6"/>
  <c r="C23" i="6"/>
  <c r="D23" i="6"/>
  <c r="E23" i="6"/>
  <c r="F23" i="6"/>
  <c r="G23" i="6"/>
  <c r="M23" i="6"/>
  <c r="Q23" i="6"/>
  <c r="R23" i="6"/>
  <c r="B24" i="6"/>
  <c r="C24" i="6"/>
  <c r="D24" i="6"/>
  <c r="E24" i="6"/>
  <c r="F24" i="6"/>
  <c r="G24" i="6"/>
  <c r="M24" i="6"/>
  <c r="Q24" i="6"/>
  <c r="R24" i="6"/>
  <c r="B25" i="6"/>
  <c r="C25" i="6"/>
  <c r="D25" i="6"/>
  <c r="E25" i="6"/>
  <c r="F25" i="6"/>
  <c r="G25" i="6"/>
  <c r="M25" i="6"/>
  <c r="Q25" i="6"/>
  <c r="R25" i="6"/>
  <c r="B26" i="6"/>
  <c r="C26" i="6"/>
  <c r="D26" i="6"/>
  <c r="E26" i="6"/>
  <c r="F26" i="6"/>
  <c r="G26" i="6"/>
  <c r="M26" i="6"/>
  <c r="Q26" i="6"/>
  <c r="R26" i="6"/>
  <c r="B27" i="6"/>
  <c r="C27" i="6"/>
  <c r="D27" i="6"/>
  <c r="E27" i="6"/>
  <c r="F27" i="6"/>
  <c r="G27" i="6"/>
  <c r="M27" i="6"/>
  <c r="B28" i="6"/>
  <c r="C28" i="6"/>
  <c r="D28" i="6"/>
  <c r="E28" i="6"/>
  <c r="F28" i="6"/>
  <c r="G28" i="6"/>
  <c r="M28" i="6"/>
  <c r="Q28" i="6"/>
  <c r="R28" i="6"/>
  <c r="B29" i="6"/>
  <c r="C29" i="6"/>
  <c r="D29" i="6"/>
  <c r="E29" i="6"/>
  <c r="F29" i="6"/>
  <c r="G29" i="6"/>
  <c r="M29" i="6"/>
  <c r="Q29" i="6"/>
  <c r="R29" i="6"/>
  <c r="B30" i="6"/>
  <c r="C30" i="6"/>
  <c r="D30" i="6"/>
  <c r="E30" i="6"/>
  <c r="F30" i="6"/>
  <c r="G30" i="6"/>
  <c r="M30" i="6"/>
  <c r="Q30" i="6"/>
  <c r="R30" i="6"/>
  <c r="B31" i="6"/>
  <c r="C31" i="6"/>
  <c r="D31" i="6"/>
  <c r="E31" i="6"/>
  <c r="F31" i="6"/>
  <c r="G31" i="6"/>
  <c r="M31" i="6"/>
  <c r="Q31" i="6"/>
  <c r="R31" i="6"/>
  <c r="B32" i="6"/>
  <c r="C32" i="6"/>
  <c r="D32" i="6"/>
  <c r="E32" i="6"/>
  <c r="F32" i="6"/>
  <c r="G32" i="6"/>
  <c r="M32" i="6"/>
  <c r="Q32" i="6"/>
  <c r="B33" i="6"/>
  <c r="C33" i="6"/>
  <c r="D33" i="6"/>
  <c r="E33" i="6"/>
  <c r="F33" i="6"/>
  <c r="G33" i="6"/>
  <c r="M33" i="6"/>
  <c r="Q33" i="6"/>
  <c r="R33" i="6"/>
  <c r="B34" i="6"/>
  <c r="C34" i="6"/>
  <c r="D34" i="6"/>
  <c r="E34" i="6"/>
  <c r="F34" i="6"/>
  <c r="G34" i="6"/>
  <c r="M34" i="6"/>
  <c r="Q34" i="6"/>
  <c r="B35" i="6"/>
  <c r="C35" i="6"/>
  <c r="D35" i="6"/>
  <c r="E35" i="6"/>
  <c r="F35" i="6"/>
  <c r="G35" i="6"/>
  <c r="M35" i="6"/>
  <c r="Q35" i="6"/>
  <c r="B36" i="6"/>
  <c r="C36" i="6"/>
  <c r="D36" i="6"/>
  <c r="E36" i="6"/>
  <c r="F36" i="6"/>
  <c r="G36" i="6"/>
  <c r="M36" i="6"/>
  <c r="Q36" i="6"/>
  <c r="B37" i="6"/>
  <c r="C37" i="6"/>
  <c r="D37" i="6"/>
  <c r="E37" i="6"/>
  <c r="F37" i="6"/>
  <c r="G37" i="6"/>
  <c r="M37" i="6"/>
  <c r="Q37" i="6"/>
  <c r="B38" i="6"/>
  <c r="C38" i="6"/>
  <c r="D38" i="6"/>
  <c r="E38" i="6"/>
  <c r="F38" i="6"/>
  <c r="G38" i="6"/>
  <c r="M38" i="6"/>
  <c r="Q38" i="6"/>
  <c r="B39" i="6"/>
  <c r="C39" i="6"/>
  <c r="D39" i="6"/>
  <c r="E39" i="6"/>
  <c r="F39" i="6"/>
  <c r="G39" i="6"/>
  <c r="M39" i="6"/>
  <c r="Q39" i="6"/>
  <c r="B40" i="6"/>
  <c r="C40" i="6"/>
  <c r="D40" i="6"/>
  <c r="E40" i="6"/>
  <c r="F40" i="6"/>
  <c r="G40" i="6"/>
  <c r="M40" i="6"/>
  <c r="Q40" i="6"/>
  <c r="B41" i="6"/>
  <c r="C41" i="6"/>
  <c r="D41" i="6"/>
  <c r="E41" i="6"/>
  <c r="F41" i="6"/>
  <c r="G41" i="6"/>
  <c r="M41" i="6"/>
  <c r="Q41" i="6"/>
  <c r="R41" i="6"/>
  <c r="B42" i="6"/>
  <c r="C42" i="6"/>
  <c r="D42" i="6"/>
  <c r="E42" i="6"/>
  <c r="F42" i="6"/>
  <c r="G42" i="6"/>
  <c r="M42" i="6"/>
  <c r="Q42" i="6"/>
  <c r="R42" i="6"/>
  <c r="N19" i="8"/>
  <c r="M19" i="8"/>
  <c r="L19" i="8"/>
  <c r="K19" i="8"/>
  <c r="J19" i="8"/>
  <c r="I19" i="8"/>
  <c r="F19" i="8"/>
  <c r="E19" i="8"/>
  <c r="D19" i="8"/>
  <c r="C19" i="8"/>
  <c r="B19" i="8"/>
  <c r="O19" i="8"/>
  <c r="O44" i="8"/>
  <c r="L44" i="8"/>
  <c r="M44" i="8"/>
  <c r="P44" i="8" s="1"/>
  <c r="Q19" i="8" s="1"/>
  <c r="M99" i="6"/>
  <c r="G99" i="6"/>
  <c r="F99" i="6"/>
  <c r="E99" i="6"/>
  <c r="D99" i="6"/>
  <c r="C99" i="6"/>
  <c r="B99" i="6"/>
  <c r="M98" i="6"/>
  <c r="G98" i="6"/>
  <c r="F98" i="6"/>
  <c r="E98" i="6"/>
  <c r="D98" i="6"/>
  <c r="C98" i="6"/>
  <c r="B98" i="6"/>
  <c r="M97" i="6"/>
  <c r="G97" i="6"/>
  <c r="F97" i="6"/>
  <c r="E97" i="6"/>
  <c r="D97" i="6"/>
  <c r="C97" i="6"/>
  <c r="B97" i="6"/>
  <c r="M96" i="6"/>
  <c r="G96" i="6"/>
  <c r="F96" i="6"/>
  <c r="E96" i="6"/>
  <c r="D96" i="6"/>
  <c r="C96" i="6"/>
  <c r="B96" i="6"/>
  <c r="M95" i="6"/>
  <c r="G95" i="6"/>
  <c r="F95" i="6"/>
  <c r="E95" i="6"/>
  <c r="D95" i="6"/>
  <c r="C95" i="6"/>
  <c r="B95" i="6"/>
  <c r="M94" i="6"/>
  <c r="G94" i="6"/>
  <c r="F94" i="6"/>
  <c r="E94" i="6"/>
  <c r="D94" i="6"/>
  <c r="C94" i="6"/>
  <c r="B94" i="6"/>
  <c r="M93" i="6"/>
  <c r="G93" i="6"/>
  <c r="F93" i="6"/>
  <c r="E93" i="6"/>
  <c r="D93" i="6"/>
  <c r="C93" i="6"/>
  <c r="B93" i="6"/>
  <c r="M92" i="6"/>
  <c r="G92" i="6"/>
  <c r="F92" i="6"/>
  <c r="E92" i="6"/>
  <c r="D92" i="6"/>
  <c r="C92" i="6"/>
  <c r="B92" i="6"/>
  <c r="M91" i="6"/>
  <c r="G91" i="6"/>
  <c r="F91" i="6"/>
  <c r="E91" i="6"/>
  <c r="D91" i="6"/>
  <c r="C91" i="6"/>
  <c r="B91" i="6"/>
  <c r="M90" i="6"/>
  <c r="G90" i="6"/>
  <c r="F90" i="6"/>
  <c r="E90" i="6"/>
  <c r="D90" i="6"/>
  <c r="C90" i="6"/>
  <c r="B90" i="6"/>
  <c r="M89" i="6"/>
  <c r="G89" i="6"/>
  <c r="F89" i="6"/>
  <c r="E89" i="6"/>
  <c r="D89" i="6"/>
  <c r="C89" i="6"/>
  <c r="B89" i="6"/>
  <c r="M88" i="6"/>
  <c r="G88" i="6"/>
  <c r="F88" i="6"/>
  <c r="E88" i="6"/>
  <c r="D88" i="6"/>
  <c r="C88" i="6"/>
  <c r="B88" i="6"/>
  <c r="M87" i="6"/>
  <c r="G87" i="6"/>
  <c r="F87" i="6"/>
  <c r="E87" i="6"/>
  <c r="D87" i="6"/>
  <c r="C87" i="6"/>
  <c r="B87" i="6"/>
  <c r="M86" i="6"/>
  <c r="G86" i="6"/>
  <c r="F86" i="6"/>
  <c r="E86" i="6"/>
  <c r="D86" i="6"/>
  <c r="C86" i="6"/>
  <c r="B86" i="6"/>
  <c r="M85" i="6"/>
  <c r="G85" i="6"/>
  <c r="F85" i="6"/>
  <c r="E85" i="6"/>
  <c r="D85" i="6"/>
  <c r="C85" i="6"/>
  <c r="B85" i="6"/>
  <c r="M84" i="6"/>
  <c r="G84" i="6"/>
  <c r="F84" i="6"/>
  <c r="E84" i="6"/>
  <c r="D84" i="6"/>
  <c r="C84" i="6"/>
  <c r="B84" i="6"/>
  <c r="M83" i="6"/>
  <c r="G83" i="6"/>
  <c r="F83" i="6"/>
  <c r="E83" i="6"/>
  <c r="D83" i="6"/>
  <c r="C83" i="6"/>
  <c r="B83" i="6"/>
  <c r="M82" i="6"/>
  <c r="G82" i="6"/>
  <c r="F82" i="6"/>
  <c r="E82" i="6"/>
  <c r="D82" i="6"/>
  <c r="C82" i="6"/>
  <c r="B82" i="6"/>
  <c r="M81" i="6"/>
  <c r="G81" i="6"/>
  <c r="F81" i="6"/>
  <c r="E81" i="6"/>
  <c r="D81" i="6"/>
  <c r="C81" i="6"/>
  <c r="B81" i="6"/>
  <c r="M80" i="6"/>
  <c r="G80" i="6"/>
  <c r="F80" i="6"/>
  <c r="E80" i="6"/>
  <c r="D80" i="6"/>
  <c r="C80" i="6"/>
  <c r="B80" i="6"/>
  <c r="M79" i="6"/>
  <c r="G79" i="6"/>
  <c r="F79" i="6"/>
  <c r="E79" i="6"/>
  <c r="D79" i="6"/>
  <c r="C79" i="6"/>
  <c r="B79" i="6"/>
  <c r="M78" i="6"/>
  <c r="G78" i="6"/>
  <c r="F78" i="6"/>
  <c r="E78" i="6"/>
  <c r="D78" i="6"/>
  <c r="C78" i="6"/>
  <c r="B78" i="6"/>
  <c r="M77" i="6"/>
  <c r="G77" i="6"/>
  <c r="F77" i="6"/>
  <c r="E77" i="6"/>
  <c r="D77" i="6"/>
  <c r="C77" i="6"/>
  <c r="B77" i="6"/>
  <c r="M76" i="6"/>
  <c r="G76" i="6"/>
  <c r="F76" i="6"/>
  <c r="E76" i="6"/>
  <c r="D76" i="6"/>
  <c r="C76" i="6"/>
  <c r="B76" i="6"/>
  <c r="M75" i="6"/>
  <c r="G75" i="6"/>
  <c r="F75" i="6"/>
  <c r="E75" i="6"/>
  <c r="D75" i="6"/>
  <c r="C75" i="6"/>
  <c r="B75" i="6"/>
  <c r="M74" i="6"/>
  <c r="G74" i="6"/>
  <c r="F74" i="6"/>
  <c r="E74" i="6"/>
  <c r="D74" i="6"/>
  <c r="C74" i="6"/>
  <c r="B74" i="6"/>
  <c r="M73" i="6"/>
  <c r="G73" i="6"/>
  <c r="F73" i="6"/>
  <c r="E73" i="6"/>
  <c r="D73" i="6"/>
  <c r="C73" i="6"/>
  <c r="B73" i="6"/>
  <c r="M72" i="6"/>
  <c r="G72" i="6"/>
  <c r="F72" i="6"/>
  <c r="E72" i="6"/>
  <c r="D72" i="6"/>
  <c r="C72" i="6"/>
  <c r="B72" i="6"/>
  <c r="M71" i="6"/>
  <c r="G71" i="6"/>
  <c r="F71" i="6"/>
  <c r="E71" i="6"/>
  <c r="D71" i="6"/>
  <c r="C71" i="6"/>
  <c r="B71" i="6"/>
  <c r="M70" i="6"/>
  <c r="G70" i="6"/>
  <c r="F70" i="6"/>
  <c r="E70" i="6"/>
  <c r="D70" i="6"/>
  <c r="C70" i="6"/>
  <c r="B70" i="6"/>
  <c r="M69" i="6"/>
  <c r="G69" i="6"/>
  <c r="F69" i="6"/>
  <c r="E69" i="6"/>
  <c r="D69" i="6"/>
  <c r="C69" i="6"/>
  <c r="B69" i="6"/>
  <c r="M68" i="6"/>
  <c r="G68" i="6"/>
  <c r="F68" i="6"/>
  <c r="E68" i="6"/>
  <c r="D68" i="6"/>
  <c r="C68" i="6"/>
  <c r="B68" i="6"/>
  <c r="M67" i="6"/>
  <c r="G67" i="6"/>
  <c r="F67" i="6"/>
  <c r="E67" i="6"/>
  <c r="D67" i="6"/>
  <c r="C67" i="6"/>
  <c r="B67" i="6"/>
  <c r="M66" i="6"/>
  <c r="G66" i="6"/>
  <c r="F66" i="6"/>
  <c r="E66" i="6"/>
  <c r="D66" i="6"/>
  <c r="C66" i="6"/>
  <c r="B66" i="6"/>
  <c r="M65" i="6"/>
  <c r="G65" i="6"/>
  <c r="F65" i="6"/>
  <c r="E65" i="6"/>
  <c r="D65" i="6"/>
  <c r="C65" i="6"/>
  <c r="B65" i="6"/>
  <c r="M64" i="6"/>
  <c r="G64" i="6"/>
  <c r="F64" i="6"/>
  <c r="E64" i="6"/>
  <c r="D64" i="6"/>
  <c r="C64" i="6"/>
  <c r="B64" i="6"/>
  <c r="M63" i="6"/>
  <c r="G63" i="6"/>
  <c r="F63" i="6"/>
  <c r="E63" i="6"/>
  <c r="D63" i="6"/>
  <c r="C63" i="6"/>
  <c r="B63" i="6"/>
  <c r="M62" i="6"/>
  <c r="G62" i="6"/>
  <c r="F62" i="6"/>
  <c r="E62" i="6"/>
  <c r="D62" i="6"/>
  <c r="C62" i="6"/>
  <c r="B62" i="6"/>
  <c r="M61" i="6"/>
  <c r="G61" i="6"/>
  <c r="F61" i="6"/>
  <c r="E61" i="6"/>
  <c r="D61" i="6"/>
  <c r="C61" i="6"/>
  <c r="B61" i="6"/>
  <c r="M60" i="6"/>
  <c r="G60" i="6"/>
  <c r="F60" i="6"/>
  <c r="E60" i="6"/>
  <c r="D60" i="6"/>
  <c r="C60" i="6"/>
  <c r="B60" i="6"/>
  <c r="M59" i="6"/>
  <c r="G59" i="6"/>
  <c r="F59" i="6"/>
  <c r="E59" i="6"/>
  <c r="D59" i="6"/>
  <c r="C59" i="6"/>
  <c r="B59" i="6"/>
  <c r="M58" i="6"/>
  <c r="G58" i="6"/>
  <c r="F58" i="6"/>
  <c r="E58" i="6"/>
  <c r="D58" i="6"/>
  <c r="C58" i="6"/>
  <c r="B58" i="6"/>
  <c r="M57" i="6"/>
  <c r="G57" i="6"/>
  <c r="F57" i="6"/>
  <c r="E57" i="6"/>
  <c r="D57" i="6"/>
  <c r="C57" i="6"/>
  <c r="B57" i="6"/>
  <c r="M56" i="6"/>
  <c r="G56" i="6"/>
  <c r="F56" i="6"/>
  <c r="E56" i="6"/>
  <c r="D56" i="6"/>
  <c r="C56" i="6"/>
  <c r="B56" i="6"/>
  <c r="M55" i="6"/>
  <c r="G55" i="6"/>
  <c r="F55" i="6"/>
  <c r="E55" i="6"/>
  <c r="D55" i="6"/>
  <c r="C55" i="6"/>
  <c r="B55" i="6"/>
  <c r="M54" i="6"/>
  <c r="G54" i="6"/>
  <c r="F54" i="6"/>
  <c r="E54" i="6"/>
  <c r="D54" i="6"/>
  <c r="C54" i="6"/>
  <c r="B54" i="6"/>
  <c r="M53" i="6"/>
  <c r="G53" i="6"/>
  <c r="F53" i="6"/>
  <c r="E53" i="6"/>
  <c r="D53" i="6"/>
  <c r="C53" i="6"/>
  <c r="B53" i="6"/>
  <c r="M52" i="6"/>
  <c r="G52" i="6"/>
  <c r="F52" i="6"/>
  <c r="E52" i="6"/>
  <c r="D52" i="6"/>
  <c r="C52" i="6"/>
  <c r="B52" i="6"/>
  <c r="M51" i="6"/>
  <c r="G51" i="6"/>
  <c r="F51" i="6"/>
  <c r="E51" i="6"/>
  <c r="D51" i="6"/>
  <c r="C51" i="6"/>
  <c r="B51" i="6"/>
  <c r="M50" i="6"/>
  <c r="G50" i="6"/>
  <c r="F50" i="6"/>
  <c r="E50" i="6"/>
  <c r="D50" i="6"/>
  <c r="C50" i="6"/>
  <c r="B50" i="6"/>
  <c r="M49" i="6"/>
  <c r="G49" i="6"/>
  <c r="F49" i="6"/>
  <c r="E49" i="6"/>
  <c r="D49" i="6"/>
  <c r="C49" i="6"/>
  <c r="B49" i="6"/>
  <c r="M48" i="6"/>
  <c r="G48" i="6"/>
  <c r="F48" i="6"/>
  <c r="E48" i="6"/>
  <c r="D48" i="6"/>
  <c r="C48" i="6"/>
  <c r="B48" i="6"/>
  <c r="M47" i="6"/>
  <c r="G47" i="6"/>
  <c r="F47" i="6"/>
  <c r="E47" i="6"/>
  <c r="D47" i="6"/>
  <c r="C47" i="6"/>
  <c r="B47" i="6"/>
  <c r="M46" i="6"/>
  <c r="G46" i="6"/>
  <c r="F46" i="6"/>
  <c r="E46" i="6"/>
  <c r="D46" i="6"/>
  <c r="C46" i="6"/>
  <c r="B46" i="6"/>
  <c r="M45" i="6"/>
  <c r="G45" i="6"/>
  <c r="F45" i="6"/>
  <c r="E45" i="6"/>
  <c r="D45" i="6"/>
  <c r="C45" i="6"/>
  <c r="B45" i="6"/>
  <c r="M44" i="6"/>
  <c r="G44" i="6"/>
  <c r="F44" i="6"/>
  <c r="E44" i="6"/>
  <c r="D44" i="6"/>
  <c r="C44" i="6"/>
  <c r="B44" i="6"/>
  <c r="M43" i="6"/>
  <c r="G43" i="6"/>
  <c r="F43" i="6"/>
  <c r="E43" i="6"/>
  <c r="D43" i="6"/>
  <c r="C43" i="6"/>
  <c r="B43" i="6"/>
  <c r="M22" i="6"/>
  <c r="G22" i="6"/>
  <c r="F22" i="6"/>
  <c r="E22" i="6"/>
  <c r="D22" i="6"/>
  <c r="C22" i="6"/>
  <c r="B22" i="6"/>
  <c r="M21" i="6"/>
  <c r="G21" i="6"/>
  <c r="F21" i="6"/>
  <c r="E21" i="6"/>
  <c r="D21" i="6"/>
  <c r="C21" i="6"/>
  <c r="B21" i="6"/>
  <c r="M20" i="6"/>
  <c r="G20" i="6"/>
  <c r="F20" i="6"/>
  <c r="E20" i="6"/>
  <c r="D20" i="6"/>
  <c r="C20" i="6"/>
  <c r="B20" i="6"/>
  <c r="M19" i="6"/>
  <c r="G19" i="6"/>
  <c r="F19" i="6"/>
  <c r="E19" i="6"/>
  <c r="D19" i="6"/>
  <c r="C19" i="6"/>
  <c r="B19" i="6"/>
  <c r="M18" i="6"/>
  <c r="G18" i="6"/>
  <c r="F18" i="6"/>
  <c r="E18" i="6"/>
  <c r="D18" i="6"/>
  <c r="C18" i="6"/>
  <c r="B18" i="6"/>
  <c r="M17" i="6"/>
  <c r="G17" i="6"/>
  <c r="F17" i="6"/>
  <c r="E17" i="6"/>
  <c r="D17" i="6"/>
  <c r="C17" i="6"/>
  <c r="B17" i="6"/>
  <c r="M16" i="6"/>
  <c r="G16" i="6"/>
  <c r="F16" i="6"/>
  <c r="E16" i="6"/>
  <c r="D16" i="6"/>
  <c r="C16" i="6"/>
  <c r="B16" i="6"/>
  <c r="M15" i="6"/>
  <c r="G15" i="6"/>
  <c r="F15" i="6"/>
  <c r="E15" i="6"/>
  <c r="D15" i="6"/>
  <c r="C15" i="6"/>
  <c r="B15" i="6"/>
  <c r="M14" i="6"/>
  <c r="G14" i="6"/>
  <c r="F14" i="6"/>
  <c r="E14" i="6"/>
  <c r="D14" i="6"/>
  <c r="C14" i="6"/>
  <c r="B14" i="6"/>
  <c r="G13" i="6"/>
  <c r="F13" i="6"/>
  <c r="E13" i="6"/>
  <c r="D13" i="6"/>
  <c r="C13" i="6"/>
  <c r="B13" i="6"/>
  <c r="B12" i="6"/>
  <c r="B11" i="6"/>
  <c r="G10" i="6"/>
  <c r="F10" i="6"/>
  <c r="E10" i="6"/>
  <c r="D10" i="6"/>
  <c r="C10" i="6"/>
  <c r="B10" i="6"/>
  <c r="F9" i="6"/>
  <c r="B9" i="6"/>
  <c r="F8" i="6"/>
  <c r="E8" i="6"/>
  <c r="B8" i="6"/>
  <c r="G7" i="6"/>
  <c r="F7" i="6"/>
  <c r="E7" i="6"/>
  <c r="D7" i="6"/>
  <c r="C7" i="6"/>
  <c r="B7" i="6"/>
  <c r="B6" i="6"/>
  <c r="G5" i="6"/>
  <c r="F5" i="6"/>
  <c r="E5" i="6"/>
  <c r="D5" i="6"/>
  <c r="C5" i="6"/>
  <c r="B5" i="6"/>
  <c r="G4" i="6"/>
  <c r="F4" i="6"/>
  <c r="E4" i="6"/>
  <c r="D4" i="6"/>
  <c r="C4" i="6"/>
  <c r="B4" i="6"/>
  <c r="P19" i="8"/>
  <c r="Q44" i="8" s="1"/>
  <c r="H19" i="7"/>
  <c r="F19" i="7"/>
  <c r="E19" i="7"/>
  <c r="C19" i="7"/>
  <c r="B19" i="7"/>
  <c r="D19" i="7" s="1"/>
  <c r="A19" i="7"/>
  <c r="H18" i="7"/>
  <c r="F18" i="7"/>
  <c r="E18" i="7"/>
  <c r="C18" i="7"/>
  <c r="B18" i="7"/>
  <c r="D18" i="7" s="1"/>
  <c r="A18" i="7"/>
  <c r="H17" i="7"/>
  <c r="F17" i="7"/>
  <c r="E17" i="7"/>
  <c r="C17" i="7"/>
  <c r="B17" i="7"/>
  <c r="D17" i="7" s="1"/>
  <c r="A17" i="7"/>
  <c r="H16" i="7"/>
  <c r="F16" i="7"/>
  <c r="E16" i="7"/>
  <c r="C16" i="7"/>
  <c r="B16" i="7"/>
  <c r="D16" i="7" s="1"/>
  <c r="A16" i="7"/>
  <c r="H15" i="7"/>
  <c r="F15" i="7"/>
  <c r="E15" i="7"/>
  <c r="C15" i="7"/>
  <c r="B15" i="7"/>
  <c r="D15" i="7" s="1"/>
  <c r="A15" i="7"/>
  <c r="H14" i="7"/>
  <c r="E14" i="7"/>
  <c r="B14" i="7"/>
  <c r="D14" i="7" s="1"/>
  <c r="A14" i="7"/>
  <c r="H13" i="7"/>
  <c r="E13" i="7"/>
  <c r="B13" i="7"/>
  <c r="D13" i="7" s="1"/>
  <c r="A13" i="7"/>
  <c r="H12" i="7"/>
  <c r="E12" i="7"/>
  <c r="B12" i="7"/>
  <c r="D12" i="7" s="1"/>
  <c r="A12" i="7"/>
  <c r="H11" i="7"/>
  <c r="E11" i="7"/>
  <c r="B11" i="7"/>
  <c r="D11" i="7" s="1"/>
  <c r="A11" i="7"/>
  <c r="H10" i="7"/>
  <c r="E10" i="7"/>
  <c r="B10" i="7"/>
  <c r="D10" i="7" s="1"/>
  <c r="A10" i="7"/>
  <c r="H9" i="7"/>
  <c r="E9" i="7"/>
  <c r="B9" i="7"/>
  <c r="D9" i="7" s="1"/>
  <c r="A9" i="7"/>
  <c r="H8" i="7"/>
  <c r="E8" i="7"/>
  <c r="B8" i="7"/>
  <c r="D8" i="7" s="1"/>
  <c r="A8" i="7"/>
  <c r="H7" i="7"/>
  <c r="E7" i="7"/>
  <c r="B7" i="7"/>
  <c r="D7" i="7" s="1"/>
  <c r="A7" i="7"/>
  <c r="H6" i="7"/>
  <c r="E6" i="7"/>
  <c r="B6" i="7"/>
  <c r="D6" i="7" s="1"/>
  <c r="A6" i="7"/>
  <c r="H5" i="7"/>
  <c r="E5" i="7"/>
  <c r="B5" i="7"/>
  <c r="D5" i="7" s="1"/>
  <c r="A5" i="7"/>
  <c r="F25" i="7"/>
  <c r="F24" i="7"/>
  <c r="F23" i="7"/>
  <c r="F22" i="7"/>
  <c r="F21" i="7"/>
  <c r="F20" i="7"/>
  <c r="AO3" i="3"/>
  <c r="AN3" i="3"/>
  <c r="M91" i="9"/>
  <c r="F85" i="7"/>
  <c r="M61" i="9"/>
  <c r="F45" i="7"/>
  <c r="F36" i="7"/>
  <c r="F28" i="7"/>
  <c r="M22" i="9"/>
  <c r="M21" i="9"/>
  <c r="AQ14" i="3"/>
  <c r="AP14" i="3"/>
  <c r="AN14" i="3"/>
  <c r="AM14" i="3"/>
  <c r="AL14" i="3"/>
  <c r="AK14" i="3"/>
  <c r="AJ14" i="3"/>
  <c r="AE14" i="3"/>
  <c r="AD14" i="3"/>
  <c r="AC14" i="3"/>
  <c r="AA14" i="3"/>
  <c r="Z14" i="3"/>
  <c r="Y14" i="3"/>
  <c r="X14" i="3"/>
  <c r="W14" i="3"/>
  <c r="T14" i="3"/>
  <c r="E13" i="9" s="1"/>
  <c r="R14" i="3"/>
  <c r="O14" i="3"/>
  <c r="N14" i="3"/>
  <c r="M14" i="3"/>
  <c r="L14" i="3"/>
  <c r="K14" i="3"/>
  <c r="J14" i="3"/>
  <c r="I14" i="3"/>
  <c r="H14" i="3"/>
  <c r="G14" i="3"/>
  <c r="E14" i="3"/>
  <c r="F14" i="3"/>
  <c r="Q14" i="3" s="1"/>
  <c r="S14" i="3" s="1"/>
  <c r="R40" i="6" s="1"/>
  <c r="D14" i="3"/>
  <c r="C14" i="3"/>
  <c r="B14" i="3"/>
  <c r="AQ13" i="3"/>
  <c r="AP13" i="3"/>
  <c r="AN13" i="3"/>
  <c r="AM13" i="3"/>
  <c r="AL13" i="3"/>
  <c r="AK13" i="3"/>
  <c r="AJ13" i="3"/>
  <c r="AE13" i="3"/>
  <c r="AD13" i="3"/>
  <c r="AC13" i="3"/>
  <c r="AA13" i="3"/>
  <c r="F12" i="6" s="1"/>
  <c r="Z13" i="3"/>
  <c r="Y13" i="3"/>
  <c r="X13" i="3"/>
  <c r="W13" i="3"/>
  <c r="T13" i="3"/>
  <c r="E12" i="6" s="1"/>
  <c r="R13" i="3"/>
  <c r="O13" i="3"/>
  <c r="N13" i="3"/>
  <c r="M13" i="3"/>
  <c r="L13" i="3"/>
  <c r="K13" i="3"/>
  <c r="J13" i="3"/>
  <c r="I13" i="3"/>
  <c r="H13" i="3"/>
  <c r="G13" i="3"/>
  <c r="E13" i="3"/>
  <c r="F13" i="3"/>
  <c r="Q13" i="3" s="1"/>
  <c r="S13" i="3" s="1"/>
  <c r="D13" i="3"/>
  <c r="C13" i="3"/>
  <c r="B13" i="3"/>
  <c r="AQ12" i="3"/>
  <c r="AP12" i="3"/>
  <c r="AN12" i="3"/>
  <c r="AM12" i="3"/>
  <c r="AL12" i="3"/>
  <c r="AK12" i="3"/>
  <c r="AJ12" i="3"/>
  <c r="AE12" i="3"/>
  <c r="AD12" i="3"/>
  <c r="AC12" i="3"/>
  <c r="AA12" i="3"/>
  <c r="F11" i="6" s="1"/>
  <c r="Z12" i="3"/>
  <c r="Y12" i="3"/>
  <c r="X12" i="3"/>
  <c r="W12" i="3"/>
  <c r="T12" i="3"/>
  <c r="E11" i="9" s="1"/>
  <c r="R12" i="3"/>
  <c r="O12" i="3"/>
  <c r="N12" i="3"/>
  <c r="M12" i="3"/>
  <c r="L12" i="3"/>
  <c r="K12" i="3"/>
  <c r="J12" i="3"/>
  <c r="I12" i="3"/>
  <c r="H12" i="3"/>
  <c r="G12" i="3"/>
  <c r="E12" i="3"/>
  <c r="F12" i="3"/>
  <c r="Q12" i="3" s="1"/>
  <c r="S12" i="3" s="1"/>
  <c r="D12" i="3"/>
  <c r="C12" i="3"/>
  <c r="B12" i="3"/>
  <c r="AQ11" i="3"/>
  <c r="AP11" i="3"/>
  <c r="AN11" i="3"/>
  <c r="AM11" i="3"/>
  <c r="AL11" i="3"/>
  <c r="AK11" i="3"/>
  <c r="AJ11" i="3"/>
  <c r="AE11" i="3"/>
  <c r="AD11" i="3"/>
  <c r="AC11" i="3"/>
  <c r="AA11" i="3"/>
  <c r="Z11" i="3"/>
  <c r="Y11" i="3"/>
  <c r="X11" i="3"/>
  <c r="F10" i="9" s="1"/>
  <c r="J10" i="9" s="1"/>
  <c r="W11" i="3"/>
  <c r="T11" i="3"/>
  <c r="E10" i="9" s="1"/>
  <c r="R11" i="3"/>
  <c r="O11" i="3"/>
  <c r="N11" i="3"/>
  <c r="M11" i="3"/>
  <c r="L11" i="3"/>
  <c r="K11" i="3"/>
  <c r="J11" i="3"/>
  <c r="I11" i="3"/>
  <c r="H11" i="3"/>
  <c r="G11" i="3"/>
  <c r="E11" i="3"/>
  <c r="F11" i="3"/>
  <c r="Q11" i="3" s="1"/>
  <c r="S11" i="3" s="1"/>
  <c r="R37" i="6" s="1"/>
  <c r="D11" i="3"/>
  <c r="C11" i="3"/>
  <c r="B11" i="3"/>
  <c r="AQ10" i="3"/>
  <c r="AP10" i="3"/>
  <c r="AN10" i="3"/>
  <c r="AM10" i="3"/>
  <c r="AL10" i="3"/>
  <c r="AK10" i="3"/>
  <c r="AJ10" i="3"/>
  <c r="AE10" i="3"/>
  <c r="AD10" i="3"/>
  <c r="AC10" i="3"/>
  <c r="AA10" i="3"/>
  <c r="Z10" i="3"/>
  <c r="Y10" i="3"/>
  <c r="X10" i="3"/>
  <c r="W10" i="3"/>
  <c r="T10" i="3"/>
  <c r="E9" i="9" s="1"/>
  <c r="R10" i="3"/>
  <c r="O10" i="3"/>
  <c r="N10" i="3"/>
  <c r="M10" i="3"/>
  <c r="L10" i="3"/>
  <c r="K10" i="3"/>
  <c r="J10" i="3"/>
  <c r="I10" i="3"/>
  <c r="H10" i="3"/>
  <c r="G10" i="3"/>
  <c r="E10" i="3"/>
  <c r="F10" i="3"/>
  <c r="Q10" i="3" s="1"/>
  <c r="S10" i="3" s="1"/>
  <c r="D10" i="3"/>
  <c r="C10" i="3"/>
  <c r="B10" i="3"/>
  <c r="AQ9" i="3"/>
  <c r="AP9" i="3"/>
  <c r="AN9" i="3"/>
  <c r="AM9" i="3"/>
  <c r="AL9" i="3"/>
  <c r="AK9" i="3"/>
  <c r="AJ9" i="3"/>
  <c r="AE9" i="3"/>
  <c r="AD9" i="3"/>
  <c r="AC9" i="3"/>
  <c r="AA9" i="3"/>
  <c r="Z9" i="3"/>
  <c r="Y9" i="3"/>
  <c r="X9" i="3"/>
  <c r="W9" i="3"/>
  <c r="T9" i="3"/>
  <c r="R9" i="3"/>
  <c r="O9" i="3"/>
  <c r="N9" i="3"/>
  <c r="M9" i="3"/>
  <c r="L9" i="3"/>
  <c r="K9" i="3"/>
  <c r="J9" i="3"/>
  <c r="I9" i="3"/>
  <c r="H9" i="3"/>
  <c r="G9" i="3"/>
  <c r="E9" i="3"/>
  <c r="F9" i="3"/>
  <c r="Q9" i="3" s="1"/>
  <c r="S9" i="3" s="1"/>
  <c r="D9" i="3"/>
  <c r="C9" i="3"/>
  <c r="B9" i="3"/>
  <c r="AQ8" i="3"/>
  <c r="AP8" i="3"/>
  <c r="AN8" i="3"/>
  <c r="AM8" i="3"/>
  <c r="AL8" i="3"/>
  <c r="AK8" i="3"/>
  <c r="AJ8" i="3"/>
  <c r="AE8" i="3"/>
  <c r="AD8" i="3"/>
  <c r="AC8" i="3"/>
  <c r="AA8" i="3"/>
  <c r="Z8" i="3"/>
  <c r="Y8" i="3"/>
  <c r="X8" i="3"/>
  <c r="W8" i="3"/>
  <c r="T8" i="3"/>
  <c r="E7" i="9" s="1"/>
  <c r="R8" i="3"/>
  <c r="O8" i="3"/>
  <c r="N8" i="3"/>
  <c r="M8" i="3"/>
  <c r="L8" i="3"/>
  <c r="K8" i="3"/>
  <c r="J8" i="3"/>
  <c r="I8" i="3"/>
  <c r="H8" i="3"/>
  <c r="G8" i="3"/>
  <c r="E8" i="3"/>
  <c r="F8" i="3"/>
  <c r="Q8" i="3" s="1"/>
  <c r="S8" i="3" s="1"/>
  <c r="R34" i="6" s="1"/>
  <c r="D8" i="3"/>
  <c r="C8" i="3"/>
  <c r="B8" i="3"/>
  <c r="AQ7" i="3"/>
  <c r="AP7" i="3"/>
  <c r="AN7" i="3"/>
  <c r="AM7" i="3"/>
  <c r="AL7" i="3"/>
  <c r="AK7" i="3"/>
  <c r="AJ7" i="3"/>
  <c r="AE7" i="3"/>
  <c r="AD7" i="3"/>
  <c r="AC7" i="3"/>
  <c r="AA7" i="3"/>
  <c r="F6" i="6" s="1"/>
  <c r="Z7" i="3"/>
  <c r="Y7" i="3"/>
  <c r="X7" i="3"/>
  <c r="W7" i="3"/>
  <c r="T7" i="3"/>
  <c r="E6" i="9" s="1"/>
  <c r="R7" i="3"/>
  <c r="O7" i="3"/>
  <c r="N7" i="3"/>
  <c r="M7" i="3"/>
  <c r="L7" i="3"/>
  <c r="K7" i="3"/>
  <c r="J7" i="3"/>
  <c r="I7" i="3"/>
  <c r="H7" i="3"/>
  <c r="G7" i="3"/>
  <c r="E7" i="3"/>
  <c r="F7" i="3"/>
  <c r="Q7" i="3" s="1"/>
  <c r="S7" i="3" s="1"/>
  <c r="D7" i="3"/>
  <c r="C7" i="3"/>
  <c r="B7" i="3"/>
  <c r="AQ6" i="3"/>
  <c r="AP6" i="3"/>
  <c r="AN6" i="3"/>
  <c r="AM6" i="3"/>
  <c r="AL6" i="3"/>
  <c r="AK6" i="3"/>
  <c r="AJ6" i="3"/>
  <c r="AE6" i="3"/>
  <c r="AD6" i="3"/>
  <c r="AC6" i="3"/>
  <c r="AA6" i="3"/>
  <c r="Z6" i="3"/>
  <c r="Y6" i="3"/>
  <c r="X6" i="3"/>
  <c r="W6" i="3"/>
  <c r="T6" i="3"/>
  <c r="E5" i="9" s="1"/>
  <c r="R6" i="3"/>
  <c r="O6" i="3"/>
  <c r="N6" i="3"/>
  <c r="M6" i="3"/>
  <c r="L6" i="3"/>
  <c r="K6" i="3"/>
  <c r="J6" i="3"/>
  <c r="I6" i="3"/>
  <c r="H6" i="3"/>
  <c r="G6" i="3"/>
  <c r="E6" i="3"/>
  <c r="F6" i="3"/>
  <c r="Q6" i="3" s="1"/>
  <c r="S6" i="3" s="1"/>
  <c r="D6" i="3"/>
  <c r="C6" i="3"/>
  <c r="B6" i="3"/>
  <c r="AQ5" i="3"/>
  <c r="AP5" i="3"/>
  <c r="AN5" i="3"/>
  <c r="AM5" i="3"/>
  <c r="AL5" i="3"/>
  <c r="AK5" i="3"/>
  <c r="AJ5" i="3"/>
  <c r="AE5" i="3"/>
  <c r="AD5" i="3"/>
  <c r="AC5" i="3"/>
  <c r="AA5" i="3"/>
  <c r="Z5" i="3"/>
  <c r="Y5" i="3"/>
  <c r="X5" i="3"/>
  <c r="W5" i="3"/>
  <c r="T5" i="3"/>
  <c r="R5" i="3"/>
  <c r="R3" i="3" s="1"/>
  <c r="O5" i="3"/>
  <c r="N5" i="3"/>
  <c r="M5" i="3"/>
  <c r="L5" i="3"/>
  <c r="K5" i="3"/>
  <c r="J5" i="3"/>
  <c r="I5" i="3"/>
  <c r="H5" i="3"/>
  <c r="G5" i="3"/>
  <c r="E5" i="3"/>
  <c r="F5" i="3"/>
  <c r="Q5" i="3" s="1"/>
  <c r="S5" i="3" s="1"/>
  <c r="D5" i="3"/>
  <c r="C5" i="3"/>
  <c r="B5" i="3"/>
  <c r="AI14" i="2"/>
  <c r="AI13" i="2"/>
  <c r="AM12" i="2"/>
  <c r="AI12" i="2"/>
  <c r="AI11" i="2"/>
  <c r="AI10" i="2"/>
  <c r="AI9" i="2"/>
  <c r="AI8" i="2"/>
  <c r="A8" i="2"/>
  <c r="A9" i="2" s="1"/>
  <c r="A10" i="2" s="1"/>
  <c r="A11" i="2" s="1"/>
  <c r="A12" i="2" s="1"/>
  <c r="A13" i="2" s="1"/>
  <c r="A14" i="2" s="1"/>
  <c r="AI7" i="2"/>
  <c r="A7" i="2"/>
  <c r="AI6" i="2"/>
  <c r="A6" i="2"/>
  <c r="AI5" i="2"/>
  <c r="A5" i="2"/>
  <c r="AI4" i="2"/>
  <c r="B4" i="3"/>
  <c r="C4" i="3"/>
  <c r="D4" i="3"/>
  <c r="F4" i="3"/>
  <c r="Q4" i="3" s="1"/>
  <c r="S4" i="3" s="1"/>
  <c r="E4" i="3"/>
  <c r="G4" i="3"/>
  <c r="H4" i="3"/>
  <c r="I4" i="3"/>
  <c r="J4" i="3"/>
  <c r="K4" i="3"/>
  <c r="L4" i="3"/>
  <c r="M4" i="3"/>
  <c r="N4" i="3"/>
  <c r="P4" i="3" s="1"/>
  <c r="F4" i="7" s="1"/>
  <c r="O4" i="3"/>
  <c r="R4" i="3"/>
  <c r="T4" i="3"/>
  <c r="W4" i="3"/>
  <c r="X4" i="3"/>
  <c r="Y4" i="3"/>
  <c r="Y3" i="3" s="1"/>
  <c r="Z4" i="3"/>
  <c r="V4" i="3" s="1"/>
  <c r="AA4" i="3"/>
  <c r="AC4" i="3"/>
  <c r="AD4" i="3"/>
  <c r="AE4" i="3"/>
  <c r="AE3" i="3" s="1"/>
  <c r="AJ4" i="3"/>
  <c r="AK4" i="3"/>
  <c r="AL4" i="3"/>
  <c r="AM4" i="3"/>
  <c r="AN4" i="3"/>
  <c r="AP4" i="3"/>
  <c r="AD3" i="3"/>
  <c r="AG3" i="3"/>
  <c r="AF3" i="3"/>
  <c r="AA3" i="3"/>
  <c r="U3" i="3"/>
  <c r="M98" i="9"/>
  <c r="G98" i="9"/>
  <c r="F98" i="9"/>
  <c r="J98" i="9" s="1"/>
  <c r="E98" i="9"/>
  <c r="D98" i="9"/>
  <c r="C98" i="9"/>
  <c r="B98" i="9"/>
  <c r="A98" i="9"/>
  <c r="M97" i="9"/>
  <c r="G97" i="9"/>
  <c r="F97" i="9"/>
  <c r="J97" i="9" s="1"/>
  <c r="E97" i="9"/>
  <c r="D97" i="9"/>
  <c r="C97" i="9"/>
  <c r="I97" i="9" s="1"/>
  <c r="B97" i="9"/>
  <c r="A97" i="9"/>
  <c r="M96" i="9"/>
  <c r="G96" i="9"/>
  <c r="F96" i="9"/>
  <c r="J96" i="9" s="1"/>
  <c r="E96" i="9"/>
  <c r="D96" i="9"/>
  <c r="C96" i="9"/>
  <c r="I96" i="9" s="1"/>
  <c r="B96" i="9"/>
  <c r="A96" i="9"/>
  <c r="G95" i="9"/>
  <c r="F95" i="9"/>
  <c r="J95" i="9" s="1"/>
  <c r="E95" i="9"/>
  <c r="D95" i="9"/>
  <c r="C95" i="9"/>
  <c r="I95" i="9" s="1"/>
  <c r="B95" i="9"/>
  <c r="A95" i="9"/>
  <c r="M94" i="9"/>
  <c r="G94" i="9"/>
  <c r="F94" i="9"/>
  <c r="J94" i="9" s="1"/>
  <c r="E94" i="9"/>
  <c r="D94" i="9"/>
  <c r="C94" i="9"/>
  <c r="B94" i="9"/>
  <c r="A94" i="9"/>
  <c r="M93" i="9"/>
  <c r="G93" i="9"/>
  <c r="F93" i="9"/>
  <c r="J93" i="9" s="1"/>
  <c r="E93" i="9"/>
  <c r="D93" i="9"/>
  <c r="C93" i="9"/>
  <c r="I93" i="9" s="1"/>
  <c r="B93" i="9"/>
  <c r="A93" i="9"/>
  <c r="M92" i="9"/>
  <c r="G92" i="9"/>
  <c r="F92" i="9"/>
  <c r="J92" i="9" s="1"/>
  <c r="E92" i="9"/>
  <c r="D92" i="9"/>
  <c r="C92" i="9"/>
  <c r="I92" i="9" s="1"/>
  <c r="B92" i="9"/>
  <c r="A92" i="9"/>
  <c r="G91" i="9"/>
  <c r="F91" i="9"/>
  <c r="J91" i="9" s="1"/>
  <c r="E91" i="9"/>
  <c r="D91" i="9"/>
  <c r="C91" i="9"/>
  <c r="I91" i="9" s="1"/>
  <c r="B91" i="9"/>
  <c r="A91" i="9"/>
  <c r="M90" i="9"/>
  <c r="G90" i="9"/>
  <c r="F90" i="9"/>
  <c r="J90" i="9" s="1"/>
  <c r="E90" i="9"/>
  <c r="D90" i="9"/>
  <c r="C90" i="9"/>
  <c r="B90" i="9"/>
  <c r="A90" i="9"/>
  <c r="M89" i="9"/>
  <c r="G89" i="9"/>
  <c r="F89" i="9"/>
  <c r="J89" i="9" s="1"/>
  <c r="E89" i="9"/>
  <c r="D89" i="9"/>
  <c r="C89" i="9"/>
  <c r="I89" i="9" s="1"/>
  <c r="B89" i="9"/>
  <c r="A89" i="9"/>
  <c r="M88" i="9"/>
  <c r="G88" i="9"/>
  <c r="F88" i="9"/>
  <c r="J88" i="9" s="1"/>
  <c r="E88" i="9"/>
  <c r="D88" i="9"/>
  <c r="C88" i="9"/>
  <c r="I88" i="9" s="1"/>
  <c r="B88" i="9"/>
  <c r="A88" i="9"/>
  <c r="M87" i="9"/>
  <c r="G87" i="9"/>
  <c r="F87" i="9"/>
  <c r="J87" i="9" s="1"/>
  <c r="E87" i="9"/>
  <c r="D87" i="9"/>
  <c r="C87" i="9"/>
  <c r="I87" i="9" s="1"/>
  <c r="B87" i="9"/>
  <c r="A87" i="9"/>
  <c r="M86" i="9"/>
  <c r="G86" i="9"/>
  <c r="F86" i="9"/>
  <c r="J86" i="9" s="1"/>
  <c r="E86" i="9"/>
  <c r="D86" i="9"/>
  <c r="C86" i="9"/>
  <c r="B86" i="9"/>
  <c r="A86" i="9"/>
  <c r="G85" i="9"/>
  <c r="F85" i="9"/>
  <c r="J85" i="9" s="1"/>
  <c r="E85" i="9"/>
  <c r="D85" i="9"/>
  <c r="C85" i="9"/>
  <c r="I85" i="9" s="1"/>
  <c r="B85" i="9"/>
  <c r="A85" i="9"/>
  <c r="M84" i="9"/>
  <c r="G84" i="9"/>
  <c r="F84" i="9"/>
  <c r="J84" i="9" s="1"/>
  <c r="E84" i="9"/>
  <c r="D84" i="9"/>
  <c r="C84" i="9"/>
  <c r="I84" i="9" s="1"/>
  <c r="B84" i="9"/>
  <c r="A84" i="9"/>
  <c r="G83" i="9"/>
  <c r="F83" i="9"/>
  <c r="J83" i="9" s="1"/>
  <c r="E83" i="9"/>
  <c r="D83" i="9"/>
  <c r="C83" i="9"/>
  <c r="I83" i="9" s="1"/>
  <c r="B83" i="9"/>
  <c r="A83" i="9"/>
  <c r="M82" i="9"/>
  <c r="G82" i="9"/>
  <c r="F82" i="9"/>
  <c r="J82" i="9" s="1"/>
  <c r="E82" i="9"/>
  <c r="D82" i="9"/>
  <c r="C82" i="9"/>
  <c r="B82" i="9"/>
  <c r="A82" i="9"/>
  <c r="M81" i="9"/>
  <c r="G81" i="9"/>
  <c r="F81" i="9"/>
  <c r="J81" i="9" s="1"/>
  <c r="E81" i="9"/>
  <c r="D81" i="9"/>
  <c r="C81" i="9"/>
  <c r="I81" i="9" s="1"/>
  <c r="B81" i="9"/>
  <c r="A81" i="9"/>
  <c r="M80" i="9"/>
  <c r="G80" i="9"/>
  <c r="F80" i="9"/>
  <c r="J80" i="9" s="1"/>
  <c r="E80" i="9"/>
  <c r="D80" i="9"/>
  <c r="C80" i="9"/>
  <c r="I80" i="9" s="1"/>
  <c r="B80" i="9"/>
  <c r="A80" i="9"/>
  <c r="M79" i="9"/>
  <c r="G79" i="9"/>
  <c r="F79" i="9"/>
  <c r="J79" i="9" s="1"/>
  <c r="E79" i="9"/>
  <c r="D79" i="9"/>
  <c r="C79" i="9"/>
  <c r="I79" i="9" s="1"/>
  <c r="B79" i="9"/>
  <c r="A79" i="9"/>
  <c r="M78" i="9"/>
  <c r="G78" i="9"/>
  <c r="F78" i="9"/>
  <c r="J78" i="9" s="1"/>
  <c r="E78" i="9"/>
  <c r="D78" i="9"/>
  <c r="C78" i="9"/>
  <c r="B78" i="9"/>
  <c r="A78" i="9"/>
  <c r="M77" i="9"/>
  <c r="G77" i="9"/>
  <c r="F77" i="9"/>
  <c r="J77" i="9" s="1"/>
  <c r="E77" i="9"/>
  <c r="D77" i="9"/>
  <c r="C77" i="9"/>
  <c r="I77" i="9" s="1"/>
  <c r="B77" i="9"/>
  <c r="A77" i="9"/>
  <c r="M76" i="9"/>
  <c r="G76" i="9"/>
  <c r="F76" i="9"/>
  <c r="J76" i="9" s="1"/>
  <c r="E76" i="9"/>
  <c r="D76" i="9"/>
  <c r="C76" i="9"/>
  <c r="I76" i="9" s="1"/>
  <c r="B76" i="9"/>
  <c r="A76" i="9"/>
  <c r="M75" i="9"/>
  <c r="G75" i="9"/>
  <c r="F75" i="9"/>
  <c r="J75" i="9" s="1"/>
  <c r="E75" i="9"/>
  <c r="D75" i="9"/>
  <c r="C75" i="9"/>
  <c r="I75" i="9" s="1"/>
  <c r="B75" i="9"/>
  <c r="A75" i="9"/>
  <c r="M74" i="9"/>
  <c r="G74" i="9"/>
  <c r="F74" i="9"/>
  <c r="J74" i="9" s="1"/>
  <c r="E74" i="9"/>
  <c r="D74" i="9"/>
  <c r="C74" i="9"/>
  <c r="B74" i="9"/>
  <c r="A74" i="9"/>
  <c r="M73" i="9"/>
  <c r="G73" i="9"/>
  <c r="F73" i="9"/>
  <c r="J73" i="9" s="1"/>
  <c r="E73" i="9"/>
  <c r="D73" i="9"/>
  <c r="C73" i="9"/>
  <c r="I73" i="9" s="1"/>
  <c r="B73" i="9"/>
  <c r="A73" i="9"/>
  <c r="M72" i="9"/>
  <c r="G72" i="9"/>
  <c r="F72" i="9"/>
  <c r="J72" i="9" s="1"/>
  <c r="E72" i="9"/>
  <c r="D72" i="9"/>
  <c r="C72" i="9"/>
  <c r="I72" i="9" s="1"/>
  <c r="B72" i="9"/>
  <c r="A72" i="9"/>
  <c r="M71" i="9"/>
  <c r="G71" i="9"/>
  <c r="F71" i="9"/>
  <c r="J71" i="9" s="1"/>
  <c r="E71" i="9"/>
  <c r="D71" i="9"/>
  <c r="C71" i="9"/>
  <c r="I71" i="9" s="1"/>
  <c r="B71" i="9"/>
  <c r="A71" i="9"/>
  <c r="M70" i="9"/>
  <c r="G70" i="9"/>
  <c r="F70" i="9"/>
  <c r="J70" i="9" s="1"/>
  <c r="E70" i="9"/>
  <c r="D70" i="9"/>
  <c r="C70" i="9"/>
  <c r="B70" i="9"/>
  <c r="A70" i="9"/>
  <c r="M69" i="9"/>
  <c r="G69" i="9"/>
  <c r="F69" i="9"/>
  <c r="J69" i="9" s="1"/>
  <c r="E69" i="9"/>
  <c r="D69" i="9"/>
  <c r="C69" i="9"/>
  <c r="I69" i="9" s="1"/>
  <c r="B69" i="9"/>
  <c r="A69" i="9"/>
  <c r="M68" i="9"/>
  <c r="G68" i="9"/>
  <c r="F68" i="9"/>
  <c r="J68" i="9" s="1"/>
  <c r="E68" i="9"/>
  <c r="D68" i="9"/>
  <c r="C68" i="9"/>
  <c r="I68" i="9" s="1"/>
  <c r="B68" i="9"/>
  <c r="A68" i="9"/>
  <c r="M67" i="9"/>
  <c r="G67" i="9"/>
  <c r="F67" i="9"/>
  <c r="J67" i="9" s="1"/>
  <c r="E67" i="9"/>
  <c r="D67" i="9"/>
  <c r="C67" i="9"/>
  <c r="I67" i="9" s="1"/>
  <c r="B67" i="9"/>
  <c r="A67" i="9"/>
  <c r="M66" i="9"/>
  <c r="G66" i="9"/>
  <c r="F66" i="9"/>
  <c r="J66" i="9" s="1"/>
  <c r="E66" i="9"/>
  <c r="D66" i="9"/>
  <c r="C66" i="9"/>
  <c r="B66" i="9"/>
  <c r="A66" i="9"/>
  <c r="M65" i="9"/>
  <c r="G65" i="9"/>
  <c r="F65" i="9"/>
  <c r="J65" i="9" s="1"/>
  <c r="E65" i="9"/>
  <c r="D65" i="9"/>
  <c r="C65" i="9"/>
  <c r="I65" i="9" s="1"/>
  <c r="B65" i="9"/>
  <c r="A65" i="9"/>
  <c r="M64" i="9"/>
  <c r="G64" i="9"/>
  <c r="F64" i="9"/>
  <c r="J64" i="9" s="1"/>
  <c r="E64" i="9"/>
  <c r="D64" i="9"/>
  <c r="C64" i="9"/>
  <c r="I64" i="9" s="1"/>
  <c r="B64" i="9"/>
  <c r="A64" i="9"/>
  <c r="M63" i="9"/>
  <c r="G63" i="9"/>
  <c r="F63" i="9"/>
  <c r="J63" i="9" s="1"/>
  <c r="E63" i="9"/>
  <c r="D63" i="9"/>
  <c r="C63" i="9"/>
  <c r="I63" i="9" s="1"/>
  <c r="B63" i="9"/>
  <c r="A63" i="9"/>
  <c r="M62" i="9"/>
  <c r="G62" i="9"/>
  <c r="F62" i="9"/>
  <c r="J62" i="9" s="1"/>
  <c r="E62" i="9"/>
  <c r="D62" i="9"/>
  <c r="C62" i="9"/>
  <c r="B62" i="9"/>
  <c r="A62" i="9"/>
  <c r="G61" i="9"/>
  <c r="F61" i="9"/>
  <c r="J61" i="9" s="1"/>
  <c r="E61" i="9"/>
  <c r="D61" i="9"/>
  <c r="C61" i="9"/>
  <c r="I61" i="9" s="1"/>
  <c r="B61" i="9"/>
  <c r="A61" i="9"/>
  <c r="M60" i="9"/>
  <c r="G60" i="9"/>
  <c r="F60" i="9"/>
  <c r="J60" i="9" s="1"/>
  <c r="E60" i="9"/>
  <c r="D60" i="9"/>
  <c r="C60" i="9"/>
  <c r="I60" i="9" s="1"/>
  <c r="B60" i="9"/>
  <c r="A60" i="9"/>
  <c r="M59" i="9"/>
  <c r="G59" i="9"/>
  <c r="F59" i="9"/>
  <c r="J59" i="9" s="1"/>
  <c r="E59" i="9"/>
  <c r="D59" i="9"/>
  <c r="C59" i="9"/>
  <c r="I59" i="9" s="1"/>
  <c r="B59" i="9"/>
  <c r="A59" i="9"/>
  <c r="M58" i="9"/>
  <c r="G58" i="9"/>
  <c r="F58" i="9"/>
  <c r="J58" i="9" s="1"/>
  <c r="E58" i="9"/>
  <c r="D58" i="9"/>
  <c r="C58" i="9"/>
  <c r="B58" i="9"/>
  <c r="A58" i="9"/>
  <c r="M57" i="9"/>
  <c r="G57" i="9"/>
  <c r="F57" i="9"/>
  <c r="J57" i="9" s="1"/>
  <c r="E57" i="9"/>
  <c r="D57" i="9"/>
  <c r="C57" i="9"/>
  <c r="I57" i="9" s="1"/>
  <c r="B57" i="9"/>
  <c r="A57" i="9"/>
  <c r="M56" i="9"/>
  <c r="G56" i="9"/>
  <c r="F56" i="9"/>
  <c r="J56" i="9" s="1"/>
  <c r="E56" i="9"/>
  <c r="D56" i="9"/>
  <c r="C56" i="9"/>
  <c r="I56" i="9" s="1"/>
  <c r="B56" i="9"/>
  <c r="A56" i="9"/>
  <c r="M55" i="9"/>
  <c r="G55" i="9"/>
  <c r="F55" i="9"/>
  <c r="J55" i="9" s="1"/>
  <c r="E55" i="9"/>
  <c r="D55" i="9"/>
  <c r="C55" i="9"/>
  <c r="I55" i="9" s="1"/>
  <c r="B55" i="9"/>
  <c r="A55" i="9"/>
  <c r="M54" i="9"/>
  <c r="G54" i="9"/>
  <c r="F54" i="9"/>
  <c r="J54" i="9" s="1"/>
  <c r="E54" i="9"/>
  <c r="D54" i="9"/>
  <c r="C54" i="9"/>
  <c r="B54" i="9"/>
  <c r="A54" i="9"/>
  <c r="M53" i="9"/>
  <c r="G53" i="9"/>
  <c r="F53" i="9"/>
  <c r="J53" i="9" s="1"/>
  <c r="E53" i="9"/>
  <c r="D53" i="9"/>
  <c r="C53" i="9"/>
  <c r="I53" i="9" s="1"/>
  <c r="B53" i="9"/>
  <c r="A53" i="9"/>
  <c r="M52" i="9"/>
  <c r="G52" i="9"/>
  <c r="F52" i="9"/>
  <c r="J52" i="9" s="1"/>
  <c r="E52" i="9"/>
  <c r="D52" i="9"/>
  <c r="C52" i="9"/>
  <c r="B52" i="9"/>
  <c r="A52" i="9"/>
  <c r="M51" i="9"/>
  <c r="G51" i="9"/>
  <c r="F51" i="9"/>
  <c r="J51" i="9" s="1"/>
  <c r="E51" i="9"/>
  <c r="D51" i="9"/>
  <c r="C51" i="9"/>
  <c r="I51" i="9" s="1"/>
  <c r="B51" i="9"/>
  <c r="A51" i="9"/>
  <c r="M50" i="9"/>
  <c r="G50" i="9"/>
  <c r="F50" i="9"/>
  <c r="J50" i="9" s="1"/>
  <c r="E50" i="9"/>
  <c r="D50" i="9"/>
  <c r="C50" i="9"/>
  <c r="B50" i="9"/>
  <c r="A50" i="9"/>
  <c r="M49" i="9"/>
  <c r="G49" i="9"/>
  <c r="F49" i="9"/>
  <c r="J49" i="9" s="1"/>
  <c r="E49" i="9"/>
  <c r="D49" i="9"/>
  <c r="C49" i="9"/>
  <c r="I49" i="9" s="1"/>
  <c r="B49" i="9"/>
  <c r="A49" i="9"/>
  <c r="M48" i="9"/>
  <c r="G48" i="9"/>
  <c r="F48" i="9"/>
  <c r="J48" i="9" s="1"/>
  <c r="E48" i="9"/>
  <c r="D48" i="9"/>
  <c r="C48" i="9"/>
  <c r="B48" i="9"/>
  <c r="A48" i="9"/>
  <c r="M47" i="9"/>
  <c r="G47" i="9"/>
  <c r="F47" i="9"/>
  <c r="J47" i="9" s="1"/>
  <c r="E47" i="9"/>
  <c r="D47" i="9"/>
  <c r="C47" i="9"/>
  <c r="I47" i="9" s="1"/>
  <c r="B47" i="9"/>
  <c r="A47" i="9"/>
  <c r="M46" i="9"/>
  <c r="G46" i="9"/>
  <c r="F46" i="9"/>
  <c r="J46" i="9" s="1"/>
  <c r="E46" i="9"/>
  <c r="D46" i="9"/>
  <c r="C46" i="9"/>
  <c r="B46" i="9"/>
  <c r="A46" i="9"/>
  <c r="M45" i="9"/>
  <c r="G45" i="9"/>
  <c r="F45" i="9"/>
  <c r="J45" i="9" s="1"/>
  <c r="E45" i="9"/>
  <c r="D45" i="9"/>
  <c r="C45" i="9"/>
  <c r="I45" i="9" s="1"/>
  <c r="B45" i="9"/>
  <c r="A45" i="9"/>
  <c r="G44" i="9"/>
  <c r="F44" i="9"/>
  <c r="J44" i="9" s="1"/>
  <c r="E44" i="9"/>
  <c r="D44" i="9"/>
  <c r="C44" i="9"/>
  <c r="B44" i="9"/>
  <c r="A44" i="9"/>
  <c r="G43" i="9"/>
  <c r="F43" i="9"/>
  <c r="J43" i="9" s="1"/>
  <c r="E43" i="9"/>
  <c r="D43" i="9"/>
  <c r="C43" i="9"/>
  <c r="I43" i="9" s="1"/>
  <c r="B43" i="9"/>
  <c r="A43" i="9"/>
  <c r="G42" i="9"/>
  <c r="F42" i="9"/>
  <c r="J42" i="9" s="1"/>
  <c r="E42" i="9"/>
  <c r="D42" i="9"/>
  <c r="C42" i="9"/>
  <c r="B42" i="9"/>
  <c r="A42" i="9"/>
  <c r="G41" i="9"/>
  <c r="F41" i="9"/>
  <c r="J41" i="9" s="1"/>
  <c r="E41" i="9"/>
  <c r="D41" i="9"/>
  <c r="C41" i="9"/>
  <c r="B41" i="9"/>
  <c r="A41" i="9"/>
  <c r="M40" i="9"/>
  <c r="G40" i="9"/>
  <c r="F40" i="9"/>
  <c r="J40" i="9" s="1"/>
  <c r="E40" i="9"/>
  <c r="D40" i="9"/>
  <c r="C40" i="9"/>
  <c r="B40" i="9"/>
  <c r="A40" i="9"/>
  <c r="M39" i="9"/>
  <c r="G39" i="9"/>
  <c r="F39" i="9"/>
  <c r="J39" i="9" s="1"/>
  <c r="E39" i="9"/>
  <c r="D39" i="9"/>
  <c r="C39" i="9"/>
  <c r="I39" i="9" s="1"/>
  <c r="B39" i="9"/>
  <c r="A39" i="9"/>
  <c r="M38" i="9"/>
  <c r="G38" i="9"/>
  <c r="F38" i="9"/>
  <c r="J38" i="9" s="1"/>
  <c r="E38" i="9"/>
  <c r="D38" i="9"/>
  <c r="C38" i="9"/>
  <c r="B38" i="9"/>
  <c r="A38" i="9"/>
  <c r="G37" i="9"/>
  <c r="F37" i="9"/>
  <c r="J37" i="9" s="1"/>
  <c r="E37" i="9"/>
  <c r="D37" i="9"/>
  <c r="C37" i="9"/>
  <c r="I37" i="9" s="1"/>
  <c r="B37" i="9"/>
  <c r="A37" i="9"/>
  <c r="M36" i="9"/>
  <c r="G36" i="9"/>
  <c r="F36" i="9"/>
  <c r="J36" i="9" s="1"/>
  <c r="E36" i="9"/>
  <c r="D36" i="9"/>
  <c r="C36" i="9"/>
  <c r="B36" i="9"/>
  <c r="A36" i="9"/>
  <c r="G35" i="9"/>
  <c r="F35" i="9"/>
  <c r="J35" i="9" s="1"/>
  <c r="E35" i="9"/>
  <c r="D35" i="9"/>
  <c r="C35" i="9"/>
  <c r="I35" i="9" s="1"/>
  <c r="B35" i="9"/>
  <c r="A35" i="9"/>
  <c r="G34" i="9"/>
  <c r="F34" i="9"/>
  <c r="J34" i="9" s="1"/>
  <c r="E34" i="9"/>
  <c r="D34" i="9"/>
  <c r="C34" i="9"/>
  <c r="B34" i="9"/>
  <c r="A34" i="9"/>
  <c r="G33" i="9"/>
  <c r="F33" i="9"/>
  <c r="J33" i="9" s="1"/>
  <c r="E33" i="9"/>
  <c r="D33" i="9"/>
  <c r="C33" i="9"/>
  <c r="I33" i="9" s="1"/>
  <c r="B33" i="9"/>
  <c r="A33" i="9"/>
  <c r="M32" i="9"/>
  <c r="G32" i="9"/>
  <c r="F32" i="9"/>
  <c r="J32" i="9" s="1"/>
  <c r="E32" i="9"/>
  <c r="D32" i="9"/>
  <c r="C32" i="9"/>
  <c r="B32" i="9"/>
  <c r="A32" i="9"/>
  <c r="G31" i="9"/>
  <c r="F31" i="9"/>
  <c r="J31" i="9" s="1"/>
  <c r="E31" i="9"/>
  <c r="D31" i="9"/>
  <c r="C31" i="9"/>
  <c r="I31" i="9" s="1"/>
  <c r="B31" i="9"/>
  <c r="A31" i="9"/>
  <c r="M30" i="9"/>
  <c r="G30" i="9"/>
  <c r="F30" i="9"/>
  <c r="J30" i="9" s="1"/>
  <c r="E30" i="9"/>
  <c r="D30" i="9"/>
  <c r="C30" i="9"/>
  <c r="B30" i="9"/>
  <c r="A30" i="9"/>
  <c r="G29" i="9"/>
  <c r="F29" i="9"/>
  <c r="J29" i="9" s="1"/>
  <c r="E29" i="9"/>
  <c r="D29" i="9"/>
  <c r="C29" i="9"/>
  <c r="I29" i="9" s="1"/>
  <c r="B29" i="9"/>
  <c r="A29" i="9"/>
  <c r="M28" i="9"/>
  <c r="G28" i="9"/>
  <c r="F28" i="9"/>
  <c r="J28" i="9" s="1"/>
  <c r="E28" i="9"/>
  <c r="D28" i="9"/>
  <c r="C28" i="9"/>
  <c r="I28" i="9" s="1"/>
  <c r="B28" i="9"/>
  <c r="A28" i="9"/>
  <c r="G27" i="9"/>
  <c r="F27" i="9"/>
  <c r="J27" i="9" s="1"/>
  <c r="E27" i="9"/>
  <c r="D27" i="9"/>
  <c r="C27" i="9"/>
  <c r="I27" i="9" s="1"/>
  <c r="B27" i="9"/>
  <c r="A27" i="9"/>
  <c r="G26" i="9"/>
  <c r="F26" i="9"/>
  <c r="J26" i="9" s="1"/>
  <c r="E26" i="9"/>
  <c r="D26" i="9"/>
  <c r="C26" i="9"/>
  <c r="B26" i="9"/>
  <c r="A26" i="9"/>
  <c r="G25" i="9"/>
  <c r="F25" i="9"/>
  <c r="J25" i="9" s="1"/>
  <c r="E25" i="9"/>
  <c r="D25" i="9"/>
  <c r="C25" i="9"/>
  <c r="B25" i="9"/>
  <c r="A25" i="9"/>
  <c r="M24" i="9"/>
  <c r="G24" i="9"/>
  <c r="F24" i="9"/>
  <c r="J24" i="9" s="1"/>
  <c r="E24" i="9"/>
  <c r="D24" i="9"/>
  <c r="C24" i="9"/>
  <c r="B24" i="9"/>
  <c r="A24" i="9"/>
  <c r="M23" i="9"/>
  <c r="G23" i="9"/>
  <c r="F23" i="9"/>
  <c r="J23" i="9" s="1"/>
  <c r="E23" i="9"/>
  <c r="D23" i="9"/>
  <c r="C23" i="9"/>
  <c r="I23" i="9" s="1"/>
  <c r="B23" i="9"/>
  <c r="A23" i="9"/>
  <c r="G22" i="9"/>
  <c r="F22" i="9"/>
  <c r="J22" i="9" s="1"/>
  <c r="E22" i="9"/>
  <c r="D22" i="9"/>
  <c r="C22" i="9"/>
  <c r="B22" i="9"/>
  <c r="A22" i="9"/>
  <c r="G21" i="9"/>
  <c r="F21" i="9"/>
  <c r="J21" i="9" s="1"/>
  <c r="E21" i="9"/>
  <c r="D21" i="9"/>
  <c r="C21" i="9"/>
  <c r="I21" i="9" s="1"/>
  <c r="B21" i="9"/>
  <c r="A21" i="9"/>
  <c r="G20" i="9"/>
  <c r="F20" i="9"/>
  <c r="J20" i="9" s="1"/>
  <c r="E20" i="9"/>
  <c r="D20" i="9"/>
  <c r="C20" i="9"/>
  <c r="I20" i="9" s="1"/>
  <c r="B20" i="9"/>
  <c r="A20" i="9"/>
  <c r="G19" i="9"/>
  <c r="F19" i="9"/>
  <c r="J19" i="9" s="1"/>
  <c r="E19" i="9"/>
  <c r="D19" i="9"/>
  <c r="C19" i="9"/>
  <c r="I19" i="9" s="1"/>
  <c r="B19" i="9"/>
  <c r="A19" i="9"/>
  <c r="G18" i="9"/>
  <c r="F18" i="9"/>
  <c r="J18" i="9" s="1"/>
  <c r="E18" i="9"/>
  <c r="D18" i="9"/>
  <c r="C18" i="9"/>
  <c r="B18" i="9"/>
  <c r="A18" i="9"/>
  <c r="G17" i="9"/>
  <c r="F17" i="9"/>
  <c r="J17" i="9" s="1"/>
  <c r="E17" i="9"/>
  <c r="D17" i="9"/>
  <c r="C17" i="9"/>
  <c r="I17" i="9" s="1"/>
  <c r="B17" i="9"/>
  <c r="A17" i="9"/>
  <c r="G16" i="9"/>
  <c r="F16" i="9"/>
  <c r="J16" i="9" s="1"/>
  <c r="E16" i="9"/>
  <c r="D16" i="9"/>
  <c r="C16" i="9"/>
  <c r="B16" i="9"/>
  <c r="A16" i="9"/>
  <c r="G15" i="9"/>
  <c r="F15" i="9"/>
  <c r="J15" i="9" s="1"/>
  <c r="E15" i="9"/>
  <c r="D15" i="9"/>
  <c r="C15" i="9"/>
  <c r="I15" i="9" s="1"/>
  <c r="B15" i="9"/>
  <c r="A15" i="9"/>
  <c r="G14" i="9"/>
  <c r="F14" i="9"/>
  <c r="J14" i="9" s="1"/>
  <c r="E14" i="9"/>
  <c r="D14" i="9"/>
  <c r="C14" i="9"/>
  <c r="B14" i="9"/>
  <c r="A14" i="9"/>
  <c r="F13" i="9"/>
  <c r="J13" i="9" s="1"/>
  <c r="B13" i="9"/>
  <c r="A13" i="9"/>
  <c r="F12" i="9"/>
  <c r="J12" i="9" s="1"/>
  <c r="B12" i="9"/>
  <c r="A12" i="9"/>
  <c r="G11" i="9"/>
  <c r="B11" i="9"/>
  <c r="A11" i="9"/>
  <c r="G10" i="9"/>
  <c r="B10" i="9"/>
  <c r="A10" i="9"/>
  <c r="G9" i="9"/>
  <c r="F9" i="9"/>
  <c r="J9" i="9" s="1"/>
  <c r="B9" i="9"/>
  <c r="A9" i="9"/>
  <c r="G8" i="9"/>
  <c r="B8" i="9"/>
  <c r="A8" i="9"/>
  <c r="G7" i="9"/>
  <c r="B7" i="9"/>
  <c r="A7" i="9"/>
  <c r="F6" i="9"/>
  <c r="J6" i="9" s="1"/>
  <c r="B6" i="9"/>
  <c r="A6" i="9"/>
  <c r="B5" i="9"/>
  <c r="A5" i="9"/>
  <c r="B4" i="9"/>
  <c r="A4" i="9"/>
  <c r="A3" i="9"/>
  <c r="B3" i="9"/>
  <c r="B15" i="8"/>
  <c r="D16" i="8" s="1"/>
  <c r="B38" i="8"/>
  <c r="D39" i="8" s="1"/>
  <c r="Q6" i="6"/>
  <c r="R6" i="6"/>
  <c r="Q7" i="6"/>
  <c r="R7" i="6"/>
  <c r="F100" i="7"/>
  <c r="F98" i="7"/>
  <c r="F96" i="7"/>
  <c r="F95" i="7"/>
  <c r="F94" i="7"/>
  <c r="F92" i="7"/>
  <c r="F91" i="7"/>
  <c r="F90" i="7"/>
  <c r="F89" i="7"/>
  <c r="F88" i="7"/>
  <c r="F87" i="7"/>
  <c r="F86" i="7"/>
  <c r="F84" i="7"/>
  <c r="F83" i="7"/>
  <c r="F82" i="7"/>
  <c r="F81" i="7"/>
  <c r="F80" i="7"/>
  <c r="F79" i="7"/>
  <c r="F78" i="7"/>
  <c r="F77" i="7"/>
  <c r="F76" i="7"/>
  <c r="F75" i="7"/>
  <c r="F74" i="7"/>
  <c r="F73" i="7"/>
  <c r="F72" i="7"/>
  <c r="F71" i="7"/>
  <c r="F70" i="7"/>
  <c r="F69" i="7"/>
  <c r="F68" i="7"/>
  <c r="F67" i="7"/>
  <c r="F66" i="7"/>
  <c r="F65" i="7"/>
  <c r="F64" i="7"/>
  <c r="F63" i="7"/>
  <c r="F62" i="7"/>
  <c r="F61" i="7"/>
  <c r="F60" i="7"/>
  <c r="F59" i="7"/>
  <c r="F58" i="7"/>
  <c r="F57" i="7"/>
  <c r="F56" i="7"/>
  <c r="F55" i="7"/>
  <c r="F54" i="7"/>
  <c r="F53" i="7"/>
  <c r="F52" i="7"/>
  <c r="F51" i="7"/>
  <c r="F50" i="7"/>
  <c r="F49" i="7"/>
  <c r="F48" i="7"/>
  <c r="F47" i="7"/>
  <c r="F42" i="7"/>
  <c r="F41" i="7"/>
  <c r="F40" i="7"/>
  <c r="F38" i="7"/>
  <c r="F34" i="7"/>
  <c r="F32" i="7"/>
  <c r="F30" i="7"/>
  <c r="J8" i="6" l="1"/>
  <c r="D8" i="6"/>
  <c r="C8" i="6"/>
  <c r="R35" i="6"/>
  <c r="D6" i="6"/>
  <c r="C6" i="6"/>
  <c r="R39" i="6"/>
  <c r="D12" i="6"/>
  <c r="C12" i="6"/>
  <c r="R38" i="6"/>
  <c r="D11" i="6"/>
  <c r="C11" i="6"/>
  <c r="D9" i="6"/>
  <c r="C9" i="6"/>
  <c r="H9" i="6" s="1"/>
  <c r="I9" i="6" s="1"/>
  <c r="R36" i="6"/>
  <c r="E6" i="6"/>
  <c r="J6" i="6" s="1"/>
  <c r="T3" i="3"/>
  <c r="E12" i="9"/>
  <c r="E11" i="6"/>
  <c r="H69" i="9"/>
  <c r="H16" i="9"/>
  <c r="AB5" i="3"/>
  <c r="AI5" i="3" s="1"/>
  <c r="AB6" i="3"/>
  <c r="AH6" i="3" s="1"/>
  <c r="AB7" i="3"/>
  <c r="G6" i="6" s="1"/>
  <c r="AB8" i="3"/>
  <c r="AB9" i="3"/>
  <c r="G8" i="6" s="1"/>
  <c r="AB10" i="3"/>
  <c r="G9" i="6" s="1"/>
  <c r="AB11" i="3"/>
  <c r="AI11" i="3" s="1"/>
  <c r="AB12" i="3"/>
  <c r="G11" i="6" s="1"/>
  <c r="AB13" i="3"/>
  <c r="AB14" i="3"/>
  <c r="G13" i="9" s="1"/>
  <c r="E9" i="6"/>
  <c r="J9" i="6" s="1"/>
  <c r="J40" i="6"/>
  <c r="J38" i="6"/>
  <c r="J25" i="6"/>
  <c r="J36" i="6"/>
  <c r="J29" i="6"/>
  <c r="H25" i="6"/>
  <c r="I25" i="6" s="1"/>
  <c r="L25" i="6" s="1"/>
  <c r="J32" i="6"/>
  <c r="J27" i="6"/>
  <c r="H24" i="6"/>
  <c r="I24" i="6" s="1"/>
  <c r="J23" i="6"/>
  <c r="H72" i="6"/>
  <c r="I72" i="6" s="1"/>
  <c r="H73" i="6"/>
  <c r="I73" i="6" s="1"/>
  <c r="H74" i="6"/>
  <c r="I74" i="6" s="1"/>
  <c r="H75" i="6"/>
  <c r="I75" i="6" s="1"/>
  <c r="H77" i="6"/>
  <c r="I77" i="6" s="1"/>
  <c r="H78" i="6"/>
  <c r="I78" i="6" s="1"/>
  <c r="H81" i="6"/>
  <c r="I81" i="6" s="1"/>
  <c r="H82" i="6"/>
  <c r="H83" i="6"/>
  <c r="I83" i="6" s="1"/>
  <c r="H85" i="6"/>
  <c r="I85" i="6" s="1"/>
  <c r="H86" i="6"/>
  <c r="I86" i="6" s="1"/>
  <c r="H87" i="6"/>
  <c r="I87" i="6" s="1"/>
  <c r="H95" i="6"/>
  <c r="I95" i="6" s="1"/>
  <c r="H96" i="6"/>
  <c r="I96" i="6" s="1"/>
  <c r="H97" i="6"/>
  <c r="I97" i="6" s="1"/>
  <c r="H98" i="6"/>
  <c r="H99" i="6"/>
  <c r="I99" i="6" s="1"/>
  <c r="H42" i="6"/>
  <c r="I42" i="6" s="1"/>
  <c r="H40" i="6"/>
  <c r="I40" i="6" s="1"/>
  <c r="J39" i="6"/>
  <c r="J26" i="6"/>
  <c r="J13" i="6"/>
  <c r="J14" i="6"/>
  <c r="J15" i="6"/>
  <c r="J16" i="6"/>
  <c r="J17" i="6"/>
  <c r="J18" i="6"/>
  <c r="J19" i="6"/>
  <c r="J20" i="6"/>
  <c r="J21" i="6"/>
  <c r="J22" i="6"/>
  <c r="J46" i="6"/>
  <c r="J56" i="6"/>
  <c r="J58" i="6"/>
  <c r="J59" i="6"/>
  <c r="J60" i="6"/>
  <c r="J61" i="6"/>
  <c r="J62" i="6"/>
  <c r="J63" i="6"/>
  <c r="J65" i="6"/>
  <c r="J66" i="6"/>
  <c r="J67" i="6"/>
  <c r="J68" i="6"/>
  <c r="J69" i="6"/>
  <c r="J71" i="6"/>
  <c r="J72" i="6"/>
  <c r="J73" i="6"/>
  <c r="J78" i="6"/>
  <c r="J79" i="6"/>
  <c r="J88" i="6"/>
  <c r="J91" i="6"/>
  <c r="J92" i="6"/>
  <c r="J93" i="6"/>
  <c r="J94" i="6"/>
  <c r="J95" i="6"/>
  <c r="J96" i="6"/>
  <c r="J97" i="6"/>
  <c r="J99" i="6"/>
  <c r="H7" i="6"/>
  <c r="I7" i="6" s="1"/>
  <c r="J35" i="6"/>
  <c r="J42" i="6"/>
  <c r="H32" i="6"/>
  <c r="I32" i="6" s="1"/>
  <c r="J31" i="6"/>
  <c r="H30" i="6"/>
  <c r="I30" i="6" s="1"/>
  <c r="H27" i="6"/>
  <c r="I27" i="6" s="1"/>
  <c r="J47" i="6"/>
  <c r="H37" i="6"/>
  <c r="I37" i="6" s="1"/>
  <c r="H35" i="6"/>
  <c r="I35" i="6" s="1"/>
  <c r="L35" i="6" s="1"/>
  <c r="J30" i="6"/>
  <c r="H15" i="6"/>
  <c r="I15" i="6" s="1"/>
  <c r="H31" i="6"/>
  <c r="I31" i="6" s="1"/>
  <c r="L31" i="6" s="1"/>
  <c r="H38" i="6"/>
  <c r="I38" i="6" s="1"/>
  <c r="L38" i="6" s="1"/>
  <c r="J37" i="6"/>
  <c r="H36" i="6"/>
  <c r="I36" i="6" s="1"/>
  <c r="L36" i="6" s="1"/>
  <c r="J33" i="6"/>
  <c r="J7" i="6"/>
  <c r="H47" i="6"/>
  <c r="I47" i="6" s="1"/>
  <c r="J55" i="6"/>
  <c r="J87" i="6"/>
  <c r="H48" i="6"/>
  <c r="I48" i="6" s="1"/>
  <c r="H49" i="6"/>
  <c r="I49" i="6" s="1"/>
  <c r="H56" i="6"/>
  <c r="I56" i="6" s="1"/>
  <c r="H57" i="6"/>
  <c r="I57" i="6" s="1"/>
  <c r="H65" i="6"/>
  <c r="I65" i="6" s="1"/>
  <c r="J41" i="6"/>
  <c r="H39" i="6"/>
  <c r="I39" i="6" s="1"/>
  <c r="H33" i="6"/>
  <c r="I33" i="6" s="1"/>
  <c r="H29" i="6"/>
  <c r="I29" i="6" s="1"/>
  <c r="H26" i="6"/>
  <c r="I26" i="6" s="1"/>
  <c r="H18" i="6"/>
  <c r="I18" i="6" s="1"/>
  <c r="H19" i="6"/>
  <c r="I19" i="6" s="1"/>
  <c r="H20" i="6"/>
  <c r="I20" i="6" s="1"/>
  <c r="L20" i="6" s="1"/>
  <c r="H21" i="6"/>
  <c r="I21" i="6" s="1"/>
  <c r="H22" i="6"/>
  <c r="I22" i="6" s="1"/>
  <c r="L22" i="6" s="1"/>
  <c r="H43" i="6"/>
  <c r="I43" i="6" s="1"/>
  <c r="H45" i="6"/>
  <c r="I45" i="6" s="1"/>
  <c r="H46" i="6"/>
  <c r="I46" i="6" s="1"/>
  <c r="H41" i="6"/>
  <c r="I41" i="6" s="1"/>
  <c r="H34" i="6"/>
  <c r="I34" i="6" s="1"/>
  <c r="H28" i="6"/>
  <c r="I28" i="6" s="1"/>
  <c r="H23" i="6"/>
  <c r="I23" i="6" s="1"/>
  <c r="L23" i="6" s="1"/>
  <c r="J28" i="6"/>
  <c r="J45" i="6"/>
  <c r="I82" i="6"/>
  <c r="I98" i="6"/>
  <c r="J34" i="6"/>
  <c r="J24" i="6"/>
  <c r="J5" i="6"/>
  <c r="AP3" i="3"/>
  <c r="J70" i="6"/>
  <c r="J74" i="6"/>
  <c r="J77" i="6"/>
  <c r="H16" i="6"/>
  <c r="I16" i="6" s="1"/>
  <c r="H17" i="6"/>
  <c r="I17" i="6" s="1"/>
  <c r="H71" i="6"/>
  <c r="I71" i="6" s="1"/>
  <c r="J80" i="6"/>
  <c r="J81" i="6"/>
  <c r="J82" i="6"/>
  <c r="J83" i="6"/>
  <c r="J84" i="6"/>
  <c r="J85" i="6"/>
  <c r="H50" i="6"/>
  <c r="I50" i="6" s="1"/>
  <c r="H51" i="6"/>
  <c r="I51" i="6" s="1"/>
  <c r="H53" i="6"/>
  <c r="I53" i="6" s="1"/>
  <c r="H54" i="6"/>
  <c r="I54" i="6" s="1"/>
  <c r="H55" i="6"/>
  <c r="I55" i="6" s="1"/>
  <c r="H79" i="6"/>
  <c r="I79" i="6" s="1"/>
  <c r="J12" i="6"/>
  <c r="H8" i="6"/>
  <c r="I8" i="6" s="1"/>
  <c r="L8" i="6" s="1"/>
  <c r="M8" i="6" s="1"/>
  <c r="H10" i="6"/>
  <c r="I10" i="6" s="1"/>
  <c r="H13" i="6"/>
  <c r="I13" i="6" s="1"/>
  <c r="H14" i="6"/>
  <c r="I14" i="6" s="1"/>
  <c r="J44" i="6"/>
  <c r="H63" i="6"/>
  <c r="I63" i="6" s="1"/>
  <c r="H64" i="6"/>
  <c r="I64" i="6" s="1"/>
  <c r="H80" i="6"/>
  <c r="I80" i="6" s="1"/>
  <c r="J90" i="6"/>
  <c r="J98" i="6"/>
  <c r="J4" i="6"/>
  <c r="J48" i="6"/>
  <c r="J51" i="6"/>
  <c r="J52" i="6"/>
  <c r="J53" i="6"/>
  <c r="J54" i="6"/>
  <c r="H89" i="6"/>
  <c r="I89" i="6" s="1"/>
  <c r="H92" i="6"/>
  <c r="I92" i="6" s="1"/>
  <c r="H4" i="6"/>
  <c r="I4" i="6" s="1"/>
  <c r="H5" i="6"/>
  <c r="I5" i="6" s="1"/>
  <c r="J10" i="6"/>
  <c r="J11" i="6"/>
  <c r="J43" i="6"/>
  <c r="H52" i="6"/>
  <c r="I52" i="6" s="1"/>
  <c r="J64" i="6"/>
  <c r="H66" i="6"/>
  <c r="I66" i="6" s="1"/>
  <c r="H67" i="6"/>
  <c r="I67" i="6" s="1"/>
  <c r="H68" i="6"/>
  <c r="I68" i="6" s="1"/>
  <c r="H69" i="6"/>
  <c r="I69" i="6" s="1"/>
  <c r="J75" i="6"/>
  <c r="J76" i="6"/>
  <c r="J86" i="6"/>
  <c r="H88" i="6"/>
  <c r="I88" i="6" s="1"/>
  <c r="H70" i="6"/>
  <c r="I70" i="6" s="1"/>
  <c r="H84" i="6"/>
  <c r="I84" i="6" s="1"/>
  <c r="H90" i="6"/>
  <c r="I90" i="6" s="1"/>
  <c r="J49" i="6"/>
  <c r="J50" i="6"/>
  <c r="H44" i="6"/>
  <c r="I44" i="6" s="1"/>
  <c r="H58" i="6"/>
  <c r="I58" i="6" s="1"/>
  <c r="H59" i="6"/>
  <c r="I59" i="6" s="1"/>
  <c r="H60" i="6"/>
  <c r="I60" i="6" s="1"/>
  <c r="H61" i="6"/>
  <c r="I61" i="6" s="1"/>
  <c r="H76" i="6"/>
  <c r="I76" i="6" s="1"/>
  <c r="J89" i="6"/>
  <c r="H91" i="6"/>
  <c r="I91" i="6" s="1"/>
  <c r="H93" i="6"/>
  <c r="I93" i="6" s="1"/>
  <c r="J57" i="6"/>
  <c r="H62" i="6"/>
  <c r="I62" i="6" s="1"/>
  <c r="H94" i="6"/>
  <c r="I94" i="6" s="1"/>
  <c r="O40" i="8"/>
  <c r="V5" i="3"/>
  <c r="C5" i="7" s="1"/>
  <c r="J5" i="7" s="1"/>
  <c r="V6" i="3"/>
  <c r="C6" i="7" s="1"/>
  <c r="J6" i="7" s="1"/>
  <c r="V7" i="3"/>
  <c r="C7" i="7" s="1"/>
  <c r="J7" i="7" s="1"/>
  <c r="V8" i="3"/>
  <c r="C8" i="7" s="1"/>
  <c r="V9" i="3"/>
  <c r="C9" i="7" s="1"/>
  <c r="V10" i="3"/>
  <c r="C10" i="7" s="1"/>
  <c r="I12" i="7"/>
  <c r="G16" i="7"/>
  <c r="I16" i="7"/>
  <c r="J16" i="7" s="1"/>
  <c r="F8" i="7"/>
  <c r="I8" i="7"/>
  <c r="J8" i="7" s="1"/>
  <c r="I7" i="7"/>
  <c r="F6" i="7"/>
  <c r="I6" i="7"/>
  <c r="I11" i="7"/>
  <c r="I15" i="7"/>
  <c r="J15" i="7" s="1"/>
  <c r="G15" i="7"/>
  <c r="I19" i="7"/>
  <c r="J19" i="7" s="1"/>
  <c r="G19" i="7"/>
  <c r="I5" i="7"/>
  <c r="F10" i="7"/>
  <c r="I10" i="7"/>
  <c r="G14" i="7"/>
  <c r="I14" i="7"/>
  <c r="G18" i="7"/>
  <c r="I18" i="7"/>
  <c r="J18" i="7" s="1"/>
  <c r="I9" i="7"/>
  <c r="F9" i="7"/>
  <c r="I13" i="7"/>
  <c r="G13" i="7"/>
  <c r="I17" i="7"/>
  <c r="J17" i="7" s="1"/>
  <c r="G17" i="7"/>
  <c r="E8" i="9"/>
  <c r="H25" i="9"/>
  <c r="E4" i="9"/>
  <c r="V14" i="3"/>
  <c r="C14" i="7" s="1"/>
  <c r="V12" i="3"/>
  <c r="C12" i="7" s="1"/>
  <c r="V13" i="3"/>
  <c r="O3" i="3"/>
  <c r="P6" i="3"/>
  <c r="G6" i="7" s="1"/>
  <c r="P7" i="3"/>
  <c r="G7" i="7" s="1"/>
  <c r="P8" i="3"/>
  <c r="G8" i="7" s="1"/>
  <c r="P9" i="3"/>
  <c r="G9" i="7" s="1"/>
  <c r="P10" i="3"/>
  <c r="G10" i="7" s="1"/>
  <c r="P11" i="3"/>
  <c r="G11" i="7" s="1"/>
  <c r="P12" i="3"/>
  <c r="G12" i="7" s="1"/>
  <c r="P13" i="3"/>
  <c r="P14" i="3"/>
  <c r="H73" i="9"/>
  <c r="I25" i="9"/>
  <c r="L31" i="9"/>
  <c r="N31" i="9" s="1"/>
  <c r="L43" i="9"/>
  <c r="N43" i="9" s="1"/>
  <c r="H51" i="9"/>
  <c r="H35" i="9"/>
  <c r="L83" i="9"/>
  <c r="N83" i="9" s="1"/>
  <c r="H92" i="9"/>
  <c r="H83" i="9"/>
  <c r="H41" i="9"/>
  <c r="L69" i="9"/>
  <c r="N69" i="9" s="1"/>
  <c r="L19" i="9"/>
  <c r="N19" i="9" s="1"/>
  <c r="H47" i="9"/>
  <c r="L45" i="9"/>
  <c r="N45" i="9" s="1"/>
  <c r="AH7" i="3"/>
  <c r="AH8" i="3"/>
  <c r="M14" i="9"/>
  <c r="M15" i="9"/>
  <c r="M16" i="9"/>
  <c r="M17" i="9"/>
  <c r="M18" i="9"/>
  <c r="M19" i="9"/>
  <c r="M20" i="9"/>
  <c r="AI7" i="3"/>
  <c r="D6" i="9"/>
  <c r="C6" i="9"/>
  <c r="G6" i="9"/>
  <c r="C7" i="9"/>
  <c r="I7" i="9" s="1"/>
  <c r="D7" i="9"/>
  <c r="AI8" i="3"/>
  <c r="D8" i="9"/>
  <c r="C8" i="9"/>
  <c r="I8" i="9" s="1"/>
  <c r="AI9" i="3"/>
  <c r="D9" i="9"/>
  <c r="C9" i="9"/>
  <c r="I9" i="9" s="1"/>
  <c r="L9" i="9" s="1"/>
  <c r="AI10" i="3"/>
  <c r="D10" i="9"/>
  <c r="C10" i="9"/>
  <c r="I10" i="9" s="1"/>
  <c r="L10" i="9" s="1"/>
  <c r="D11" i="9"/>
  <c r="C11" i="9"/>
  <c r="I11" i="9" s="1"/>
  <c r="C12" i="9"/>
  <c r="I12" i="9" s="1"/>
  <c r="L12" i="9" s="1"/>
  <c r="D12" i="9"/>
  <c r="AI13" i="3"/>
  <c r="D13" i="9"/>
  <c r="C13" i="9"/>
  <c r="I13" i="9" s="1"/>
  <c r="L13" i="9" s="1"/>
  <c r="F8" i="9"/>
  <c r="J8" i="9" s="1"/>
  <c r="H93" i="9"/>
  <c r="P5" i="3"/>
  <c r="G5" i="7" s="1"/>
  <c r="AR5" i="3"/>
  <c r="AS5" i="3" s="1"/>
  <c r="AR6" i="3"/>
  <c r="AS6" i="3" s="1"/>
  <c r="AR7" i="3"/>
  <c r="AS7" i="3" s="1"/>
  <c r="AR8" i="3"/>
  <c r="AS8" i="3" s="1"/>
  <c r="AR9" i="3"/>
  <c r="AS9" i="3" s="1"/>
  <c r="AR10" i="3"/>
  <c r="AS10" i="3" s="1"/>
  <c r="AR11" i="3"/>
  <c r="AS11" i="3" s="1"/>
  <c r="AR12" i="3"/>
  <c r="AS12" i="3" s="1"/>
  <c r="AR13" i="3"/>
  <c r="AS13" i="3" s="1"/>
  <c r="AR14" i="3"/>
  <c r="AS14" i="3" s="1"/>
  <c r="M26" i="9"/>
  <c r="M83" i="9"/>
  <c r="H85" i="9"/>
  <c r="L95" i="9"/>
  <c r="F99" i="7"/>
  <c r="M34" i="9"/>
  <c r="M85" i="9"/>
  <c r="F7" i="9"/>
  <c r="J7" i="9" s="1"/>
  <c r="M25" i="9"/>
  <c r="F26" i="7"/>
  <c r="L27" i="9"/>
  <c r="M43" i="9"/>
  <c r="H45" i="9"/>
  <c r="L51" i="9"/>
  <c r="N51" i="9" s="1"/>
  <c r="L53" i="9"/>
  <c r="N53" i="9" s="1"/>
  <c r="L77" i="9"/>
  <c r="N77" i="9" s="1"/>
  <c r="F27" i="7"/>
  <c r="F93" i="7"/>
  <c r="F11" i="9"/>
  <c r="J11" i="9" s="1"/>
  <c r="L11" i="9" s="1"/>
  <c r="X3" i="3"/>
  <c r="V11" i="3"/>
  <c r="H23" i="9"/>
  <c r="H61" i="9"/>
  <c r="H71" i="9"/>
  <c r="L87" i="9"/>
  <c r="N87" i="9" s="1"/>
  <c r="H95" i="9"/>
  <c r="W3" i="3"/>
  <c r="AC3" i="3"/>
  <c r="AB4" i="3"/>
  <c r="AH4" i="3" s="1"/>
  <c r="Z3" i="3"/>
  <c r="N3" i="3"/>
  <c r="L25" i="9"/>
  <c r="N25" i="9" s="1"/>
  <c r="H53" i="9"/>
  <c r="H63" i="9"/>
  <c r="L67" i="9"/>
  <c r="N67" i="9" s="1"/>
  <c r="L91" i="9"/>
  <c r="N91" i="9" s="1"/>
  <c r="H96" i="9"/>
  <c r="I16" i="9"/>
  <c r="L16" i="9" s="1"/>
  <c r="N16" i="9" s="1"/>
  <c r="L23" i="9"/>
  <c r="N23" i="9" s="1"/>
  <c r="H39" i="9"/>
  <c r="H55" i="9"/>
  <c r="H67" i="9"/>
  <c r="H77" i="9"/>
  <c r="H87" i="9"/>
  <c r="H19" i="9"/>
  <c r="H24" i="9"/>
  <c r="H27" i="9"/>
  <c r="L35" i="9"/>
  <c r="N35" i="9" s="1"/>
  <c r="I41" i="9"/>
  <c r="L41" i="9" s="1"/>
  <c r="N41" i="9" s="1"/>
  <c r="H57" i="9"/>
  <c r="H88" i="9"/>
  <c r="H89" i="9"/>
  <c r="L37" i="9"/>
  <c r="I6" i="9"/>
  <c r="L6" i="9" s="1"/>
  <c r="L15" i="9"/>
  <c r="N15" i="9" s="1"/>
  <c r="H31" i="9"/>
  <c r="L39" i="9"/>
  <c r="N39" i="9" s="1"/>
  <c r="L65" i="9"/>
  <c r="N65" i="9" s="1"/>
  <c r="H79" i="9"/>
  <c r="L96" i="9"/>
  <c r="N96" i="9" s="1"/>
  <c r="L97" i="9"/>
  <c r="N97" i="9" s="1"/>
  <c r="L61" i="9"/>
  <c r="N61" i="9" s="1"/>
  <c r="L93" i="9"/>
  <c r="N93" i="9" s="1"/>
  <c r="L49" i="9"/>
  <c r="N49" i="9" s="1"/>
  <c r="L85" i="9"/>
  <c r="N85" i="9" s="1"/>
  <c r="L81" i="9"/>
  <c r="N81" i="9" s="1"/>
  <c r="L33" i="9"/>
  <c r="N33" i="9" s="1"/>
  <c r="H14" i="9"/>
  <c r="H21" i="9"/>
  <c r="H33" i="9"/>
  <c r="H37" i="9"/>
  <c r="H97" i="9"/>
  <c r="L75" i="9"/>
  <c r="N75" i="9" s="1"/>
  <c r="I24" i="9"/>
  <c r="L24" i="9" s="1"/>
  <c r="N24" i="9" s="1"/>
  <c r="H43" i="9"/>
  <c r="H49" i="9"/>
  <c r="L55" i="9"/>
  <c r="N55" i="9" s="1"/>
  <c r="H59" i="9"/>
  <c r="H65" i="9"/>
  <c r="L71" i="9"/>
  <c r="N71" i="9" s="1"/>
  <c r="H75" i="9"/>
  <c r="H81" i="9"/>
  <c r="H91" i="9"/>
  <c r="L59" i="9"/>
  <c r="N59" i="9" s="1"/>
  <c r="H20" i="9"/>
  <c r="H15" i="9"/>
  <c r="L21" i="9"/>
  <c r="N21" i="9" s="1"/>
  <c r="L28" i="9"/>
  <c r="N28" i="9" s="1"/>
  <c r="L47" i="9"/>
  <c r="N47" i="9" s="1"/>
  <c r="L63" i="9"/>
  <c r="N63" i="9" s="1"/>
  <c r="L79" i="9"/>
  <c r="N79" i="9" s="1"/>
  <c r="L17" i="9"/>
  <c r="N17" i="9" s="1"/>
  <c r="L29" i="9"/>
  <c r="N29" i="9" s="1"/>
  <c r="L57" i="9"/>
  <c r="N57" i="9" s="1"/>
  <c r="L73" i="9"/>
  <c r="N73" i="9" s="1"/>
  <c r="L89" i="9"/>
  <c r="N89" i="9" s="1"/>
  <c r="L7" i="9"/>
  <c r="I98" i="9"/>
  <c r="L98" i="9" s="1"/>
  <c r="N98" i="9" s="1"/>
  <c r="H98" i="9"/>
  <c r="I22" i="9"/>
  <c r="L22" i="9" s="1"/>
  <c r="N22" i="9" s="1"/>
  <c r="H22" i="9"/>
  <c r="I44" i="9"/>
  <c r="L44" i="9" s="1"/>
  <c r="N44" i="9" s="1"/>
  <c r="H44" i="9"/>
  <c r="I52" i="9"/>
  <c r="L52" i="9" s="1"/>
  <c r="N52" i="9" s="1"/>
  <c r="H52" i="9"/>
  <c r="L60" i="9"/>
  <c r="N60" i="9" s="1"/>
  <c r="L68" i="9"/>
  <c r="N68" i="9" s="1"/>
  <c r="L76" i="9"/>
  <c r="N76" i="9" s="1"/>
  <c r="L84" i="9"/>
  <c r="N84" i="9" s="1"/>
  <c r="I40" i="9"/>
  <c r="L40" i="9" s="1"/>
  <c r="N40" i="9" s="1"/>
  <c r="H40" i="9"/>
  <c r="I26" i="9"/>
  <c r="L26" i="9" s="1"/>
  <c r="N26" i="9" s="1"/>
  <c r="H26" i="9"/>
  <c r="H28" i="9"/>
  <c r="I32" i="9"/>
  <c r="L32" i="9" s="1"/>
  <c r="N32" i="9" s="1"/>
  <c r="H32" i="9"/>
  <c r="I34" i="9"/>
  <c r="L34" i="9" s="1"/>
  <c r="N34" i="9" s="1"/>
  <c r="H34" i="9"/>
  <c r="L88" i="9"/>
  <c r="N88" i="9" s="1"/>
  <c r="I90" i="9"/>
  <c r="L90" i="9" s="1"/>
  <c r="N90" i="9" s="1"/>
  <c r="H90" i="9"/>
  <c r="I50" i="9"/>
  <c r="L50" i="9" s="1"/>
  <c r="N50" i="9" s="1"/>
  <c r="H50" i="9"/>
  <c r="H11" i="9"/>
  <c r="L20" i="9"/>
  <c r="N20" i="9" s="1"/>
  <c r="H29" i="9"/>
  <c r="I30" i="9"/>
  <c r="L30" i="9" s="1"/>
  <c r="N30" i="9" s="1"/>
  <c r="H30" i="9"/>
  <c r="I48" i="9"/>
  <c r="L48" i="9" s="1"/>
  <c r="N48" i="9" s="1"/>
  <c r="H48" i="9"/>
  <c r="L56" i="9"/>
  <c r="N56" i="9" s="1"/>
  <c r="L64" i="9"/>
  <c r="N64" i="9" s="1"/>
  <c r="L72" i="9"/>
  <c r="N72" i="9" s="1"/>
  <c r="L80" i="9"/>
  <c r="N80" i="9" s="1"/>
  <c r="I94" i="9"/>
  <c r="L94" i="9" s="1"/>
  <c r="N94" i="9" s="1"/>
  <c r="H94" i="9"/>
  <c r="I42" i="9"/>
  <c r="L42" i="9" s="1"/>
  <c r="N42" i="9" s="1"/>
  <c r="H42" i="9"/>
  <c r="I36" i="9"/>
  <c r="L36" i="9" s="1"/>
  <c r="N36" i="9" s="1"/>
  <c r="H36" i="9"/>
  <c r="I58" i="9"/>
  <c r="L58" i="9" s="1"/>
  <c r="N58" i="9" s="1"/>
  <c r="H58" i="9"/>
  <c r="I82" i="9"/>
  <c r="L82" i="9" s="1"/>
  <c r="N82" i="9" s="1"/>
  <c r="H82" i="9"/>
  <c r="H17" i="9"/>
  <c r="I18" i="9"/>
  <c r="L18" i="9" s="1"/>
  <c r="N18" i="9" s="1"/>
  <c r="H18" i="9"/>
  <c r="I38" i="9"/>
  <c r="L38" i="9" s="1"/>
  <c r="N38" i="9" s="1"/>
  <c r="H38" i="9"/>
  <c r="I66" i="9"/>
  <c r="L66" i="9" s="1"/>
  <c r="N66" i="9" s="1"/>
  <c r="H66" i="9"/>
  <c r="I74" i="9"/>
  <c r="L74" i="9" s="1"/>
  <c r="N74" i="9" s="1"/>
  <c r="H74" i="9"/>
  <c r="I14" i="9"/>
  <c r="L14" i="9" s="1"/>
  <c r="N14" i="9" s="1"/>
  <c r="I46" i="9"/>
  <c r="L46" i="9" s="1"/>
  <c r="N46" i="9" s="1"/>
  <c r="H46" i="9"/>
  <c r="I54" i="9"/>
  <c r="L54" i="9" s="1"/>
  <c r="N54" i="9" s="1"/>
  <c r="H54" i="9"/>
  <c r="I62" i="9"/>
  <c r="L62" i="9" s="1"/>
  <c r="N62" i="9" s="1"/>
  <c r="H62" i="9"/>
  <c r="I70" i="9"/>
  <c r="L70" i="9" s="1"/>
  <c r="N70" i="9" s="1"/>
  <c r="H70" i="9"/>
  <c r="I78" i="9"/>
  <c r="L78" i="9" s="1"/>
  <c r="N78" i="9" s="1"/>
  <c r="H78" i="9"/>
  <c r="I86" i="9"/>
  <c r="L86" i="9" s="1"/>
  <c r="N86" i="9" s="1"/>
  <c r="H86" i="9"/>
  <c r="L92" i="9"/>
  <c r="N92" i="9" s="1"/>
  <c r="H56" i="9"/>
  <c r="H60" i="9"/>
  <c r="H64" i="9"/>
  <c r="H68" i="9"/>
  <c r="H72" i="9"/>
  <c r="H76" i="9"/>
  <c r="H80" i="9"/>
  <c r="H84" i="9"/>
  <c r="B2" i="9"/>
  <c r="L18" i="6" l="1"/>
  <c r="L21" i="6"/>
  <c r="L19" i="6"/>
  <c r="L70" i="6"/>
  <c r="L80" i="6"/>
  <c r="H11" i="6"/>
  <c r="I11" i="6" s="1"/>
  <c r="L11" i="6" s="1"/>
  <c r="M11" i="6" s="1"/>
  <c r="H6" i="6"/>
  <c r="I6" i="6" s="1"/>
  <c r="L6" i="6" s="1"/>
  <c r="AI12" i="3"/>
  <c r="H7" i="9"/>
  <c r="L59" i="6"/>
  <c r="F12" i="7"/>
  <c r="G12" i="9"/>
  <c r="G12" i="6"/>
  <c r="H12" i="6" s="1"/>
  <c r="I12" i="6" s="1"/>
  <c r="L12" i="6" s="1"/>
  <c r="F5" i="7"/>
  <c r="L74" i="6"/>
  <c r="AI14" i="3"/>
  <c r="M13" i="6"/>
  <c r="F14" i="7"/>
  <c r="AI6" i="3"/>
  <c r="M12" i="6"/>
  <c r="F13" i="7"/>
  <c r="L94" i="6"/>
  <c r="L41" i="6"/>
  <c r="L40" i="6"/>
  <c r="L53" i="6"/>
  <c r="L39" i="6"/>
  <c r="L68" i="6"/>
  <c r="L5" i="6"/>
  <c r="M5" i="6" s="1"/>
  <c r="L91" i="6"/>
  <c r="L29" i="6"/>
  <c r="L92" i="6"/>
  <c r="L75" i="6"/>
  <c r="L69" i="6"/>
  <c r="L60" i="6"/>
  <c r="L15" i="6"/>
  <c r="L32" i="6"/>
  <c r="L96" i="6"/>
  <c r="L78" i="6"/>
  <c r="L43" i="6"/>
  <c r="L65" i="6"/>
  <c r="L46" i="6"/>
  <c r="L45" i="6"/>
  <c r="L95" i="6"/>
  <c r="L63" i="6"/>
  <c r="L86" i="6"/>
  <c r="L13" i="6"/>
  <c r="N13" i="6" s="1"/>
  <c r="L27" i="6"/>
  <c r="L62" i="6"/>
  <c r="L7" i="6"/>
  <c r="M7" i="6" s="1"/>
  <c r="L14" i="6"/>
  <c r="L26" i="6"/>
  <c r="L42" i="6"/>
  <c r="L73" i="6"/>
  <c r="L71" i="6"/>
  <c r="L76" i="6"/>
  <c r="L50" i="6"/>
  <c r="L55" i="6"/>
  <c r="L99" i="6"/>
  <c r="L72" i="6"/>
  <c r="L93" i="6"/>
  <c r="L61" i="6"/>
  <c r="L81" i="6"/>
  <c r="L30" i="6"/>
  <c r="L66" i="6"/>
  <c r="L33" i="6"/>
  <c r="L37" i="6"/>
  <c r="L88" i="6"/>
  <c r="L17" i="6"/>
  <c r="L98" i="6"/>
  <c r="L90" i="6"/>
  <c r="L16" i="6"/>
  <c r="L67" i="6"/>
  <c r="L58" i="6"/>
  <c r="L97" i="6"/>
  <c r="L79" i="6"/>
  <c r="L10" i="6"/>
  <c r="N10" i="6" s="1"/>
  <c r="L56" i="6"/>
  <c r="L85" i="6"/>
  <c r="L44" i="6"/>
  <c r="L57" i="6"/>
  <c r="L87" i="6"/>
  <c r="L47" i="6"/>
  <c r="L4" i="6"/>
  <c r="M4" i="6" s="1"/>
  <c r="L82" i="6"/>
  <c r="L34" i="6"/>
  <c r="L9" i="6"/>
  <c r="M9" i="6" s="1"/>
  <c r="L77" i="6"/>
  <c r="L89" i="6"/>
  <c r="L48" i="6"/>
  <c r="L54" i="6"/>
  <c r="L24" i="6"/>
  <c r="L28" i="6"/>
  <c r="L64" i="6"/>
  <c r="L51" i="6"/>
  <c r="L83" i="6"/>
  <c r="L52" i="6"/>
  <c r="L84" i="6"/>
  <c r="L49" i="6"/>
  <c r="J12" i="7"/>
  <c r="F7" i="7"/>
  <c r="F11" i="7"/>
  <c r="J10" i="7"/>
  <c r="AH9" i="3"/>
  <c r="AH11" i="3"/>
  <c r="C11" i="7"/>
  <c r="J11" i="7" s="1"/>
  <c r="AH13" i="3"/>
  <c r="C13" i="7"/>
  <c r="J13" i="7" s="1"/>
  <c r="AH5" i="3"/>
  <c r="AH3" i="3" s="1"/>
  <c r="AH12" i="3"/>
  <c r="AH10" i="3"/>
  <c r="AH14" i="3"/>
  <c r="J9" i="7"/>
  <c r="J14" i="7"/>
  <c r="H12" i="9"/>
  <c r="P3" i="3"/>
  <c r="H9" i="9"/>
  <c r="L8" i="9"/>
  <c r="H6" i="9"/>
  <c r="AI4" i="3"/>
  <c r="AI3" i="3" s="1"/>
  <c r="M37" i="9"/>
  <c r="F39" i="7"/>
  <c r="S3" i="3"/>
  <c r="R32" i="6" s="1"/>
  <c r="H8" i="9"/>
  <c r="F97" i="7"/>
  <c r="M95" i="9"/>
  <c r="F33" i="7"/>
  <c r="M31" i="9"/>
  <c r="N95" i="9"/>
  <c r="N37" i="9"/>
  <c r="M27" i="9"/>
  <c r="F29" i="7"/>
  <c r="F35" i="7"/>
  <c r="M33" i="9"/>
  <c r="H13" i="9"/>
  <c r="AB3" i="3"/>
  <c r="V3" i="3"/>
  <c r="F31" i="7"/>
  <c r="M29" i="9"/>
  <c r="N27" i="9"/>
  <c r="F44" i="7"/>
  <c r="M42" i="9"/>
  <c r="M41" i="9"/>
  <c r="F43" i="7"/>
  <c r="F46" i="7"/>
  <c r="M44" i="9"/>
  <c r="H10" i="9"/>
  <c r="F37" i="7"/>
  <c r="M35" i="9"/>
  <c r="Q3" i="3"/>
  <c r="N11" i="9"/>
  <c r="M11" i="9"/>
  <c r="N12" i="9"/>
  <c r="M12" i="9"/>
  <c r="N8" i="9"/>
  <c r="M8" i="9"/>
  <c r="N10" i="9"/>
  <c r="M10" i="9"/>
  <c r="N13" i="9"/>
  <c r="M13" i="9"/>
  <c r="N9" i="9"/>
  <c r="M9" i="9"/>
  <c r="N7" i="9"/>
  <c r="M7" i="9"/>
  <c r="N6" i="9"/>
  <c r="M6" i="9"/>
  <c r="M10" i="6" l="1"/>
  <c r="M6" i="6"/>
  <c r="N6" i="6"/>
  <c r="F3" i="7"/>
  <c r="F3" i="6"/>
  <c r="C100" i="7"/>
  <c r="C99" i="7"/>
  <c r="C98" i="7"/>
  <c r="C97" i="7"/>
  <c r="C96" i="7"/>
  <c r="C95" i="7"/>
  <c r="C94" i="7"/>
  <c r="C93" i="7"/>
  <c r="C92" i="7"/>
  <c r="C91" i="7"/>
  <c r="C90" i="7"/>
  <c r="C89" i="7"/>
  <c r="C88" i="7"/>
  <c r="C87" i="7"/>
  <c r="C86" i="7"/>
  <c r="C85" i="7"/>
  <c r="C84" i="7"/>
  <c r="C83" i="7"/>
  <c r="C82" i="7"/>
  <c r="C81" i="7"/>
  <c r="C80" i="7"/>
  <c r="C79" i="7"/>
  <c r="C78" i="7"/>
  <c r="C77" i="7"/>
  <c r="C76" i="7"/>
  <c r="C75" i="7"/>
  <c r="C74" i="7"/>
  <c r="C73" i="7"/>
  <c r="C72" i="7"/>
  <c r="C71" i="7"/>
  <c r="C70" i="7"/>
  <c r="C69" i="7"/>
  <c r="C68" i="7"/>
  <c r="C67" i="7"/>
  <c r="C66" i="7"/>
  <c r="C65" i="7"/>
  <c r="C64" i="7"/>
  <c r="C63" i="7"/>
  <c r="C62" i="7"/>
  <c r="C61" i="7"/>
  <c r="C60" i="7"/>
  <c r="C59" i="7"/>
  <c r="C58" i="7"/>
  <c r="C57" i="7"/>
  <c r="C56" i="7"/>
  <c r="C55" i="7"/>
  <c r="C54" i="7"/>
  <c r="C53" i="7"/>
  <c r="C52" i="7"/>
  <c r="C51" i="7"/>
  <c r="C50" i="7"/>
  <c r="C49" i="7"/>
  <c r="C48" i="7"/>
  <c r="C47" i="7"/>
  <c r="C46" i="7"/>
  <c r="C45" i="7"/>
  <c r="C44" i="7"/>
  <c r="C43" i="7"/>
  <c r="C42" i="7"/>
  <c r="C41" i="7"/>
  <c r="C40" i="7"/>
  <c r="C39" i="7"/>
  <c r="C38" i="7"/>
  <c r="C37" i="7"/>
  <c r="C36" i="7"/>
  <c r="C35" i="7"/>
  <c r="C34" i="7"/>
  <c r="C33" i="7"/>
  <c r="C32" i="7"/>
  <c r="C31" i="7"/>
  <c r="C30" i="7"/>
  <c r="C29" i="7"/>
  <c r="C28" i="7"/>
  <c r="C27" i="7"/>
  <c r="C26" i="7"/>
  <c r="C25" i="7"/>
  <c r="C24" i="7"/>
  <c r="C23" i="7"/>
  <c r="C22" i="7"/>
  <c r="C21" i="7"/>
  <c r="C20" i="7"/>
  <c r="F5" i="9"/>
  <c r="J5" i="9" s="1"/>
  <c r="F4" i="9"/>
  <c r="J4" i="9" s="1"/>
  <c r="F3" i="9"/>
  <c r="B100" i="7"/>
  <c r="D100" i="7" s="1"/>
  <c r="G100" i="7" s="1"/>
  <c r="A100" i="7"/>
  <c r="B99" i="7"/>
  <c r="D99" i="7" s="1"/>
  <c r="G99" i="7" s="1"/>
  <c r="A99" i="7"/>
  <c r="B98" i="7"/>
  <c r="D98" i="7" s="1"/>
  <c r="G98" i="7" s="1"/>
  <c r="A98" i="7"/>
  <c r="B97" i="7"/>
  <c r="D97" i="7" s="1"/>
  <c r="G97" i="7" s="1"/>
  <c r="A97" i="7"/>
  <c r="B96" i="7"/>
  <c r="D96" i="7" s="1"/>
  <c r="G96" i="7" s="1"/>
  <c r="A96" i="7"/>
  <c r="B95" i="7"/>
  <c r="D95" i="7" s="1"/>
  <c r="G95" i="7" s="1"/>
  <c r="A95" i="7"/>
  <c r="B94" i="7"/>
  <c r="D94" i="7" s="1"/>
  <c r="G94" i="7" s="1"/>
  <c r="A94" i="7"/>
  <c r="B93" i="7"/>
  <c r="D93" i="7" s="1"/>
  <c r="G93" i="7" s="1"/>
  <c r="A93" i="7"/>
  <c r="B92" i="7"/>
  <c r="D92" i="7" s="1"/>
  <c r="G92" i="7" s="1"/>
  <c r="A92" i="7"/>
  <c r="B91" i="7"/>
  <c r="D91" i="7" s="1"/>
  <c r="G91" i="7" s="1"/>
  <c r="A91" i="7"/>
  <c r="B90" i="7"/>
  <c r="D90" i="7" s="1"/>
  <c r="G90" i="7" s="1"/>
  <c r="A90" i="7"/>
  <c r="B89" i="7"/>
  <c r="D89" i="7" s="1"/>
  <c r="G89" i="7" s="1"/>
  <c r="A89" i="7"/>
  <c r="B88" i="7"/>
  <c r="D88" i="7" s="1"/>
  <c r="G88" i="7" s="1"/>
  <c r="A88" i="7"/>
  <c r="D87" i="7"/>
  <c r="G87" i="7" s="1"/>
  <c r="B87" i="7"/>
  <c r="A87" i="7"/>
  <c r="B86" i="7"/>
  <c r="D86" i="7" s="1"/>
  <c r="G86" i="7" s="1"/>
  <c r="A86" i="7"/>
  <c r="B85" i="7"/>
  <c r="D85" i="7" s="1"/>
  <c r="G85" i="7" s="1"/>
  <c r="A85" i="7"/>
  <c r="B84" i="7"/>
  <c r="D84" i="7" s="1"/>
  <c r="G84" i="7" s="1"/>
  <c r="A84" i="7"/>
  <c r="B83" i="7"/>
  <c r="D83" i="7" s="1"/>
  <c r="G83" i="7" s="1"/>
  <c r="A83" i="7"/>
  <c r="B82" i="7"/>
  <c r="D82" i="7" s="1"/>
  <c r="G82" i="7" s="1"/>
  <c r="A82" i="7"/>
  <c r="B81" i="7"/>
  <c r="D81" i="7" s="1"/>
  <c r="G81" i="7" s="1"/>
  <c r="A81" i="7"/>
  <c r="B80" i="7"/>
  <c r="D80" i="7" s="1"/>
  <c r="G80" i="7" s="1"/>
  <c r="A80" i="7"/>
  <c r="B79" i="7"/>
  <c r="D79" i="7" s="1"/>
  <c r="G79" i="7" s="1"/>
  <c r="A79" i="7"/>
  <c r="B78" i="7"/>
  <c r="D78" i="7" s="1"/>
  <c r="G78" i="7" s="1"/>
  <c r="A78" i="7"/>
  <c r="B77" i="7"/>
  <c r="D77" i="7" s="1"/>
  <c r="G77" i="7" s="1"/>
  <c r="A77" i="7"/>
  <c r="B76" i="7"/>
  <c r="D76" i="7" s="1"/>
  <c r="G76" i="7" s="1"/>
  <c r="A76" i="7"/>
  <c r="B75" i="7"/>
  <c r="D75" i="7" s="1"/>
  <c r="G75" i="7" s="1"/>
  <c r="A75" i="7"/>
  <c r="B74" i="7"/>
  <c r="D74" i="7" s="1"/>
  <c r="G74" i="7" s="1"/>
  <c r="A74" i="7"/>
  <c r="B73" i="7"/>
  <c r="D73" i="7" s="1"/>
  <c r="G73" i="7" s="1"/>
  <c r="A73" i="7"/>
  <c r="B72" i="7"/>
  <c r="D72" i="7" s="1"/>
  <c r="G72" i="7" s="1"/>
  <c r="A72" i="7"/>
  <c r="B71" i="7"/>
  <c r="D71" i="7" s="1"/>
  <c r="G71" i="7" s="1"/>
  <c r="A71" i="7"/>
  <c r="B70" i="7"/>
  <c r="D70" i="7" s="1"/>
  <c r="G70" i="7" s="1"/>
  <c r="A70" i="7"/>
  <c r="B69" i="7"/>
  <c r="D69" i="7" s="1"/>
  <c r="G69" i="7" s="1"/>
  <c r="A69" i="7"/>
  <c r="B68" i="7"/>
  <c r="D68" i="7" s="1"/>
  <c r="G68" i="7" s="1"/>
  <c r="A68" i="7"/>
  <c r="B67" i="7"/>
  <c r="D67" i="7" s="1"/>
  <c r="G67" i="7" s="1"/>
  <c r="A67" i="7"/>
  <c r="B66" i="7"/>
  <c r="D66" i="7" s="1"/>
  <c r="G66" i="7" s="1"/>
  <c r="A66" i="7"/>
  <c r="B65" i="7"/>
  <c r="D65" i="7" s="1"/>
  <c r="G65" i="7" s="1"/>
  <c r="A65" i="7"/>
  <c r="B64" i="7"/>
  <c r="D64" i="7" s="1"/>
  <c r="G64" i="7" s="1"/>
  <c r="A64" i="7"/>
  <c r="B63" i="7"/>
  <c r="D63" i="7" s="1"/>
  <c r="G63" i="7" s="1"/>
  <c r="A63" i="7"/>
  <c r="B62" i="7"/>
  <c r="D62" i="7" s="1"/>
  <c r="G62" i="7" s="1"/>
  <c r="A62" i="7"/>
  <c r="B61" i="7"/>
  <c r="D61" i="7" s="1"/>
  <c r="G61" i="7" s="1"/>
  <c r="A61" i="7"/>
  <c r="B60" i="7"/>
  <c r="D60" i="7" s="1"/>
  <c r="G60" i="7" s="1"/>
  <c r="A60" i="7"/>
  <c r="B59" i="7"/>
  <c r="D59" i="7" s="1"/>
  <c r="G59" i="7" s="1"/>
  <c r="A59" i="7"/>
  <c r="B58" i="7"/>
  <c r="D58" i="7" s="1"/>
  <c r="G58" i="7" s="1"/>
  <c r="A58" i="7"/>
  <c r="B57" i="7"/>
  <c r="D57" i="7" s="1"/>
  <c r="G57" i="7" s="1"/>
  <c r="A57" i="7"/>
  <c r="B56" i="7"/>
  <c r="D56" i="7" s="1"/>
  <c r="G56" i="7" s="1"/>
  <c r="A56" i="7"/>
  <c r="B55" i="7"/>
  <c r="D55" i="7" s="1"/>
  <c r="G55" i="7" s="1"/>
  <c r="A55" i="7"/>
  <c r="B54" i="7"/>
  <c r="D54" i="7" s="1"/>
  <c r="G54" i="7" s="1"/>
  <c r="A54" i="7"/>
  <c r="B53" i="7"/>
  <c r="D53" i="7" s="1"/>
  <c r="G53" i="7" s="1"/>
  <c r="A53" i="7"/>
  <c r="B52" i="7"/>
  <c r="D52" i="7" s="1"/>
  <c r="G52" i="7" s="1"/>
  <c r="A52" i="7"/>
  <c r="B51" i="7"/>
  <c r="D51" i="7" s="1"/>
  <c r="G51" i="7" s="1"/>
  <c r="A51" i="7"/>
  <c r="B50" i="7"/>
  <c r="D50" i="7" s="1"/>
  <c r="G50" i="7" s="1"/>
  <c r="A50" i="7"/>
  <c r="B49" i="7"/>
  <c r="D49" i="7" s="1"/>
  <c r="G49" i="7" s="1"/>
  <c r="A49" i="7"/>
  <c r="B48" i="7"/>
  <c r="D48" i="7" s="1"/>
  <c r="G48" i="7" s="1"/>
  <c r="A48" i="7"/>
  <c r="B47" i="7"/>
  <c r="D47" i="7" s="1"/>
  <c r="G47" i="7" s="1"/>
  <c r="A47" i="7"/>
  <c r="B46" i="7"/>
  <c r="D46" i="7" s="1"/>
  <c r="G46" i="7" s="1"/>
  <c r="A46" i="7"/>
  <c r="B45" i="7"/>
  <c r="D45" i="7" s="1"/>
  <c r="G45" i="7" s="1"/>
  <c r="A45" i="7"/>
  <c r="B44" i="7"/>
  <c r="D44" i="7" s="1"/>
  <c r="G44" i="7" s="1"/>
  <c r="A44" i="7"/>
  <c r="B43" i="7"/>
  <c r="D43" i="7" s="1"/>
  <c r="G43" i="7" s="1"/>
  <c r="A43" i="7"/>
  <c r="B42" i="7"/>
  <c r="D42" i="7" s="1"/>
  <c r="G42" i="7" s="1"/>
  <c r="A42" i="7"/>
  <c r="B41" i="7"/>
  <c r="D41" i="7" s="1"/>
  <c r="G41" i="7" s="1"/>
  <c r="A41" i="7"/>
  <c r="B40" i="7"/>
  <c r="D40" i="7" s="1"/>
  <c r="G40" i="7" s="1"/>
  <c r="A40" i="7"/>
  <c r="B39" i="7"/>
  <c r="D39" i="7" s="1"/>
  <c r="G39" i="7" s="1"/>
  <c r="A39" i="7"/>
  <c r="B38" i="7"/>
  <c r="D38" i="7" s="1"/>
  <c r="G38" i="7" s="1"/>
  <c r="A38" i="7"/>
  <c r="B37" i="7"/>
  <c r="D37" i="7" s="1"/>
  <c r="G37" i="7" s="1"/>
  <c r="A37" i="7"/>
  <c r="B36" i="7"/>
  <c r="D36" i="7" s="1"/>
  <c r="G36" i="7" s="1"/>
  <c r="A36" i="7"/>
  <c r="B35" i="7"/>
  <c r="D35" i="7" s="1"/>
  <c r="G35" i="7" s="1"/>
  <c r="A35" i="7"/>
  <c r="B34" i="7"/>
  <c r="D34" i="7" s="1"/>
  <c r="G34" i="7" s="1"/>
  <c r="A34" i="7"/>
  <c r="B33" i="7"/>
  <c r="D33" i="7" s="1"/>
  <c r="G33" i="7" s="1"/>
  <c r="A33" i="7"/>
  <c r="B32" i="7"/>
  <c r="D32" i="7" s="1"/>
  <c r="G32" i="7" s="1"/>
  <c r="A32" i="7"/>
  <c r="B31" i="7"/>
  <c r="D31" i="7" s="1"/>
  <c r="G31" i="7" s="1"/>
  <c r="A31" i="7"/>
  <c r="B30" i="7"/>
  <c r="D30" i="7" s="1"/>
  <c r="G30" i="7" s="1"/>
  <c r="A30" i="7"/>
  <c r="B29" i="7"/>
  <c r="D29" i="7" s="1"/>
  <c r="G29" i="7" s="1"/>
  <c r="A29" i="7"/>
  <c r="B28" i="7"/>
  <c r="D28" i="7" s="1"/>
  <c r="G28" i="7" s="1"/>
  <c r="A28" i="7"/>
  <c r="B27" i="7"/>
  <c r="D27" i="7" s="1"/>
  <c r="G27" i="7" s="1"/>
  <c r="A27" i="7"/>
  <c r="B26" i="7"/>
  <c r="D26" i="7" s="1"/>
  <c r="G26" i="7" s="1"/>
  <c r="A26" i="7"/>
  <c r="B25" i="7"/>
  <c r="D25" i="7" s="1"/>
  <c r="G25" i="7" s="1"/>
  <c r="A25" i="7"/>
  <c r="B24" i="7"/>
  <c r="D24" i="7" s="1"/>
  <c r="G24" i="7" s="1"/>
  <c r="A24" i="7"/>
  <c r="B23" i="7"/>
  <c r="D23" i="7" s="1"/>
  <c r="G23" i="7" s="1"/>
  <c r="A23" i="7"/>
  <c r="B22" i="7"/>
  <c r="D22" i="7" s="1"/>
  <c r="G22" i="7" s="1"/>
  <c r="A22" i="7"/>
  <c r="B21" i="7"/>
  <c r="D21" i="7" s="1"/>
  <c r="G21" i="7" s="1"/>
  <c r="A21" i="7"/>
  <c r="B20" i="7"/>
  <c r="D20" i="7" s="1"/>
  <c r="G20" i="7" s="1"/>
  <c r="A20" i="7"/>
  <c r="B4" i="7"/>
  <c r="D4" i="7" s="1"/>
  <c r="A4" i="7"/>
  <c r="H100" i="7"/>
  <c r="E100" i="7"/>
  <c r="H99" i="7"/>
  <c r="E99" i="7"/>
  <c r="H98" i="7"/>
  <c r="E98" i="7"/>
  <c r="H97" i="7"/>
  <c r="E97" i="7"/>
  <c r="H96" i="7"/>
  <c r="E96" i="7"/>
  <c r="H95" i="7"/>
  <c r="E95" i="7"/>
  <c r="H94" i="7"/>
  <c r="E94" i="7"/>
  <c r="H93" i="7"/>
  <c r="E93" i="7"/>
  <c r="H92" i="7"/>
  <c r="E92" i="7"/>
  <c r="H91" i="7"/>
  <c r="E91" i="7"/>
  <c r="H90" i="7"/>
  <c r="E90" i="7"/>
  <c r="H89" i="7"/>
  <c r="E89" i="7"/>
  <c r="H88" i="7"/>
  <c r="E88" i="7"/>
  <c r="H87" i="7"/>
  <c r="I87" i="7" s="1"/>
  <c r="E87" i="7"/>
  <c r="H86" i="7"/>
  <c r="E86" i="7"/>
  <c r="H85" i="7"/>
  <c r="E85" i="7"/>
  <c r="H84" i="7"/>
  <c r="E84" i="7"/>
  <c r="H83" i="7"/>
  <c r="E83" i="7"/>
  <c r="H82" i="7"/>
  <c r="E82" i="7"/>
  <c r="H81" i="7"/>
  <c r="E81" i="7"/>
  <c r="H80" i="7"/>
  <c r="E80" i="7"/>
  <c r="H79" i="7"/>
  <c r="E79" i="7"/>
  <c r="H78" i="7"/>
  <c r="E78" i="7"/>
  <c r="H77" i="7"/>
  <c r="E77" i="7"/>
  <c r="H76" i="7"/>
  <c r="E76" i="7"/>
  <c r="H75" i="7"/>
  <c r="E75" i="7"/>
  <c r="H74" i="7"/>
  <c r="E74" i="7"/>
  <c r="H73" i="7"/>
  <c r="E73" i="7"/>
  <c r="H72" i="7"/>
  <c r="E72" i="7"/>
  <c r="H71" i="7"/>
  <c r="E71" i="7"/>
  <c r="H70" i="7"/>
  <c r="E70" i="7"/>
  <c r="H69" i="7"/>
  <c r="E69" i="7"/>
  <c r="H68" i="7"/>
  <c r="E68" i="7"/>
  <c r="H67" i="7"/>
  <c r="E67" i="7"/>
  <c r="H66" i="7"/>
  <c r="E66" i="7"/>
  <c r="H65" i="7"/>
  <c r="E65" i="7"/>
  <c r="H64" i="7"/>
  <c r="E64" i="7"/>
  <c r="H63" i="7"/>
  <c r="E63" i="7"/>
  <c r="H62" i="7"/>
  <c r="E62" i="7"/>
  <c r="H61" i="7"/>
  <c r="E61" i="7"/>
  <c r="H60" i="7"/>
  <c r="E60" i="7"/>
  <c r="H59" i="7"/>
  <c r="E59" i="7"/>
  <c r="H58" i="7"/>
  <c r="E58" i="7"/>
  <c r="H57" i="7"/>
  <c r="E57" i="7"/>
  <c r="H56" i="7"/>
  <c r="E56" i="7"/>
  <c r="H55" i="7"/>
  <c r="E55" i="7"/>
  <c r="H54" i="7"/>
  <c r="E54" i="7"/>
  <c r="H53" i="7"/>
  <c r="E53" i="7"/>
  <c r="H52" i="7"/>
  <c r="E52" i="7"/>
  <c r="H51" i="7"/>
  <c r="E51" i="7"/>
  <c r="H50" i="7"/>
  <c r="E50" i="7"/>
  <c r="H49" i="7"/>
  <c r="E49" i="7"/>
  <c r="H48" i="7"/>
  <c r="E48" i="7"/>
  <c r="H47" i="7"/>
  <c r="E47" i="7"/>
  <c r="H46" i="7"/>
  <c r="E46" i="7"/>
  <c r="H45" i="7"/>
  <c r="E45" i="7"/>
  <c r="H44" i="7"/>
  <c r="E44" i="7"/>
  <c r="H43" i="7"/>
  <c r="E43" i="7"/>
  <c r="H42" i="7"/>
  <c r="E42" i="7"/>
  <c r="H41" i="7"/>
  <c r="E41" i="7"/>
  <c r="H40" i="7"/>
  <c r="E40" i="7"/>
  <c r="H39" i="7"/>
  <c r="E39" i="7"/>
  <c r="H38" i="7"/>
  <c r="E38" i="7"/>
  <c r="H37" i="7"/>
  <c r="E37" i="7"/>
  <c r="H36" i="7"/>
  <c r="E36" i="7"/>
  <c r="H35" i="7"/>
  <c r="E35" i="7"/>
  <c r="H34" i="7"/>
  <c r="E34" i="7"/>
  <c r="H33" i="7"/>
  <c r="E33" i="7"/>
  <c r="H32" i="7"/>
  <c r="E32" i="7"/>
  <c r="H31" i="7"/>
  <c r="E31" i="7"/>
  <c r="H30" i="7"/>
  <c r="E30" i="7"/>
  <c r="H29" i="7"/>
  <c r="E29" i="7"/>
  <c r="H28" i="7"/>
  <c r="E28" i="7"/>
  <c r="H27" i="7"/>
  <c r="E27" i="7"/>
  <c r="H26" i="7"/>
  <c r="E26" i="7"/>
  <c r="H25" i="7"/>
  <c r="E25" i="7"/>
  <c r="H24" i="7"/>
  <c r="E24" i="7"/>
  <c r="H23" i="7"/>
  <c r="E23" i="7"/>
  <c r="H22" i="7"/>
  <c r="E22" i="7"/>
  <c r="H21" i="7"/>
  <c r="E21" i="7"/>
  <c r="H20" i="7"/>
  <c r="E20" i="7"/>
  <c r="N357" i="7"/>
  <c r="M357" i="7"/>
  <c r="N356" i="7"/>
  <c r="M356" i="7"/>
  <c r="N355" i="7"/>
  <c r="M355" i="7"/>
  <c r="N354" i="7"/>
  <c r="M354" i="7"/>
  <c r="N353" i="7"/>
  <c r="M353" i="7"/>
  <c r="N352" i="7"/>
  <c r="M352" i="7"/>
  <c r="N351" i="7"/>
  <c r="M351" i="7"/>
  <c r="N350" i="7"/>
  <c r="M350" i="7"/>
  <c r="N349" i="7"/>
  <c r="M349" i="7"/>
  <c r="N348" i="7"/>
  <c r="M348" i="7"/>
  <c r="N347" i="7"/>
  <c r="M347" i="7"/>
  <c r="N346" i="7"/>
  <c r="M346" i="7"/>
  <c r="N345" i="7"/>
  <c r="M345" i="7"/>
  <c r="N344" i="7"/>
  <c r="M344" i="7"/>
  <c r="N343" i="7"/>
  <c r="M343" i="7"/>
  <c r="N342" i="7"/>
  <c r="M342" i="7"/>
  <c r="N341" i="7"/>
  <c r="M341" i="7"/>
  <c r="N340" i="7"/>
  <c r="M340" i="7"/>
  <c r="N339" i="7"/>
  <c r="M339" i="7"/>
  <c r="N338" i="7"/>
  <c r="M338" i="7"/>
  <c r="N337" i="7"/>
  <c r="M337" i="7"/>
  <c r="N336" i="7"/>
  <c r="M336" i="7"/>
  <c r="N335" i="7"/>
  <c r="M335" i="7"/>
  <c r="N334" i="7"/>
  <c r="M334" i="7"/>
  <c r="N333" i="7"/>
  <c r="M333" i="7"/>
  <c r="N332" i="7"/>
  <c r="M332" i="7"/>
  <c r="N331" i="7"/>
  <c r="M331" i="7"/>
  <c r="N330" i="7"/>
  <c r="M330" i="7"/>
  <c r="N329" i="7"/>
  <c r="M329" i="7"/>
  <c r="N328" i="7"/>
  <c r="M328" i="7"/>
  <c r="N327" i="7"/>
  <c r="M327" i="7"/>
  <c r="N326" i="7"/>
  <c r="M326" i="7"/>
  <c r="N325" i="7"/>
  <c r="M325" i="7"/>
  <c r="N324" i="7"/>
  <c r="M324" i="7"/>
  <c r="N323" i="7"/>
  <c r="M323" i="7"/>
  <c r="N322" i="7"/>
  <c r="M322" i="7"/>
  <c r="N321" i="7"/>
  <c r="M321" i="7"/>
  <c r="N320" i="7"/>
  <c r="M320" i="7"/>
  <c r="N319" i="7"/>
  <c r="M319" i="7"/>
  <c r="N318" i="7"/>
  <c r="M318" i="7"/>
  <c r="N317" i="7"/>
  <c r="M317" i="7"/>
  <c r="N316" i="7"/>
  <c r="M316" i="7"/>
  <c r="N315" i="7"/>
  <c r="M315" i="7"/>
  <c r="N314" i="7"/>
  <c r="M314" i="7"/>
  <c r="N313" i="7"/>
  <c r="M313" i="7"/>
  <c r="N312" i="7"/>
  <c r="M312" i="7"/>
  <c r="N311" i="7"/>
  <c r="M311" i="7"/>
  <c r="N310" i="7"/>
  <c r="M310" i="7"/>
  <c r="N309" i="7"/>
  <c r="M309" i="7"/>
  <c r="N308" i="7"/>
  <c r="M308" i="7"/>
  <c r="N307" i="7"/>
  <c r="M307" i="7"/>
  <c r="N306" i="7"/>
  <c r="M306" i="7"/>
  <c r="N305" i="7"/>
  <c r="M305" i="7"/>
  <c r="N304" i="7"/>
  <c r="M304" i="7"/>
  <c r="N303" i="7"/>
  <c r="M303" i="7"/>
  <c r="N302" i="7"/>
  <c r="M302" i="7"/>
  <c r="N301" i="7"/>
  <c r="M301" i="7"/>
  <c r="N300" i="7"/>
  <c r="M300" i="7"/>
  <c r="N299" i="7"/>
  <c r="M299" i="7"/>
  <c r="N298" i="7"/>
  <c r="M298" i="7"/>
  <c r="N297" i="7"/>
  <c r="M297" i="7"/>
  <c r="N296" i="7"/>
  <c r="M296" i="7"/>
  <c r="N295" i="7"/>
  <c r="M295" i="7"/>
  <c r="N294" i="7"/>
  <c r="M294" i="7"/>
  <c r="N293" i="7"/>
  <c r="M293" i="7"/>
  <c r="N292" i="7"/>
  <c r="M292" i="7"/>
  <c r="N291" i="7"/>
  <c r="M291" i="7"/>
  <c r="N290" i="7"/>
  <c r="M290" i="7"/>
  <c r="N289" i="7"/>
  <c r="M289" i="7"/>
  <c r="N288" i="7"/>
  <c r="M288" i="7"/>
  <c r="N287" i="7"/>
  <c r="M287" i="7"/>
  <c r="N286" i="7"/>
  <c r="M286" i="7"/>
  <c r="N285" i="7"/>
  <c r="M285" i="7"/>
  <c r="H4" i="7"/>
  <c r="E4" i="7"/>
  <c r="E3" i="6"/>
  <c r="D3" i="6"/>
  <c r="D2" i="6" s="1"/>
  <c r="C3" i="6"/>
  <c r="B3" i="6"/>
  <c r="E3" i="9"/>
  <c r="Q2" i="6"/>
  <c r="G3" i="6"/>
  <c r="E2" i="6" l="1"/>
  <c r="I71" i="7"/>
  <c r="F2" i="6"/>
  <c r="C2" i="6"/>
  <c r="I47" i="7"/>
  <c r="J47" i="7" s="1"/>
  <c r="J3" i="9"/>
  <c r="F2" i="9"/>
  <c r="I22" i="7"/>
  <c r="J22" i="7" s="1"/>
  <c r="I45" i="7"/>
  <c r="J45" i="7" s="1"/>
  <c r="D3" i="7"/>
  <c r="I79" i="7"/>
  <c r="J79" i="7" s="1"/>
  <c r="I53" i="7"/>
  <c r="J53" i="7" s="1"/>
  <c r="I54" i="7"/>
  <c r="J54" i="7" s="1"/>
  <c r="I77" i="7"/>
  <c r="J77" i="7" s="1"/>
  <c r="I78" i="7"/>
  <c r="J78" i="7" s="1"/>
  <c r="B2" i="6"/>
  <c r="K2" i="6" s="1"/>
  <c r="I85" i="7"/>
  <c r="J85" i="7" s="1"/>
  <c r="I49" i="7"/>
  <c r="J49" i="7" s="1"/>
  <c r="I26" i="7"/>
  <c r="J26" i="7" s="1"/>
  <c r="I73" i="7"/>
  <c r="J73" i="7" s="1"/>
  <c r="I62" i="7"/>
  <c r="J62" i="7" s="1"/>
  <c r="I50" i="7"/>
  <c r="J50" i="7" s="1"/>
  <c r="I86" i="7"/>
  <c r="J86" i="7" s="1"/>
  <c r="I57" i="7"/>
  <c r="J57" i="7" s="1"/>
  <c r="I74" i="7"/>
  <c r="J74" i="7" s="1"/>
  <c r="I94" i="7"/>
  <c r="J94" i="7" s="1"/>
  <c r="I81" i="7"/>
  <c r="J81" i="7" s="1"/>
  <c r="I42" i="7"/>
  <c r="J42" i="7" s="1"/>
  <c r="I25" i="7"/>
  <c r="J25" i="7" s="1"/>
  <c r="I46" i="7"/>
  <c r="J46" i="7" s="1"/>
  <c r="I56" i="7"/>
  <c r="J56" i="7" s="1"/>
  <c r="I60" i="7"/>
  <c r="J60" i="7" s="1"/>
  <c r="I70" i="7"/>
  <c r="J70" i="7" s="1"/>
  <c r="I80" i="7"/>
  <c r="J80" i="7" s="1"/>
  <c r="I84" i="7"/>
  <c r="J84" i="7" s="1"/>
  <c r="I20" i="7"/>
  <c r="J20" i="7" s="1"/>
  <c r="I40" i="7"/>
  <c r="J40" i="7" s="1"/>
  <c r="I44" i="7"/>
  <c r="J44" i="7" s="1"/>
  <c r="I51" i="7"/>
  <c r="J51" i="7" s="1"/>
  <c r="I92" i="7"/>
  <c r="J92" i="7" s="1"/>
  <c r="I23" i="7"/>
  <c r="J23" i="7" s="1"/>
  <c r="I27" i="7"/>
  <c r="J27" i="7" s="1"/>
  <c r="I58" i="7"/>
  <c r="J58" i="7" s="1"/>
  <c r="I82" i="7"/>
  <c r="J82" i="7" s="1"/>
  <c r="I48" i="7"/>
  <c r="J48" i="7" s="1"/>
  <c r="I52" i="7"/>
  <c r="J52" i="7" s="1"/>
  <c r="I72" i="7"/>
  <c r="J72" i="7" s="1"/>
  <c r="I76" i="7"/>
  <c r="J76" i="7" s="1"/>
  <c r="I36" i="7"/>
  <c r="J36" i="7" s="1"/>
  <c r="I21" i="7"/>
  <c r="J21" i="7" s="1"/>
  <c r="I24" i="7"/>
  <c r="J24" i="7" s="1"/>
  <c r="I28" i="7"/>
  <c r="J28" i="7" s="1"/>
  <c r="I38" i="7"/>
  <c r="J38" i="7" s="1"/>
  <c r="I55" i="7"/>
  <c r="J55" i="7" s="1"/>
  <c r="I59" i="7"/>
  <c r="J59" i="7" s="1"/>
  <c r="I83" i="7"/>
  <c r="J83" i="7" s="1"/>
  <c r="I100" i="7"/>
  <c r="J100" i="7" s="1"/>
  <c r="I88" i="7"/>
  <c r="J88" i="7" s="1"/>
  <c r="I90" i="7"/>
  <c r="J90" i="7" s="1"/>
  <c r="I96" i="7"/>
  <c r="J96" i="7" s="1"/>
  <c r="I30" i="7"/>
  <c r="J30" i="7" s="1"/>
  <c r="I32" i="7"/>
  <c r="I64" i="7"/>
  <c r="J64" i="7" s="1"/>
  <c r="I34" i="7"/>
  <c r="J34" i="7" s="1"/>
  <c r="I66" i="7"/>
  <c r="J66" i="7" s="1"/>
  <c r="I68" i="7"/>
  <c r="J68" i="7" s="1"/>
  <c r="I97" i="7"/>
  <c r="J97" i="7" s="1"/>
  <c r="I99" i="7"/>
  <c r="J99" i="7" s="1"/>
  <c r="I4" i="7"/>
  <c r="I39" i="7"/>
  <c r="J39" i="7" s="1"/>
  <c r="I41" i="7"/>
  <c r="J41" i="7" s="1"/>
  <c r="I43" i="7"/>
  <c r="J43" i="7" s="1"/>
  <c r="J71" i="7"/>
  <c r="I75" i="7"/>
  <c r="J75" i="7" s="1"/>
  <c r="I37" i="7"/>
  <c r="J37" i="7" s="1"/>
  <c r="I69" i="7"/>
  <c r="J69" i="7" s="1"/>
  <c r="I98" i="7"/>
  <c r="J98" i="7" s="1"/>
  <c r="I31" i="7"/>
  <c r="J31" i="7" s="1"/>
  <c r="J32" i="7"/>
  <c r="I33" i="7"/>
  <c r="J33" i="7" s="1"/>
  <c r="I35" i="7"/>
  <c r="J35" i="7" s="1"/>
  <c r="I63" i="7"/>
  <c r="J63" i="7" s="1"/>
  <c r="I65" i="7"/>
  <c r="J65" i="7" s="1"/>
  <c r="I67" i="7"/>
  <c r="J67" i="7" s="1"/>
  <c r="I95" i="7"/>
  <c r="J95" i="7" s="1"/>
  <c r="I29" i="7"/>
  <c r="J29" i="7" s="1"/>
  <c r="I61" i="7"/>
  <c r="J61" i="7" s="1"/>
  <c r="I93" i="7"/>
  <c r="J93" i="7" s="1"/>
  <c r="J87" i="7"/>
  <c r="I89" i="7"/>
  <c r="J89" i="7" s="1"/>
  <c r="I91" i="7"/>
  <c r="J91" i="7" s="1"/>
  <c r="H3" i="6"/>
  <c r="I3" i="6" s="1"/>
  <c r="J3" i="6"/>
  <c r="L3" i="6" l="1"/>
  <c r="N3" i="6" s="1"/>
  <c r="C4" i="7"/>
  <c r="J4" i="7" l="1"/>
  <c r="C3" i="7"/>
  <c r="E3" i="7" s="1"/>
  <c r="AQ4" i="3"/>
  <c r="AQ3" i="3" s="1"/>
  <c r="R356" i="6"/>
  <c r="R355" i="6"/>
  <c r="R354" i="6"/>
  <c r="R353" i="6"/>
  <c r="R352" i="6"/>
  <c r="R351" i="6"/>
  <c r="R350" i="6"/>
  <c r="R349" i="6"/>
  <c r="R348" i="6"/>
  <c r="R347" i="6"/>
  <c r="R346" i="6"/>
  <c r="R345" i="6"/>
  <c r="R344" i="6"/>
  <c r="R343" i="6"/>
  <c r="R342" i="6"/>
  <c r="R341" i="6"/>
  <c r="R340" i="6"/>
  <c r="R339" i="6"/>
  <c r="R338" i="6"/>
  <c r="R337" i="6"/>
  <c r="R336" i="6"/>
  <c r="R335" i="6"/>
  <c r="R334" i="6"/>
  <c r="R333" i="6"/>
  <c r="R332" i="6"/>
  <c r="R331" i="6"/>
  <c r="R330" i="6"/>
  <c r="R329" i="6"/>
  <c r="R328" i="6"/>
  <c r="R327" i="6"/>
  <c r="R326" i="6"/>
  <c r="R325" i="6"/>
  <c r="R324" i="6"/>
  <c r="R323" i="6"/>
  <c r="R322" i="6"/>
  <c r="R321" i="6"/>
  <c r="R320" i="6"/>
  <c r="R319" i="6"/>
  <c r="R318" i="6"/>
  <c r="R317" i="6"/>
  <c r="R316" i="6"/>
  <c r="R315" i="6"/>
  <c r="R314" i="6"/>
  <c r="R313" i="6"/>
  <c r="R312" i="6"/>
  <c r="R311" i="6"/>
  <c r="R310" i="6"/>
  <c r="R309" i="6"/>
  <c r="R308" i="6"/>
  <c r="R307" i="6"/>
  <c r="R306" i="6"/>
  <c r="R305" i="6"/>
  <c r="R304" i="6"/>
  <c r="R303" i="6"/>
  <c r="R302" i="6"/>
  <c r="R301" i="6"/>
  <c r="R300" i="6"/>
  <c r="R299" i="6"/>
  <c r="R298" i="6"/>
  <c r="R297" i="6"/>
  <c r="R296" i="6"/>
  <c r="R295" i="6"/>
  <c r="R294" i="6"/>
  <c r="R293" i="6"/>
  <c r="R292" i="6"/>
  <c r="R291" i="6"/>
  <c r="R290" i="6"/>
  <c r="R289" i="6"/>
  <c r="R288" i="6"/>
  <c r="R287" i="6"/>
  <c r="R286" i="6"/>
  <c r="R285" i="6"/>
  <c r="R284" i="6"/>
  <c r="R283" i="6"/>
  <c r="R282" i="6"/>
  <c r="R281" i="6"/>
  <c r="R280" i="6"/>
  <c r="R279" i="6"/>
  <c r="R278" i="6"/>
  <c r="R277" i="6"/>
  <c r="R276" i="6"/>
  <c r="R275" i="6"/>
  <c r="R274" i="6"/>
  <c r="R273" i="6"/>
  <c r="R272" i="6"/>
  <c r="R271" i="6"/>
  <c r="R270" i="6"/>
  <c r="R269" i="6"/>
  <c r="R268" i="6"/>
  <c r="R267" i="6"/>
  <c r="R266" i="6"/>
  <c r="R265" i="6"/>
  <c r="R264" i="6"/>
  <c r="R263" i="6"/>
  <c r="R262" i="6"/>
  <c r="R261" i="6"/>
  <c r="R260" i="6"/>
  <c r="R259" i="6"/>
  <c r="R258" i="6"/>
  <c r="R257" i="6"/>
  <c r="R256" i="6"/>
  <c r="R255" i="6"/>
  <c r="R254" i="6"/>
  <c r="R253" i="6"/>
  <c r="R252" i="6"/>
  <c r="R251" i="6"/>
  <c r="R250" i="6"/>
  <c r="R249" i="6"/>
  <c r="R248" i="6"/>
  <c r="R247" i="6"/>
  <c r="R246" i="6"/>
  <c r="R245" i="6"/>
  <c r="R244" i="6"/>
  <c r="R243" i="6"/>
  <c r="R242" i="6"/>
  <c r="R241" i="6"/>
  <c r="R240" i="6"/>
  <c r="R239" i="6"/>
  <c r="R238" i="6"/>
  <c r="R237" i="6"/>
  <c r="R236" i="6"/>
  <c r="R235" i="6"/>
  <c r="R234" i="6"/>
  <c r="R233" i="6"/>
  <c r="R232" i="6"/>
  <c r="R231" i="6"/>
  <c r="R230" i="6"/>
  <c r="R229" i="6"/>
  <c r="R228" i="6"/>
  <c r="R227" i="6"/>
  <c r="R226" i="6"/>
  <c r="R225" i="6"/>
  <c r="R224" i="6"/>
  <c r="R223" i="6"/>
  <c r="R222" i="6"/>
  <c r="R221" i="6"/>
  <c r="R220" i="6"/>
  <c r="R219" i="6"/>
  <c r="R218" i="6"/>
  <c r="R217" i="6"/>
  <c r="R216" i="6"/>
  <c r="R215" i="6"/>
  <c r="R214" i="6"/>
  <c r="R213" i="6"/>
  <c r="R212" i="6"/>
  <c r="R211" i="6"/>
  <c r="R210" i="6"/>
  <c r="R209" i="6"/>
  <c r="R208" i="6"/>
  <c r="R207" i="6"/>
  <c r="R206" i="6"/>
  <c r="R205" i="6"/>
  <c r="R204" i="6"/>
  <c r="R203" i="6"/>
  <c r="R202" i="6"/>
  <c r="R201" i="6"/>
  <c r="R200" i="6"/>
  <c r="R199" i="6"/>
  <c r="R198" i="6"/>
  <c r="R197" i="6"/>
  <c r="R196" i="6"/>
  <c r="R195" i="6"/>
  <c r="R194" i="6"/>
  <c r="R193" i="6"/>
  <c r="R192" i="6"/>
  <c r="R191" i="6"/>
  <c r="R190" i="6"/>
  <c r="R189" i="6"/>
  <c r="R188" i="6"/>
  <c r="R187" i="6"/>
  <c r="R186" i="6"/>
  <c r="R185" i="6"/>
  <c r="R184" i="6"/>
  <c r="R183" i="6"/>
  <c r="R182" i="6"/>
  <c r="R181" i="6"/>
  <c r="R180" i="6"/>
  <c r="R179" i="6"/>
  <c r="R178" i="6"/>
  <c r="R177" i="6"/>
  <c r="R176" i="6"/>
  <c r="R175" i="6"/>
  <c r="R174" i="6"/>
  <c r="R173" i="6"/>
  <c r="R172" i="6"/>
  <c r="R171" i="6"/>
  <c r="R170" i="6"/>
  <c r="R169" i="6"/>
  <c r="R168" i="6"/>
  <c r="R167" i="6"/>
  <c r="R166" i="6"/>
  <c r="R165" i="6"/>
  <c r="R164" i="6"/>
  <c r="R163" i="6"/>
  <c r="R162" i="6"/>
  <c r="R161" i="6"/>
  <c r="R160" i="6"/>
  <c r="R159" i="6"/>
  <c r="R158" i="6"/>
  <c r="R157" i="6"/>
  <c r="R156" i="6"/>
  <c r="R155" i="6"/>
  <c r="R154" i="6"/>
  <c r="R153" i="6"/>
  <c r="R152" i="6"/>
  <c r="R151" i="6"/>
  <c r="R150" i="6"/>
  <c r="R149" i="6"/>
  <c r="R148" i="6"/>
  <c r="R147" i="6"/>
  <c r="R146" i="6"/>
  <c r="R145" i="6"/>
  <c r="R144" i="6"/>
  <c r="R143" i="6"/>
  <c r="R142" i="6"/>
  <c r="R141" i="6"/>
  <c r="R140" i="6"/>
  <c r="R139" i="6"/>
  <c r="R138" i="6"/>
  <c r="R137" i="6"/>
  <c r="R136" i="6"/>
  <c r="R135" i="6"/>
  <c r="R134" i="6"/>
  <c r="R133" i="6"/>
  <c r="R132" i="6"/>
  <c r="R131" i="6"/>
  <c r="R130" i="6"/>
  <c r="R129" i="6"/>
  <c r="R128" i="6"/>
  <c r="R127" i="6"/>
  <c r="R126" i="6"/>
  <c r="R125" i="6"/>
  <c r="R124" i="6"/>
  <c r="R123" i="6"/>
  <c r="R122" i="6"/>
  <c r="R121" i="6"/>
  <c r="R120" i="6"/>
  <c r="R119" i="6"/>
  <c r="R118" i="6"/>
  <c r="R117" i="6"/>
  <c r="R116" i="6"/>
  <c r="R115" i="6"/>
  <c r="R114" i="6"/>
  <c r="R113" i="6"/>
  <c r="R112" i="6"/>
  <c r="R111" i="6"/>
  <c r="R110" i="6"/>
  <c r="R109" i="6"/>
  <c r="R108" i="6"/>
  <c r="R107" i="6"/>
  <c r="R106" i="6"/>
  <c r="R105" i="6"/>
  <c r="R104" i="6"/>
  <c r="R103" i="6"/>
  <c r="R102" i="6"/>
  <c r="R101" i="6"/>
  <c r="R100" i="6"/>
  <c r="R99" i="6"/>
  <c r="R98" i="6"/>
  <c r="R97" i="6"/>
  <c r="R96" i="6"/>
  <c r="R95" i="6"/>
  <c r="R94" i="6"/>
  <c r="R93" i="6"/>
  <c r="R92" i="6"/>
  <c r="R91" i="6"/>
  <c r="R90" i="6"/>
  <c r="R89" i="6"/>
  <c r="R88" i="6"/>
  <c r="R87" i="6"/>
  <c r="R86" i="6"/>
  <c r="R85" i="6"/>
  <c r="R84" i="6"/>
  <c r="R83" i="6"/>
  <c r="R82" i="6"/>
  <c r="R81" i="6"/>
  <c r="R80" i="6"/>
  <c r="R79" i="6"/>
  <c r="R78" i="6"/>
  <c r="R77" i="6"/>
  <c r="R76" i="6"/>
  <c r="R75" i="6"/>
  <c r="R74" i="6"/>
  <c r="R73" i="6"/>
  <c r="R72" i="6"/>
  <c r="R71" i="6"/>
  <c r="R70" i="6"/>
  <c r="R69" i="6"/>
  <c r="R68" i="6"/>
  <c r="R67" i="6"/>
  <c r="R66" i="6"/>
  <c r="R65" i="6"/>
  <c r="R64" i="6"/>
  <c r="R63" i="6"/>
  <c r="R62" i="6"/>
  <c r="R61" i="6"/>
  <c r="R60" i="6"/>
  <c r="R59" i="6"/>
  <c r="R58" i="6"/>
  <c r="R57" i="6"/>
  <c r="R56" i="6"/>
  <c r="R55" i="6"/>
  <c r="R54" i="6"/>
  <c r="R53" i="6"/>
  <c r="R52" i="6"/>
  <c r="R51" i="6"/>
  <c r="R50" i="6"/>
  <c r="R49" i="6"/>
  <c r="R48" i="6"/>
  <c r="R47" i="6"/>
  <c r="R46" i="6"/>
  <c r="R45" i="6"/>
  <c r="R44" i="6"/>
  <c r="R43" i="6"/>
  <c r="Q356" i="6"/>
  <c r="Q355" i="6"/>
  <c r="Q354" i="6"/>
  <c r="Q353" i="6"/>
  <c r="Q352" i="6"/>
  <c r="Q351" i="6"/>
  <c r="Q350" i="6"/>
  <c r="Q349" i="6"/>
  <c r="Q348" i="6"/>
  <c r="Q347" i="6"/>
  <c r="Q346" i="6"/>
  <c r="Q345" i="6"/>
  <c r="Q344" i="6"/>
  <c r="Q343" i="6"/>
  <c r="Q342" i="6"/>
  <c r="Q341" i="6"/>
  <c r="Q340" i="6"/>
  <c r="Q339" i="6"/>
  <c r="Q338" i="6"/>
  <c r="Q337" i="6"/>
  <c r="Q336" i="6"/>
  <c r="Q335" i="6"/>
  <c r="Q334" i="6"/>
  <c r="Q333" i="6"/>
  <c r="Q332" i="6"/>
  <c r="Q331" i="6"/>
  <c r="Q330" i="6"/>
  <c r="Q329" i="6"/>
  <c r="Q328" i="6"/>
  <c r="Q327" i="6"/>
  <c r="Q326" i="6"/>
  <c r="Q325" i="6"/>
  <c r="Q324" i="6"/>
  <c r="Q323" i="6"/>
  <c r="Q322" i="6"/>
  <c r="Q321" i="6"/>
  <c r="Q320" i="6"/>
  <c r="Q319" i="6"/>
  <c r="Q318" i="6"/>
  <c r="Q317" i="6"/>
  <c r="Q316" i="6"/>
  <c r="Q315" i="6"/>
  <c r="Q314" i="6"/>
  <c r="Q313" i="6"/>
  <c r="Q312" i="6"/>
  <c r="Q311" i="6"/>
  <c r="Q310" i="6"/>
  <c r="Q309" i="6"/>
  <c r="Q308" i="6"/>
  <c r="Q307" i="6"/>
  <c r="Q306" i="6"/>
  <c r="Q305" i="6"/>
  <c r="Q304" i="6"/>
  <c r="Q303" i="6"/>
  <c r="Q302" i="6"/>
  <c r="Q301" i="6"/>
  <c r="Q300" i="6"/>
  <c r="Q299" i="6"/>
  <c r="Q298" i="6"/>
  <c r="Q297" i="6"/>
  <c r="Q296" i="6"/>
  <c r="Q295" i="6"/>
  <c r="Q294" i="6"/>
  <c r="Q293" i="6"/>
  <c r="Q292" i="6"/>
  <c r="Q291" i="6"/>
  <c r="Q290" i="6"/>
  <c r="Q289" i="6"/>
  <c r="Q288" i="6"/>
  <c r="Q287" i="6"/>
  <c r="Q286" i="6"/>
  <c r="Q285" i="6"/>
  <c r="Q284" i="6"/>
  <c r="Q283" i="6"/>
  <c r="Q282" i="6"/>
  <c r="Q281" i="6"/>
  <c r="Q280" i="6"/>
  <c r="Q279" i="6"/>
  <c r="Q278" i="6"/>
  <c r="Q277" i="6"/>
  <c r="Q276" i="6"/>
  <c r="Q275" i="6"/>
  <c r="Q274" i="6"/>
  <c r="Q273" i="6"/>
  <c r="Q272" i="6"/>
  <c r="Q271" i="6"/>
  <c r="Q270" i="6"/>
  <c r="Q269" i="6"/>
  <c r="Q268" i="6"/>
  <c r="Q267" i="6"/>
  <c r="Q266" i="6"/>
  <c r="Q265" i="6"/>
  <c r="Q264" i="6"/>
  <c r="Q263" i="6"/>
  <c r="Q262" i="6"/>
  <c r="Q261" i="6"/>
  <c r="Q260" i="6"/>
  <c r="Q259" i="6"/>
  <c r="Q258" i="6"/>
  <c r="Q257" i="6"/>
  <c r="Q256" i="6"/>
  <c r="Q255" i="6"/>
  <c r="Q254" i="6"/>
  <c r="Q253" i="6"/>
  <c r="Q252" i="6"/>
  <c r="Q251" i="6"/>
  <c r="Q250" i="6"/>
  <c r="Q249" i="6"/>
  <c r="Q248" i="6"/>
  <c r="Q247" i="6"/>
  <c r="Q246" i="6"/>
  <c r="Q245" i="6"/>
  <c r="Q244" i="6"/>
  <c r="Q243" i="6"/>
  <c r="Q242" i="6"/>
  <c r="Q241" i="6"/>
  <c r="Q240" i="6"/>
  <c r="Q239" i="6"/>
  <c r="Q238" i="6"/>
  <c r="Q237" i="6"/>
  <c r="Q236" i="6"/>
  <c r="Q235" i="6"/>
  <c r="Q234" i="6"/>
  <c r="Q233" i="6"/>
  <c r="Q232" i="6"/>
  <c r="Q231" i="6"/>
  <c r="Q230" i="6"/>
  <c r="Q229" i="6"/>
  <c r="Q228" i="6"/>
  <c r="Q227" i="6"/>
  <c r="Q226" i="6"/>
  <c r="Q225" i="6"/>
  <c r="Q224" i="6"/>
  <c r="Q223" i="6"/>
  <c r="Q222" i="6"/>
  <c r="Q221" i="6"/>
  <c r="Q220" i="6"/>
  <c r="Q219" i="6"/>
  <c r="Q218" i="6"/>
  <c r="Q217" i="6"/>
  <c r="Q216" i="6"/>
  <c r="Q215" i="6"/>
  <c r="Q214" i="6"/>
  <c r="Q213" i="6"/>
  <c r="Q212" i="6"/>
  <c r="Q211" i="6"/>
  <c r="Q210" i="6"/>
  <c r="Q209" i="6"/>
  <c r="Q208" i="6"/>
  <c r="Q207" i="6"/>
  <c r="Q206" i="6"/>
  <c r="Q205" i="6"/>
  <c r="Q204" i="6"/>
  <c r="Q203" i="6"/>
  <c r="Q202" i="6"/>
  <c r="Q201" i="6"/>
  <c r="Q200" i="6"/>
  <c r="Q199" i="6"/>
  <c r="Q198" i="6"/>
  <c r="Q197" i="6"/>
  <c r="Q196" i="6"/>
  <c r="Q195" i="6"/>
  <c r="Q194" i="6"/>
  <c r="Q193" i="6"/>
  <c r="Q192" i="6"/>
  <c r="Q191" i="6"/>
  <c r="Q190" i="6"/>
  <c r="Q189" i="6"/>
  <c r="Q188" i="6"/>
  <c r="Q187" i="6"/>
  <c r="Q186" i="6"/>
  <c r="Q185" i="6"/>
  <c r="Q184" i="6"/>
  <c r="Q183" i="6"/>
  <c r="Q182" i="6"/>
  <c r="Q181" i="6"/>
  <c r="Q180" i="6"/>
  <c r="Q179" i="6"/>
  <c r="Q178" i="6"/>
  <c r="Q177" i="6"/>
  <c r="Q176" i="6"/>
  <c r="Q175" i="6"/>
  <c r="Q174" i="6"/>
  <c r="Q173" i="6"/>
  <c r="Q172" i="6"/>
  <c r="Q171" i="6"/>
  <c r="Q170" i="6"/>
  <c r="Q169" i="6"/>
  <c r="Q168" i="6"/>
  <c r="Q167" i="6"/>
  <c r="Q166" i="6"/>
  <c r="Q165" i="6"/>
  <c r="Q164" i="6"/>
  <c r="Q163" i="6"/>
  <c r="Q162" i="6"/>
  <c r="Q161" i="6"/>
  <c r="Q160" i="6"/>
  <c r="Q159" i="6"/>
  <c r="Q158" i="6"/>
  <c r="Q157" i="6"/>
  <c r="Q156" i="6"/>
  <c r="Q155" i="6"/>
  <c r="Q154" i="6"/>
  <c r="Q153" i="6"/>
  <c r="Q152" i="6"/>
  <c r="Q151" i="6"/>
  <c r="Q150" i="6"/>
  <c r="Q149" i="6"/>
  <c r="Q148" i="6"/>
  <c r="Q147" i="6"/>
  <c r="Q146" i="6"/>
  <c r="Q145" i="6"/>
  <c r="Q144" i="6"/>
  <c r="Q143" i="6"/>
  <c r="Q142" i="6"/>
  <c r="Q141" i="6"/>
  <c r="Q140" i="6"/>
  <c r="Q139" i="6"/>
  <c r="Q138" i="6"/>
  <c r="Q137" i="6"/>
  <c r="Q136" i="6"/>
  <c r="Q135" i="6"/>
  <c r="Q134" i="6"/>
  <c r="Q133" i="6"/>
  <c r="Q132" i="6"/>
  <c r="Q131" i="6"/>
  <c r="Q130" i="6"/>
  <c r="Q129" i="6"/>
  <c r="Q128" i="6"/>
  <c r="Q127" i="6"/>
  <c r="Q126" i="6"/>
  <c r="Q125" i="6"/>
  <c r="Q124" i="6"/>
  <c r="Q123" i="6"/>
  <c r="Q122" i="6"/>
  <c r="Q121" i="6"/>
  <c r="Q120" i="6"/>
  <c r="Q119" i="6"/>
  <c r="Q118" i="6"/>
  <c r="Q117" i="6"/>
  <c r="Q116" i="6"/>
  <c r="Q115" i="6"/>
  <c r="Q114" i="6"/>
  <c r="Q113" i="6"/>
  <c r="Q112" i="6"/>
  <c r="Q111" i="6"/>
  <c r="Q110" i="6"/>
  <c r="Q109" i="6"/>
  <c r="Q108" i="6"/>
  <c r="Q107" i="6"/>
  <c r="Q106" i="6"/>
  <c r="Q105" i="6"/>
  <c r="Q104" i="6"/>
  <c r="Q103" i="6"/>
  <c r="Q102" i="6"/>
  <c r="Q101" i="6"/>
  <c r="Q100" i="6"/>
  <c r="Q99" i="6"/>
  <c r="Q98" i="6"/>
  <c r="Q97" i="6"/>
  <c r="Q96" i="6"/>
  <c r="Q95" i="6"/>
  <c r="Q94" i="6"/>
  <c r="Q93" i="6"/>
  <c r="Q92" i="6"/>
  <c r="Q91" i="6"/>
  <c r="Q90" i="6"/>
  <c r="Q89" i="6"/>
  <c r="Q88" i="6"/>
  <c r="Q87" i="6"/>
  <c r="Q86" i="6"/>
  <c r="Q85" i="6"/>
  <c r="Q84" i="6"/>
  <c r="Q83" i="6"/>
  <c r="Q82" i="6"/>
  <c r="Q81" i="6"/>
  <c r="Q80" i="6"/>
  <c r="Q79" i="6"/>
  <c r="Q78" i="6"/>
  <c r="Q77" i="6"/>
  <c r="Q76" i="6"/>
  <c r="Q75" i="6"/>
  <c r="Q74" i="6"/>
  <c r="Q73" i="6"/>
  <c r="Q72" i="6"/>
  <c r="Q71" i="6"/>
  <c r="Q70" i="6"/>
  <c r="Q69" i="6"/>
  <c r="Q68" i="6"/>
  <c r="Q67" i="6"/>
  <c r="Q66" i="6"/>
  <c r="Q65" i="6"/>
  <c r="Q64" i="6"/>
  <c r="Q63" i="6"/>
  <c r="Q62" i="6"/>
  <c r="Q61" i="6"/>
  <c r="Q60" i="6"/>
  <c r="Q59" i="6"/>
  <c r="Q58" i="6"/>
  <c r="Q57" i="6"/>
  <c r="Q56" i="6"/>
  <c r="Q55" i="6"/>
  <c r="Q54" i="6"/>
  <c r="Q53" i="6"/>
  <c r="Q52" i="6"/>
  <c r="Q51" i="6"/>
  <c r="Q50" i="6"/>
  <c r="Q49" i="6"/>
  <c r="Q48" i="6"/>
  <c r="Q47" i="6"/>
  <c r="Q46" i="6"/>
  <c r="Q45" i="6"/>
  <c r="Q44" i="6"/>
  <c r="Q43" i="6"/>
  <c r="Q22" i="6"/>
  <c r="Q21" i="6"/>
  <c r="Q20" i="6"/>
  <c r="Q19" i="6"/>
  <c r="Q18" i="6"/>
  <c r="Q17" i="6"/>
  <c r="Q16" i="6"/>
  <c r="Q15" i="6"/>
  <c r="Q14" i="6"/>
  <c r="Q13" i="6"/>
  <c r="Q12" i="6"/>
  <c r="Q11" i="6"/>
  <c r="Q10" i="6"/>
  <c r="Q9" i="6"/>
  <c r="Q8" i="6"/>
  <c r="Q5" i="6"/>
  <c r="Q4" i="6"/>
  <c r="Q3" i="6"/>
  <c r="R21" i="6" l="1"/>
  <c r="R10" i="6" l="1"/>
  <c r="R14" i="6"/>
  <c r="R11" i="6"/>
  <c r="R22" i="6"/>
  <c r="R17" i="6"/>
  <c r="R16" i="6"/>
  <c r="R13" i="6"/>
  <c r="R18" i="6"/>
  <c r="R12" i="6"/>
  <c r="R9" i="6"/>
  <c r="R15" i="6"/>
  <c r="R20" i="6"/>
  <c r="R19" i="6"/>
  <c r="G5" i="9" l="1"/>
  <c r="G4" i="9"/>
  <c r="AR4" i="3"/>
  <c r="AR3" i="3" s="1"/>
  <c r="G3" i="9"/>
  <c r="N4" i="9"/>
  <c r="C4" i="9" l="1"/>
  <c r="D4" i="9"/>
  <c r="C5" i="9"/>
  <c r="D5" i="9"/>
  <c r="D3" i="9"/>
  <c r="C3" i="9"/>
  <c r="G4" i="7"/>
  <c r="M3" i="6"/>
  <c r="M2" i="6" s="1"/>
  <c r="R2" i="6"/>
  <c r="R3" i="6"/>
  <c r="AS4" i="3"/>
  <c r="AS3" i="3" s="1"/>
  <c r="R5" i="6"/>
  <c r="R4" i="6"/>
  <c r="G3" i="7" l="1"/>
  <c r="I4" i="9"/>
  <c r="L4" i="9" s="1"/>
  <c r="M4" i="9" s="1"/>
  <c r="H4" i="9"/>
  <c r="I5" i="9"/>
  <c r="L5" i="9" s="1"/>
  <c r="H5" i="9"/>
  <c r="I3" i="9"/>
  <c r="L3" i="9" s="1"/>
  <c r="N3" i="9" s="1"/>
  <c r="C2" i="9"/>
  <c r="K2" i="9" s="1"/>
  <c r="H3" i="9"/>
  <c r="R8" i="6"/>
  <c r="N5" i="9" l="1"/>
  <c r="M5" i="9"/>
  <c r="L2" i="9"/>
  <c r="M3" i="9"/>
  <c r="M2" i="9" l="1"/>
</calcChain>
</file>

<file path=xl/sharedStrings.xml><?xml version="1.0" encoding="utf-8"?>
<sst xmlns="http://schemas.openxmlformats.org/spreadsheetml/2006/main" count="494" uniqueCount="182">
  <si>
    <t>Piqueur</t>
  </si>
  <si>
    <t>Vendeur</t>
  </si>
  <si>
    <t>Dates :</t>
  </si>
  <si>
    <t>Vendeurs :</t>
  </si>
  <si>
    <t>TVA :</t>
  </si>
  <si>
    <t>Financement</t>
  </si>
  <si>
    <t>Comptant</t>
  </si>
  <si>
    <t>CB/Chque</t>
  </si>
  <si>
    <t>Fabricant</t>
  </si>
  <si>
    <t xml:space="preserve">Sofinco </t>
  </si>
  <si>
    <t>Finisseur</t>
  </si>
  <si>
    <t>Crédit 0%</t>
  </si>
  <si>
    <t>Chiffreur</t>
  </si>
  <si>
    <t>Autre</t>
  </si>
  <si>
    <r>
      <rPr>
        <b/>
        <sz val="14"/>
        <color theme="1"/>
        <rFont val="Calibri"/>
        <family val="2"/>
      </rPr>
      <t>INFOS G</t>
    </r>
    <r>
      <rPr>
        <b/>
        <sz val="14"/>
        <color theme="1"/>
        <rFont val="Calibri"/>
        <family val="2"/>
      </rPr>
      <t xml:space="preserve">ÉNÉRALES </t>
    </r>
    <r>
      <rPr>
        <b/>
        <sz val="14"/>
        <color theme="1"/>
        <rFont val="Calibri"/>
        <family val="2"/>
      </rPr>
      <t>CLIENT</t>
    </r>
  </si>
  <si>
    <t>INFOS STAFF BEL AIR CUISINES</t>
  </si>
  <si>
    <t>INFOS VENTES</t>
  </si>
  <si>
    <t>INFOS PAIEMENT</t>
  </si>
  <si>
    <t>N°</t>
  </si>
  <si>
    <t>Date Cde</t>
  </si>
  <si>
    <t>Client</t>
  </si>
  <si>
    <t>Tél 1</t>
  </si>
  <si>
    <t>Tél 2</t>
  </si>
  <si>
    <t>Tél 3</t>
  </si>
  <si>
    <t>e-mail</t>
  </si>
  <si>
    <t>Vendeur 1</t>
  </si>
  <si>
    <t>%</t>
  </si>
  <si>
    <t>Vendeur 2</t>
  </si>
  <si>
    <t>Finish</t>
  </si>
  <si>
    <t>Modèle</t>
  </si>
  <si>
    <t>Livr. Le</t>
  </si>
  <si>
    <t>TVA %</t>
  </si>
  <si>
    <t>CA TTC</t>
  </si>
  <si>
    <t>HA MEUBLES</t>
  </si>
  <si>
    <t>ELECTRO TTC Non Remisé</t>
  </si>
  <si>
    <t>SANITAIRE TTC Non Remisé</t>
  </si>
  <si>
    <t>POSE TTC</t>
  </si>
  <si>
    <t xml:space="preserve">Coef </t>
  </si>
  <si>
    <t>Remarques Spéc.</t>
  </si>
  <si>
    <t>MODIF PARACHUTE</t>
  </si>
  <si>
    <t>Acpte</t>
  </si>
  <si>
    <r>
      <rPr>
        <b/>
        <sz val="12"/>
        <color theme="1"/>
        <rFont val="Calibri"/>
        <family val="2"/>
      </rPr>
      <t>Encaiss</t>
    </r>
    <r>
      <rPr>
        <b/>
        <vertAlign val="superscript"/>
        <sz val="12"/>
        <color theme="1"/>
        <rFont val="Calibri"/>
        <family val="2"/>
      </rPr>
      <t>t</t>
    </r>
    <r>
      <rPr>
        <b/>
        <sz val="12"/>
        <color theme="1"/>
        <rFont val="Calibri"/>
        <family val="2"/>
      </rPr>
      <t xml:space="preserve"> Le</t>
    </r>
  </si>
  <si>
    <t>Clauses/Remarques Compl.</t>
  </si>
  <si>
    <t>Modele</t>
  </si>
  <si>
    <t>vendeur 1</t>
  </si>
  <si>
    <t>vendeur 2</t>
  </si>
  <si>
    <t>piqueur</t>
  </si>
  <si>
    <t>passeur</t>
  </si>
  <si>
    <t>ACOMPTE</t>
  </si>
  <si>
    <t>% AC</t>
  </si>
  <si>
    <t>POSE HT</t>
  </si>
  <si>
    <t>AGIO</t>
  </si>
  <si>
    <t>MEUBLES</t>
  </si>
  <si>
    <t>ELECTRO</t>
  </si>
  <si>
    <t>SANITAIRES</t>
  </si>
  <si>
    <t>DIVERS</t>
  </si>
  <si>
    <t>GRANIT/VERRE</t>
  </si>
  <si>
    <t>coef 2018</t>
  </si>
  <si>
    <t>mm/aa</t>
  </si>
  <si>
    <t>Infos CtreMarque =&gt; Métreur</t>
  </si>
  <si>
    <t>Date Encaissement</t>
  </si>
  <si>
    <t>Infos Paiement / Clauses ou autre</t>
  </si>
  <si>
    <t>TOTAL Eco Part HT (Meubles Electro</t>
  </si>
  <si>
    <t xml:space="preserve">HA HT </t>
  </si>
  <si>
    <t>NOM DU VENDEUR</t>
  </si>
  <si>
    <t>BAC</t>
  </si>
  <si>
    <t>HA BAC</t>
  </si>
  <si>
    <t>SALARIE</t>
  </si>
  <si>
    <t>salarié</t>
  </si>
  <si>
    <t>agent co</t>
  </si>
  <si>
    <t>TVA</t>
  </si>
  <si>
    <t>HA MEUBLES SANS PARACHUTE</t>
  </si>
  <si>
    <r>
      <rPr>
        <b/>
        <sz val="10"/>
        <color theme="0"/>
        <rFont val="Aptos Narrow"/>
        <family val="2"/>
      </rPr>
      <t>∑</t>
    </r>
    <r>
      <rPr>
        <b/>
        <sz val="10"/>
        <color theme="0"/>
        <rFont val="Calibri"/>
        <family val="2"/>
      </rPr>
      <t xml:space="preserve"> HA SANS PARACHUTE</t>
    </r>
  </si>
  <si>
    <t>Reste du Pool</t>
  </si>
  <si>
    <t>BÉCOT B</t>
  </si>
  <si>
    <t xml:space="preserve">POSE TTC </t>
  </si>
  <si>
    <t>Plan GRANIT TTC</t>
  </si>
  <si>
    <t>Forf Granit TTC</t>
  </si>
  <si>
    <t>CA TTC HL HCT Hors Forf. Sce Granit</t>
  </si>
  <si>
    <t>CA TTC HP HL HCT HAG Hors Tout Granit</t>
  </si>
  <si>
    <t xml:space="preserve">TOTAL HA Hors Plan Granit pour Coef </t>
  </si>
  <si>
    <t>MARGE Hors Granit</t>
  </si>
  <si>
    <t>DEFOIS M</t>
  </si>
  <si>
    <t>GOMEZ A</t>
  </si>
  <si>
    <t>GOMEZ JM</t>
  </si>
  <si>
    <t>CANADELL O</t>
  </si>
  <si>
    <t>CA HT HP HL HCT HAG Hors Tout Granit</t>
  </si>
  <si>
    <t>FOIRE D'AMIENS - Bel Air Cuisines =&gt; 54 m² : STAND BEL AIR CUISINES du 6 au 15 Juin 2025</t>
  </si>
  <si>
    <t>MEUNIER D</t>
  </si>
  <si>
    <t>PUJOL D</t>
  </si>
  <si>
    <t>meubles ttc remisé</t>
  </si>
  <si>
    <t>CoEF</t>
  </si>
  <si>
    <t>AGEoT Co</t>
  </si>
  <si>
    <t>CA TTC HP HM  MOINS LES PIQUES</t>
  </si>
  <si>
    <t>POSE HT MOINS PIQUES</t>
  </si>
  <si>
    <t>PIERRE HT MOINS PIQUE</t>
  </si>
  <si>
    <t xml:space="preserve">CA TTC HP HM  </t>
  </si>
  <si>
    <t>COM MEUBLES</t>
  </si>
  <si>
    <t>COM POSE + GRANIT</t>
  </si>
  <si>
    <t>total com</t>
  </si>
  <si>
    <t>com pique</t>
  </si>
  <si>
    <t>prime objectif</t>
  </si>
  <si>
    <t>ventes payable</t>
  </si>
  <si>
    <t>VENTES GELER</t>
  </si>
  <si>
    <t>FRAIS DE VIE 73,91</t>
  </si>
  <si>
    <t xml:space="preserve">com payable </t>
  </si>
  <si>
    <t>com geler</t>
  </si>
  <si>
    <t/>
  </si>
  <si>
    <t>FRAIS DE ROUTE 150</t>
  </si>
  <si>
    <t>NBR jours</t>
  </si>
  <si>
    <t>total frais</t>
  </si>
  <si>
    <t>com pool 4</t>
  </si>
  <si>
    <t>total a payer</t>
  </si>
  <si>
    <t>com vente</t>
  </si>
  <si>
    <t>prime acompte</t>
  </si>
  <si>
    <t>PRÊTRE</t>
  </si>
  <si>
    <t>07 71 14 13 17</t>
  </si>
  <si>
    <t>06 74 94 76 18</t>
  </si>
  <si>
    <t>thierrypaul.pretre@wanadoo.fr</t>
  </si>
  <si>
    <t>PEREZ P</t>
  </si>
  <si>
    <t>ETM</t>
  </si>
  <si>
    <t>Credit 0% 15 000€ (modif des 16 000€ pour avoir assurance Gratuite, AGIOS 9,9% =&gt; 1485€</t>
  </si>
  <si>
    <t>Chque</t>
  </si>
  <si>
    <t>Echelonné</t>
  </si>
  <si>
    <r>
      <rPr>
        <b/>
        <sz val="10"/>
        <color rgb="FFFF0000"/>
        <rFont val="Calibri"/>
        <family val="2"/>
      </rPr>
      <t>Sofinco 0%</t>
    </r>
    <r>
      <rPr>
        <sz val="10"/>
        <color theme="1"/>
        <rFont val="Calibri"/>
        <family val="2"/>
      </rPr>
      <t xml:space="preserve"> de 15000€ sur 36 mois</t>
    </r>
    <r>
      <rPr>
        <b/>
        <sz val="10"/>
        <color theme="1"/>
        <rFont val="Calibri"/>
        <family val="2"/>
      </rPr>
      <t xml:space="preserve"> (Agios :1485 €)</t>
    </r>
    <r>
      <rPr>
        <sz val="10"/>
        <color theme="1"/>
        <rFont val="Calibri"/>
        <family val="2"/>
      </rPr>
      <t xml:space="preserve"> /  LBP N°4453019 : 3 962€ / Encssmnt le 04/06/2025 + LBP N°4453020 : 3 000€ / Encssmnt le</t>
    </r>
    <r>
      <rPr>
        <b/>
        <sz val="10"/>
        <color rgb="FFFF0000"/>
        <rFont val="Calibri"/>
        <family val="2"/>
      </rPr>
      <t xml:space="preserve"> 15/11/2025</t>
    </r>
  </si>
  <si>
    <t>ISELI</t>
  </si>
  <si>
    <t>06 74 77 52 83</t>
  </si>
  <si>
    <t>nathaliegrivet@orange.fr</t>
  </si>
  <si>
    <t>ETB</t>
  </si>
  <si>
    <t>Immediat</t>
  </si>
  <si>
    <t>CA N°6242262 : 7 000€ / Encssmnt Immédiat</t>
  </si>
  <si>
    <t>MULIN</t>
  </si>
  <si>
    <t>06 76 73 63 08</t>
  </si>
  <si>
    <t>06 71 02 81 43</t>
  </si>
  <si>
    <t>charlesmartinemulin@hotmail.fr</t>
  </si>
  <si>
    <t>CB / Chque</t>
  </si>
  <si>
    <t>CB : 800€ + CA N°6912799 : 5 000€ / Encssmnt Immédiat</t>
  </si>
  <si>
    <t>PAUTHIER &amp; DELABRE</t>
  </si>
  <si>
    <t>06 33 54 91 22</t>
  </si>
  <si>
    <t>delabre.pascal24@gmail.com</t>
  </si>
  <si>
    <t>ETS</t>
  </si>
  <si>
    <t>Credit 0% 8 900€ , AGIOS 9,9% =&gt; 881,10€</t>
  </si>
  <si>
    <r>
      <rPr>
        <b/>
        <sz val="10"/>
        <color rgb="FFFF0000"/>
        <rFont val="Calibri"/>
        <family val="2"/>
      </rPr>
      <t>Sofinco 0%</t>
    </r>
    <r>
      <rPr>
        <b/>
        <sz val="10"/>
        <color theme="1"/>
        <rFont val="Calibri"/>
        <family val="2"/>
      </rPr>
      <t xml:space="preserve"> de 15000€ sur 36 mois (Agios :881,10 €) + CE N°0000179 : 4 000€ / Encssmnt Immediat - </t>
    </r>
    <r>
      <rPr>
        <b/>
        <sz val="10"/>
        <color rgb="FFFF0000"/>
        <rFont val="Calibri"/>
        <family val="2"/>
      </rPr>
      <t>Attente BdC signé AVEC TVA 20%</t>
    </r>
  </si>
  <si>
    <t>SOULIS</t>
  </si>
  <si>
    <t>06 87 17 18 31</t>
  </si>
  <si>
    <t>06 26 92 50 38</t>
  </si>
  <si>
    <t>tgierry.soulis@neuf.fr</t>
  </si>
  <si>
    <r>
      <t xml:space="preserve">CB 600€ + CA N°3676536 : </t>
    </r>
    <r>
      <rPr>
        <sz val="10"/>
        <rFont val="Calibri"/>
        <family val="2"/>
      </rPr>
      <t>5 000€</t>
    </r>
    <r>
      <rPr>
        <b/>
        <sz val="10"/>
        <color rgb="FFFF0000"/>
        <rFont val="Calibri"/>
        <family val="2"/>
      </rPr>
      <t xml:space="preserve"> </t>
    </r>
    <r>
      <rPr>
        <sz val="10"/>
        <color theme="1"/>
        <rFont val="Calibri"/>
        <family val="2"/>
      </rPr>
      <t xml:space="preserve">/ Encssmnt Immédiat - </t>
    </r>
    <r>
      <rPr>
        <b/>
        <sz val="10"/>
        <color theme="1"/>
        <rFont val="Calibri"/>
        <family val="2"/>
      </rPr>
      <t>Livr. Lozère (48)</t>
    </r>
  </si>
  <si>
    <t>VENDOLA</t>
  </si>
  <si>
    <t>06 73 06 05 36</t>
  </si>
  <si>
    <t>griffdange@gmail.com</t>
  </si>
  <si>
    <r>
      <t>Chque</t>
    </r>
    <r>
      <rPr>
        <b/>
        <sz val="10"/>
        <color rgb="FFFF0000"/>
        <rFont val="Calibri"/>
        <family val="2"/>
      </rPr>
      <t xml:space="preserve"> </t>
    </r>
    <r>
      <rPr>
        <b/>
        <sz val="10"/>
        <rFont val="Calibri"/>
        <family val="2"/>
      </rPr>
      <t xml:space="preserve">5 500€ </t>
    </r>
    <r>
      <rPr>
        <b/>
        <sz val="10"/>
        <color theme="1"/>
        <rFont val="Calibri"/>
        <family val="2"/>
      </rPr>
      <t xml:space="preserve">récupéré par B.BECOT / Encssmnt le </t>
    </r>
    <r>
      <rPr>
        <b/>
        <sz val="10"/>
        <color rgb="FFFF0000"/>
        <rFont val="Calibri"/>
        <family val="2"/>
      </rPr>
      <t>10/06/2025</t>
    </r>
  </si>
  <si>
    <t>TISSOT</t>
  </si>
  <si>
    <t>06 07 86 70 52</t>
  </si>
  <si>
    <t>johanne.tissot@orange.fr</t>
  </si>
  <si>
    <r>
      <t xml:space="preserve">Bpop N°0001498 : 7 000€ / Encssmnt Immediat </t>
    </r>
    <r>
      <rPr>
        <b/>
        <i/>
        <sz val="10"/>
        <color theme="1"/>
        <rFont val="Calibri"/>
        <family val="2"/>
      </rPr>
      <t>(EMETTEUR : AMIS =&gt; M. &amp; Mme SEIBERT LUDOVIC)</t>
    </r>
  </si>
  <si>
    <t>STOPPANI</t>
  </si>
  <si>
    <t>06 83 34 43 40</t>
  </si>
  <si>
    <t>06 18 91 59 13</t>
  </si>
  <si>
    <t>03 81 80 27 33</t>
  </si>
  <si>
    <t>michelstoppani@orange.fr / mengarda.sandrine@orange.fr</t>
  </si>
  <si>
    <t>Crédit 0% 13 000€ 48mois, AGIOS 12,83% = 1667,90€</t>
  </si>
  <si>
    <r>
      <rPr>
        <b/>
        <sz val="10"/>
        <color rgb="FFFF0000"/>
        <rFont val="Calibri"/>
        <family val="2"/>
      </rPr>
      <t>Sofinco 0%</t>
    </r>
    <r>
      <rPr>
        <b/>
        <sz val="10"/>
        <color theme="1"/>
        <rFont val="Calibri"/>
        <family val="2"/>
      </rPr>
      <t xml:space="preserve"> de 13 000€ sur 48 mois </t>
    </r>
    <r>
      <rPr>
        <b/>
        <i/>
        <sz val="10"/>
        <color theme="1"/>
        <rFont val="Calibri"/>
        <family val="2"/>
      </rPr>
      <t>(Agios :1 667,90€ €)</t>
    </r>
    <r>
      <rPr>
        <b/>
        <sz val="10"/>
        <color theme="1"/>
        <rFont val="Calibri"/>
        <family val="2"/>
      </rPr>
      <t xml:space="preserve"> + CE N°5137572 : 5 922€ / Encssmnt le </t>
    </r>
    <r>
      <rPr>
        <b/>
        <sz val="10"/>
        <color rgb="FFFF0000"/>
        <rFont val="Calibri"/>
        <family val="2"/>
      </rPr>
      <t>10/06/2025</t>
    </r>
  </si>
  <si>
    <t>BARDEY</t>
  </si>
  <si>
    <t>06 73 86 11 98</t>
  </si>
  <si>
    <t>jacqueline.bardey@wanadoo.fr</t>
  </si>
  <si>
    <r>
      <t xml:space="preserve">CB : 1 500€ + Chèque CA N°516881 : 5 000€ envoyé Clt le 02/06 / </t>
    </r>
    <r>
      <rPr>
        <sz val="10"/>
        <rFont val="Calibri"/>
        <family val="2"/>
      </rPr>
      <t xml:space="preserve">Encssmnt Immédiat </t>
    </r>
    <r>
      <rPr>
        <b/>
        <sz val="10"/>
        <color theme="1"/>
        <rFont val="Calibri"/>
        <family val="2"/>
      </rPr>
      <t>- PdT Granit</t>
    </r>
  </si>
  <si>
    <t>BAUMONT</t>
  </si>
  <si>
    <t>06 75 12 27 07</t>
  </si>
  <si>
    <t>christian.beaumont@orange.fr</t>
  </si>
  <si>
    <t>Cb / Vrmnt</t>
  </si>
  <si>
    <t>A recevoir</t>
  </si>
  <si>
    <r>
      <t xml:space="preserve">CB : 2 000€ + </t>
    </r>
    <r>
      <rPr>
        <b/>
        <sz val="10"/>
        <color rgb="FFFF0000"/>
        <rFont val="Calibri"/>
        <family val="2"/>
      </rPr>
      <t xml:space="preserve">Virement à recevoir 6 000€ </t>
    </r>
  </si>
  <si>
    <t>RÉTHORÉ</t>
  </si>
  <si>
    <t>06 75 85 51 76</t>
  </si>
  <si>
    <t>06 34 40 43 71</t>
  </si>
  <si>
    <t>yves.rethore@sfr.fr</t>
  </si>
  <si>
    <t>Cb / Chque</t>
  </si>
  <si>
    <r>
      <t xml:space="preserve">CB : 1 500€ + Chèque </t>
    </r>
    <r>
      <rPr>
        <b/>
        <sz val="10"/>
        <color rgb="FFFF0000"/>
        <rFont val="Calibri"/>
        <family val="2"/>
      </rPr>
      <t>5 500€ à recevoir par courrier</t>
    </r>
  </si>
  <si>
    <t>NOM DU piqueur</t>
  </si>
  <si>
    <t>com vendeur</t>
  </si>
  <si>
    <t xml:space="preserve">nom du client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</si>
</sst>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164" formatCode="0.0%"/>
    <numFmt numFmtId="165" formatCode="d/m/yyyy"/>
    <numFmt numFmtId="166" formatCode="dd/mm/yy"/>
    <numFmt numFmtId="167" formatCode="0#&quot; &quot;##&quot; &quot;##&quot; &quot;##&quot; &quot;##"/>
    <numFmt numFmtId="168" formatCode="#,##0.00\ &quot;€&quot;"/>
    <numFmt numFmtId="169" formatCode="_-* #,##0.00\ _€_-;\-* #,##0.00\ _€_-;_-* &quot;-&quot;??\ _€_-;_-@"/>
    <numFmt numFmtId="170" formatCode="_-* #,##0\ _€_-;\-* #,##0\ _€_-;_-* &quot;-&quot;??\ _€_-;_-@"/>
    <numFmt numFmtId="171" formatCode="0.0"/>
    <numFmt numFmtId="172" formatCode="dd/mm/yy;@"/>
    <numFmt numFmtId="173" formatCode="#,##0\ &quot;€&quot;"/>
  </numFmts>
  <fonts count="30" x14ac:knownFonts="1">
    <font>
      <sz val="11"/>
      <color theme="1"/>
      <name val="Calibri"/>
      <scheme val="minor"/>
    </font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2"/>
      <color theme="1"/>
      <name val="Calibri"/>
      <family val="2"/>
    </font>
    <font>
      <b/>
      <sz val="8"/>
      <color theme="1"/>
      <name val="Arial"/>
      <family val="2"/>
    </font>
    <font>
      <sz val="24"/>
      <color theme="0"/>
      <name val="Calibri"/>
      <family val="2"/>
    </font>
    <font>
      <sz val="11"/>
      <name val="Calibri"/>
      <family val="2"/>
    </font>
    <font>
      <b/>
      <sz val="14"/>
      <color theme="1"/>
      <name val="Calibri"/>
      <family val="2"/>
    </font>
    <font>
      <b/>
      <sz val="12"/>
      <color theme="1"/>
      <name val="Calibri"/>
      <family val="2"/>
    </font>
    <font>
      <b/>
      <sz val="6"/>
      <color theme="1"/>
      <name val="Calibri"/>
      <family val="2"/>
    </font>
    <font>
      <sz val="10"/>
      <color theme="1"/>
      <name val="Calibri"/>
      <family val="2"/>
    </font>
    <font>
      <b/>
      <sz val="10"/>
      <color theme="1"/>
      <name val="Calibri"/>
      <family val="2"/>
    </font>
    <font>
      <b/>
      <sz val="10"/>
      <color theme="0"/>
      <name val="Calibri"/>
      <family val="2"/>
    </font>
    <font>
      <b/>
      <i/>
      <sz val="10"/>
      <color theme="1"/>
      <name val="Calibri"/>
      <family val="2"/>
    </font>
    <font>
      <b/>
      <sz val="12"/>
      <color theme="0"/>
      <name val="Calibri"/>
      <family val="2"/>
    </font>
    <font>
      <sz val="11"/>
      <color theme="0"/>
      <name val="Calibri"/>
      <family val="2"/>
    </font>
    <font>
      <sz val="9"/>
      <color theme="0"/>
      <name val="Calibri"/>
      <family val="2"/>
    </font>
    <font>
      <b/>
      <vertAlign val="superscript"/>
      <sz val="12"/>
      <color theme="1"/>
      <name val="Calibri"/>
      <family val="2"/>
    </font>
    <font>
      <sz val="11"/>
      <color theme="1"/>
      <name val="Calibri"/>
      <family val="2"/>
      <scheme val="minor"/>
    </font>
    <font>
      <b/>
      <sz val="10"/>
      <color theme="0"/>
      <name val="Aptos Narrow"/>
      <family val="2"/>
    </font>
    <font>
      <u/>
      <sz val="11"/>
      <color theme="1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FF0000"/>
      <name val="Calibri"/>
      <family val="2"/>
    </font>
    <font>
      <u/>
      <sz val="10"/>
      <name val="Calibri"/>
      <family val="2"/>
      <scheme val="minor"/>
    </font>
    <font>
      <sz val="10"/>
      <name val="Calibri"/>
      <family val="2"/>
    </font>
    <font>
      <b/>
      <sz val="11"/>
      <color theme="1"/>
      <name val="Calibri"/>
      <family val="2"/>
      <scheme val="minor"/>
    </font>
    <font>
      <b/>
      <sz val="10"/>
      <name val="Calibri"/>
      <family val="2"/>
    </font>
    <font>
      <u/>
      <sz val="10"/>
      <name val="Calibri"/>
      <family val="2"/>
    </font>
  </fonts>
  <fills count="21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DBE5F1"/>
        <bgColor rgb="FFDBE5F1"/>
      </patternFill>
    </fill>
    <fill>
      <patternFill patternType="solid">
        <fgColor rgb="FF7030A0"/>
        <bgColor rgb="FF7030A0"/>
      </patternFill>
    </fill>
    <fill>
      <patternFill patternType="solid">
        <fgColor theme="0"/>
        <bgColor theme="0"/>
      </patternFill>
    </fill>
    <fill>
      <patternFill patternType="solid">
        <fgColor rgb="FFDCE6F1"/>
        <bgColor rgb="FFDCE6F1"/>
      </patternFill>
    </fill>
    <fill>
      <patternFill patternType="solid">
        <fgColor rgb="FF17365D"/>
        <bgColor rgb="FF17365D"/>
      </patternFill>
    </fill>
    <fill>
      <patternFill patternType="solid">
        <fgColor theme="4"/>
        <bgColor theme="4"/>
      </patternFill>
    </fill>
    <fill>
      <patternFill patternType="solid">
        <fgColor rgb="FF3BAD4E"/>
        <bgColor rgb="FF669900"/>
      </patternFill>
    </fill>
    <fill>
      <patternFill patternType="solid">
        <fgColor rgb="FF3BAD4E"/>
        <bgColor indexed="64"/>
      </patternFill>
    </fill>
    <fill>
      <patternFill patternType="solid">
        <fgColor theme="9" tint="0.79998168889431442"/>
        <bgColor rgb="FFDBE5F1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3BAD4E"/>
        <bgColor rgb="FF3BAD4E"/>
      </patternFill>
    </fill>
    <fill>
      <patternFill patternType="solid">
        <fgColor rgb="FFFFFF00"/>
        <bgColor rgb="FFDBE5F1"/>
      </patternFill>
    </fill>
    <fill>
      <patternFill patternType="solid">
        <fgColor rgb="FFFFFF00"/>
        <bgColor rgb="FF17365D"/>
      </patternFill>
    </fill>
    <fill>
      <patternFill patternType="solid">
        <fgColor rgb="FF92D050"/>
        <bgColor indexed="64"/>
      </patternFill>
    </fill>
    <fill>
      <patternFill patternType="lightUp">
        <fgColor auto="1"/>
        <bgColor rgb="FFDBE5F1"/>
      </patternFill>
    </fill>
    <fill>
      <patternFill patternType="solid">
        <fgColor theme="4" tint="0.79998168889431442"/>
        <bgColor theme="0"/>
      </patternFill>
    </fill>
    <fill>
      <patternFill patternType="solid">
        <fgColor theme="4" tint="0.79998168889431442"/>
        <bgColor rgb="FFDCE6F1"/>
      </patternFill>
    </fill>
    <fill>
      <patternFill patternType="solid">
        <fgColor theme="4" tint="0.79998168889431442"/>
        <bgColor indexed="64"/>
      </patternFill>
    </fill>
  </fills>
  <borders count="39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/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dotted">
        <color rgb="FF000000"/>
      </right>
      <top/>
      <bottom/>
      <diagonal/>
    </border>
    <border>
      <left style="dotted">
        <color rgb="FF000000"/>
      </left>
      <right style="dotted">
        <color rgb="FF000000"/>
      </right>
      <top/>
      <bottom/>
      <diagonal/>
    </border>
    <border>
      <left/>
      <right style="dotted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theme="0"/>
      </left>
      <right style="thin">
        <color theme="0"/>
      </right>
      <top style="medium">
        <color theme="0"/>
      </top>
      <bottom style="medium">
        <color theme="0"/>
      </bottom>
      <diagonal/>
    </border>
    <border>
      <left style="thin">
        <color theme="0"/>
      </left>
      <right style="thin">
        <color theme="0"/>
      </right>
      <top style="medium">
        <color theme="0"/>
      </top>
      <bottom style="medium">
        <color theme="0"/>
      </bottom>
      <diagonal/>
    </border>
    <border>
      <left style="thin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/>
      <top style="dotted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theme="0"/>
      </right>
      <top style="thin">
        <color theme="0"/>
      </top>
      <bottom style="thin">
        <color rgb="FF000000"/>
      </bottom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4">
    <xf numFmtId="0" fontId="0" fillId="0" borderId="0"/>
    <xf numFmtId="0" fontId="1" fillId="0" borderId="10"/>
    <xf numFmtId="9" fontId="20" fillId="0" borderId="0" applyFont="0" applyFill="0" applyBorder="0" applyAlignment="0" applyProtection="0"/>
    <xf numFmtId="0" fontId="22" fillId="0" borderId="0" applyNumberFormat="0" applyFill="0" applyBorder="0" applyAlignment="0" applyProtection="0"/>
  </cellStyleXfs>
  <cellXfs count="207">
    <xf numFmtId="0" fontId="0" fillId="0" borderId="0" xfId="0"/>
    <xf numFmtId="0" fontId="2" fillId="0" borderId="0" xfId="0" applyFont="1" applyAlignment="1">
      <alignment horizontal="left"/>
    </xf>
    <xf numFmtId="164" fontId="3" fillId="0" borderId="0" xfId="0" applyNumberFormat="1" applyFont="1" applyAlignment="1">
      <alignment horizontal="center"/>
    </xf>
    <xf numFmtId="0" fontId="4" fillId="0" borderId="0" xfId="0" applyFont="1"/>
    <xf numFmtId="0" fontId="6" fillId="0" borderId="0" xfId="0" applyFont="1"/>
    <xf numFmtId="9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164" fontId="2" fillId="0" borderId="0" xfId="0" applyNumberFormat="1" applyFont="1" applyAlignment="1">
      <alignment horizontal="center"/>
    </xf>
    <xf numFmtId="10" fontId="3" fillId="0" borderId="0" xfId="0" applyNumberFormat="1" applyFont="1"/>
    <xf numFmtId="9" fontId="2" fillId="0" borderId="0" xfId="0" applyNumberFormat="1" applyFont="1"/>
    <xf numFmtId="0" fontId="5" fillId="0" borderId="0" xfId="0" applyFont="1" applyAlignment="1">
      <alignment horizontal="center"/>
    </xf>
    <xf numFmtId="166" fontId="5" fillId="0" borderId="0" xfId="0" applyNumberFormat="1" applyFont="1" applyAlignment="1">
      <alignment horizontal="center"/>
    </xf>
    <xf numFmtId="165" fontId="5" fillId="0" borderId="0" xfId="0" applyNumberFormat="1" applyFont="1" applyAlignment="1">
      <alignment horizontal="center"/>
    </xf>
    <xf numFmtId="0" fontId="10" fillId="0" borderId="7" xfId="0" applyFont="1" applyBorder="1" applyAlignment="1">
      <alignment horizontal="center" vertical="center" wrapText="1"/>
    </xf>
    <xf numFmtId="166" fontId="10" fillId="0" borderId="7" xfId="0" applyNumberFormat="1" applyFont="1" applyBorder="1" applyAlignment="1">
      <alignment horizontal="center" vertical="center" wrapText="1"/>
    </xf>
    <xf numFmtId="165" fontId="10" fillId="0" borderId="0" xfId="0" applyNumberFormat="1" applyFont="1" applyAlignment="1">
      <alignment horizontal="center" vertical="center" wrapText="1"/>
    </xf>
    <xf numFmtId="165" fontId="10" fillId="0" borderId="7" xfId="0" applyNumberFormat="1" applyFont="1" applyBorder="1" applyAlignment="1">
      <alignment horizontal="center" vertical="center" wrapText="1"/>
    </xf>
    <xf numFmtId="167" fontId="10" fillId="0" borderId="7" xfId="0" applyNumberFormat="1" applyFont="1" applyBorder="1" applyAlignment="1">
      <alignment horizontal="center" vertical="center" wrapText="1"/>
    </xf>
    <xf numFmtId="164" fontId="10" fillId="0" borderId="7" xfId="0" applyNumberFormat="1" applyFont="1" applyBorder="1" applyAlignment="1">
      <alignment horizontal="center" vertical="center" wrapText="1"/>
    </xf>
    <xf numFmtId="168" fontId="10" fillId="0" borderId="7" xfId="0" applyNumberFormat="1" applyFont="1" applyBorder="1" applyAlignment="1">
      <alignment horizontal="center" vertical="center" wrapText="1"/>
    </xf>
    <xf numFmtId="2" fontId="10" fillId="0" borderId="7" xfId="0" applyNumberFormat="1" applyFont="1" applyBorder="1" applyAlignment="1">
      <alignment horizontal="center" vertical="center" wrapText="1"/>
    </xf>
    <xf numFmtId="165" fontId="11" fillId="2" borderId="7" xfId="0" applyNumberFormat="1" applyFont="1" applyFill="1" applyBorder="1" applyAlignment="1">
      <alignment horizontal="center" vertical="center" textRotation="90" wrapText="1"/>
    </xf>
    <xf numFmtId="0" fontId="12" fillId="0" borderId="8" xfId="0" applyFont="1" applyBorder="1" applyAlignment="1">
      <alignment horizontal="center"/>
    </xf>
    <xf numFmtId="166" fontId="12" fillId="0" borderId="8" xfId="0" applyNumberFormat="1" applyFont="1" applyBorder="1" applyAlignment="1">
      <alignment horizontal="left" vertical="center"/>
    </xf>
    <xf numFmtId="165" fontId="12" fillId="0" borderId="0" xfId="0" applyNumberFormat="1" applyFont="1" applyAlignment="1">
      <alignment horizontal="left" vertical="center"/>
    </xf>
    <xf numFmtId="165" fontId="12" fillId="0" borderId="8" xfId="0" applyNumberFormat="1" applyFont="1" applyBorder="1" applyAlignment="1">
      <alignment horizontal="left" vertical="center"/>
    </xf>
    <xf numFmtId="167" fontId="12" fillId="0" borderId="8" xfId="0" applyNumberFormat="1" applyFont="1" applyBorder="1" applyAlignment="1">
      <alignment horizontal="center" vertical="center"/>
    </xf>
    <xf numFmtId="9" fontId="12" fillId="0" borderId="8" xfId="0" applyNumberFormat="1" applyFont="1" applyBorder="1" applyAlignment="1">
      <alignment horizontal="center" vertical="center"/>
    </xf>
    <xf numFmtId="168" fontId="12" fillId="0" borderId="8" xfId="0" applyNumberFormat="1" applyFont="1" applyBorder="1" applyAlignment="1">
      <alignment horizontal="left" vertical="center"/>
    </xf>
    <xf numFmtId="0" fontId="13" fillId="3" borderId="9" xfId="0" applyFont="1" applyFill="1" applyBorder="1" applyAlignment="1">
      <alignment horizontal="center"/>
    </xf>
    <xf numFmtId="166" fontId="13" fillId="3" borderId="9" xfId="0" applyNumberFormat="1" applyFont="1" applyFill="1" applyBorder="1" applyAlignment="1">
      <alignment horizontal="left" vertical="center"/>
    </xf>
    <xf numFmtId="165" fontId="13" fillId="0" borderId="0" xfId="0" applyNumberFormat="1" applyFont="1" applyAlignment="1">
      <alignment horizontal="left" vertical="center"/>
    </xf>
    <xf numFmtId="165" fontId="13" fillId="3" borderId="9" xfId="0" applyNumberFormat="1" applyFont="1" applyFill="1" applyBorder="1" applyAlignment="1">
      <alignment horizontal="left" vertical="center"/>
    </xf>
    <xf numFmtId="167" fontId="13" fillId="3" borderId="9" xfId="0" applyNumberFormat="1" applyFont="1" applyFill="1" applyBorder="1" applyAlignment="1">
      <alignment horizontal="center" vertical="center"/>
    </xf>
    <xf numFmtId="9" fontId="13" fillId="3" borderId="9" xfId="0" applyNumberFormat="1" applyFont="1" applyFill="1" applyBorder="1" applyAlignment="1">
      <alignment horizontal="center" vertical="center"/>
    </xf>
    <xf numFmtId="164" fontId="12" fillId="3" borderId="9" xfId="0" applyNumberFormat="1" applyFont="1" applyFill="1" applyBorder="1" applyAlignment="1">
      <alignment horizontal="center" vertical="center"/>
    </xf>
    <xf numFmtId="168" fontId="13" fillId="3" borderId="9" xfId="0" applyNumberFormat="1" applyFont="1" applyFill="1" applyBorder="1" applyAlignment="1">
      <alignment horizontal="center" vertical="center"/>
    </xf>
    <xf numFmtId="168" fontId="13" fillId="3" borderId="9" xfId="0" applyNumberFormat="1" applyFont="1" applyFill="1" applyBorder="1" applyAlignment="1">
      <alignment horizontal="left" vertical="center"/>
    </xf>
    <xf numFmtId="0" fontId="3" fillId="0" borderId="0" xfId="0" applyFont="1"/>
    <xf numFmtId="0" fontId="15" fillId="0" borderId="7" xfId="0" applyFont="1" applyBorder="1" applyAlignment="1">
      <alignment horizontal="center" vertical="center" wrapText="1"/>
    </xf>
    <xf numFmtId="0" fontId="13" fillId="0" borderId="17" xfId="0" applyFont="1" applyBorder="1" applyAlignment="1">
      <alignment horizontal="center" vertical="center" wrapText="1"/>
    </xf>
    <xf numFmtId="166" fontId="13" fillId="0" borderId="18" xfId="0" applyNumberFormat="1" applyFont="1" applyBorder="1" applyAlignment="1">
      <alignment horizontal="center" vertical="center" wrapText="1"/>
    </xf>
    <xf numFmtId="0" fontId="13" fillId="0" borderId="19" xfId="0" applyFont="1" applyBorder="1" applyAlignment="1">
      <alignment horizontal="center" vertical="center" wrapText="1"/>
    </xf>
    <xf numFmtId="168" fontId="14" fillId="4" borderId="20" xfId="0" applyNumberFormat="1" applyFont="1" applyFill="1" applyBorder="1" applyAlignment="1">
      <alignment horizontal="center" vertical="center" wrapText="1"/>
    </xf>
    <xf numFmtId="165" fontId="11" fillId="2" borderId="21" xfId="0" applyNumberFormat="1" applyFont="1" applyFill="1" applyBorder="1" applyAlignment="1">
      <alignment horizontal="center" vertical="center" textRotation="90" wrapText="1"/>
    </xf>
    <xf numFmtId="168" fontId="13" fillId="6" borderId="23" xfId="0" applyNumberFormat="1" applyFont="1" applyFill="1" applyBorder="1" applyAlignment="1">
      <alignment horizontal="center" vertical="center"/>
    </xf>
    <xf numFmtId="0" fontId="10" fillId="0" borderId="0" xfId="0" applyFont="1"/>
    <xf numFmtId="166" fontId="16" fillId="7" borderId="28" xfId="0" applyNumberFormat="1" applyFont="1" applyFill="1" applyBorder="1"/>
    <xf numFmtId="0" fontId="16" fillId="7" borderId="29" xfId="0" applyFont="1" applyFill="1" applyBorder="1"/>
    <xf numFmtId="168" fontId="16" fillId="7" borderId="29" xfId="0" applyNumberFormat="1" applyFont="1" applyFill="1" applyBorder="1"/>
    <xf numFmtId="166" fontId="10" fillId="0" borderId="5" xfId="0" applyNumberFormat="1" applyFont="1" applyBorder="1"/>
    <xf numFmtId="0" fontId="10" fillId="0" borderId="31" xfId="0" applyFont="1" applyBorder="1" applyAlignment="1">
      <alignment horizontal="left"/>
    </xf>
    <xf numFmtId="166" fontId="10" fillId="0" borderId="31" xfId="0" applyNumberFormat="1" applyFont="1" applyBorder="1" applyAlignment="1">
      <alignment horizontal="center"/>
    </xf>
    <xf numFmtId="0" fontId="10" fillId="0" borderId="31" xfId="0" applyFont="1" applyBorder="1"/>
    <xf numFmtId="165" fontId="12" fillId="0" borderId="9" xfId="0" applyNumberFormat="1" applyFont="1" applyBorder="1" applyAlignment="1">
      <alignment horizontal="left" vertical="center"/>
    </xf>
    <xf numFmtId="166" fontId="12" fillId="0" borderId="9" xfId="0" applyNumberFormat="1" applyFont="1" applyBorder="1" applyAlignment="1">
      <alignment horizontal="left" vertical="center"/>
    </xf>
    <xf numFmtId="164" fontId="12" fillId="0" borderId="9" xfId="0" applyNumberFormat="1" applyFont="1" applyBorder="1" applyAlignment="1">
      <alignment horizontal="center" vertical="center"/>
    </xf>
    <xf numFmtId="168" fontId="12" fillId="0" borderId="9" xfId="0" applyNumberFormat="1" applyFont="1" applyBorder="1" applyAlignment="1">
      <alignment horizontal="center" vertical="center"/>
    </xf>
    <xf numFmtId="0" fontId="13" fillId="3" borderId="9" xfId="0" applyFont="1" applyFill="1" applyBorder="1" applyAlignment="1">
      <alignment horizontal="left" vertical="center"/>
    </xf>
    <xf numFmtId="168" fontId="14" fillId="9" borderId="20" xfId="0" applyNumberFormat="1" applyFont="1" applyFill="1" applyBorder="1" applyAlignment="1">
      <alignment horizontal="center" vertical="center" wrapText="1"/>
    </xf>
    <xf numFmtId="166" fontId="14" fillId="9" borderId="13" xfId="0" applyNumberFormat="1" applyFont="1" applyFill="1" applyBorder="1" applyAlignment="1">
      <alignment horizontal="center" vertical="center" wrapText="1"/>
    </xf>
    <xf numFmtId="166" fontId="14" fillId="9" borderId="7" xfId="0" applyNumberFormat="1" applyFont="1" applyFill="1" applyBorder="1" applyAlignment="1">
      <alignment horizontal="center" vertical="center" wrapText="1"/>
    </xf>
    <xf numFmtId="0" fontId="14" fillId="9" borderId="7" xfId="0" applyFont="1" applyFill="1" applyBorder="1" applyAlignment="1">
      <alignment horizontal="center" vertical="center" wrapText="1"/>
    </xf>
    <xf numFmtId="168" fontId="14" fillId="9" borderId="7" xfId="0" applyNumberFormat="1" applyFont="1" applyFill="1" applyBorder="1" applyAlignment="1">
      <alignment horizontal="center" vertical="center" wrapText="1"/>
    </xf>
    <xf numFmtId="168" fontId="14" fillId="9" borderId="11" xfId="0" applyNumberFormat="1" applyFont="1" applyFill="1" applyBorder="1" applyAlignment="1">
      <alignment horizontal="center" vertical="center" wrapText="1"/>
    </xf>
    <xf numFmtId="168" fontId="14" fillId="9" borderId="12" xfId="0" applyNumberFormat="1" applyFont="1" applyFill="1" applyBorder="1" applyAlignment="1">
      <alignment horizontal="center" vertical="center" wrapText="1"/>
    </xf>
    <xf numFmtId="168" fontId="14" fillId="9" borderId="13" xfId="0" applyNumberFormat="1" applyFont="1" applyFill="1" applyBorder="1" applyAlignment="1">
      <alignment horizontal="center" vertical="center" wrapText="1"/>
    </xf>
    <xf numFmtId="168" fontId="14" fillId="9" borderId="14" xfId="0" applyNumberFormat="1" applyFont="1" applyFill="1" applyBorder="1" applyAlignment="1">
      <alignment horizontal="center" vertical="center" wrapText="1"/>
    </xf>
    <xf numFmtId="168" fontId="14" fillId="9" borderId="15" xfId="0" applyNumberFormat="1" applyFont="1" applyFill="1" applyBorder="1" applyAlignment="1">
      <alignment horizontal="center" vertical="center" wrapText="1"/>
    </xf>
    <xf numFmtId="0" fontId="14" fillId="9" borderId="16" xfId="0" applyFont="1" applyFill="1" applyBorder="1" applyAlignment="1">
      <alignment horizontal="center" vertical="center" wrapText="1"/>
    </xf>
    <xf numFmtId="2" fontId="14" fillId="9" borderId="11" xfId="0" applyNumberFormat="1" applyFont="1" applyFill="1" applyBorder="1" applyAlignment="1">
      <alignment horizontal="center" vertical="center" wrapText="1"/>
    </xf>
    <xf numFmtId="14" fontId="5" fillId="0" borderId="0" xfId="0" applyNumberFormat="1" applyFont="1"/>
    <xf numFmtId="9" fontId="10" fillId="0" borderId="7" xfId="0" applyNumberFormat="1" applyFont="1" applyBorder="1" applyAlignment="1">
      <alignment horizontal="center" vertical="center" wrapText="1"/>
    </xf>
    <xf numFmtId="0" fontId="1" fillId="0" borderId="10" xfId="1"/>
    <xf numFmtId="0" fontId="3" fillId="2" borderId="10" xfId="1" applyFont="1" applyFill="1" applyAlignment="1">
      <alignment horizontal="center" vertical="center"/>
    </xf>
    <xf numFmtId="0" fontId="17" fillId="8" borderId="10" xfId="1" applyFont="1" applyFill="1" applyAlignment="1">
      <alignment horizontal="center" vertical="center"/>
    </xf>
    <xf numFmtId="0" fontId="18" fillId="8" borderId="10" xfId="1" applyFont="1" applyFill="1" applyAlignment="1">
      <alignment horizontal="center" vertical="center" wrapText="1"/>
    </xf>
    <xf numFmtId="0" fontId="1" fillId="0" borderId="33" xfId="1" applyBorder="1" applyAlignment="1">
      <alignment horizontal="center" vertical="center"/>
    </xf>
    <xf numFmtId="0" fontId="3" fillId="3" borderId="22" xfId="1" applyFont="1" applyFill="1" applyBorder="1"/>
    <xf numFmtId="168" fontId="12" fillId="5" borderId="7" xfId="1" applyNumberFormat="1" applyFont="1" applyFill="1" applyBorder="1" applyAlignment="1">
      <alignment horizontal="center" vertical="center"/>
    </xf>
    <xf numFmtId="0" fontId="1" fillId="0" borderId="33" xfId="1" applyBorder="1"/>
    <xf numFmtId="10" fontId="3" fillId="0" borderId="33" xfId="1" applyNumberFormat="1" applyFont="1" applyBorder="1"/>
    <xf numFmtId="9" fontId="3" fillId="0" borderId="33" xfId="1" applyNumberFormat="1" applyFont="1" applyBorder="1"/>
    <xf numFmtId="169" fontId="3" fillId="0" borderId="10" xfId="1" applyNumberFormat="1" applyFont="1"/>
    <xf numFmtId="168" fontId="12" fillId="5" borderId="16" xfId="1" applyNumberFormat="1" applyFont="1" applyFill="1" applyBorder="1" applyAlignment="1">
      <alignment horizontal="center" vertical="center"/>
    </xf>
    <xf numFmtId="170" fontId="14" fillId="13" borderId="21" xfId="1" applyNumberFormat="1" applyFont="1" applyFill="1" applyBorder="1" applyAlignment="1">
      <alignment horizontal="center" vertical="center"/>
    </xf>
    <xf numFmtId="170" fontId="14" fillId="13" borderId="21" xfId="1" applyNumberFormat="1" applyFont="1" applyFill="1" applyBorder="1" applyAlignment="1">
      <alignment horizontal="center" vertical="center" wrapText="1"/>
    </xf>
    <xf numFmtId="171" fontId="12" fillId="0" borderId="9" xfId="0" applyNumberFormat="1" applyFont="1" applyBorder="1" applyAlignment="1">
      <alignment horizontal="center" vertical="center"/>
    </xf>
    <xf numFmtId="171" fontId="13" fillId="3" borderId="9" xfId="0" applyNumberFormat="1" applyFont="1" applyFill="1" applyBorder="1" applyAlignment="1">
      <alignment horizontal="center" vertical="center"/>
    </xf>
    <xf numFmtId="171" fontId="14" fillId="7" borderId="30" xfId="0" applyNumberFormat="1" applyFont="1" applyFill="1" applyBorder="1" applyAlignment="1">
      <alignment horizontal="center" vertical="center"/>
    </xf>
    <xf numFmtId="165" fontId="23" fillId="3" borderId="9" xfId="3" applyNumberFormat="1" applyFont="1" applyFill="1" applyBorder="1" applyAlignment="1">
      <alignment horizontal="left" vertical="center"/>
    </xf>
    <xf numFmtId="172" fontId="10" fillId="0" borderId="7" xfId="0" applyNumberFormat="1" applyFont="1" applyBorder="1" applyAlignment="1">
      <alignment horizontal="center" vertical="center" wrapText="1"/>
    </xf>
    <xf numFmtId="172" fontId="13" fillId="3" borderId="9" xfId="0" applyNumberFormat="1" applyFont="1" applyFill="1" applyBorder="1" applyAlignment="1">
      <alignment horizontal="left" vertical="center"/>
    </xf>
    <xf numFmtId="172" fontId="0" fillId="0" borderId="0" xfId="0" applyNumberFormat="1"/>
    <xf numFmtId="168" fontId="14" fillId="9" borderId="35" xfId="0" applyNumberFormat="1" applyFont="1" applyFill="1" applyBorder="1" applyAlignment="1">
      <alignment horizontal="center" vertical="center" wrapText="1"/>
    </xf>
    <xf numFmtId="168" fontId="14" fillId="9" borderId="34" xfId="0" applyNumberFormat="1" applyFont="1" applyFill="1" applyBorder="1" applyAlignment="1">
      <alignment horizontal="center" vertical="center" wrapText="1"/>
    </xf>
    <xf numFmtId="173" fontId="10" fillId="0" borderId="7" xfId="0" applyNumberFormat="1" applyFont="1" applyBorder="1" applyAlignment="1">
      <alignment horizontal="center" vertical="center" wrapText="1"/>
    </xf>
    <xf numFmtId="173" fontId="0" fillId="0" borderId="0" xfId="0" applyNumberFormat="1"/>
    <xf numFmtId="173" fontId="14" fillId="9" borderId="7" xfId="0" applyNumberFormat="1" applyFont="1" applyFill="1" applyBorder="1" applyAlignment="1">
      <alignment horizontal="center" vertical="center" wrapText="1"/>
    </xf>
    <xf numFmtId="2" fontId="14" fillId="9" borderId="7" xfId="0" applyNumberFormat="1" applyFont="1" applyFill="1" applyBorder="1" applyAlignment="1">
      <alignment horizontal="center" vertical="center" wrapText="1"/>
    </xf>
    <xf numFmtId="2" fontId="0" fillId="0" borderId="0" xfId="0" applyNumberFormat="1"/>
    <xf numFmtId="165" fontId="25" fillId="0" borderId="8" xfId="3" applyNumberFormat="1" applyFont="1" applyBorder="1" applyAlignment="1">
      <alignment horizontal="left" vertical="center"/>
    </xf>
    <xf numFmtId="0" fontId="12" fillId="0" borderId="13" xfId="0" applyFont="1" applyBorder="1" applyAlignment="1">
      <alignment horizontal="center"/>
    </xf>
    <xf numFmtId="166" fontId="12" fillId="0" borderId="13" xfId="0" applyNumberFormat="1" applyFont="1" applyBorder="1" applyAlignment="1">
      <alignment horizontal="left" vertical="center"/>
    </xf>
    <xf numFmtId="165" fontId="12" fillId="0" borderId="13" xfId="0" applyNumberFormat="1" applyFont="1" applyBorder="1" applyAlignment="1">
      <alignment horizontal="left" vertical="center"/>
    </xf>
    <xf numFmtId="167" fontId="12" fillId="0" borderId="13" xfId="0" applyNumberFormat="1" applyFont="1" applyBorder="1" applyAlignment="1">
      <alignment horizontal="center" vertical="center"/>
    </xf>
    <xf numFmtId="9" fontId="12" fillId="0" borderId="13" xfId="0" applyNumberFormat="1" applyFont="1" applyBorder="1" applyAlignment="1">
      <alignment horizontal="center" vertical="center"/>
    </xf>
    <xf numFmtId="164" fontId="12" fillId="0" borderId="13" xfId="0" applyNumberFormat="1" applyFont="1" applyBorder="1" applyAlignment="1">
      <alignment horizontal="center" vertical="center"/>
    </xf>
    <xf numFmtId="168" fontId="12" fillId="0" borderId="13" xfId="0" applyNumberFormat="1" applyFont="1" applyBorder="1" applyAlignment="1">
      <alignment horizontal="center" vertical="center"/>
    </xf>
    <xf numFmtId="171" fontId="12" fillId="0" borderId="13" xfId="0" applyNumberFormat="1" applyFont="1" applyBorder="1" applyAlignment="1">
      <alignment horizontal="center" vertical="center"/>
    </xf>
    <xf numFmtId="168" fontId="12" fillId="0" borderId="13" xfId="0" applyNumberFormat="1" applyFont="1" applyBorder="1" applyAlignment="1">
      <alignment horizontal="left" vertical="center"/>
    </xf>
    <xf numFmtId="169" fontId="3" fillId="11" borderId="15" xfId="1" applyNumberFormat="1" applyFont="1" applyFill="1" applyBorder="1"/>
    <xf numFmtId="169" fontId="3" fillId="11" borderId="11" xfId="1" applyNumberFormat="1" applyFont="1" applyFill="1" applyBorder="1"/>
    <xf numFmtId="1" fontId="3" fillId="3" borderId="22" xfId="1" applyNumberFormat="1" applyFont="1" applyFill="1" applyBorder="1"/>
    <xf numFmtId="0" fontId="3" fillId="14" borderId="22" xfId="1" applyFont="1" applyFill="1" applyBorder="1"/>
    <xf numFmtId="0" fontId="3" fillId="14" borderId="32" xfId="1" applyFont="1" applyFill="1" applyBorder="1"/>
    <xf numFmtId="0" fontId="3" fillId="14" borderId="7" xfId="1" applyFont="1" applyFill="1" applyBorder="1"/>
    <xf numFmtId="2" fontId="3" fillId="14" borderId="32" xfId="1" applyNumberFormat="1" applyFont="1" applyFill="1" applyBorder="1"/>
    <xf numFmtId="171" fontId="14" fillId="15" borderId="30" xfId="0" applyNumberFormat="1" applyFont="1" applyFill="1" applyBorder="1" applyAlignment="1">
      <alignment horizontal="center" vertical="center"/>
    </xf>
    <xf numFmtId="169" fontId="3" fillId="14" borderId="36" xfId="1" applyNumberFormat="1" applyFont="1" applyFill="1" applyBorder="1"/>
    <xf numFmtId="0" fontId="3" fillId="14" borderId="13" xfId="1" applyFont="1" applyFill="1" applyBorder="1"/>
    <xf numFmtId="169" fontId="3" fillId="14" borderId="37" xfId="1" applyNumberFormat="1" applyFont="1" applyFill="1" applyBorder="1"/>
    <xf numFmtId="170" fontId="3" fillId="11" borderId="15" xfId="1" applyNumberFormat="1" applyFont="1" applyFill="1" applyBorder="1"/>
    <xf numFmtId="1" fontId="3" fillId="14" borderId="13" xfId="1" applyNumberFormat="1" applyFont="1" applyFill="1" applyBorder="1"/>
    <xf numFmtId="1" fontId="3" fillId="14" borderId="32" xfId="1" applyNumberFormat="1" applyFont="1" applyFill="1" applyBorder="1"/>
    <xf numFmtId="0" fontId="3" fillId="14" borderId="38" xfId="1" applyFont="1" applyFill="1" applyBorder="1"/>
    <xf numFmtId="1" fontId="0" fillId="0" borderId="0" xfId="0" applyNumberFormat="1"/>
    <xf numFmtId="171" fontId="3" fillId="3" borderId="22" xfId="1" applyNumberFormat="1" applyFont="1" applyFill="1" applyBorder="1"/>
    <xf numFmtId="0" fontId="0" fillId="16" borderId="0" xfId="0" applyFill="1"/>
    <xf numFmtId="1" fontId="3" fillId="14" borderId="38" xfId="1" applyNumberFormat="1" applyFont="1" applyFill="1" applyBorder="1"/>
    <xf numFmtId="1" fontId="0" fillId="16" borderId="0" xfId="0" applyNumberFormat="1" applyFill="1"/>
    <xf numFmtId="170" fontId="3" fillId="14" borderId="38" xfId="1" applyNumberFormat="1" applyFont="1" applyFill="1" applyBorder="1"/>
    <xf numFmtId="169" fontId="3" fillId="14" borderId="38" xfId="1" applyNumberFormat="1" applyFont="1" applyFill="1" applyBorder="1"/>
    <xf numFmtId="165" fontId="24" fillId="0" borderId="9" xfId="0" applyNumberFormat="1" applyFont="1" applyBorder="1" applyAlignment="1">
      <alignment horizontal="left" vertical="center"/>
    </xf>
    <xf numFmtId="172" fontId="24" fillId="0" borderId="8" xfId="0" applyNumberFormat="1" applyFont="1" applyBorder="1" applyAlignment="1">
      <alignment horizontal="left" vertical="center"/>
    </xf>
    <xf numFmtId="0" fontId="12" fillId="0" borderId="9" xfId="0" applyFont="1" applyBorder="1" applyAlignment="1">
      <alignment horizontal="center"/>
    </xf>
    <xf numFmtId="167" fontId="12" fillId="0" borderId="9" xfId="0" applyNumberFormat="1" applyFont="1" applyBorder="1" applyAlignment="1">
      <alignment horizontal="center" vertical="center"/>
    </xf>
    <xf numFmtId="165" fontId="25" fillId="0" borderId="9" xfId="3" applyNumberFormat="1" applyFont="1" applyBorder="1" applyAlignment="1">
      <alignment horizontal="left" vertical="center"/>
    </xf>
    <xf numFmtId="9" fontId="12" fillId="0" borderId="9" xfId="0" applyNumberFormat="1" applyFont="1" applyBorder="1" applyAlignment="1">
      <alignment horizontal="center" vertical="center"/>
    </xf>
    <xf numFmtId="168" fontId="12" fillId="0" borderId="9" xfId="0" applyNumberFormat="1" applyFont="1" applyBorder="1" applyAlignment="1">
      <alignment horizontal="left" vertical="center"/>
    </xf>
    <xf numFmtId="172" fontId="26" fillId="0" borderId="9" xfId="0" applyNumberFormat="1" applyFont="1" applyBorder="1" applyAlignment="1">
      <alignment horizontal="left" vertical="center"/>
    </xf>
    <xf numFmtId="168" fontId="13" fillId="17" borderId="9" xfId="0" applyNumberFormat="1" applyFont="1" applyFill="1" applyBorder="1" applyAlignment="1">
      <alignment horizontal="center" vertical="center"/>
    </xf>
    <xf numFmtId="165" fontId="24" fillId="3" borderId="9" xfId="0" applyNumberFormat="1" applyFont="1" applyFill="1" applyBorder="1" applyAlignment="1">
      <alignment horizontal="left" vertical="center"/>
    </xf>
    <xf numFmtId="172" fontId="28" fillId="3" borderId="9" xfId="0" applyNumberFormat="1" applyFont="1" applyFill="1" applyBorder="1" applyAlignment="1">
      <alignment horizontal="left" vertical="center"/>
    </xf>
    <xf numFmtId="165" fontId="29" fillId="0" borderId="9" xfId="0" applyNumberFormat="1" applyFont="1" applyBorder="1" applyAlignment="1">
      <alignment horizontal="left" vertical="center"/>
    </xf>
    <xf numFmtId="168" fontId="24" fillId="3" borderId="9" xfId="0" applyNumberFormat="1" applyFont="1" applyFill="1" applyBorder="1" applyAlignment="1">
      <alignment horizontal="left" vertical="center"/>
    </xf>
    <xf numFmtId="172" fontId="24" fillId="3" borderId="9" xfId="0" applyNumberFormat="1" applyFont="1" applyFill="1" applyBorder="1" applyAlignment="1">
      <alignment horizontal="left" vertical="center"/>
    </xf>
    <xf numFmtId="172" fontId="12" fillId="0" borderId="9" xfId="0" applyNumberFormat="1" applyFont="1" applyBorder="1" applyAlignment="1">
      <alignment horizontal="left" vertical="center"/>
    </xf>
    <xf numFmtId="172" fontId="26" fillId="0" borderId="9" xfId="0" applyNumberFormat="1" applyFont="1" applyBorder="1" applyAlignment="1">
      <alignment horizontal="center" vertical="center"/>
    </xf>
    <xf numFmtId="165" fontId="29" fillId="0" borderId="13" xfId="0" applyNumberFormat="1" applyFont="1" applyBorder="1" applyAlignment="1">
      <alignment horizontal="left" vertical="center"/>
    </xf>
    <xf numFmtId="172" fontId="24" fillId="0" borderId="13" xfId="0" applyNumberFormat="1" applyFont="1" applyBorder="1" applyAlignment="1">
      <alignment horizontal="left" vertical="center"/>
    </xf>
    <xf numFmtId="0" fontId="12" fillId="18" borderId="7" xfId="0" applyFont="1" applyFill="1" applyBorder="1" applyAlignment="1">
      <alignment horizontal="center" vertical="center"/>
    </xf>
    <xf numFmtId="166" fontId="12" fillId="18" borderId="7" xfId="0" applyNumberFormat="1" applyFont="1" applyFill="1" applyBorder="1" applyAlignment="1">
      <alignment horizontal="center" vertical="center"/>
    </xf>
    <xf numFmtId="165" fontId="12" fillId="18" borderId="7" xfId="0" applyNumberFormat="1" applyFont="1" applyFill="1" applyBorder="1" applyAlignment="1">
      <alignment horizontal="center" vertical="center"/>
    </xf>
    <xf numFmtId="9" fontId="12" fillId="18" borderId="7" xfId="0" applyNumberFormat="1" applyFont="1" applyFill="1" applyBorder="1" applyAlignment="1">
      <alignment horizontal="center" vertical="center"/>
    </xf>
    <xf numFmtId="168" fontId="12" fillId="18" borderId="7" xfId="0" applyNumberFormat="1" applyFont="1" applyFill="1" applyBorder="1" applyAlignment="1">
      <alignment horizontal="center" vertical="center"/>
    </xf>
    <xf numFmtId="2" fontId="12" fillId="18" borderId="7" xfId="0" applyNumberFormat="1" applyFont="1" applyFill="1" applyBorder="1" applyAlignment="1">
      <alignment horizontal="center" vertical="center"/>
    </xf>
    <xf numFmtId="168" fontId="13" fillId="19" borderId="23" xfId="0" applyNumberFormat="1" applyFont="1" applyFill="1" applyBorder="1" applyAlignment="1">
      <alignment horizontal="center" vertical="center"/>
    </xf>
    <xf numFmtId="168" fontId="12" fillId="18" borderId="11" xfId="0" applyNumberFormat="1" applyFont="1" applyFill="1" applyBorder="1" applyAlignment="1">
      <alignment horizontal="center" vertical="center"/>
    </xf>
    <xf numFmtId="168" fontId="12" fillId="18" borderId="15" xfId="0" applyNumberFormat="1" applyFont="1" applyFill="1" applyBorder="1" applyAlignment="1">
      <alignment horizontal="center" vertical="center"/>
    </xf>
    <xf numFmtId="168" fontId="12" fillId="18" borderId="22" xfId="0" applyNumberFormat="1" applyFont="1" applyFill="1" applyBorder="1" applyAlignment="1">
      <alignment horizontal="center" vertical="center"/>
    </xf>
    <xf numFmtId="168" fontId="12" fillId="18" borderId="23" xfId="0" applyNumberFormat="1" applyFont="1" applyFill="1" applyBorder="1" applyAlignment="1">
      <alignment horizontal="center" vertical="center"/>
    </xf>
    <xf numFmtId="2" fontId="12" fillId="18" borderId="22" xfId="0" applyNumberFormat="1" applyFont="1" applyFill="1" applyBorder="1" applyAlignment="1">
      <alignment horizontal="center" vertical="center"/>
    </xf>
    <xf numFmtId="171" fontId="12" fillId="18" borderId="7" xfId="0" applyNumberFormat="1" applyFont="1" applyFill="1" applyBorder="1" applyAlignment="1">
      <alignment horizontal="center" vertical="center"/>
    </xf>
    <xf numFmtId="165" fontId="12" fillId="20" borderId="24" xfId="0" applyNumberFormat="1" applyFont="1" applyFill="1" applyBorder="1" applyAlignment="1">
      <alignment horizontal="left" vertical="center"/>
    </xf>
    <xf numFmtId="166" fontId="12" fillId="20" borderId="25" xfId="0" applyNumberFormat="1" applyFont="1" applyFill="1" applyBorder="1" applyAlignment="1">
      <alignment horizontal="center" vertical="center"/>
    </xf>
    <xf numFmtId="165" fontId="12" fillId="20" borderId="26" xfId="0" applyNumberFormat="1" applyFont="1" applyFill="1" applyBorder="1" applyAlignment="1">
      <alignment horizontal="center" vertical="center"/>
    </xf>
    <xf numFmtId="168" fontId="12" fillId="18" borderId="27" xfId="0" applyNumberFormat="1" applyFont="1" applyFill="1" applyBorder="1" applyAlignment="1">
      <alignment horizontal="center" vertical="center"/>
    </xf>
    <xf numFmtId="9" fontId="12" fillId="18" borderId="12" xfId="2" applyFont="1" applyFill="1" applyBorder="1" applyAlignment="1">
      <alignment horizontal="center" vertical="center"/>
    </xf>
    <xf numFmtId="168" fontId="12" fillId="18" borderId="12" xfId="0" applyNumberFormat="1" applyFont="1" applyFill="1" applyBorder="1" applyAlignment="1">
      <alignment horizontal="center" vertical="center"/>
    </xf>
    <xf numFmtId="0" fontId="0" fillId="20" borderId="0" xfId="0" applyFill="1"/>
    <xf numFmtId="0" fontId="13" fillId="5" borderId="7" xfId="0" applyFont="1" applyFill="1" applyBorder="1" applyAlignment="1">
      <alignment horizontal="center" vertical="center"/>
    </xf>
    <xf numFmtId="166" fontId="13" fillId="5" borderId="7" xfId="0" applyNumberFormat="1" applyFont="1" applyFill="1" applyBorder="1" applyAlignment="1">
      <alignment horizontal="center" vertical="center"/>
    </xf>
    <xf numFmtId="165" fontId="13" fillId="5" borderId="7" xfId="0" applyNumberFormat="1" applyFont="1" applyFill="1" applyBorder="1" applyAlignment="1">
      <alignment horizontal="center" vertical="center"/>
    </xf>
    <xf numFmtId="9" fontId="13" fillId="5" borderId="7" xfId="0" applyNumberFormat="1" applyFont="1" applyFill="1" applyBorder="1" applyAlignment="1">
      <alignment horizontal="center" vertical="center"/>
    </xf>
    <xf numFmtId="168" fontId="13" fillId="5" borderId="7" xfId="0" applyNumberFormat="1" applyFont="1" applyFill="1" applyBorder="1" applyAlignment="1">
      <alignment horizontal="center" vertical="center"/>
    </xf>
    <xf numFmtId="2" fontId="13" fillId="5" borderId="7" xfId="0" applyNumberFormat="1" applyFont="1" applyFill="1" applyBorder="1" applyAlignment="1">
      <alignment horizontal="center" vertical="center"/>
    </xf>
    <xf numFmtId="168" fontId="13" fillId="5" borderId="11" xfId="0" applyNumberFormat="1" applyFont="1" applyFill="1" applyBorder="1" applyAlignment="1">
      <alignment horizontal="center" vertical="center"/>
    </xf>
    <xf numFmtId="168" fontId="13" fillId="5" borderId="15" xfId="0" applyNumberFormat="1" applyFont="1" applyFill="1" applyBorder="1" applyAlignment="1">
      <alignment horizontal="center" vertical="center"/>
    </xf>
    <xf numFmtId="168" fontId="13" fillId="5" borderId="22" xfId="0" applyNumberFormat="1" applyFont="1" applyFill="1" applyBorder="1" applyAlignment="1">
      <alignment horizontal="center" vertical="center"/>
    </xf>
    <xf numFmtId="168" fontId="13" fillId="5" borderId="23" xfId="0" applyNumberFormat="1" applyFont="1" applyFill="1" applyBorder="1" applyAlignment="1">
      <alignment horizontal="center" vertical="center"/>
    </xf>
    <xf numFmtId="2" fontId="13" fillId="5" borderId="22" xfId="0" applyNumberFormat="1" applyFont="1" applyFill="1" applyBorder="1" applyAlignment="1">
      <alignment horizontal="center" vertical="center"/>
    </xf>
    <xf numFmtId="171" fontId="13" fillId="5" borderId="7" xfId="0" applyNumberFormat="1" applyFont="1" applyFill="1" applyBorder="1" applyAlignment="1">
      <alignment horizontal="center" vertical="center"/>
    </xf>
    <xf numFmtId="165" fontId="13" fillId="0" borderId="24" xfId="0" applyNumberFormat="1" applyFont="1" applyBorder="1" applyAlignment="1">
      <alignment horizontal="left" vertical="center"/>
    </xf>
    <xf numFmtId="166" fontId="13" fillId="0" borderId="25" xfId="0" applyNumberFormat="1" applyFont="1" applyBorder="1" applyAlignment="1">
      <alignment horizontal="center" vertical="center"/>
    </xf>
    <xf numFmtId="165" fontId="13" fillId="0" borderId="26" xfId="0" applyNumberFormat="1" applyFont="1" applyBorder="1" applyAlignment="1">
      <alignment horizontal="center" vertical="center"/>
    </xf>
    <xf numFmtId="168" fontId="13" fillId="5" borderId="27" xfId="0" applyNumberFormat="1" applyFont="1" applyFill="1" applyBorder="1" applyAlignment="1">
      <alignment horizontal="center" vertical="center"/>
    </xf>
    <xf numFmtId="9" fontId="13" fillId="5" borderId="12" xfId="2" applyFont="1" applyFill="1" applyBorder="1" applyAlignment="1">
      <alignment horizontal="center" vertical="center"/>
    </xf>
    <xf numFmtId="168" fontId="13" fillId="5" borderId="12" xfId="0" applyNumberFormat="1" applyFont="1" applyFill="1" applyBorder="1" applyAlignment="1">
      <alignment horizontal="center" vertical="center"/>
    </xf>
    <xf numFmtId="0" fontId="27" fillId="0" borderId="0" xfId="0" applyFont="1"/>
    <xf numFmtId="1" fontId="3" fillId="3" borderId="15" xfId="1" applyNumberFormat="1" applyFont="1" applyFill="1" applyBorder="1"/>
    <xf numFmtId="0" fontId="7" fillId="9" borderId="1" xfId="0" applyFont="1" applyFill="1" applyBorder="1" applyAlignment="1">
      <alignment horizontal="center" vertical="center"/>
    </xf>
    <xf numFmtId="0" fontId="8" fillId="10" borderId="2" xfId="0" applyFont="1" applyFill="1" applyBorder="1"/>
    <xf numFmtId="0" fontId="8" fillId="10" borderId="10" xfId="0" applyFont="1" applyFill="1" applyBorder="1"/>
    <xf numFmtId="0" fontId="8" fillId="10" borderId="3" xfId="0" applyFont="1" applyFill="1" applyBorder="1"/>
    <xf numFmtId="0" fontId="9" fillId="0" borderId="4" xfId="0" applyFont="1" applyBorder="1" applyAlignment="1">
      <alignment horizontal="center" vertical="center"/>
    </xf>
    <xf numFmtId="0" fontId="8" fillId="0" borderId="5" xfId="0" applyFont="1" applyBorder="1"/>
    <xf numFmtId="0" fontId="8" fillId="0" borderId="6" xfId="0" applyFont="1" applyBorder="1"/>
    <xf numFmtId="165" fontId="9" fillId="0" borderId="4" xfId="0" applyNumberFormat="1" applyFont="1" applyBorder="1" applyAlignment="1">
      <alignment horizontal="center" vertical="center"/>
    </xf>
    <xf numFmtId="0" fontId="1" fillId="12" borderId="10" xfId="1" applyFill="1" applyAlignment="1">
      <alignment horizontal="center"/>
    </xf>
    <xf numFmtId="0" fontId="3" fillId="3" borderId="11" xfId="1" applyFont="1" applyFill="1" applyBorder="1" applyAlignment="1">
      <alignment horizontal="center"/>
    </xf>
    <xf numFmtId="0" fontId="3" fillId="3" borderId="15" xfId="1" applyFont="1" applyFill="1" applyBorder="1" applyAlignment="1">
      <alignment horizontal="center"/>
    </xf>
    <xf numFmtId="0" fontId="3" fillId="3" borderId="16" xfId="1" applyFont="1" applyFill="1" applyBorder="1" applyAlignment="1">
      <alignment horizontal="center"/>
    </xf>
    <xf numFmtId="0" fontId="12" fillId="0" borderId="9" xfId="0" applyNumberFormat="1" applyFont="1" applyBorder="1" applyAlignment="1">
      <alignment horizontal="left" vertical="center"/>
    </xf>
    <xf numFmtId="0" fontId="7" fillId="9" borderId="1" xfId="0" applyFont="1" applyFill="1" applyBorder="1" applyAlignment="1">
      <alignment vertical="center"/>
    </xf>
    <xf numFmtId="0" fontId="0" fillId="10" borderId="0" xfId="0" applyFill="1" applyAlignment="1"/>
  </cellXfs>
  <cellStyles count="4">
    <cellStyle name="Lien hypertexte" xfId="3" builtinId="8"/>
    <cellStyle name="Normal" xfId="0" builtinId="0"/>
    <cellStyle name="Normal 2" xfId="1" xr:uid="{3F52095E-5122-4CED-9298-7DCA75F42E66}"/>
    <cellStyle name="Pourcentage" xfId="2" builtinId="5"/>
  </cellStyles>
  <dxfs count="0"/>
  <tableStyles count="0" defaultTableStyle="TableStyleMedium2" defaultPivotStyle="PivotStyleLight16"/>
  <colors>
    <mruColors>
      <color rgb="FF3BAD4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david\OneDrive\Documents\Bureau\TABLEAU%20DES%20VENTES%20BesanconFoireBAC_BelAir20250601.xlsx" TargetMode="External"/><Relationship Id="rId1" Type="http://schemas.openxmlformats.org/officeDocument/2006/relationships/externalLinkPath" Target="TABLEAU%20DES%20VENTES%20BesanconFoireBAC_BelAir202506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leBesanconFoireBAC"/>
      <sheetName val="InfosVentesBesanconFoireBAC25"/>
      <sheetName val="TablVentesBesanconFoireBAC25"/>
      <sheetName val="CALCUL COM"/>
    </sheetNames>
    <sheetDataSet>
      <sheetData sheetId="0"/>
      <sheetData sheetId="1"/>
      <sheetData sheetId="2">
        <row r="4">
          <cell r="AI4">
            <v>2.1</v>
          </cell>
        </row>
        <row r="5">
          <cell r="AI5">
            <v>1.6</v>
          </cell>
        </row>
        <row r="6">
          <cell r="AI6">
            <v>1.9</v>
          </cell>
        </row>
        <row r="7">
          <cell r="AI7">
            <v>2.6</v>
          </cell>
        </row>
        <row r="8">
          <cell r="AI8">
            <v>2.2000000000000002</v>
          </cell>
        </row>
        <row r="9">
          <cell r="AI9">
            <v>2</v>
          </cell>
        </row>
        <row r="10">
          <cell r="AI10">
            <v>2.1</v>
          </cell>
        </row>
        <row r="11">
          <cell r="AI11">
            <v>1.9</v>
          </cell>
        </row>
        <row r="12">
          <cell r="AI12">
            <v>1.7</v>
          </cell>
        </row>
        <row r="13">
          <cell r="AI13">
            <v>2</v>
          </cell>
        </row>
        <row r="14">
          <cell r="AI14">
            <v>2.2000000000000002</v>
          </cell>
        </row>
      </sheetData>
      <sheetData sheetId="3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4:R15"/>
  <sheetViews>
    <sheetView topLeftCell="B1" workbookViewId="0">
      <selection activeCell="J16" sqref="J16"/>
    </sheetView>
  </sheetViews>
  <sheetFormatPr baseColWidth="10" defaultColWidth="14.44140625" defaultRowHeight="15" customHeight="1" x14ac:dyDescent="0.3"/>
  <cols>
    <col min="1" max="2" width="10.6640625" customWidth="1"/>
    <col min="3" max="3" width="11.88671875" customWidth="1"/>
    <col min="4" max="8" width="10.6640625" customWidth="1"/>
    <col min="9" max="9" width="8.6640625" customWidth="1"/>
    <col min="10" max="10" width="6.6640625" customWidth="1"/>
    <col min="11" max="26" width="10.6640625" customWidth="1"/>
  </cols>
  <sheetData>
    <row r="4" spans="2:18" ht="14.25" customHeight="1" x14ac:dyDescent="0.3">
      <c r="F4" s="1" t="s">
        <v>85</v>
      </c>
      <c r="G4" s="1" t="s">
        <v>0</v>
      </c>
      <c r="H4" s="1" t="s">
        <v>85</v>
      </c>
      <c r="J4" s="2"/>
    </row>
    <row r="5" spans="2:18" ht="14.25" customHeight="1" x14ac:dyDescent="0.3">
      <c r="F5" s="1" t="s">
        <v>74</v>
      </c>
      <c r="G5" s="1" t="s">
        <v>1</v>
      </c>
      <c r="H5" s="1" t="s">
        <v>74</v>
      </c>
      <c r="J5" s="2"/>
    </row>
    <row r="6" spans="2:18" ht="14.25" customHeight="1" x14ac:dyDescent="0.3">
      <c r="F6" s="1" t="s">
        <v>82</v>
      </c>
      <c r="G6" s="1" t="s">
        <v>1</v>
      </c>
      <c r="H6" s="1" t="s">
        <v>82</v>
      </c>
      <c r="J6" s="2"/>
    </row>
    <row r="7" spans="2:18" ht="14.25" customHeight="1" x14ac:dyDescent="0.3">
      <c r="B7" s="3" t="s">
        <v>2</v>
      </c>
      <c r="C7" s="72">
        <v>45815</v>
      </c>
      <c r="E7" s="3" t="s">
        <v>3</v>
      </c>
      <c r="F7" s="1" t="s">
        <v>88</v>
      </c>
      <c r="G7" s="1" t="s">
        <v>1</v>
      </c>
      <c r="H7" s="1" t="s">
        <v>88</v>
      </c>
      <c r="I7" s="4" t="s">
        <v>4</v>
      </c>
      <c r="J7" s="5">
        <v>0.1</v>
      </c>
      <c r="K7" s="6"/>
      <c r="L7" s="4" t="s">
        <v>5</v>
      </c>
      <c r="M7" s="7" t="s">
        <v>6</v>
      </c>
      <c r="O7" s="4" t="s">
        <v>7</v>
      </c>
      <c r="P7" s="7" t="s">
        <v>6</v>
      </c>
      <c r="Q7" s="4" t="s">
        <v>8</v>
      </c>
      <c r="R7" s="1" t="s">
        <v>65</v>
      </c>
    </row>
    <row r="8" spans="2:18" ht="14.25" customHeight="1" x14ac:dyDescent="0.3">
      <c r="C8" s="72">
        <v>45816</v>
      </c>
      <c r="F8" s="1" t="s">
        <v>83</v>
      </c>
      <c r="G8" s="1" t="s">
        <v>1</v>
      </c>
      <c r="H8" s="1" t="s">
        <v>83</v>
      </c>
      <c r="I8" s="4"/>
      <c r="J8" s="8">
        <v>0.2</v>
      </c>
      <c r="K8" s="6"/>
      <c r="M8" s="7" t="s">
        <v>9</v>
      </c>
      <c r="P8" s="7" t="s">
        <v>9</v>
      </c>
      <c r="R8" s="1"/>
    </row>
    <row r="9" spans="2:18" ht="14.25" customHeight="1" x14ac:dyDescent="0.3">
      <c r="C9" s="72">
        <v>45817</v>
      </c>
      <c r="F9" s="1" t="s">
        <v>73</v>
      </c>
      <c r="G9" s="1" t="s">
        <v>1</v>
      </c>
      <c r="H9" s="1" t="s">
        <v>73</v>
      </c>
      <c r="I9" s="1"/>
      <c r="J9" s="5">
        <v>0</v>
      </c>
      <c r="K9" s="6"/>
      <c r="M9" s="7" t="s">
        <v>11</v>
      </c>
      <c r="P9" s="7" t="s">
        <v>11</v>
      </c>
      <c r="R9" s="1"/>
    </row>
    <row r="10" spans="2:18" ht="14.25" customHeight="1" x14ac:dyDescent="0.3">
      <c r="C10" s="72">
        <v>45818</v>
      </c>
      <c r="F10" s="1"/>
      <c r="G10" s="1"/>
      <c r="H10" s="1"/>
      <c r="I10" s="1"/>
      <c r="J10" s="5">
        <v>0.08</v>
      </c>
      <c r="K10" s="6"/>
      <c r="M10" s="7" t="s">
        <v>13</v>
      </c>
      <c r="P10" s="7" t="s">
        <v>13</v>
      </c>
      <c r="R10" s="1"/>
    </row>
    <row r="11" spans="2:18" ht="14.25" customHeight="1" x14ac:dyDescent="0.3">
      <c r="C11" s="72">
        <v>45819</v>
      </c>
      <c r="F11" s="1"/>
      <c r="G11" s="1"/>
      <c r="H11" s="1"/>
      <c r="I11" s="1"/>
      <c r="J11" s="8"/>
      <c r="K11" s="6"/>
      <c r="M11" s="7"/>
      <c r="R11" s="1"/>
    </row>
    <row r="12" spans="2:18" ht="14.25" customHeight="1" x14ac:dyDescent="0.3">
      <c r="C12" s="72">
        <v>45820</v>
      </c>
      <c r="F12" s="1"/>
      <c r="G12" s="1"/>
      <c r="H12" s="1"/>
      <c r="J12" s="2"/>
      <c r="K12" s="9"/>
    </row>
    <row r="13" spans="2:18" ht="14.25" customHeight="1" x14ac:dyDescent="0.3">
      <c r="C13" s="72">
        <v>45821</v>
      </c>
      <c r="F13" s="1" t="s">
        <v>84</v>
      </c>
      <c r="G13" s="1" t="s">
        <v>10</v>
      </c>
      <c r="H13" s="1"/>
      <c r="J13" s="2"/>
      <c r="K13" s="9"/>
    </row>
    <row r="14" spans="2:18" ht="14.25" customHeight="1" x14ac:dyDescent="0.3">
      <c r="C14" s="72">
        <v>45822</v>
      </c>
      <c r="F14" s="1" t="s">
        <v>89</v>
      </c>
      <c r="G14" s="1" t="s">
        <v>12</v>
      </c>
      <c r="H14" s="1"/>
      <c r="I14" s="1"/>
      <c r="J14" s="2"/>
      <c r="K14" s="9"/>
      <c r="L14" s="4"/>
      <c r="M14" s="10"/>
      <c r="O14" s="1"/>
      <c r="P14" s="1"/>
      <c r="Q14" s="1"/>
    </row>
    <row r="15" spans="2:18" ht="14.25" customHeight="1" x14ac:dyDescent="0.3">
      <c r="C15" s="72">
        <v>45823</v>
      </c>
      <c r="F15" s="1"/>
      <c r="G15" s="1"/>
      <c r="H15" s="1"/>
      <c r="J15" s="2"/>
      <c r="K15" s="9"/>
      <c r="L15" s="4"/>
      <c r="M15" s="10"/>
      <c r="O15" s="1"/>
      <c r="P15" s="1"/>
      <c r="Q15" s="1"/>
    </row>
  </sheetData>
  <pageMargins left="0.7" right="0.7" top="0.75" bottom="0.75" header="0" footer="0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</sheetPr>
  <dimension ref="A1:AP14"/>
  <sheetViews>
    <sheetView workbookViewId="0">
      <pane ySplit="3" topLeftCell="A13" activePane="bottomLeft" state="frozen"/>
      <selection pane="bottomLeft" activeCell="G30" sqref="G30"/>
    </sheetView>
  </sheetViews>
  <sheetFormatPr baseColWidth="10" defaultColWidth="14.44140625" defaultRowHeight="15" customHeight="1" x14ac:dyDescent="0.3"/>
  <cols>
    <col min="1" max="1" width="4.5546875" customWidth="1"/>
    <col min="2" max="2" width="9.5546875" customWidth="1"/>
    <col min="3" max="3" width="1.33203125" customWidth="1"/>
    <col min="4" max="4" width="19.5546875" customWidth="1"/>
    <col min="5" max="7" width="12.6640625" customWidth="1"/>
    <col min="8" max="8" width="25.44140625" customWidth="1"/>
    <col min="9" max="9" width="2.88671875" customWidth="1"/>
    <col min="10" max="10" width="9.109375" customWidth="1"/>
    <col min="11" max="11" width="2.109375" customWidth="1"/>
    <col min="12" max="12" width="7.44140625" customWidth="1"/>
    <col min="13" max="13" width="12.6640625" customWidth="1"/>
    <col min="14" max="14" width="2.88671875" customWidth="1"/>
    <col min="15" max="15" width="5.44140625" customWidth="1"/>
    <col min="16" max="16" width="14.88671875" customWidth="1"/>
    <col min="17" max="17" width="2.109375" customWidth="1"/>
    <col min="18" max="18" width="5.44140625" customWidth="1"/>
    <col min="19" max="19" width="8.33203125" customWidth="1"/>
    <col min="20" max="20" width="9.88671875" customWidth="1"/>
    <col min="21" max="21" width="1.33203125" customWidth="1"/>
    <col min="22" max="23" width="10.6640625" customWidth="1"/>
    <col min="24" max="24" width="9" customWidth="1"/>
    <col min="25" max="25" width="8.6640625" customWidth="1"/>
    <col min="26" max="26" width="11.44140625" customWidth="1"/>
    <col min="27" max="30" width="11.88671875" customWidth="1"/>
    <col min="31" max="31" width="11.33203125" customWidth="1"/>
    <col min="32" max="32" width="10.6640625" customWidth="1"/>
    <col min="33" max="33" width="10.33203125" customWidth="1"/>
    <col min="34" max="34" width="10" style="98" customWidth="1"/>
    <col min="35" max="35" width="11.6640625" customWidth="1"/>
    <col min="36" max="36" width="18.109375" customWidth="1"/>
    <col min="37" max="37" width="2.88671875" customWidth="1"/>
    <col min="38" max="38" width="13.88671875" customWidth="1"/>
    <col min="39" max="39" width="11.44140625" customWidth="1"/>
    <col min="40" max="40" width="10.6640625" customWidth="1"/>
    <col min="41" max="41" width="9.33203125" style="94" customWidth="1"/>
    <col min="42" max="42" width="100.88671875" customWidth="1"/>
  </cols>
  <sheetData>
    <row r="1" spans="1:42" ht="43.5" customHeight="1" x14ac:dyDescent="0.3">
      <c r="A1" s="11"/>
      <c r="B1" s="12"/>
      <c r="C1" s="13"/>
      <c r="D1" s="192" t="s">
        <v>87</v>
      </c>
      <c r="E1" s="193"/>
      <c r="F1" s="193"/>
      <c r="G1" s="193"/>
      <c r="H1" s="193"/>
      <c r="I1" s="193"/>
      <c r="J1" s="193"/>
      <c r="K1" s="193"/>
      <c r="L1" s="193"/>
      <c r="M1" s="193"/>
      <c r="N1" s="193"/>
      <c r="O1" s="193"/>
      <c r="P1" s="193"/>
      <c r="Q1" s="193"/>
      <c r="R1" s="193"/>
      <c r="S1" s="193"/>
      <c r="T1" s="193"/>
      <c r="U1" s="193"/>
      <c r="V1" s="193"/>
      <c r="W1" s="193"/>
      <c r="X1" s="193"/>
      <c r="Y1" s="193"/>
      <c r="Z1" s="193"/>
      <c r="AA1" s="193"/>
      <c r="AB1" s="193"/>
      <c r="AC1" s="194"/>
      <c r="AD1" s="193"/>
      <c r="AE1" s="193"/>
      <c r="AF1" s="193"/>
      <c r="AG1" s="193"/>
      <c r="AH1" s="193"/>
      <c r="AI1" s="193"/>
      <c r="AJ1" s="193"/>
      <c r="AK1" s="193"/>
      <c r="AL1" s="193"/>
      <c r="AM1" s="193"/>
      <c r="AN1" s="193"/>
      <c r="AO1" s="193"/>
      <c r="AP1" s="195"/>
    </row>
    <row r="2" spans="1:42" ht="27.75" customHeight="1" x14ac:dyDescent="0.3">
      <c r="A2" s="11"/>
      <c r="B2" s="12"/>
      <c r="C2" s="13"/>
      <c r="D2" s="196" t="s">
        <v>14</v>
      </c>
      <c r="E2" s="197"/>
      <c r="F2" s="197"/>
      <c r="G2" s="197"/>
      <c r="H2" s="198"/>
      <c r="I2" s="13"/>
      <c r="J2" s="199" t="s">
        <v>15</v>
      </c>
      <c r="K2" s="197"/>
      <c r="L2" s="197"/>
      <c r="M2" s="197"/>
      <c r="N2" s="197"/>
      <c r="O2" s="197"/>
      <c r="P2" s="197"/>
      <c r="Q2" s="197"/>
      <c r="R2" s="197"/>
      <c r="S2" s="197"/>
      <c r="T2" s="198"/>
      <c r="U2" s="13"/>
      <c r="V2" s="196" t="s">
        <v>16</v>
      </c>
      <c r="W2" s="197"/>
      <c r="X2" s="197"/>
      <c r="Y2" s="197"/>
      <c r="Z2" s="197"/>
      <c r="AA2" s="197"/>
      <c r="AB2" s="197"/>
      <c r="AC2" s="197"/>
      <c r="AD2" s="197"/>
      <c r="AE2" s="197"/>
      <c r="AF2" s="197"/>
      <c r="AG2" s="197"/>
      <c r="AH2" s="197"/>
      <c r="AI2" s="197"/>
      <c r="AJ2" s="198"/>
      <c r="AK2" s="13"/>
      <c r="AL2" s="196" t="s">
        <v>17</v>
      </c>
      <c r="AM2" s="197"/>
      <c r="AN2" s="197"/>
      <c r="AO2" s="197"/>
      <c r="AP2" s="198"/>
    </row>
    <row r="3" spans="1:42" ht="43.5" customHeight="1" x14ac:dyDescent="0.3">
      <c r="A3" s="14" t="s">
        <v>18</v>
      </c>
      <c r="B3" s="15" t="s">
        <v>19</v>
      </c>
      <c r="C3" s="16"/>
      <c r="D3" s="17" t="s">
        <v>20</v>
      </c>
      <c r="E3" s="18" t="s">
        <v>21</v>
      </c>
      <c r="F3" s="18" t="s">
        <v>22</v>
      </c>
      <c r="G3" s="18" t="s">
        <v>23</v>
      </c>
      <c r="H3" s="14" t="s">
        <v>24</v>
      </c>
      <c r="I3" s="16"/>
      <c r="J3" s="17" t="s">
        <v>25</v>
      </c>
      <c r="K3" s="17"/>
      <c r="L3" s="73" t="s">
        <v>26</v>
      </c>
      <c r="M3" s="17" t="s">
        <v>27</v>
      </c>
      <c r="N3" s="17"/>
      <c r="O3" s="73" t="s">
        <v>26</v>
      </c>
      <c r="P3" s="17" t="s">
        <v>0</v>
      </c>
      <c r="Q3" s="17"/>
      <c r="R3" s="73" t="s">
        <v>26</v>
      </c>
      <c r="S3" s="17" t="s">
        <v>12</v>
      </c>
      <c r="T3" s="17" t="s">
        <v>28</v>
      </c>
      <c r="U3" s="16"/>
      <c r="V3" s="17" t="s">
        <v>29</v>
      </c>
      <c r="W3" s="17" t="s">
        <v>8</v>
      </c>
      <c r="X3" s="15" t="s">
        <v>30</v>
      </c>
      <c r="Y3" s="19" t="s">
        <v>31</v>
      </c>
      <c r="Z3" s="20" t="s">
        <v>32</v>
      </c>
      <c r="AA3" s="20" t="s">
        <v>33</v>
      </c>
      <c r="AB3" s="20" t="s">
        <v>66</v>
      </c>
      <c r="AC3" s="20" t="s">
        <v>90</v>
      </c>
      <c r="AD3" s="20" t="s">
        <v>34</v>
      </c>
      <c r="AE3" s="20" t="s">
        <v>35</v>
      </c>
      <c r="AF3" s="20" t="s">
        <v>77</v>
      </c>
      <c r="AG3" s="20" t="s">
        <v>76</v>
      </c>
      <c r="AH3" s="97" t="s">
        <v>75</v>
      </c>
      <c r="AI3" s="21" t="s">
        <v>37</v>
      </c>
      <c r="AJ3" s="17" t="s">
        <v>38</v>
      </c>
      <c r="AK3" s="22" t="s">
        <v>39</v>
      </c>
      <c r="AL3" s="17" t="s">
        <v>5</v>
      </c>
      <c r="AM3" s="20" t="s">
        <v>40</v>
      </c>
      <c r="AN3" s="19" t="s">
        <v>7</v>
      </c>
      <c r="AO3" s="92" t="s">
        <v>41</v>
      </c>
      <c r="AP3" s="17" t="s">
        <v>42</v>
      </c>
    </row>
    <row r="4" spans="1:42" ht="14.4" x14ac:dyDescent="0.3">
      <c r="A4" s="23">
        <v>1</v>
      </c>
      <c r="B4" s="24">
        <v>45801</v>
      </c>
      <c r="C4" s="25"/>
      <c r="D4" s="26" t="s">
        <v>115</v>
      </c>
      <c r="E4" s="27" t="s">
        <v>116</v>
      </c>
      <c r="F4" s="27" t="s">
        <v>117</v>
      </c>
      <c r="G4" s="27"/>
      <c r="H4" s="102" t="s">
        <v>118</v>
      </c>
      <c r="I4" s="25"/>
      <c r="J4" s="26" t="s">
        <v>74</v>
      </c>
      <c r="K4" s="26"/>
      <c r="L4" s="28">
        <v>0.7</v>
      </c>
      <c r="M4" s="26" t="s">
        <v>73</v>
      </c>
      <c r="N4" s="26"/>
      <c r="O4" s="28"/>
      <c r="P4" s="26" t="s">
        <v>85</v>
      </c>
      <c r="Q4" s="26"/>
      <c r="R4" s="28">
        <v>0.3</v>
      </c>
      <c r="S4" s="26" t="s">
        <v>119</v>
      </c>
      <c r="T4" s="26" t="s">
        <v>84</v>
      </c>
      <c r="U4" s="25"/>
      <c r="V4" s="55" t="s">
        <v>120</v>
      </c>
      <c r="W4" s="26" t="s">
        <v>65</v>
      </c>
      <c r="X4" s="56">
        <v>46143</v>
      </c>
      <c r="Y4" s="57">
        <v>0.1</v>
      </c>
      <c r="Z4" s="58">
        <v>22962</v>
      </c>
      <c r="AA4" s="58">
        <v>6460.61</v>
      </c>
      <c r="AB4" s="58">
        <v>4799.83</v>
      </c>
      <c r="AC4" s="58">
        <v>16475.509999999998</v>
      </c>
      <c r="AD4" s="58">
        <v>1509.97</v>
      </c>
      <c r="AE4" s="58">
        <v>997.34</v>
      </c>
      <c r="AF4" s="58"/>
      <c r="AG4" s="58"/>
      <c r="AH4" s="58">
        <v>2937</v>
      </c>
      <c r="AI4" s="88">
        <f>ROUNDDOWN([1]TablVentesBesanconFoireBAC25!AI4,1)</f>
        <v>2.1</v>
      </c>
      <c r="AJ4" s="55" t="s">
        <v>121</v>
      </c>
      <c r="AK4" s="204">
        <v>1</v>
      </c>
      <c r="AL4" s="134" t="s">
        <v>11</v>
      </c>
      <c r="AM4" s="29">
        <v>3962</v>
      </c>
      <c r="AN4" s="26" t="s">
        <v>122</v>
      </c>
      <c r="AO4" s="135" t="s">
        <v>123</v>
      </c>
      <c r="AP4" s="26" t="s">
        <v>124</v>
      </c>
    </row>
    <row r="5" spans="1:42" ht="14.4" x14ac:dyDescent="0.3">
      <c r="A5" s="30">
        <f t="shared" ref="A5:A14" si="0">A4+1</f>
        <v>2</v>
      </c>
      <c r="B5" s="31">
        <v>45801</v>
      </c>
      <c r="C5" s="32"/>
      <c r="D5" s="33" t="s">
        <v>125</v>
      </c>
      <c r="E5" s="34" t="s">
        <v>126</v>
      </c>
      <c r="F5" s="34"/>
      <c r="G5" s="34"/>
      <c r="H5" s="91" t="s">
        <v>127</v>
      </c>
      <c r="I5" s="32"/>
      <c r="J5" s="33" t="s">
        <v>82</v>
      </c>
      <c r="K5" s="33"/>
      <c r="L5" s="35">
        <v>0.7</v>
      </c>
      <c r="M5" s="33" t="s">
        <v>73</v>
      </c>
      <c r="N5" s="33"/>
      <c r="O5" s="35"/>
      <c r="P5" s="33" t="s">
        <v>85</v>
      </c>
      <c r="Q5" s="33"/>
      <c r="R5" s="35">
        <v>0.3</v>
      </c>
      <c r="S5" s="33" t="s">
        <v>119</v>
      </c>
      <c r="T5" s="33" t="s">
        <v>84</v>
      </c>
      <c r="U5" s="32"/>
      <c r="V5" s="59" t="s">
        <v>128</v>
      </c>
      <c r="W5" s="33" t="s">
        <v>65</v>
      </c>
      <c r="X5" s="31">
        <v>45945</v>
      </c>
      <c r="Y5" s="36">
        <v>0.1</v>
      </c>
      <c r="Z5" s="37">
        <v>17300</v>
      </c>
      <c r="AA5" s="37">
        <v>5464.35</v>
      </c>
      <c r="AB5" s="37">
        <v>4205.92</v>
      </c>
      <c r="AC5" s="37">
        <v>9814.6299999999992</v>
      </c>
      <c r="AD5" s="37">
        <v>3543.55</v>
      </c>
      <c r="AE5" s="37">
        <v>463.56</v>
      </c>
      <c r="AF5" s="37"/>
      <c r="AG5" s="37"/>
      <c r="AH5" s="37">
        <v>2937</v>
      </c>
      <c r="AI5" s="89">
        <f>ROUNDDOWN([1]TablVentesBesanconFoireBAC25!AI5,1)</f>
        <v>1.6</v>
      </c>
      <c r="AJ5" s="33"/>
      <c r="AK5" s="204"/>
      <c r="AL5" s="33" t="s">
        <v>6</v>
      </c>
      <c r="AM5" s="38">
        <v>7000</v>
      </c>
      <c r="AN5" s="33" t="s">
        <v>122</v>
      </c>
      <c r="AO5" s="93" t="s">
        <v>129</v>
      </c>
      <c r="AP5" s="33" t="s">
        <v>130</v>
      </c>
    </row>
    <row r="6" spans="1:42" ht="12.75" customHeight="1" x14ac:dyDescent="0.3">
      <c r="A6" s="136">
        <f t="shared" si="0"/>
        <v>3</v>
      </c>
      <c r="B6" s="56">
        <v>45804</v>
      </c>
      <c r="C6" s="25"/>
      <c r="D6" s="55" t="s">
        <v>131</v>
      </c>
      <c r="E6" s="137" t="s">
        <v>132</v>
      </c>
      <c r="F6" s="137" t="s">
        <v>133</v>
      </c>
      <c r="G6" s="137"/>
      <c r="H6" s="138" t="s">
        <v>134</v>
      </c>
      <c r="I6" s="25"/>
      <c r="J6" s="55" t="s">
        <v>83</v>
      </c>
      <c r="K6" s="55"/>
      <c r="L6" s="139">
        <v>0.7</v>
      </c>
      <c r="M6" s="55" t="s">
        <v>73</v>
      </c>
      <c r="N6" s="55"/>
      <c r="O6" s="139"/>
      <c r="P6" s="55" t="s">
        <v>85</v>
      </c>
      <c r="Q6" s="55"/>
      <c r="R6" s="139">
        <v>0.3</v>
      </c>
      <c r="S6" s="55" t="s">
        <v>119</v>
      </c>
      <c r="T6" s="55" t="s">
        <v>84</v>
      </c>
      <c r="U6" s="25"/>
      <c r="V6" s="55" t="s">
        <v>120</v>
      </c>
      <c r="W6" s="55" t="s">
        <v>65</v>
      </c>
      <c r="X6" s="56">
        <v>45931</v>
      </c>
      <c r="Y6" s="57">
        <v>0.1</v>
      </c>
      <c r="Z6" s="58">
        <v>13000</v>
      </c>
      <c r="AA6" s="58">
        <v>3920.2000000000003</v>
      </c>
      <c r="AB6" s="58">
        <v>3287.77</v>
      </c>
      <c r="AC6" s="58">
        <v>8336.34</v>
      </c>
      <c r="AD6" s="58">
        <v>1529.98</v>
      </c>
      <c r="AE6" s="58"/>
      <c r="AF6" s="58"/>
      <c r="AG6" s="58"/>
      <c r="AH6" s="58">
        <v>2013</v>
      </c>
      <c r="AI6" s="88">
        <f>ROUNDDOWN([1]TablVentesBesanconFoireBAC25!AI6,1)</f>
        <v>1.9</v>
      </c>
      <c r="AJ6" s="55"/>
      <c r="AK6" s="204"/>
      <c r="AL6" s="55" t="s">
        <v>6</v>
      </c>
      <c r="AM6" s="140">
        <v>5800</v>
      </c>
      <c r="AN6" s="55" t="s">
        <v>135</v>
      </c>
      <c r="AO6" s="141" t="s">
        <v>129</v>
      </c>
      <c r="AP6" s="55" t="s">
        <v>136</v>
      </c>
    </row>
    <row r="7" spans="1:42" ht="14.4" x14ac:dyDescent="0.3">
      <c r="A7" s="30">
        <f t="shared" si="0"/>
        <v>4</v>
      </c>
      <c r="B7" s="31">
        <v>45806</v>
      </c>
      <c r="C7" s="32"/>
      <c r="D7" s="33" t="s">
        <v>137</v>
      </c>
      <c r="E7" s="34" t="s">
        <v>138</v>
      </c>
      <c r="F7" s="34"/>
      <c r="G7" s="34"/>
      <c r="H7" s="91" t="s">
        <v>139</v>
      </c>
      <c r="I7" s="32"/>
      <c r="J7" s="33" t="s">
        <v>74</v>
      </c>
      <c r="K7" s="33"/>
      <c r="L7" s="35">
        <v>0.7</v>
      </c>
      <c r="M7" s="33" t="s">
        <v>73</v>
      </c>
      <c r="N7" s="33"/>
      <c r="O7" s="35"/>
      <c r="P7" s="33" t="s">
        <v>85</v>
      </c>
      <c r="Q7" s="33"/>
      <c r="R7" s="35">
        <v>0.3</v>
      </c>
      <c r="S7" s="33" t="s">
        <v>119</v>
      </c>
      <c r="T7" s="33" t="s">
        <v>84</v>
      </c>
      <c r="U7" s="32"/>
      <c r="V7" s="59" t="s">
        <v>140</v>
      </c>
      <c r="W7" s="33" t="s">
        <v>65</v>
      </c>
      <c r="X7" s="31">
        <v>45976</v>
      </c>
      <c r="Y7" s="36">
        <v>0.2</v>
      </c>
      <c r="Z7" s="37">
        <v>12900</v>
      </c>
      <c r="AA7" s="37">
        <v>3604.45</v>
      </c>
      <c r="AB7" s="37">
        <v>2973.71</v>
      </c>
      <c r="AC7" s="37">
        <v>11019.96</v>
      </c>
      <c r="AD7" s="37"/>
      <c r="AE7" s="37">
        <v>591.19000000000005</v>
      </c>
      <c r="AF7" s="37"/>
      <c r="AG7" s="37"/>
      <c r="AH7" s="142"/>
      <c r="AI7" s="89">
        <f>ROUNDDOWN([1]TablVentesBesanconFoireBAC25!AI7,1)</f>
        <v>2.6</v>
      </c>
      <c r="AJ7" s="33" t="s">
        <v>141</v>
      </c>
      <c r="AK7" s="204">
        <v>1</v>
      </c>
      <c r="AL7" s="143" t="s">
        <v>11</v>
      </c>
      <c r="AM7" s="38">
        <v>4000</v>
      </c>
      <c r="AN7" s="33" t="s">
        <v>122</v>
      </c>
      <c r="AO7" s="144" t="s">
        <v>129</v>
      </c>
      <c r="AP7" s="33" t="s">
        <v>142</v>
      </c>
    </row>
    <row r="8" spans="1:42" ht="14.4" x14ac:dyDescent="0.3">
      <c r="A8" s="136">
        <f t="shared" si="0"/>
        <v>5</v>
      </c>
      <c r="B8" s="56">
        <v>45806</v>
      </c>
      <c r="C8" s="25"/>
      <c r="D8" s="55" t="s">
        <v>143</v>
      </c>
      <c r="E8" s="137" t="s">
        <v>144</v>
      </c>
      <c r="F8" s="137" t="s">
        <v>145</v>
      </c>
      <c r="G8" s="137"/>
      <c r="H8" s="145" t="s">
        <v>146</v>
      </c>
      <c r="I8" s="25"/>
      <c r="J8" s="55" t="s">
        <v>83</v>
      </c>
      <c r="K8" s="55"/>
      <c r="L8" s="139">
        <v>0.7</v>
      </c>
      <c r="M8" s="55" t="s">
        <v>73</v>
      </c>
      <c r="N8" s="55"/>
      <c r="O8" s="139"/>
      <c r="P8" s="55" t="s">
        <v>85</v>
      </c>
      <c r="Q8" s="55"/>
      <c r="R8" s="139">
        <v>0.3</v>
      </c>
      <c r="S8" s="55" t="s">
        <v>119</v>
      </c>
      <c r="T8" s="55" t="s">
        <v>84</v>
      </c>
      <c r="U8" s="25"/>
      <c r="V8" s="55" t="s">
        <v>120</v>
      </c>
      <c r="W8" s="55" t="s">
        <v>65</v>
      </c>
      <c r="X8" s="56">
        <v>46174</v>
      </c>
      <c r="Y8" s="57">
        <v>0.1</v>
      </c>
      <c r="Z8" s="58">
        <v>13780</v>
      </c>
      <c r="AA8" s="58">
        <v>4108.28</v>
      </c>
      <c r="AB8" s="58">
        <v>3265.7</v>
      </c>
      <c r="AC8" s="58">
        <v>9740.4500000000007</v>
      </c>
      <c r="AD8" s="58"/>
      <c r="AE8" s="58">
        <v>467.98</v>
      </c>
      <c r="AF8" s="58"/>
      <c r="AG8" s="58"/>
      <c r="AH8" s="58">
        <v>2244</v>
      </c>
      <c r="AI8" s="88">
        <f>ROUNDDOWN([1]TablVentesBesanconFoireBAC25!AI8,1)</f>
        <v>2.2000000000000002</v>
      </c>
      <c r="AJ8" s="55"/>
      <c r="AK8" s="204"/>
      <c r="AL8" s="55" t="s">
        <v>6</v>
      </c>
      <c r="AM8" s="140">
        <v>5600</v>
      </c>
      <c r="AN8" s="55" t="s">
        <v>7</v>
      </c>
      <c r="AO8" s="141" t="s">
        <v>129</v>
      </c>
      <c r="AP8" s="55" t="s">
        <v>147</v>
      </c>
    </row>
    <row r="9" spans="1:42" ht="14.4" x14ac:dyDescent="0.3">
      <c r="A9" s="30">
        <f t="shared" si="0"/>
        <v>6</v>
      </c>
      <c r="B9" s="31">
        <v>45807</v>
      </c>
      <c r="C9" s="32"/>
      <c r="D9" s="33" t="s">
        <v>148</v>
      </c>
      <c r="E9" s="34" t="s">
        <v>149</v>
      </c>
      <c r="F9" s="34"/>
      <c r="G9" s="34"/>
      <c r="H9" s="91" t="s">
        <v>150</v>
      </c>
      <c r="I9" s="32"/>
      <c r="J9" s="33" t="s">
        <v>74</v>
      </c>
      <c r="K9" s="33"/>
      <c r="L9" s="35">
        <v>0.7</v>
      </c>
      <c r="M9" s="33" t="s">
        <v>73</v>
      </c>
      <c r="N9" s="33"/>
      <c r="O9" s="35"/>
      <c r="P9" s="33" t="s">
        <v>85</v>
      </c>
      <c r="Q9" s="33"/>
      <c r="R9" s="35">
        <v>0.3</v>
      </c>
      <c r="S9" s="33" t="s">
        <v>119</v>
      </c>
      <c r="T9" s="33" t="s">
        <v>84</v>
      </c>
      <c r="U9" s="32"/>
      <c r="V9" s="33" t="s">
        <v>120</v>
      </c>
      <c r="W9" s="33" t="s">
        <v>65</v>
      </c>
      <c r="X9" s="31">
        <v>45945</v>
      </c>
      <c r="Y9" s="36">
        <v>0.1</v>
      </c>
      <c r="Z9" s="37">
        <v>12846</v>
      </c>
      <c r="AA9" s="37">
        <v>2961.26</v>
      </c>
      <c r="AB9" s="37">
        <v>2352.7600000000002</v>
      </c>
      <c r="AC9" s="37">
        <v>7326.45</v>
      </c>
      <c r="AD9" s="37">
        <v>2050.98</v>
      </c>
      <c r="AE9" s="37">
        <v>487.84</v>
      </c>
      <c r="AF9" s="37"/>
      <c r="AG9" s="37"/>
      <c r="AH9" s="37">
        <v>2244</v>
      </c>
      <c r="AI9" s="89">
        <f>ROUNDDOWN([1]TablVentesBesanconFoireBAC25!AI9,1)</f>
        <v>2</v>
      </c>
      <c r="AJ9" s="33"/>
      <c r="AK9" s="204"/>
      <c r="AL9" s="33" t="s">
        <v>6</v>
      </c>
      <c r="AM9" s="146">
        <v>5500</v>
      </c>
      <c r="AN9" s="33" t="s">
        <v>122</v>
      </c>
      <c r="AO9" s="147">
        <v>45818</v>
      </c>
      <c r="AP9" s="33" t="s">
        <v>151</v>
      </c>
    </row>
    <row r="10" spans="1:42" ht="14.4" x14ac:dyDescent="0.3">
      <c r="A10" s="136">
        <f t="shared" si="0"/>
        <v>7</v>
      </c>
      <c r="B10" s="56">
        <v>45807</v>
      </c>
      <c r="C10" s="25"/>
      <c r="D10" s="55" t="s">
        <v>152</v>
      </c>
      <c r="E10" s="137" t="s">
        <v>153</v>
      </c>
      <c r="F10" s="137"/>
      <c r="G10" s="137"/>
      <c r="H10" s="145" t="s">
        <v>154</v>
      </c>
      <c r="I10" s="25"/>
      <c r="J10" s="55" t="s">
        <v>74</v>
      </c>
      <c r="K10" s="55"/>
      <c r="L10" s="139">
        <v>0.7</v>
      </c>
      <c r="M10" s="55" t="s">
        <v>73</v>
      </c>
      <c r="N10" s="55"/>
      <c r="O10" s="139"/>
      <c r="P10" s="55" t="s">
        <v>85</v>
      </c>
      <c r="Q10" s="55"/>
      <c r="R10" s="139">
        <v>0.3</v>
      </c>
      <c r="S10" s="55" t="s">
        <v>119</v>
      </c>
      <c r="T10" s="55" t="s">
        <v>84</v>
      </c>
      <c r="U10" s="25"/>
      <c r="V10" s="55" t="s">
        <v>120</v>
      </c>
      <c r="W10" s="55" t="s">
        <v>65</v>
      </c>
      <c r="X10" s="56">
        <v>45945</v>
      </c>
      <c r="Y10" s="57">
        <v>0.1</v>
      </c>
      <c r="Z10" s="58">
        <v>17000</v>
      </c>
      <c r="AA10" s="58">
        <v>5014.0200000000004</v>
      </c>
      <c r="AB10" s="58">
        <v>3966.03</v>
      </c>
      <c r="AC10" s="58">
        <v>11730.29</v>
      </c>
      <c r="AD10" s="58">
        <v>1039.98</v>
      </c>
      <c r="AE10" s="58">
        <v>487.84</v>
      </c>
      <c r="AF10" s="58"/>
      <c r="AG10" s="58"/>
      <c r="AH10" s="58">
        <v>2706</v>
      </c>
      <c r="AI10" s="88">
        <f>ROUNDDOWN([1]TablVentesBesanconFoireBAC25!AI10,1)</f>
        <v>2.1</v>
      </c>
      <c r="AJ10" s="55"/>
      <c r="AK10" s="204"/>
      <c r="AL10" s="55" t="s">
        <v>6</v>
      </c>
      <c r="AM10" s="140">
        <v>7000</v>
      </c>
      <c r="AN10" s="55" t="s">
        <v>122</v>
      </c>
      <c r="AO10" s="148" t="s">
        <v>129</v>
      </c>
      <c r="AP10" s="55" t="s">
        <v>155</v>
      </c>
    </row>
    <row r="11" spans="1:42" ht="14.4" x14ac:dyDescent="0.3">
      <c r="A11" s="30">
        <f t="shared" si="0"/>
        <v>8</v>
      </c>
      <c r="B11" s="31">
        <v>45808</v>
      </c>
      <c r="C11" s="32"/>
      <c r="D11" s="33" t="s">
        <v>156</v>
      </c>
      <c r="E11" s="34" t="s">
        <v>157</v>
      </c>
      <c r="F11" s="34" t="s">
        <v>158</v>
      </c>
      <c r="G11" s="34" t="s">
        <v>159</v>
      </c>
      <c r="H11" s="91" t="s">
        <v>160</v>
      </c>
      <c r="I11" s="32"/>
      <c r="J11" s="33" t="s">
        <v>82</v>
      </c>
      <c r="K11" s="33"/>
      <c r="L11" s="35">
        <v>0.7</v>
      </c>
      <c r="M11" s="33" t="s">
        <v>73</v>
      </c>
      <c r="N11" s="33"/>
      <c r="O11" s="35"/>
      <c r="P11" s="33" t="s">
        <v>85</v>
      </c>
      <c r="Q11" s="33"/>
      <c r="R11" s="35">
        <v>0.3</v>
      </c>
      <c r="S11" s="33" t="s">
        <v>119</v>
      </c>
      <c r="T11" s="33" t="s">
        <v>84</v>
      </c>
      <c r="U11" s="32"/>
      <c r="V11" s="59" t="s">
        <v>120</v>
      </c>
      <c r="W11" s="33" t="s">
        <v>65</v>
      </c>
      <c r="X11" s="31">
        <v>46174</v>
      </c>
      <c r="Y11" s="36">
        <v>0.1</v>
      </c>
      <c r="Z11" s="37">
        <v>18922</v>
      </c>
      <c r="AA11" s="37">
        <v>4074.11</v>
      </c>
      <c r="AB11" s="37">
        <v>2998.33</v>
      </c>
      <c r="AC11" s="37">
        <v>10716.54</v>
      </c>
      <c r="AD11" s="37">
        <v>3162.55</v>
      </c>
      <c r="AE11" s="37">
        <v>464.67</v>
      </c>
      <c r="AF11" s="37"/>
      <c r="AG11" s="37"/>
      <c r="AH11" s="37">
        <v>3950</v>
      </c>
      <c r="AI11" s="89">
        <f>ROUNDDOWN([1]TablVentesBesanconFoireBAC25!AI11,1)</f>
        <v>1.9</v>
      </c>
      <c r="AJ11" s="33" t="s">
        <v>161</v>
      </c>
      <c r="AK11" s="204">
        <v>1</v>
      </c>
      <c r="AL11" s="143" t="s">
        <v>11</v>
      </c>
      <c r="AM11" s="38">
        <v>5922</v>
      </c>
      <c r="AN11" s="33" t="s">
        <v>122</v>
      </c>
      <c r="AO11" s="147">
        <v>45818</v>
      </c>
      <c r="AP11" s="33" t="s">
        <v>162</v>
      </c>
    </row>
    <row r="12" spans="1:42" ht="14.4" x14ac:dyDescent="0.3">
      <c r="A12" s="136">
        <f t="shared" si="0"/>
        <v>9</v>
      </c>
      <c r="B12" s="56">
        <v>45809</v>
      </c>
      <c r="C12" s="25"/>
      <c r="D12" s="55" t="s">
        <v>163</v>
      </c>
      <c r="E12" s="137" t="s">
        <v>164</v>
      </c>
      <c r="F12" s="137"/>
      <c r="G12" s="137"/>
      <c r="H12" s="145" t="s">
        <v>165</v>
      </c>
      <c r="I12" s="25"/>
      <c r="J12" s="55" t="s">
        <v>74</v>
      </c>
      <c r="K12" s="55"/>
      <c r="L12" s="139">
        <v>0.7</v>
      </c>
      <c r="M12" s="55" t="s">
        <v>73</v>
      </c>
      <c r="N12" s="55"/>
      <c r="O12" s="139"/>
      <c r="P12" s="55" t="s">
        <v>85</v>
      </c>
      <c r="Q12" s="55"/>
      <c r="R12" s="139">
        <v>0.3</v>
      </c>
      <c r="S12" s="55" t="s">
        <v>119</v>
      </c>
      <c r="T12" s="55" t="s">
        <v>84</v>
      </c>
      <c r="U12" s="25"/>
      <c r="V12" s="55" t="s">
        <v>120</v>
      </c>
      <c r="W12" s="55" t="s">
        <v>65</v>
      </c>
      <c r="X12" s="56">
        <v>45931</v>
      </c>
      <c r="Y12" s="57">
        <v>0.1</v>
      </c>
      <c r="Z12" s="58">
        <v>16000</v>
      </c>
      <c r="AA12" s="58">
        <v>3349.03</v>
      </c>
      <c r="AB12" s="58">
        <v>3161.48</v>
      </c>
      <c r="AC12" s="58">
        <v>6579.92</v>
      </c>
      <c r="AD12" s="58">
        <v>1189.01</v>
      </c>
      <c r="AE12" s="58">
        <v>951.5</v>
      </c>
      <c r="AF12" s="58">
        <v>828</v>
      </c>
      <c r="AG12" s="58">
        <v>2977.23</v>
      </c>
      <c r="AH12" s="58">
        <v>2475</v>
      </c>
      <c r="AI12" s="88">
        <f>ROUNDDOWN([1]TablVentesBesanconFoireBAC25!AI12,1)</f>
        <v>1.7</v>
      </c>
      <c r="AJ12" s="55"/>
      <c r="AK12" s="204"/>
      <c r="AL12" s="55" t="s">
        <v>6</v>
      </c>
      <c r="AM12" s="140">
        <f>1500+5000</f>
        <v>6500</v>
      </c>
      <c r="AN12" s="55" t="s">
        <v>135</v>
      </c>
      <c r="AO12" s="149" t="s">
        <v>129</v>
      </c>
      <c r="AP12" s="55" t="s">
        <v>166</v>
      </c>
    </row>
    <row r="13" spans="1:42" ht="14.4" x14ac:dyDescent="0.3">
      <c r="A13" s="30">
        <f t="shared" si="0"/>
        <v>10</v>
      </c>
      <c r="B13" s="31">
        <v>45809</v>
      </c>
      <c r="C13" s="32"/>
      <c r="D13" s="33" t="s">
        <v>167</v>
      </c>
      <c r="E13" s="34" t="s">
        <v>168</v>
      </c>
      <c r="F13" s="34"/>
      <c r="G13" s="34"/>
      <c r="H13" s="91" t="s">
        <v>169</v>
      </c>
      <c r="I13" s="32"/>
      <c r="J13" s="33" t="s">
        <v>74</v>
      </c>
      <c r="K13" s="33"/>
      <c r="L13" s="35">
        <v>0.7</v>
      </c>
      <c r="M13" s="33" t="s">
        <v>73</v>
      </c>
      <c r="N13" s="33"/>
      <c r="O13" s="35"/>
      <c r="P13" s="33" t="s">
        <v>85</v>
      </c>
      <c r="Q13" s="33"/>
      <c r="R13" s="35">
        <v>0.3</v>
      </c>
      <c r="S13" s="33" t="s">
        <v>119</v>
      </c>
      <c r="T13" s="33" t="s">
        <v>84</v>
      </c>
      <c r="U13" s="32"/>
      <c r="V13" s="59" t="s">
        <v>120</v>
      </c>
      <c r="W13" s="33" t="s">
        <v>65</v>
      </c>
      <c r="X13" s="31">
        <v>45901</v>
      </c>
      <c r="Y13" s="36">
        <v>0.1</v>
      </c>
      <c r="Z13" s="37">
        <v>20000</v>
      </c>
      <c r="AA13" s="37">
        <v>6693.5599999999995</v>
      </c>
      <c r="AB13" s="37">
        <v>4898.62</v>
      </c>
      <c r="AC13" s="37">
        <v>14137.19</v>
      </c>
      <c r="AD13" s="37"/>
      <c r="AE13" s="37">
        <v>1125.68</v>
      </c>
      <c r="AF13" s="37"/>
      <c r="AG13" s="37"/>
      <c r="AH13" s="37">
        <v>3168</v>
      </c>
      <c r="AI13" s="89">
        <f>ROUNDDOWN([1]TablVentesBesanconFoireBAC25!AI13,1)</f>
        <v>2</v>
      </c>
      <c r="AJ13" s="33"/>
      <c r="AK13" s="204"/>
      <c r="AL13" s="33" t="s">
        <v>6</v>
      </c>
      <c r="AM13" s="38">
        <v>2000</v>
      </c>
      <c r="AN13" s="33" t="s">
        <v>170</v>
      </c>
      <c r="AO13" s="147" t="s">
        <v>171</v>
      </c>
      <c r="AP13" s="33" t="s">
        <v>172</v>
      </c>
    </row>
    <row r="14" spans="1:42" ht="14.4" x14ac:dyDescent="0.3">
      <c r="A14" s="103">
        <f t="shared" si="0"/>
        <v>11</v>
      </c>
      <c r="B14" s="104">
        <v>45809</v>
      </c>
      <c r="C14" s="25"/>
      <c r="D14" s="105" t="s">
        <v>173</v>
      </c>
      <c r="E14" s="106" t="s">
        <v>174</v>
      </c>
      <c r="F14" s="106" t="s">
        <v>175</v>
      </c>
      <c r="G14" s="106"/>
      <c r="H14" s="150" t="s">
        <v>176</v>
      </c>
      <c r="I14" s="25"/>
      <c r="J14" s="105" t="s">
        <v>82</v>
      </c>
      <c r="K14" s="105"/>
      <c r="L14" s="107">
        <v>0.7</v>
      </c>
      <c r="M14" s="105" t="s">
        <v>73</v>
      </c>
      <c r="N14" s="105"/>
      <c r="O14" s="107"/>
      <c r="P14" s="105" t="s">
        <v>85</v>
      </c>
      <c r="Q14" s="105"/>
      <c r="R14" s="107">
        <v>0.3</v>
      </c>
      <c r="S14" s="105" t="s">
        <v>119</v>
      </c>
      <c r="T14" s="105" t="s">
        <v>84</v>
      </c>
      <c r="U14" s="25"/>
      <c r="V14" s="105" t="s">
        <v>120</v>
      </c>
      <c r="W14" s="105" t="s">
        <v>65</v>
      </c>
      <c r="X14" s="104">
        <v>45931</v>
      </c>
      <c r="Y14" s="108">
        <v>0.1</v>
      </c>
      <c r="Z14" s="109">
        <v>15820</v>
      </c>
      <c r="AA14" s="109">
        <v>4839.4799999999996</v>
      </c>
      <c r="AB14" s="109">
        <v>3306.43</v>
      </c>
      <c r="AC14" s="109">
        <v>11213.09</v>
      </c>
      <c r="AD14" s="109">
        <v>718.19</v>
      </c>
      <c r="AE14" s="109">
        <v>460.25</v>
      </c>
      <c r="AF14" s="109"/>
      <c r="AG14" s="109"/>
      <c r="AH14" s="109">
        <v>2013</v>
      </c>
      <c r="AI14" s="110">
        <f>ROUNDDOWN([1]TablVentesBesanconFoireBAC25!AI14,1)</f>
        <v>2.2000000000000002</v>
      </c>
      <c r="AJ14" s="105"/>
      <c r="AK14" s="204">
        <v>1</v>
      </c>
      <c r="AL14" s="105" t="s">
        <v>6</v>
      </c>
      <c r="AM14" s="111">
        <v>1500</v>
      </c>
      <c r="AN14" s="105" t="s">
        <v>177</v>
      </c>
      <c r="AO14" s="151" t="s">
        <v>171</v>
      </c>
      <c r="AP14" s="105" t="s">
        <v>178</v>
      </c>
    </row>
  </sheetData>
  <mergeCells count="5">
    <mergeCell ref="D1:AP1"/>
    <mergeCell ref="D2:H2"/>
    <mergeCell ref="J2:T2"/>
    <mergeCell ref="V2:AJ2"/>
    <mergeCell ref="AL2:AP2"/>
  </mergeCells>
  <pageMargins left="0" right="0" top="0.74803149606299213" bottom="0.74803149606299213" header="0" footer="0"/>
  <pageSetup paperSize="9" scale="85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S14"/>
  <sheetViews>
    <sheetView workbookViewId="0">
      <pane ySplit="3" topLeftCell="A4" activePane="bottomLeft" state="frozen"/>
      <selection pane="bottomLeft" activeCell="F4" sqref="F4"/>
    </sheetView>
  </sheetViews>
  <sheetFormatPr baseColWidth="10" defaultColWidth="14.44140625" defaultRowHeight="15" customHeight="1" x14ac:dyDescent="0.3"/>
  <cols>
    <col min="1" max="1" width="5" customWidth="1"/>
    <col min="2" max="2" width="10.6640625" customWidth="1"/>
    <col min="3" max="4" width="9.88671875" customWidth="1"/>
    <col min="5" max="5" width="18.44140625" customWidth="1"/>
    <col min="6" max="6" width="19.5546875" customWidth="1"/>
    <col min="7" max="7" width="5.5546875" customWidth="1"/>
    <col min="8" max="8" width="18.44140625" customWidth="1"/>
    <col min="9" max="9" width="5.5546875" customWidth="1"/>
    <col min="10" max="10" width="14.109375" customWidth="1"/>
    <col min="11" max="11" width="4.109375" customWidth="1"/>
    <col min="12" max="12" width="13.44140625" hidden="1" customWidth="1"/>
    <col min="13" max="13" width="13.5546875" hidden="1" customWidth="1"/>
    <col min="14" max="14" width="12.6640625" customWidth="1"/>
    <col min="15" max="15" width="14.88671875" customWidth="1"/>
    <col min="16" max="16" width="8.6640625" style="101" customWidth="1"/>
    <col min="17" max="17" width="18" customWidth="1"/>
    <col min="18" max="18" width="13.44140625" customWidth="1"/>
    <col min="19" max="19" width="20.109375" customWidth="1"/>
    <col min="20" max="20" width="11.33203125" style="98" customWidth="1"/>
    <col min="21" max="21" width="11.33203125" customWidth="1"/>
    <col min="22" max="22" width="20.109375" customWidth="1"/>
    <col min="23" max="23" width="13.44140625" customWidth="1"/>
    <col min="24" max="24" width="11.5546875" customWidth="1"/>
    <col min="25" max="25" width="14.6640625" customWidth="1"/>
    <col min="26" max="26" width="11.33203125" customWidth="1"/>
    <col min="27" max="27" width="14.5546875" customWidth="1"/>
    <col min="28" max="28" width="12.6640625" customWidth="1"/>
    <col min="29" max="29" width="11.6640625" customWidth="1"/>
    <col min="30" max="30" width="11.5546875" customWidth="1"/>
    <col min="31" max="32" width="12.5546875" customWidth="1"/>
    <col min="33" max="33" width="14.33203125" customWidth="1"/>
    <col min="34" max="34" width="13.5546875" customWidth="1"/>
    <col min="35" max="35" width="13.6640625" customWidth="1"/>
    <col min="36" max="36" width="10.6640625" customWidth="1"/>
    <col min="37" max="37" width="31" customWidth="1"/>
    <col min="38" max="38" width="15.5546875" customWidth="1"/>
    <col min="39" max="39" width="48.44140625" customWidth="1"/>
    <col min="40" max="41" width="11.44140625" customWidth="1"/>
    <col min="42" max="42" width="9.33203125" customWidth="1"/>
    <col min="43" max="44" width="11.44140625" customWidth="1"/>
    <col min="45" max="45" width="13.6640625" customWidth="1"/>
    <col min="46" max="62" width="11.44140625" customWidth="1"/>
  </cols>
  <sheetData>
    <row r="1" spans="1:45" ht="43.5" customHeight="1" thickBot="1" x14ac:dyDescent="0.35">
      <c r="A1" s="205" t="s">
        <v>87</v>
      </c>
      <c r="B1" s="205"/>
      <c r="C1" s="205"/>
      <c r="D1" s="205"/>
      <c r="E1" s="205"/>
      <c r="F1" s="205"/>
      <c r="G1" s="205"/>
      <c r="H1" s="205"/>
      <c r="I1" s="205"/>
      <c r="J1" s="205"/>
      <c r="K1" s="205"/>
      <c r="L1" s="205"/>
      <c r="M1" s="205"/>
      <c r="N1" s="205"/>
      <c r="O1" s="205"/>
      <c r="P1" s="205"/>
      <c r="Q1" s="205"/>
      <c r="R1" s="205"/>
      <c r="S1" s="205"/>
      <c r="T1" s="205"/>
      <c r="U1" s="205"/>
      <c r="V1" s="205"/>
      <c r="W1" s="205"/>
      <c r="X1" s="205"/>
      <c r="Y1" s="205"/>
      <c r="Z1" s="205"/>
      <c r="AA1" s="205"/>
      <c r="AB1" s="205"/>
      <c r="AC1" s="205"/>
      <c r="AD1" s="205"/>
      <c r="AE1" s="205"/>
      <c r="AF1" s="205"/>
      <c r="AG1" s="205"/>
      <c r="AH1" s="205"/>
      <c r="AI1" s="205"/>
      <c r="AJ1" s="205"/>
      <c r="AK1" s="205"/>
      <c r="AL1" s="205"/>
      <c r="AM1" s="206"/>
      <c r="AN1" s="206"/>
      <c r="AO1" s="206"/>
      <c r="AP1" s="206"/>
      <c r="AQ1" s="39"/>
      <c r="AR1" s="39"/>
      <c r="AS1" s="39"/>
    </row>
    <row r="2" spans="1:45" ht="40.5" customHeight="1" thickBot="1" x14ac:dyDescent="0.35">
      <c r="A2" s="40"/>
      <c r="B2" s="62" t="s">
        <v>19</v>
      </c>
      <c r="C2" s="63" t="s">
        <v>43</v>
      </c>
      <c r="D2" s="63" t="s">
        <v>8</v>
      </c>
      <c r="E2" s="63" t="s">
        <v>44</v>
      </c>
      <c r="F2" s="63" t="s">
        <v>20</v>
      </c>
      <c r="G2" s="63" t="s">
        <v>26</v>
      </c>
      <c r="H2" s="63" t="s">
        <v>45</v>
      </c>
      <c r="I2" s="63" t="s">
        <v>26</v>
      </c>
      <c r="J2" s="63" t="s">
        <v>46</v>
      </c>
      <c r="K2" s="63" t="s">
        <v>26</v>
      </c>
      <c r="L2" s="63" t="s">
        <v>12</v>
      </c>
      <c r="M2" s="63" t="s">
        <v>47</v>
      </c>
      <c r="N2" s="64" t="s">
        <v>32</v>
      </c>
      <c r="O2" s="64" t="s">
        <v>48</v>
      </c>
      <c r="P2" s="100" t="s">
        <v>49</v>
      </c>
      <c r="Q2" s="64" t="s">
        <v>78</v>
      </c>
      <c r="R2" s="64" t="s">
        <v>36</v>
      </c>
      <c r="S2" s="64" t="s">
        <v>79</v>
      </c>
      <c r="T2" s="99" t="s">
        <v>50</v>
      </c>
      <c r="U2" s="64" t="s">
        <v>51</v>
      </c>
      <c r="V2" s="65" t="s">
        <v>86</v>
      </c>
      <c r="W2" s="66" t="s">
        <v>52</v>
      </c>
      <c r="X2" s="67" t="s">
        <v>53</v>
      </c>
      <c r="Y2" s="67" t="s">
        <v>54</v>
      </c>
      <c r="Z2" s="67" t="s">
        <v>55</v>
      </c>
      <c r="AA2" s="68" t="s">
        <v>56</v>
      </c>
      <c r="AB2" s="69" t="s">
        <v>80</v>
      </c>
      <c r="AC2" s="66" t="s">
        <v>52</v>
      </c>
      <c r="AD2" s="67" t="s">
        <v>53</v>
      </c>
      <c r="AE2" s="67" t="s">
        <v>54</v>
      </c>
      <c r="AF2" s="96" t="s">
        <v>55</v>
      </c>
      <c r="AG2" s="95" t="s">
        <v>56</v>
      </c>
      <c r="AH2" s="70" t="s">
        <v>81</v>
      </c>
      <c r="AI2" s="71" t="s">
        <v>57</v>
      </c>
      <c r="AJ2" s="61" t="s">
        <v>58</v>
      </c>
      <c r="AK2" s="41" t="s">
        <v>59</v>
      </c>
      <c r="AL2" s="42" t="s">
        <v>60</v>
      </c>
      <c r="AM2" s="43" t="s">
        <v>61</v>
      </c>
      <c r="AN2" s="60" t="s">
        <v>66</v>
      </c>
      <c r="AO2" s="44" t="s">
        <v>62</v>
      </c>
      <c r="AP2" s="45" t="s">
        <v>39</v>
      </c>
      <c r="AQ2" s="86" t="s">
        <v>70</v>
      </c>
      <c r="AR2" s="87" t="s">
        <v>71</v>
      </c>
      <c r="AS2" s="87" t="s">
        <v>72</v>
      </c>
    </row>
    <row r="3" spans="1:45" ht="14.25" customHeight="1" thickBot="1" x14ac:dyDescent="0.35">
      <c r="A3" s="47"/>
      <c r="B3" s="48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50">
        <f>SUM(N4:N99)</f>
        <v>180530</v>
      </c>
      <c r="O3" s="50">
        <f t="shared" ref="O3:AI3" si="0">SUM(O4:O99)</f>
        <v>54784</v>
      </c>
      <c r="P3" s="50">
        <f t="shared" si="0"/>
        <v>349.37369197120086</v>
      </c>
      <c r="Q3" s="50">
        <f t="shared" si="0"/>
        <v>164302</v>
      </c>
      <c r="R3" s="50">
        <f t="shared" si="0"/>
        <v>26687</v>
      </c>
      <c r="S3" s="50">
        <f t="shared" si="0"/>
        <v>134637.77000000002</v>
      </c>
      <c r="T3" s="50">
        <f t="shared" si="0"/>
        <v>24260.909090909092</v>
      </c>
      <c r="U3" s="50">
        <f t="shared" si="0"/>
        <v>0</v>
      </c>
      <c r="V3" s="50">
        <f t="shared" si="0"/>
        <v>126509.4818181818</v>
      </c>
      <c r="W3" s="50">
        <f t="shared" si="0"/>
        <v>106445.79090909089</v>
      </c>
      <c r="X3" s="50">
        <f t="shared" si="0"/>
        <v>13403.827272727272</v>
      </c>
      <c r="Y3" s="50">
        <f t="shared" si="0"/>
        <v>5907.1363636363631</v>
      </c>
      <c r="Z3" s="50">
        <f t="shared" si="0"/>
        <v>752.72727272727263</v>
      </c>
      <c r="AA3" s="50">
        <f t="shared" si="0"/>
        <v>2706.5727272727272</v>
      </c>
      <c r="AB3" s="50">
        <f t="shared" si="0"/>
        <v>63773.544444444444</v>
      </c>
      <c r="AC3" s="50">
        <f t="shared" si="0"/>
        <v>50489.349999999991</v>
      </c>
      <c r="AD3" s="50">
        <f t="shared" si="0"/>
        <v>8191.2277777777772</v>
      </c>
      <c r="AE3" s="50">
        <f t="shared" si="0"/>
        <v>3609.9166666666661</v>
      </c>
      <c r="AF3" s="50">
        <f t="shared" si="0"/>
        <v>0</v>
      </c>
      <c r="AG3" s="50">
        <f t="shared" si="0"/>
        <v>0</v>
      </c>
      <c r="AH3" s="50">
        <f t="shared" si="0"/>
        <v>62735.937373737368</v>
      </c>
      <c r="AI3" s="50">
        <f t="shared" si="0"/>
        <v>22.9</v>
      </c>
      <c r="AJ3" s="51"/>
      <c r="AK3" s="52"/>
      <c r="AL3" s="53"/>
      <c r="AM3" s="54"/>
      <c r="AN3" s="60">
        <f t="shared" ref="AN3" si="1">SUM(AN4:AN99)</f>
        <v>39216.58</v>
      </c>
      <c r="AO3" s="60">
        <f t="shared" ref="AO3" si="2">SUM(AO4:AO99)</f>
        <v>1483.0499999999995</v>
      </c>
      <c r="AP3" s="60">
        <f t="shared" ref="AP3" si="3">SUM(AP4:AP99)</f>
        <v>4</v>
      </c>
      <c r="AQ3" s="60">
        <f t="shared" ref="AQ3" si="4">SUM(AQ4:AQ99)</f>
        <v>1.2</v>
      </c>
      <c r="AR3" s="60">
        <f t="shared" ref="AR3" si="5">SUM(AR4:AR99)</f>
        <v>37399.518518518511</v>
      </c>
      <c r="AS3" s="60">
        <f t="shared" ref="AS3" si="6">SUM(AS4:AS99)</f>
        <v>50683.712962962956</v>
      </c>
    </row>
    <row r="4" spans="1:45" s="171" customFormat="1" ht="14.25" customHeight="1" x14ac:dyDescent="0.3">
      <c r="A4" s="152">
        <v>1</v>
      </c>
      <c r="B4" s="153">
        <f>InfosVentesAmiensFoireBAC25!B4</f>
        <v>45801</v>
      </c>
      <c r="C4" s="154" t="str">
        <f>InfosVentesAmiensFoireBAC25!V4</f>
        <v>ETM</v>
      </c>
      <c r="D4" s="154" t="str">
        <f>InfosVentesAmiensFoireBAC25!W4</f>
        <v>BAC</v>
      </c>
      <c r="E4" s="154" t="str">
        <f>InfosVentesAmiensFoireBAC25!J4</f>
        <v>BÉCOT B</v>
      </c>
      <c r="F4" s="154" t="str">
        <f>InfosVentesAmiensFoireBAC25!D4</f>
        <v>PRÊTRE</v>
      </c>
      <c r="G4" s="155">
        <f>InfosVentesAmiensFoireBAC25!L4</f>
        <v>0.7</v>
      </c>
      <c r="H4" s="154" t="str">
        <f>InfosVentesAmiensFoireBAC25!M4</f>
        <v>Reste du Pool</v>
      </c>
      <c r="I4" s="155">
        <f>InfosVentesAmiensFoireBAC25!O4</f>
        <v>0</v>
      </c>
      <c r="J4" s="154" t="str">
        <f>InfosVentesAmiensFoireBAC25!P4</f>
        <v>CANADELL O</v>
      </c>
      <c r="K4" s="155">
        <f>InfosVentesAmiensFoireBAC25!R4</f>
        <v>0.3</v>
      </c>
      <c r="L4" s="154" t="str">
        <f>InfosVentesAmiensFoireBAC25!S4</f>
        <v>PEREZ P</v>
      </c>
      <c r="M4" s="154" t="str">
        <f>InfosVentesAmiensFoireBAC25!T4</f>
        <v>GOMEZ JM</v>
      </c>
      <c r="N4" s="156">
        <f>InfosVentesAmiensFoireBAC25!Z4</f>
        <v>22962</v>
      </c>
      <c r="O4" s="156">
        <f>InfosVentesAmiensFoireBAC25!AM4</f>
        <v>3962</v>
      </c>
      <c r="P4" s="157">
        <f t="shared" ref="P4" si="7">+O4/N4*100</f>
        <v>17.254594547513282</v>
      </c>
      <c r="Q4" s="156">
        <f>IF(F4=0,0,SUM(N4-1400))-InfosVentesAmiensFoireBAC25!AF4</f>
        <v>21562</v>
      </c>
      <c r="R4" s="156">
        <f>InfosVentesAmiensFoireBAC25!AH4</f>
        <v>2937</v>
      </c>
      <c r="S4" s="156">
        <f>+Q4-R4-U4-InfosVentesAmiensFoireBAC25!AG4</f>
        <v>18625</v>
      </c>
      <c r="T4" s="158">
        <f>IF(InfosVentesAmiensFoireBAC25!Y4=10%,InfosVentesAmiensFoireBAC25!AH4/1.1,InfosVentesAmiensFoireBAC25!AH4/1.2)</f>
        <v>2670</v>
      </c>
      <c r="U4" s="156"/>
      <c r="V4" s="159">
        <f t="shared" ref="V4" si="8">SUM(W4:Z4)-U4</f>
        <v>17257.109090909085</v>
      </c>
      <c r="W4" s="158">
        <f>IF(InfosVentesAmiensFoireBAC25!$Y$4=10%,InfosVentesAmiensFoireBAC25!AC4/1.1,InfosVentesAmiensFoireBAC25!AC4/1.2)</f>
        <v>14977.736363636361</v>
      </c>
      <c r="X4" s="158">
        <f>IF(InfosVentesAmiensFoireBAC25!$Y$4=10%,InfosVentesAmiensFoireBAC25!AD4/1.1,InfosVentesAmiensFoireBAC25!AD4/1.2)</f>
        <v>1372.6999999999998</v>
      </c>
      <c r="Y4" s="158">
        <f>IF(InfosVentesAmiensFoireBAC25!$Y$4=10%,InfosVentesAmiensFoireBAC25!AE4/1.1,InfosVentesAmiensFoireBAC25!AE4/1.2)</f>
        <v>906.67272727272723</v>
      </c>
      <c r="Z4" s="158">
        <f>IF(InfosVentesAmiensFoireBAC25!$Y$4=10%,InfosVentesAmiensFoireBAC25!AF4/1.1,InfosVentesAmiensFoireBAC25!AF4/1.2)</f>
        <v>0</v>
      </c>
      <c r="AA4" s="158">
        <f>IF(InfosVentesAmiensFoireBAC25!$Y$4=10%,InfosVentesAmiensFoireBAC25!AG4/1.1,InfosVentesAmiensFoireBAC25!AG4/1.2)</f>
        <v>0</v>
      </c>
      <c r="AB4" s="160">
        <f t="shared" ref="AB4" si="9">SUM(AC4:AF4)+AO4</f>
        <v>7988.3827272727267</v>
      </c>
      <c r="AC4" s="161">
        <f>InfosVentesAmiensFoireBAC25!AA4</f>
        <v>6460.61</v>
      </c>
      <c r="AD4" s="159">
        <f>InfosVentesAmiensFoireBAC25!AD4/1.8</f>
        <v>838.87222222222226</v>
      </c>
      <c r="AE4" s="159">
        <f>InfosVentesAmiensFoireBAC25!AE4/1.8</f>
        <v>554.07777777777778</v>
      </c>
      <c r="AF4" s="162"/>
      <c r="AG4" s="160"/>
      <c r="AH4" s="163">
        <f t="shared" ref="AH4" si="10">+V4-AB4</f>
        <v>9268.7263636363587</v>
      </c>
      <c r="AI4" s="164">
        <f>ROUNDDOWN(S4/AB4,1)</f>
        <v>2.2999999999999998</v>
      </c>
      <c r="AJ4" s="153">
        <f>InfosVentesAmiensFoireBAC25!X4</f>
        <v>46143</v>
      </c>
      <c r="AK4" s="165" t="str">
        <f>InfosVentesAmiensFoireBAC25!AJ4</f>
        <v>Credit 0% 15 000€ (modif des 16 000€ pour avoir assurance Gratuite, AGIOS 9,9% =&gt; 1485€</v>
      </c>
      <c r="AL4" s="166" t="str">
        <f>InfosVentesAmiensFoireBAC25!AO4</f>
        <v>Echelonné</v>
      </c>
      <c r="AM4" s="167" t="str">
        <f>InfosVentesAmiensFoireBAC25!AP4</f>
        <v>Sofinco 0% de 15000€ sur 36 mois (Agios :1485 €) /  LBP N°4453019 : 3 962€ / Encssmnt le 04/06/2025 + LBP N°4453020 : 3 000€ / Encssmnt le 15/11/2025</v>
      </c>
      <c r="AN4" s="161">
        <f>InfosVentesAmiensFoireBAC25!$AB4</f>
        <v>4799.83</v>
      </c>
      <c r="AO4" s="161">
        <v>134.82272727272726</v>
      </c>
      <c r="AP4" s="168">
        <f>InfosVentesAmiensFoireBAC25!AK4</f>
        <v>1</v>
      </c>
      <c r="AQ4" s="169">
        <f>InfosVentesAmiensFoireBAC25!Y4</f>
        <v>0.1</v>
      </c>
      <c r="AR4" s="170">
        <f>AC4/1.35</f>
        <v>4785.6370370370369</v>
      </c>
      <c r="AS4" s="168">
        <f>AR4+AO4+AD4+AE4+AF4+AG4</f>
        <v>6313.4097643097639</v>
      </c>
    </row>
    <row r="5" spans="1:45" s="190" customFormat="1" ht="14.25" customHeight="1" x14ac:dyDescent="0.3">
      <c r="A5" s="172">
        <v>1</v>
      </c>
      <c r="B5" s="173">
        <f>InfosVentesAmiensFoireBAC25!B5</f>
        <v>45801</v>
      </c>
      <c r="C5" s="174" t="str">
        <f>InfosVentesAmiensFoireBAC25!V5</f>
        <v>ETB</v>
      </c>
      <c r="D5" s="174" t="str">
        <f>InfosVentesAmiensFoireBAC25!W5</f>
        <v>BAC</v>
      </c>
      <c r="E5" s="174" t="str">
        <f>InfosVentesAmiensFoireBAC25!J5</f>
        <v>DEFOIS M</v>
      </c>
      <c r="F5" s="174" t="str">
        <f>InfosVentesAmiensFoireBAC25!D5</f>
        <v>ISELI</v>
      </c>
      <c r="G5" s="175">
        <f>InfosVentesAmiensFoireBAC25!L5</f>
        <v>0.7</v>
      </c>
      <c r="H5" s="174" t="str">
        <f>InfosVentesAmiensFoireBAC25!M5</f>
        <v>Reste du Pool</v>
      </c>
      <c r="I5" s="175">
        <f>InfosVentesAmiensFoireBAC25!O5</f>
        <v>0</v>
      </c>
      <c r="J5" s="174" t="str">
        <f>InfosVentesAmiensFoireBAC25!P5</f>
        <v>CANADELL O</v>
      </c>
      <c r="K5" s="175">
        <f>InfosVentesAmiensFoireBAC25!R5</f>
        <v>0.3</v>
      </c>
      <c r="L5" s="174" t="str">
        <f>InfosVentesAmiensFoireBAC25!S5</f>
        <v>PEREZ P</v>
      </c>
      <c r="M5" s="174" t="str">
        <f>InfosVentesAmiensFoireBAC25!T5</f>
        <v>GOMEZ JM</v>
      </c>
      <c r="N5" s="176">
        <f>InfosVentesAmiensFoireBAC25!Z5</f>
        <v>17300</v>
      </c>
      <c r="O5" s="176">
        <f>InfosVentesAmiensFoireBAC25!AM5</f>
        <v>7000</v>
      </c>
      <c r="P5" s="177">
        <f t="shared" ref="P5:P14" si="11">+O5/N5*100</f>
        <v>40.462427745664741</v>
      </c>
      <c r="Q5" s="176">
        <f>IF(F5=0,0,SUM(N5-1400))-InfosVentesAmiensFoireBAC25!AF5</f>
        <v>15900</v>
      </c>
      <c r="R5" s="176">
        <f>InfosVentesAmiensFoireBAC25!AH5</f>
        <v>2937</v>
      </c>
      <c r="S5" s="176">
        <f>+Q5-R5-U5-InfosVentesAmiensFoireBAC25!AG5</f>
        <v>12963</v>
      </c>
      <c r="T5" s="46">
        <f>IF(InfosVentesAmiensFoireBAC25!Y5=10%,InfosVentesAmiensFoireBAC25!AH5/1.1,InfosVentesAmiensFoireBAC25!AH5/1.2)</f>
        <v>2670</v>
      </c>
      <c r="U5" s="176"/>
      <c r="V5" s="178">
        <f t="shared" ref="V5:V14" si="12">SUM(W5:Z5)-U5</f>
        <v>12565.218181818182</v>
      </c>
      <c r="W5" s="46">
        <f>IF(InfosVentesAmiensFoireBAC25!$Y$4=10%,InfosVentesAmiensFoireBAC25!AC5/1.1,InfosVentesAmiensFoireBAC25!AC5/1.2)</f>
        <v>8922.3909090909074</v>
      </c>
      <c r="X5" s="46">
        <f>IF(InfosVentesAmiensFoireBAC25!$Y$4=10%,InfosVentesAmiensFoireBAC25!AD5/1.1,InfosVentesAmiensFoireBAC25!AD5/1.2)</f>
        <v>3221.409090909091</v>
      </c>
      <c r="Y5" s="46">
        <f>IF(InfosVentesAmiensFoireBAC25!$Y$4=10%,InfosVentesAmiensFoireBAC25!AE5/1.1,InfosVentesAmiensFoireBAC25!AE5/1.2)</f>
        <v>421.41818181818178</v>
      </c>
      <c r="Z5" s="46">
        <f>IF(InfosVentesAmiensFoireBAC25!$Y$4=10%,InfosVentesAmiensFoireBAC25!AF5/1.1,InfosVentesAmiensFoireBAC25!AF5/1.2)</f>
        <v>0</v>
      </c>
      <c r="AA5" s="46">
        <f>IF(InfosVentesAmiensFoireBAC25!$Y$4=10%,InfosVentesAmiensFoireBAC25!AG5/1.1,InfosVentesAmiensFoireBAC25!AG5/1.2)</f>
        <v>0</v>
      </c>
      <c r="AB5" s="179">
        <f t="shared" ref="AB5:AB14" si="13">SUM(AC5:AF5)+AO5</f>
        <v>7825.3449494949491</v>
      </c>
      <c r="AC5" s="180">
        <f>InfosVentesAmiensFoireBAC25!AA5</f>
        <v>5464.35</v>
      </c>
      <c r="AD5" s="178">
        <f>InfosVentesAmiensFoireBAC25!AD5/1.8</f>
        <v>1968.6388888888889</v>
      </c>
      <c r="AE5" s="178">
        <f>InfosVentesAmiensFoireBAC25!AE5/1.8</f>
        <v>257.5333333333333</v>
      </c>
      <c r="AF5" s="181"/>
      <c r="AG5" s="179"/>
      <c r="AH5" s="182">
        <f t="shared" ref="AH5:AH14" si="14">+V5-AB5</f>
        <v>4739.8732323232325</v>
      </c>
      <c r="AI5" s="183">
        <f t="shared" ref="AI5:AI14" si="15">ROUNDDOWN(S5/AB5,1)</f>
        <v>1.6</v>
      </c>
      <c r="AJ5" s="173">
        <f>InfosVentesAmiensFoireBAC25!X5</f>
        <v>45945</v>
      </c>
      <c r="AK5" s="184">
        <f>InfosVentesAmiensFoireBAC25!AJ5</f>
        <v>0</v>
      </c>
      <c r="AL5" s="185" t="str">
        <f>InfosVentesAmiensFoireBAC25!AO5</f>
        <v>Immediat</v>
      </c>
      <c r="AM5" s="186" t="str">
        <f>InfosVentesAmiensFoireBAC25!AP5</f>
        <v>CA N°6242262 : 7 000€ / Encssmnt Immédiat</v>
      </c>
      <c r="AN5" s="180">
        <f>InfosVentesAmiensFoireBAC25!$AB5</f>
        <v>4205.92</v>
      </c>
      <c r="AO5" s="180">
        <v>134.82272727272726</v>
      </c>
      <c r="AP5" s="187">
        <f>InfosVentesAmiensFoireBAC25!AK5</f>
        <v>0</v>
      </c>
      <c r="AQ5" s="188">
        <f>InfosVentesAmiensFoireBAC25!Y5</f>
        <v>0.1</v>
      </c>
      <c r="AR5" s="189">
        <f t="shared" ref="AR5:AR14" si="16">AC5/1.35</f>
        <v>4047.6666666666665</v>
      </c>
      <c r="AS5" s="187">
        <f t="shared" ref="AS5:AS14" si="17">AR5+AO5+AD5+AE5+AF5+AG5</f>
        <v>6408.6616161616166</v>
      </c>
    </row>
    <row r="6" spans="1:45" s="171" customFormat="1" ht="14.25" customHeight="1" x14ac:dyDescent="0.3">
      <c r="A6" s="152">
        <v>1</v>
      </c>
      <c r="B6" s="153">
        <f>InfosVentesAmiensFoireBAC25!B6</f>
        <v>45804</v>
      </c>
      <c r="C6" s="154" t="str">
        <f>InfosVentesAmiensFoireBAC25!V6</f>
        <v>ETM</v>
      </c>
      <c r="D6" s="154" t="str">
        <f>InfosVentesAmiensFoireBAC25!W6</f>
        <v>BAC</v>
      </c>
      <c r="E6" s="154" t="str">
        <f>InfosVentesAmiensFoireBAC25!J6</f>
        <v>GOMEZ A</v>
      </c>
      <c r="F6" s="154" t="str">
        <f>InfosVentesAmiensFoireBAC25!D6</f>
        <v>MULIN</v>
      </c>
      <c r="G6" s="155">
        <f>InfosVentesAmiensFoireBAC25!L6</f>
        <v>0.7</v>
      </c>
      <c r="H6" s="154" t="str">
        <f>InfosVentesAmiensFoireBAC25!M6</f>
        <v>Reste du Pool</v>
      </c>
      <c r="I6" s="155">
        <f>InfosVentesAmiensFoireBAC25!O6</f>
        <v>0</v>
      </c>
      <c r="J6" s="154" t="str">
        <f>InfosVentesAmiensFoireBAC25!P6</f>
        <v>CANADELL O</v>
      </c>
      <c r="K6" s="155">
        <f>InfosVentesAmiensFoireBAC25!R6</f>
        <v>0.3</v>
      </c>
      <c r="L6" s="154" t="str">
        <f>InfosVentesAmiensFoireBAC25!S6</f>
        <v>PEREZ P</v>
      </c>
      <c r="M6" s="154" t="str">
        <f>InfosVentesAmiensFoireBAC25!T6</f>
        <v>GOMEZ JM</v>
      </c>
      <c r="N6" s="156">
        <f>InfosVentesAmiensFoireBAC25!Z6</f>
        <v>13000</v>
      </c>
      <c r="O6" s="156">
        <f>InfosVentesAmiensFoireBAC25!AM6</f>
        <v>5800</v>
      </c>
      <c r="P6" s="157">
        <f t="shared" si="11"/>
        <v>44.61538461538462</v>
      </c>
      <c r="Q6" s="156">
        <f>IF(F6=0,0,SUM(N6-1400))-InfosVentesAmiensFoireBAC25!AF6</f>
        <v>11600</v>
      </c>
      <c r="R6" s="156">
        <f>InfosVentesAmiensFoireBAC25!AH6</f>
        <v>2013</v>
      </c>
      <c r="S6" s="156">
        <f>+Q6-R6-U6-InfosVentesAmiensFoireBAC25!AG6</f>
        <v>9587</v>
      </c>
      <c r="T6" s="158">
        <f>IF(InfosVentesAmiensFoireBAC25!Y6=10%,InfosVentesAmiensFoireBAC25!AH6/1.1,InfosVentesAmiensFoireBAC25!AH6/1.2)</f>
        <v>1829.9999999999998</v>
      </c>
      <c r="U6" s="156"/>
      <c r="V6" s="159">
        <f t="shared" si="12"/>
        <v>8969.3818181818169</v>
      </c>
      <c r="W6" s="158">
        <f>IF(InfosVentesAmiensFoireBAC25!$Y$4=10%,InfosVentesAmiensFoireBAC25!AC6/1.1,InfosVentesAmiensFoireBAC25!AC6/1.2)</f>
        <v>7578.4909090909086</v>
      </c>
      <c r="X6" s="158">
        <f>IF(InfosVentesAmiensFoireBAC25!$Y$4=10%,InfosVentesAmiensFoireBAC25!AD6/1.1,InfosVentesAmiensFoireBAC25!AD6/1.2)</f>
        <v>1390.890909090909</v>
      </c>
      <c r="Y6" s="158">
        <f>IF(InfosVentesAmiensFoireBAC25!$Y$4=10%,InfosVentesAmiensFoireBAC25!AE6/1.1,InfosVentesAmiensFoireBAC25!AE6/1.2)</f>
        <v>0</v>
      </c>
      <c r="Z6" s="158">
        <f>IF(InfosVentesAmiensFoireBAC25!$Y$4=10%,InfosVentesAmiensFoireBAC25!AF6/1.1,InfosVentesAmiensFoireBAC25!AF6/1.2)</f>
        <v>0</v>
      </c>
      <c r="AA6" s="158">
        <f>IF(InfosVentesAmiensFoireBAC25!$Y$4=10%,InfosVentesAmiensFoireBAC25!AG6/1.1,InfosVentesAmiensFoireBAC25!AG6/1.2)</f>
        <v>0</v>
      </c>
      <c r="AB6" s="160">
        <f t="shared" si="13"/>
        <v>4905.0116161616161</v>
      </c>
      <c r="AC6" s="161">
        <f>InfosVentesAmiensFoireBAC25!AA6</f>
        <v>3920.2000000000003</v>
      </c>
      <c r="AD6" s="159">
        <f>InfosVentesAmiensFoireBAC25!AD6/1.8</f>
        <v>849.98888888888882</v>
      </c>
      <c r="AE6" s="159">
        <f>InfosVentesAmiensFoireBAC25!AE6/1.8</f>
        <v>0</v>
      </c>
      <c r="AF6" s="162"/>
      <c r="AG6" s="160"/>
      <c r="AH6" s="163">
        <f t="shared" si="14"/>
        <v>4064.3702020202008</v>
      </c>
      <c r="AI6" s="164">
        <f t="shared" si="15"/>
        <v>1.9</v>
      </c>
      <c r="AJ6" s="153">
        <f>InfosVentesAmiensFoireBAC25!X6</f>
        <v>45931</v>
      </c>
      <c r="AK6" s="165">
        <f>InfosVentesAmiensFoireBAC25!AJ6</f>
        <v>0</v>
      </c>
      <c r="AL6" s="166" t="str">
        <f>InfosVentesAmiensFoireBAC25!AO6</f>
        <v>Immediat</v>
      </c>
      <c r="AM6" s="167" t="str">
        <f>InfosVentesAmiensFoireBAC25!AP6</f>
        <v>CB : 800€ + CA N°6912799 : 5 000€ / Encssmnt Immédiat</v>
      </c>
      <c r="AN6" s="161">
        <f>InfosVentesAmiensFoireBAC25!$AB6</f>
        <v>3287.77</v>
      </c>
      <c r="AO6" s="161">
        <v>134.82272727272726</v>
      </c>
      <c r="AP6" s="168">
        <f>InfosVentesAmiensFoireBAC25!AK6</f>
        <v>0</v>
      </c>
      <c r="AQ6" s="169">
        <f>InfosVentesAmiensFoireBAC25!Y6</f>
        <v>0.1</v>
      </c>
      <c r="AR6" s="170">
        <f t="shared" si="16"/>
        <v>2903.8518518518517</v>
      </c>
      <c r="AS6" s="168">
        <f t="shared" si="17"/>
        <v>3888.6634680134675</v>
      </c>
    </row>
    <row r="7" spans="1:45" s="190" customFormat="1" ht="14.25" customHeight="1" x14ac:dyDescent="0.3">
      <c r="A7" s="172">
        <v>1</v>
      </c>
      <c r="B7" s="173">
        <f>InfosVentesAmiensFoireBAC25!B7</f>
        <v>45806</v>
      </c>
      <c r="C7" s="174" t="str">
        <f>InfosVentesAmiensFoireBAC25!V7</f>
        <v>ETS</v>
      </c>
      <c r="D7" s="174" t="str">
        <f>InfosVentesAmiensFoireBAC25!W7</f>
        <v>BAC</v>
      </c>
      <c r="E7" s="174" t="str">
        <f>InfosVentesAmiensFoireBAC25!J7</f>
        <v>BÉCOT B</v>
      </c>
      <c r="F7" s="174" t="str">
        <f>InfosVentesAmiensFoireBAC25!D7</f>
        <v>PAUTHIER &amp; DELABRE</v>
      </c>
      <c r="G7" s="175">
        <f>InfosVentesAmiensFoireBAC25!L7</f>
        <v>0.7</v>
      </c>
      <c r="H7" s="174" t="str">
        <f>InfosVentesAmiensFoireBAC25!M7</f>
        <v>Reste du Pool</v>
      </c>
      <c r="I7" s="175">
        <f>InfosVentesAmiensFoireBAC25!O7</f>
        <v>0</v>
      </c>
      <c r="J7" s="174" t="str">
        <f>InfosVentesAmiensFoireBAC25!P7</f>
        <v>CANADELL O</v>
      </c>
      <c r="K7" s="175">
        <f>InfosVentesAmiensFoireBAC25!R7</f>
        <v>0.3</v>
      </c>
      <c r="L7" s="174" t="str">
        <f>InfosVentesAmiensFoireBAC25!S7</f>
        <v>PEREZ P</v>
      </c>
      <c r="M7" s="174" t="str">
        <f>InfosVentesAmiensFoireBAC25!T7</f>
        <v>GOMEZ JM</v>
      </c>
      <c r="N7" s="176">
        <f>InfosVentesAmiensFoireBAC25!Z7</f>
        <v>12900</v>
      </c>
      <c r="O7" s="176">
        <f>InfosVentesAmiensFoireBAC25!AM7</f>
        <v>4000</v>
      </c>
      <c r="P7" s="177">
        <f t="shared" si="11"/>
        <v>31.007751937984494</v>
      </c>
      <c r="Q7" s="176">
        <f>IF(F7=0,0,SUM(N7-1400))-InfosVentesAmiensFoireBAC25!AF7</f>
        <v>11500</v>
      </c>
      <c r="R7" s="176">
        <f>InfosVentesAmiensFoireBAC25!AH7</f>
        <v>0</v>
      </c>
      <c r="S7" s="176">
        <f>+Q7-R7-U7-InfosVentesAmiensFoireBAC25!AG7</f>
        <v>11500</v>
      </c>
      <c r="T7" s="46">
        <f>IF(InfosVentesAmiensFoireBAC25!Y7=10%,InfosVentesAmiensFoireBAC25!AH7/1.1,InfosVentesAmiensFoireBAC25!AH7/1.2)</f>
        <v>0</v>
      </c>
      <c r="U7" s="176"/>
      <c r="V7" s="178">
        <f t="shared" si="12"/>
        <v>10555.590909090908</v>
      </c>
      <c r="W7" s="46">
        <f>IF(InfosVentesAmiensFoireBAC25!$Y$4=10%,InfosVentesAmiensFoireBAC25!AC7/1.1,InfosVentesAmiensFoireBAC25!AC7/1.2)</f>
        <v>10018.145454545453</v>
      </c>
      <c r="X7" s="46">
        <f>IF(InfosVentesAmiensFoireBAC25!$Y$4=10%,InfosVentesAmiensFoireBAC25!AD7/1.1,InfosVentesAmiensFoireBAC25!AD7/1.2)</f>
        <v>0</v>
      </c>
      <c r="Y7" s="46">
        <f>IF(InfosVentesAmiensFoireBAC25!$Y$4=10%,InfosVentesAmiensFoireBAC25!AE7/1.1,InfosVentesAmiensFoireBAC25!AE7/1.2)</f>
        <v>537.4454545454546</v>
      </c>
      <c r="Z7" s="46">
        <f>IF(InfosVentesAmiensFoireBAC25!$Y$4=10%,InfosVentesAmiensFoireBAC25!AF7/1.1,InfosVentesAmiensFoireBAC25!AF7/1.2)</f>
        <v>0</v>
      </c>
      <c r="AA7" s="46">
        <f>IF(InfosVentesAmiensFoireBAC25!$Y$4=10%,InfosVentesAmiensFoireBAC25!AG7/1.1,InfosVentesAmiensFoireBAC25!AG7/1.2)</f>
        <v>0</v>
      </c>
      <c r="AB7" s="179">
        <f t="shared" si="13"/>
        <v>4067.7116161616159</v>
      </c>
      <c r="AC7" s="180">
        <f>InfosVentesAmiensFoireBAC25!AA7</f>
        <v>3604.45</v>
      </c>
      <c r="AD7" s="178">
        <f>InfosVentesAmiensFoireBAC25!AD7/1.8</f>
        <v>0</v>
      </c>
      <c r="AE7" s="178">
        <f>InfosVentesAmiensFoireBAC25!AE7/1.8</f>
        <v>328.43888888888893</v>
      </c>
      <c r="AF7" s="181"/>
      <c r="AG7" s="179"/>
      <c r="AH7" s="182">
        <f t="shared" si="14"/>
        <v>6487.8792929292922</v>
      </c>
      <c r="AI7" s="183">
        <f t="shared" si="15"/>
        <v>2.8</v>
      </c>
      <c r="AJ7" s="173">
        <f>InfosVentesAmiensFoireBAC25!X7</f>
        <v>45976</v>
      </c>
      <c r="AK7" s="184" t="str">
        <f>InfosVentesAmiensFoireBAC25!AJ7</f>
        <v>Credit 0% 8 900€ , AGIOS 9,9% =&gt; 881,10€</v>
      </c>
      <c r="AL7" s="185" t="str">
        <f>InfosVentesAmiensFoireBAC25!AO7</f>
        <v>Immediat</v>
      </c>
      <c r="AM7" s="186" t="str">
        <f>InfosVentesAmiensFoireBAC25!AP7</f>
        <v>Sofinco 0% de 15000€ sur 36 mois (Agios :881,10 €) + CE N°0000179 : 4 000€ / Encssmnt Immediat - Attente BdC signé AVEC TVA 20%</v>
      </c>
      <c r="AN7" s="180">
        <f>InfosVentesAmiensFoireBAC25!$AB7</f>
        <v>2973.71</v>
      </c>
      <c r="AO7" s="180">
        <v>134.82272727272726</v>
      </c>
      <c r="AP7" s="187">
        <f>InfosVentesAmiensFoireBAC25!AK7</f>
        <v>1</v>
      </c>
      <c r="AQ7" s="188">
        <f>InfosVentesAmiensFoireBAC25!Y7</f>
        <v>0.2</v>
      </c>
      <c r="AR7" s="189">
        <f t="shared" si="16"/>
        <v>2669.9629629629626</v>
      </c>
      <c r="AS7" s="187">
        <f t="shared" si="17"/>
        <v>3133.2245791245787</v>
      </c>
    </row>
    <row r="8" spans="1:45" s="171" customFormat="1" ht="14.25" customHeight="1" x14ac:dyDescent="0.3">
      <c r="A8" s="152">
        <v>1</v>
      </c>
      <c r="B8" s="153">
        <f>InfosVentesAmiensFoireBAC25!B8</f>
        <v>45806</v>
      </c>
      <c r="C8" s="154" t="str">
        <f>InfosVentesAmiensFoireBAC25!V8</f>
        <v>ETM</v>
      </c>
      <c r="D8" s="154" t="str">
        <f>InfosVentesAmiensFoireBAC25!W8</f>
        <v>BAC</v>
      </c>
      <c r="E8" s="154" t="str">
        <f>InfosVentesAmiensFoireBAC25!J8</f>
        <v>GOMEZ A</v>
      </c>
      <c r="F8" s="154" t="str">
        <f>InfosVentesAmiensFoireBAC25!D8</f>
        <v>SOULIS</v>
      </c>
      <c r="G8" s="155">
        <f>InfosVentesAmiensFoireBAC25!L8</f>
        <v>0.7</v>
      </c>
      <c r="H8" s="154" t="str">
        <f>InfosVentesAmiensFoireBAC25!M8</f>
        <v>Reste du Pool</v>
      </c>
      <c r="I8" s="155">
        <f>InfosVentesAmiensFoireBAC25!O8</f>
        <v>0</v>
      </c>
      <c r="J8" s="154" t="str">
        <f>InfosVentesAmiensFoireBAC25!P8</f>
        <v>CANADELL O</v>
      </c>
      <c r="K8" s="155">
        <f>InfosVentesAmiensFoireBAC25!R8</f>
        <v>0.3</v>
      </c>
      <c r="L8" s="154" t="str">
        <f>InfosVentesAmiensFoireBAC25!S8</f>
        <v>PEREZ P</v>
      </c>
      <c r="M8" s="154" t="str">
        <f>InfosVentesAmiensFoireBAC25!T8</f>
        <v>GOMEZ JM</v>
      </c>
      <c r="N8" s="156">
        <f>InfosVentesAmiensFoireBAC25!Z8</f>
        <v>13780</v>
      </c>
      <c r="O8" s="156">
        <f>InfosVentesAmiensFoireBAC25!AM8</f>
        <v>5600</v>
      </c>
      <c r="P8" s="157">
        <f t="shared" si="11"/>
        <v>40.638606676342526</v>
      </c>
      <c r="Q8" s="156">
        <f>IF(F8=0,0,SUM(N8-1400))-InfosVentesAmiensFoireBAC25!AF8</f>
        <v>12380</v>
      </c>
      <c r="R8" s="156">
        <f>InfosVentesAmiensFoireBAC25!AH8</f>
        <v>2244</v>
      </c>
      <c r="S8" s="156">
        <f>+Q8-R8-U8-InfosVentesAmiensFoireBAC25!AG8</f>
        <v>10136</v>
      </c>
      <c r="T8" s="158">
        <f>IF(InfosVentesAmiensFoireBAC25!Y8=10%,InfosVentesAmiensFoireBAC25!AH8/1.1,InfosVentesAmiensFoireBAC25!AH8/1.2)</f>
        <v>2039.9999999999998</v>
      </c>
      <c r="U8" s="156"/>
      <c r="V8" s="159">
        <f t="shared" si="12"/>
        <v>9280.3909090909092</v>
      </c>
      <c r="W8" s="158">
        <f>IF(InfosVentesAmiensFoireBAC25!$Y$4=10%,InfosVentesAmiensFoireBAC25!AC8/1.1,InfosVentesAmiensFoireBAC25!AC8/1.2)</f>
        <v>8854.954545454546</v>
      </c>
      <c r="X8" s="158">
        <f>IF(InfosVentesAmiensFoireBAC25!$Y$4=10%,InfosVentesAmiensFoireBAC25!AD8/1.1,InfosVentesAmiensFoireBAC25!AD8/1.2)</f>
        <v>0</v>
      </c>
      <c r="Y8" s="158">
        <f>IF(InfosVentesAmiensFoireBAC25!$Y$4=10%,InfosVentesAmiensFoireBAC25!AE8/1.1,InfosVentesAmiensFoireBAC25!AE8/1.2)</f>
        <v>425.43636363636364</v>
      </c>
      <c r="Z8" s="158">
        <f>IF(InfosVentesAmiensFoireBAC25!$Y$4=10%,InfosVentesAmiensFoireBAC25!AF8/1.1,InfosVentesAmiensFoireBAC25!AF8/1.2)</f>
        <v>0</v>
      </c>
      <c r="AA8" s="158">
        <f>IF(InfosVentesAmiensFoireBAC25!$Y$4=10%,InfosVentesAmiensFoireBAC25!AG8/1.1,InfosVentesAmiensFoireBAC25!AG8/1.2)</f>
        <v>0</v>
      </c>
      <c r="AB8" s="160">
        <f t="shared" si="13"/>
        <v>4503.091616161616</v>
      </c>
      <c r="AC8" s="161">
        <f>InfosVentesAmiensFoireBAC25!AA8</f>
        <v>4108.28</v>
      </c>
      <c r="AD8" s="159">
        <f>InfosVentesAmiensFoireBAC25!AD8/1.8</f>
        <v>0</v>
      </c>
      <c r="AE8" s="159">
        <f>InfosVentesAmiensFoireBAC25!AE8/1.8</f>
        <v>259.98888888888888</v>
      </c>
      <c r="AF8" s="162"/>
      <c r="AG8" s="160"/>
      <c r="AH8" s="163">
        <f t="shared" si="14"/>
        <v>4777.2992929292932</v>
      </c>
      <c r="AI8" s="164">
        <f t="shared" si="15"/>
        <v>2.2000000000000002</v>
      </c>
      <c r="AJ8" s="153">
        <f>InfosVentesAmiensFoireBAC25!X8</f>
        <v>46174</v>
      </c>
      <c r="AK8" s="165">
        <f>InfosVentesAmiensFoireBAC25!AJ8</f>
        <v>0</v>
      </c>
      <c r="AL8" s="166" t="str">
        <f>InfosVentesAmiensFoireBAC25!AO8</f>
        <v>Immediat</v>
      </c>
      <c r="AM8" s="167" t="str">
        <f>InfosVentesAmiensFoireBAC25!AP8</f>
        <v>CB 600€ + CA N°3676536 : 5 000€ / Encssmnt Immédiat - Livr. Lozère (48)</v>
      </c>
      <c r="AN8" s="161">
        <f>InfosVentesAmiensFoireBAC25!$AB8</f>
        <v>3265.7</v>
      </c>
      <c r="AO8" s="161">
        <v>134.82272727272726</v>
      </c>
      <c r="AP8" s="168">
        <f>InfosVentesAmiensFoireBAC25!AK8</f>
        <v>0</v>
      </c>
      <c r="AQ8" s="169">
        <f>InfosVentesAmiensFoireBAC25!Y8</f>
        <v>0.1</v>
      </c>
      <c r="AR8" s="170">
        <f t="shared" si="16"/>
        <v>3043.1703703703702</v>
      </c>
      <c r="AS8" s="168">
        <f t="shared" si="17"/>
        <v>3437.9819865319864</v>
      </c>
    </row>
    <row r="9" spans="1:45" s="190" customFormat="1" ht="14.25" customHeight="1" x14ac:dyDescent="0.3">
      <c r="A9" s="172">
        <v>1</v>
      </c>
      <c r="B9" s="173">
        <f>InfosVentesAmiensFoireBAC25!B9</f>
        <v>45807</v>
      </c>
      <c r="C9" s="174" t="str">
        <f>InfosVentesAmiensFoireBAC25!V9</f>
        <v>ETM</v>
      </c>
      <c r="D9" s="174" t="str">
        <f>InfosVentesAmiensFoireBAC25!W9</f>
        <v>BAC</v>
      </c>
      <c r="E9" s="174" t="str">
        <f>InfosVentesAmiensFoireBAC25!J9</f>
        <v>BÉCOT B</v>
      </c>
      <c r="F9" s="174" t="str">
        <f>InfosVentesAmiensFoireBAC25!D9</f>
        <v>VENDOLA</v>
      </c>
      <c r="G9" s="175">
        <f>InfosVentesAmiensFoireBAC25!L9</f>
        <v>0.7</v>
      </c>
      <c r="H9" s="174" t="str">
        <f>InfosVentesAmiensFoireBAC25!M9</f>
        <v>Reste du Pool</v>
      </c>
      <c r="I9" s="175">
        <f>InfosVentesAmiensFoireBAC25!O9</f>
        <v>0</v>
      </c>
      <c r="J9" s="174" t="str">
        <f>InfosVentesAmiensFoireBAC25!P9</f>
        <v>CANADELL O</v>
      </c>
      <c r="K9" s="175">
        <f>InfosVentesAmiensFoireBAC25!R9</f>
        <v>0.3</v>
      </c>
      <c r="L9" s="174" t="str">
        <f>InfosVentesAmiensFoireBAC25!S9</f>
        <v>PEREZ P</v>
      </c>
      <c r="M9" s="174" t="str">
        <f>InfosVentesAmiensFoireBAC25!T9</f>
        <v>GOMEZ JM</v>
      </c>
      <c r="N9" s="176">
        <f>InfosVentesAmiensFoireBAC25!Z9</f>
        <v>12846</v>
      </c>
      <c r="O9" s="176">
        <f>InfosVentesAmiensFoireBAC25!AM9</f>
        <v>5500</v>
      </c>
      <c r="P9" s="177">
        <f t="shared" si="11"/>
        <v>42.814884010586951</v>
      </c>
      <c r="Q9" s="176">
        <f>IF(F9=0,0,SUM(N9-1400))-InfosVentesAmiensFoireBAC25!AF9</f>
        <v>11446</v>
      </c>
      <c r="R9" s="176">
        <f>InfosVentesAmiensFoireBAC25!AH9</f>
        <v>2244</v>
      </c>
      <c r="S9" s="176">
        <f>+Q9-R9-U9-InfosVentesAmiensFoireBAC25!AG9</f>
        <v>9202</v>
      </c>
      <c r="T9" s="46">
        <f>IF(InfosVentesAmiensFoireBAC25!Y9=10%,InfosVentesAmiensFoireBAC25!AH9/1.1,InfosVentesAmiensFoireBAC25!AH9/1.2)</f>
        <v>2039.9999999999998</v>
      </c>
      <c r="U9" s="176"/>
      <c r="V9" s="178">
        <f t="shared" si="12"/>
        <v>8968.4272727272728</v>
      </c>
      <c r="W9" s="46">
        <f>IF(InfosVentesAmiensFoireBAC25!$Y$4=10%,InfosVentesAmiensFoireBAC25!AC9/1.1,InfosVentesAmiensFoireBAC25!AC9/1.2)</f>
        <v>6660.4090909090901</v>
      </c>
      <c r="X9" s="46">
        <f>IF(InfosVentesAmiensFoireBAC25!$Y$4=10%,InfosVentesAmiensFoireBAC25!AD9/1.1,InfosVentesAmiensFoireBAC25!AD9/1.2)</f>
        <v>1864.5272727272727</v>
      </c>
      <c r="Y9" s="46">
        <f>IF(InfosVentesAmiensFoireBAC25!$Y$4=10%,InfosVentesAmiensFoireBAC25!AE9/1.1,InfosVentesAmiensFoireBAC25!AE9/1.2)</f>
        <v>443.49090909090904</v>
      </c>
      <c r="Z9" s="46">
        <f>IF(InfosVentesAmiensFoireBAC25!$Y$4=10%,InfosVentesAmiensFoireBAC25!AF9/1.1,InfosVentesAmiensFoireBAC25!AF9/1.2)</f>
        <v>0</v>
      </c>
      <c r="AA9" s="46">
        <f>IF(InfosVentesAmiensFoireBAC25!$Y$4=10%,InfosVentesAmiensFoireBAC25!AG9/1.1,InfosVentesAmiensFoireBAC25!AG9/1.2)</f>
        <v>0</v>
      </c>
      <c r="AB9" s="179">
        <f t="shared" si="13"/>
        <v>4506.5382828282827</v>
      </c>
      <c r="AC9" s="180">
        <f>InfosVentesAmiensFoireBAC25!AA9</f>
        <v>2961.26</v>
      </c>
      <c r="AD9" s="178">
        <f>InfosVentesAmiensFoireBAC25!AD9/1.8</f>
        <v>1139.4333333333334</v>
      </c>
      <c r="AE9" s="178">
        <f>InfosVentesAmiensFoireBAC25!AE9/1.8</f>
        <v>271.02222222222218</v>
      </c>
      <c r="AF9" s="181"/>
      <c r="AG9" s="179"/>
      <c r="AH9" s="182">
        <f t="shared" si="14"/>
        <v>4461.8889898989901</v>
      </c>
      <c r="AI9" s="183">
        <f t="shared" si="15"/>
        <v>2</v>
      </c>
      <c r="AJ9" s="173">
        <f>InfosVentesAmiensFoireBAC25!X9</f>
        <v>45945</v>
      </c>
      <c r="AK9" s="184">
        <f>InfosVentesAmiensFoireBAC25!AJ9</f>
        <v>0</v>
      </c>
      <c r="AL9" s="185">
        <f>InfosVentesAmiensFoireBAC25!AO9</f>
        <v>45818</v>
      </c>
      <c r="AM9" s="186" t="str">
        <f>InfosVentesAmiensFoireBAC25!AP9</f>
        <v>Chque 5 500€ récupéré par B.BECOT / Encssmnt le 10/06/2025</v>
      </c>
      <c r="AN9" s="180">
        <f>InfosVentesAmiensFoireBAC25!$AB9</f>
        <v>2352.7600000000002</v>
      </c>
      <c r="AO9" s="180">
        <v>134.82272727272726</v>
      </c>
      <c r="AP9" s="187">
        <f>InfosVentesAmiensFoireBAC25!AK9</f>
        <v>0</v>
      </c>
      <c r="AQ9" s="188">
        <f>InfosVentesAmiensFoireBAC25!Y9</f>
        <v>0.1</v>
      </c>
      <c r="AR9" s="189">
        <f t="shared" si="16"/>
        <v>2193.525925925926</v>
      </c>
      <c r="AS9" s="187">
        <f t="shared" si="17"/>
        <v>3738.804208754209</v>
      </c>
    </row>
    <row r="10" spans="1:45" s="171" customFormat="1" ht="14.25" customHeight="1" x14ac:dyDescent="0.3">
      <c r="A10" s="152">
        <v>1</v>
      </c>
      <c r="B10" s="153">
        <f>InfosVentesAmiensFoireBAC25!B10</f>
        <v>45807</v>
      </c>
      <c r="C10" s="154" t="str">
        <f>InfosVentesAmiensFoireBAC25!V10</f>
        <v>ETM</v>
      </c>
      <c r="D10" s="154" t="str">
        <f>InfosVentesAmiensFoireBAC25!W10</f>
        <v>BAC</v>
      </c>
      <c r="E10" s="154" t="str">
        <f>InfosVentesAmiensFoireBAC25!J10</f>
        <v>BÉCOT B</v>
      </c>
      <c r="F10" s="154" t="str">
        <f>InfosVentesAmiensFoireBAC25!D10</f>
        <v>TISSOT</v>
      </c>
      <c r="G10" s="155">
        <f>InfosVentesAmiensFoireBAC25!L10</f>
        <v>0.7</v>
      </c>
      <c r="H10" s="154" t="str">
        <f>InfosVentesAmiensFoireBAC25!M10</f>
        <v>Reste du Pool</v>
      </c>
      <c r="I10" s="155">
        <f>InfosVentesAmiensFoireBAC25!O10</f>
        <v>0</v>
      </c>
      <c r="J10" s="154" t="str">
        <f>InfosVentesAmiensFoireBAC25!P10</f>
        <v>CANADELL O</v>
      </c>
      <c r="K10" s="155">
        <f>InfosVentesAmiensFoireBAC25!R10</f>
        <v>0.3</v>
      </c>
      <c r="L10" s="154" t="str">
        <f>InfosVentesAmiensFoireBAC25!S10</f>
        <v>PEREZ P</v>
      </c>
      <c r="M10" s="154" t="str">
        <f>InfosVentesAmiensFoireBAC25!T10</f>
        <v>GOMEZ JM</v>
      </c>
      <c r="N10" s="156">
        <f>InfosVentesAmiensFoireBAC25!Z10</f>
        <v>17000</v>
      </c>
      <c r="O10" s="156">
        <f>InfosVentesAmiensFoireBAC25!AM10</f>
        <v>7000</v>
      </c>
      <c r="P10" s="157">
        <f t="shared" si="11"/>
        <v>41.17647058823529</v>
      </c>
      <c r="Q10" s="156">
        <f>IF(F10=0,0,SUM(N10-1400))-InfosVentesAmiensFoireBAC25!AF10</f>
        <v>15600</v>
      </c>
      <c r="R10" s="156">
        <f>InfosVentesAmiensFoireBAC25!AH10</f>
        <v>2706</v>
      </c>
      <c r="S10" s="156">
        <f>+Q10-R10-U10-InfosVentesAmiensFoireBAC25!AG10</f>
        <v>12894</v>
      </c>
      <c r="T10" s="158">
        <f>IF(InfosVentesAmiensFoireBAC25!Y10=10%,InfosVentesAmiensFoireBAC25!AH10/1.1,InfosVentesAmiensFoireBAC25!AH10/1.2)</f>
        <v>2460</v>
      </c>
      <c r="U10" s="156"/>
      <c r="V10" s="159">
        <f t="shared" si="12"/>
        <v>12052.827272727272</v>
      </c>
      <c r="W10" s="158">
        <f>IF(InfosVentesAmiensFoireBAC25!$Y$4=10%,InfosVentesAmiensFoireBAC25!AC10/1.1,InfosVentesAmiensFoireBAC25!AC10/1.2)</f>
        <v>10663.9</v>
      </c>
      <c r="X10" s="158">
        <f>IF(InfosVentesAmiensFoireBAC25!$Y$4=10%,InfosVentesAmiensFoireBAC25!AD10/1.1,InfosVentesAmiensFoireBAC25!AD10/1.2)</f>
        <v>945.43636363636358</v>
      </c>
      <c r="Y10" s="158">
        <f>IF(InfosVentesAmiensFoireBAC25!$Y$4=10%,InfosVentesAmiensFoireBAC25!AE10/1.1,InfosVentesAmiensFoireBAC25!AE10/1.2)</f>
        <v>443.49090909090904</v>
      </c>
      <c r="Z10" s="158">
        <f>IF(InfosVentesAmiensFoireBAC25!$Y$4=10%,InfosVentesAmiensFoireBAC25!AF10/1.1,InfosVentesAmiensFoireBAC25!AF10/1.2)</f>
        <v>0</v>
      </c>
      <c r="AA10" s="158">
        <f>IF(InfosVentesAmiensFoireBAC25!$Y$4=10%,InfosVentesAmiensFoireBAC25!AG10/1.1,InfosVentesAmiensFoireBAC25!AG10/1.2)</f>
        <v>0</v>
      </c>
      <c r="AB10" s="160">
        <f t="shared" si="13"/>
        <v>5997.631616161616</v>
      </c>
      <c r="AC10" s="161">
        <f>InfosVentesAmiensFoireBAC25!AA10</f>
        <v>5014.0200000000004</v>
      </c>
      <c r="AD10" s="159">
        <f>InfosVentesAmiensFoireBAC25!AD10/1.8</f>
        <v>577.76666666666665</v>
      </c>
      <c r="AE10" s="159">
        <f>InfosVentesAmiensFoireBAC25!AE10/1.8</f>
        <v>271.02222222222218</v>
      </c>
      <c r="AF10" s="162"/>
      <c r="AG10" s="160"/>
      <c r="AH10" s="163">
        <f t="shared" si="14"/>
        <v>6055.1956565656565</v>
      </c>
      <c r="AI10" s="164">
        <f t="shared" si="15"/>
        <v>2.1</v>
      </c>
      <c r="AJ10" s="153">
        <f>InfosVentesAmiensFoireBAC25!X10</f>
        <v>45945</v>
      </c>
      <c r="AK10" s="165">
        <f>InfosVentesAmiensFoireBAC25!AJ10</f>
        <v>0</v>
      </c>
      <c r="AL10" s="166" t="str">
        <f>InfosVentesAmiensFoireBAC25!AO10</f>
        <v>Immediat</v>
      </c>
      <c r="AM10" s="167" t="str">
        <f>InfosVentesAmiensFoireBAC25!AP10</f>
        <v>Bpop N°0001498 : 7 000€ / Encssmnt Immediat (EMETTEUR : AMIS =&gt; M. &amp; Mme SEIBERT LUDOVIC)</v>
      </c>
      <c r="AN10" s="161">
        <f>InfosVentesAmiensFoireBAC25!$AB10</f>
        <v>3966.03</v>
      </c>
      <c r="AO10" s="161">
        <v>134.82272727272726</v>
      </c>
      <c r="AP10" s="168">
        <f>InfosVentesAmiensFoireBAC25!AK10</f>
        <v>0</v>
      </c>
      <c r="AQ10" s="169">
        <f>InfosVentesAmiensFoireBAC25!Y10</f>
        <v>0.1</v>
      </c>
      <c r="AR10" s="170">
        <f t="shared" si="16"/>
        <v>3714.088888888889</v>
      </c>
      <c r="AS10" s="168">
        <f t="shared" si="17"/>
        <v>4697.7005050505049</v>
      </c>
    </row>
    <row r="11" spans="1:45" s="190" customFormat="1" ht="14.25" customHeight="1" x14ac:dyDescent="0.3">
      <c r="A11" s="172">
        <v>1</v>
      </c>
      <c r="B11" s="173">
        <f>InfosVentesAmiensFoireBAC25!B11</f>
        <v>45808</v>
      </c>
      <c r="C11" s="174" t="str">
        <f>InfosVentesAmiensFoireBAC25!V11</f>
        <v>ETM</v>
      </c>
      <c r="D11" s="174" t="str">
        <f>InfosVentesAmiensFoireBAC25!W11</f>
        <v>BAC</v>
      </c>
      <c r="E11" s="174" t="str">
        <f>InfosVentesAmiensFoireBAC25!J11</f>
        <v>DEFOIS M</v>
      </c>
      <c r="F11" s="174" t="str">
        <f>InfosVentesAmiensFoireBAC25!D11</f>
        <v>STOPPANI</v>
      </c>
      <c r="G11" s="175">
        <f>InfosVentesAmiensFoireBAC25!L11</f>
        <v>0.7</v>
      </c>
      <c r="H11" s="174" t="str">
        <f>InfosVentesAmiensFoireBAC25!M11</f>
        <v>Reste du Pool</v>
      </c>
      <c r="I11" s="175">
        <f>InfosVentesAmiensFoireBAC25!O11</f>
        <v>0</v>
      </c>
      <c r="J11" s="174" t="str">
        <f>InfosVentesAmiensFoireBAC25!P11</f>
        <v>CANADELL O</v>
      </c>
      <c r="K11" s="175">
        <f>InfosVentesAmiensFoireBAC25!R11</f>
        <v>0.3</v>
      </c>
      <c r="L11" s="174" t="str">
        <f>InfosVentesAmiensFoireBAC25!S11</f>
        <v>PEREZ P</v>
      </c>
      <c r="M11" s="174" t="str">
        <f>InfosVentesAmiensFoireBAC25!T11</f>
        <v>GOMEZ JM</v>
      </c>
      <c r="N11" s="176">
        <f>InfosVentesAmiensFoireBAC25!Z11</f>
        <v>18922</v>
      </c>
      <c r="O11" s="176">
        <f>InfosVentesAmiensFoireBAC25!AM11</f>
        <v>5922</v>
      </c>
      <c r="P11" s="177">
        <f t="shared" si="11"/>
        <v>31.296903075784797</v>
      </c>
      <c r="Q11" s="176">
        <f>IF(F11=0,0,SUM(N11-1400))-InfosVentesAmiensFoireBAC25!AF11</f>
        <v>17522</v>
      </c>
      <c r="R11" s="176">
        <f>InfosVentesAmiensFoireBAC25!AH11</f>
        <v>3950</v>
      </c>
      <c r="S11" s="176">
        <f>+Q11-R11-U11-InfosVentesAmiensFoireBAC25!AG11</f>
        <v>13572</v>
      </c>
      <c r="T11" s="46">
        <f>IF(InfosVentesAmiensFoireBAC25!Y11=10%,InfosVentesAmiensFoireBAC25!AH11/1.1,InfosVentesAmiensFoireBAC25!AH11/1.2)</f>
        <v>3590.9090909090905</v>
      </c>
      <c r="U11" s="176"/>
      <c r="V11" s="178">
        <f t="shared" si="12"/>
        <v>13039.781818181818</v>
      </c>
      <c r="W11" s="46">
        <f>IF(InfosVentesAmiensFoireBAC25!$Y$4=10%,InfosVentesAmiensFoireBAC25!AC11/1.1,InfosVentesAmiensFoireBAC25!AC11/1.2)</f>
        <v>9742.3090909090915</v>
      </c>
      <c r="X11" s="46">
        <f>IF(InfosVentesAmiensFoireBAC25!$Y$4=10%,InfosVentesAmiensFoireBAC25!AD11/1.1,InfosVentesAmiensFoireBAC25!AD11/1.2)</f>
        <v>2875.0454545454545</v>
      </c>
      <c r="Y11" s="46">
        <f>IF(InfosVentesAmiensFoireBAC25!$Y$4=10%,InfosVentesAmiensFoireBAC25!AE11/1.1,InfosVentesAmiensFoireBAC25!AE11/1.2)</f>
        <v>422.42727272727268</v>
      </c>
      <c r="Z11" s="46">
        <f>IF(InfosVentesAmiensFoireBAC25!$Y$4=10%,InfosVentesAmiensFoireBAC25!AF11/1.1,InfosVentesAmiensFoireBAC25!AF11/1.2)</f>
        <v>0</v>
      </c>
      <c r="AA11" s="46">
        <f>IF(InfosVentesAmiensFoireBAC25!$Y$4=10%,InfosVentesAmiensFoireBAC25!AG11/1.1,InfosVentesAmiensFoireBAC25!AG11/1.2)</f>
        <v>0</v>
      </c>
      <c r="AB11" s="179">
        <f t="shared" si="13"/>
        <v>6224.0549494949491</v>
      </c>
      <c r="AC11" s="180">
        <f>InfosVentesAmiensFoireBAC25!AA11</f>
        <v>4074.11</v>
      </c>
      <c r="AD11" s="178">
        <f>InfosVentesAmiensFoireBAC25!AD11/1.8</f>
        <v>1756.9722222222222</v>
      </c>
      <c r="AE11" s="178">
        <f>InfosVentesAmiensFoireBAC25!AE11/1.8</f>
        <v>258.14999999999998</v>
      </c>
      <c r="AF11" s="181"/>
      <c r="AG11" s="179"/>
      <c r="AH11" s="182">
        <f t="shared" si="14"/>
        <v>6815.7268686868692</v>
      </c>
      <c r="AI11" s="183">
        <f t="shared" si="15"/>
        <v>2.1</v>
      </c>
      <c r="AJ11" s="173">
        <f>InfosVentesAmiensFoireBAC25!X11</f>
        <v>46174</v>
      </c>
      <c r="AK11" s="184" t="str">
        <f>InfosVentesAmiensFoireBAC25!AJ11</f>
        <v>Crédit 0% 13 000€ 48mois, AGIOS 12,83% = 1667,90€</v>
      </c>
      <c r="AL11" s="185">
        <f>InfosVentesAmiensFoireBAC25!AO11</f>
        <v>45818</v>
      </c>
      <c r="AM11" s="186" t="str">
        <f>InfosVentesAmiensFoireBAC25!AP11</f>
        <v>Sofinco 0% de 13 000€ sur 48 mois (Agios :1 667,90€ €) + CE N°5137572 : 5 922€ / Encssmnt le 10/06/2025</v>
      </c>
      <c r="AN11" s="180">
        <f>InfosVentesAmiensFoireBAC25!$AB11</f>
        <v>2998.33</v>
      </c>
      <c r="AO11" s="180">
        <v>134.82272727272726</v>
      </c>
      <c r="AP11" s="187">
        <f>InfosVentesAmiensFoireBAC25!AK11</f>
        <v>1</v>
      </c>
      <c r="AQ11" s="188">
        <f>InfosVentesAmiensFoireBAC25!Y11</f>
        <v>0.1</v>
      </c>
      <c r="AR11" s="189">
        <f t="shared" si="16"/>
        <v>3017.859259259259</v>
      </c>
      <c r="AS11" s="187">
        <f t="shared" si="17"/>
        <v>5167.804208754208</v>
      </c>
    </row>
    <row r="12" spans="1:45" s="171" customFormat="1" ht="14.25" customHeight="1" x14ac:dyDescent="0.3">
      <c r="A12" s="152">
        <v>1</v>
      </c>
      <c r="B12" s="153">
        <f>InfosVentesAmiensFoireBAC25!B12</f>
        <v>45809</v>
      </c>
      <c r="C12" s="154" t="str">
        <f>InfosVentesAmiensFoireBAC25!V12</f>
        <v>ETM</v>
      </c>
      <c r="D12" s="154" t="str">
        <f>InfosVentesAmiensFoireBAC25!W12</f>
        <v>BAC</v>
      </c>
      <c r="E12" s="154" t="str">
        <f>InfosVentesAmiensFoireBAC25!J12</f>
        <v>BÉCOT B</v>
      </c>
      <c r="F12" s="154" t="str">
        <f>InfosVentesAmiensFoireBAC25!D12</f>
        <v>BARDEY</v>
      </c>
      <c r="G12" s="155">
        <f>InfosVentesAmiensFoireBAC25!L12</f>
        <v>0.7</v>
      </c>
      <c r="H12" s="154" t="str">
        <f>InfosVentesAmiensFoireBAC25!M12</f>
        <v>Reste du Pool</v>
      </c>
      <c r="I12" s="155">
        <f>InfosVentesAmiensFoireBAC25!O12</f>
        <v>0</v>
      </c>
      <c r="J12" s="154" t="str">
        <f>InfosVentesAmiensFoireBAC25!P12</f>
        <v>CANADELL O</v>
      </c>
      <c r="K12" s="155">
        <f>InfosVentesAmiensFoireBAC25!R12</f>
        <v>0.3</v>
      </c>
      <c r="L12" s="154" t="str">
        <f>InfosVentesAmiensFoireBAC25!S12</f>
        <v>PEREZ P</v>
      </c>
      <c r="M12" s="154" t="str">
        <f>InfosVentesAmiensFoireBAC25!T12</f>
        <v>GOMEZ JM</v>
      </c>
      <c r="N12" s="156">
        <f>InfosVentesAmiensFoireBAC25!Z12</f>
        <v>16000</v>
      </c>
      <c r="O12" s="156">
        <f>InfosVentesAmiensFoireBAC25!AM12</f>
        <v>6500</v>
      </c>
      <c r="P12" s="157">
        <f t="shared" si="11"/>
        <v>40.625</v>
      </c>
      <c r="Q12" s="156">
        <f>IF(F12=0,0,SUM(N12-1400))-InfosVentesAmiensFoireBAC25!AF12</f>
        <v>13772</v>
      </c>
      <c r="R12" s="156">
        <f>InfosVentesAmiensFoireBAC25!AH12</f>
        <v>2475</v>
      </c>
      <c r="S12" s="156">
        <f>+Q12-R12-U12-InfosVentesAmiensFoireBAC25!AG12</f>
        <v>8319.77</v>
      </c>
      <c r="T12" s="158">
        <f>IF(InfosVentesAmiensFoireBAC25!Y12=10%,InfosVentesAmiensFoireBAC25!AH12/1.1,InfosVentesAmiensFoireBAC25!AH12/1.2)</f>
        <v>2250</v>
      </c>
      <c r="U12" s="156"/>
      <c r="V12" s="159">
        <f t="shared" si="12"/>
        <v>8680.3909090909074</v>
      </c>
      <c r="W12" s="158">
        <f>IF(InfosVentesAmiensFoireBAC25!$Y$4=10%,InfosVentesAmiensFoireBAC25!AC12/1.1,InfosVentesAmiensFoireBAC25!AC12/1.2)</f>
        <v>5981.7454545454539</v>
      </c>
      <c r="X12" s="158">
        <f>IF(InfosVentesAmiensFoireBAC25!$Y$4=10%,InfosVentesAmiensFoireBAC25!AD12/1.1,InfosVentesAmiensFoireBAC25!AD12/1.2)</f>
        <v>1080.9181818181817</v>
      </c>
      <c r="Y12" s="158">
        <f>IF(InfosVentesAmiensFoireBAC25!$Y$4=10%,InfosVentesAmiensFoireBAC25!AE12/1.1,InfosVentesAmiensFoireBAC25!AE12/1.2)</f>
        <v>864.99999999999989</v>
      </c>
      <c r="Z12" s="158">
        <f>IF(InfosVentesAmiensFoireBAC25!$Y$4=10%,InfosVentesAmiensFoireBAC25!AF12/1.1,InfosVentesAmiensFoireBAC25!AF12/1.2)</f>
        <v>752.72727272727263</v>
      </c>
      <c r="AA12" s="158">
        <f>IF(InfosVentesAmiensFoireBAC25!$Y$4=10%,InfosVentesAmiensFoireBAC25!AG12/1.1,InfosVentesAmiensFoireBAC25!AG12/1.2)</f>
        <v>2706.5727272727272</v>
      </c>
      <c r="AB12" s="160">
        <f t="shared" si="13"/>
        <v>4673.0249494949494</v>
      </c>
      <c r="AC12" s="161">
        <f>InfosVentesAmiensFoireBAC25!AA12</f>
        <v>3349.03</v>
      </c>
      <c r="AD12" s="159">
        <f>InfosVentesAmiensFoireBAC25!AD12/1.8</f>
        <v>660.56111111111113</v>
      </c>
      <c r="AE12" s="159">
        <f>InfosVentesAmiensFoireBAC25!AE12/1.8</f>
        <v>528.61111111111109</v>
      </c>
      <c r="AF12" s="162"/>
      <c r="AG12" s="160"/>
      <c r="AH12" s="163">
        <f t="shared" si="14"/>
        <v>4007.365959595958</v>
      </c>
      <c r="AI12" s="164">
        <f t="shared" si="15"/>
        <v>1.7</v>
      </c>
      <c r="AJ12" s="153">
        <f>InfosVentesAmiensFoireBAC25!X12</f>
        <v>45931</v>
      </c>
      <c r="AK12" s="165">
        <f>InfosVentesAmiensFoireBAC25!AJ12</f>
        <v>0</v>
      </c>
      <c r="AL12" s="166" t="str">
        <f>InfosVentesAmiensFoireBAC25!AO12</f>
        <v>Immediat</v>
      </c>
      <c r="AM12" s="167" t="str">
        <f>InfosVentesAmiensFoireBAC25!AP12</f>
        <v>CB : 1 500€ + Chèque CA N°516881 : 5 000€ envoyé Clt le 02/06 / Encssmnt Immédiat - PdT Granit</v>
      </c>
      <c r="AN12" s="161">
        <f>InfosVentesAmiensFoireBAC25!$AB12</f>
        <v>3161.48</v>
      </c>
      <c r="AO12" s="161">
        <v>134.82272727272726</v>
      </c>
      <c r="AP12" s="168">
        <f>InfosVentesAmiensFoireBAC25!AK12</f>
        <v>0</v>
      </c>
      <c r="AQ12" s="169">
        <f>InfosVentesAmiensFoireBAC25!Y12</f>
        <v>0.1</v>
      </c>
      <c r="AR12" s="170">
        <f t="shared" si="16"/>
        <v>2480.7629629629628</v>
      </c>
      <c r="AS12" s="168">
        <f t="shared" si="17"/>
        <v>3804.7579124579124</v>
      </c>
    </row>
    <row r="13" spans="1:45" s="190" customFormat="1" ht="14.25" customHeight="1" x14ac:dyDescent="0.3">
      <c r="A13" s="172">
        <v>1</v>
      </c>
      <c r="B13" s="173">
        <f>InfosVentesAmiensFoireBAC25!B13</f>
        <v>45809</v>
      </c>
      <c r="C13" s="174" t="str">
        <f>InfosVentesAmiensFoireBAC25!V13</f>
        <v>ETM</v>
      </c>
      <c r="D13" s="174" t="str">
        <f>InfosVentesAmiensFoireBAC25!W13</f>
        <v>BAC</v>
      </c>
      <c r="E13" s="174" t="str">
        <f>InfosVentesAmiensFoireBAC25!J13</f>
        <v>BÉCOT B</v>
      </c>
      <c r="F13" s="174" t="str">
        <f>InfosVentesAmiensFoireBAC25!D13</f>
        <v>BAUMONT</v>
      </c>
      <c r="G13" s="175">
        <f>InfosVentesAmiensFoireBAC25!L13</f>
        <v>0.7</v>
      </c>
      <c r="H13" s="174" t="str">
        <f>InfosVentesAmiensFoireBAC25!M13</f>
        <v>Reste du Pool</v>
      </c>
      <c r="I13" s="175">
        <f>InfosVentesAmiensFoireBAC25!O13</f>
        <v>0</v>
      </c>
      <c r="J13" s="174" t="str">
        <f>InfosVentesAmiensFoireBAC25!P13</f>
        <v>CANADELL O</v>
      </c>
      <c r="K13" s="175">
        <f>InfosVentesAmiensFoireBAC25!R13</f>
        <v>0.3</v>
      </c>
      <c r="L13" s="174" t="str">
        <f>InfosVentesAmiensFoireBAC25!S13</f>
        <v>PEREZ P</v>
      </c>
      <c r="M13" s="174" t="str">
        <f>InfosVentesAmiensFoireBAC25!T13</f>
        <v>GOMEZ JM</v>
      </c>
      <c r="N13" s="176">
        <f>InfosVentesAmiensFoireBAC25!Z13</f>
        <v>20000</v>
      </c>
      <c r="O13" s="176">
        <f>InfosVentesAmiensFoireBAC25!AM13</f>
        <v>2000</v>
      </c>
      <c r="P13" s="177">
        <f t="shared" si="11"/>
        <v>10</v>
      </c>
      <c r="Q13" s="176">
        <f>IF(F13=0,0,SUM(N13-1400))-InfosVentesAmiensFoireBAC25!AF13</f>
        <v>18600</v>
      </c>
      <c r="R13" s="176">
        <f>InfosVentesAmiensFoireBAC25!AH13</f>
        <v>3168</v>
      </c>
      <c r="S13" s="176">
        <f>+Q13-R13-U13-InfosVentesAmiensFoireBAC25!AG13</f>
        <v>15432</v>
      </c>
      <c r="T13" s="46">
        <f>IF(InfosVentesAmiensFoireBAC25!Y13=10%,InfosVentesAmiensFoireBAC25!AH13/1.1,InfosVentesAmiensFoireBAC25!AH13/1.2)</f>
        <v>2879.9999999999995</v>
      </c>
      <c r="U13" s="176"/>
      <c r="V13" s="178">
        <f t="shared" si="12"/>
        <v>13875.336363636363</v>
      </c>
      <c r="W13" s="46">
        <f>IF(InfosVentesAmiensFoireBAC25!$Y$4=10%,InfosVentesAmiensFoireBAC25!AC13/1.1,InfosVentesAmiensFoireBAC25!AC13/1.2)</f>
        <v>12851.990909090908</v>
      </c>
      <c r="X13" s="46">
        <f>IF(InfosVentesAmiensFoireBAC25!$Y$4=10%,InfosVentesAmiensFoireBAC25!AD13/1.1,InfosVentesAmiensFoireBAC25!AD13/1.2)</f>
        <v>0</v>
      </c>
      <c r="Y13" s="46">
        <f>IF(InfosVentesAmiensFoireBAC25!$Y$4=10%,InfosVentesAmiensFoireBAC25!AE13/1.1,InfosVentesAmiensFoireBAC25!AE13/1.2)</f>
        <v>1023.3454545454546</v>
      </c>
      <c r="Z13" s="46">
        <f>IF(InfosVentesAmiensFoireBAC25!$Y$4=10%,InfosVentesAmiensFoireBAC25!AF13/1.1,InfosVentesAmiensFoireBAC25!AF13/1.2)</f>
        <v>0</v>
      </c>
      <c r="AA13" s="46">
        <f>IF(InfosVentesAmiensFoireBAC25!$Y$4=10%,InfosVentesAmiensFoireBAC25!AG13/1.1,InfosVentesAmiensFoireBAC25!AG13/1.2)</f>
        <v>0</v>
      </c>
      <c r="AB13" s="179">
        <f t="shared" si="13"/>
        <v>7453.7605050505044</v>
      </c>
      <c r="AC13" s="180">
        <f>InfosVentesAmiensFoireBAC25!AA13</f>
        <v>6693.5599999999995</v>
      </c>
      <c r="AD13" s="178">
        <f>InfosVentesAmiensFoireBAC25!AD13/1.8</f>
        <v>0</v>
      </c>
      <c r="AE13" s="178">
        <f>InfosVentesAmiensFoireBAC25!AE13/1.8</f>
        <v>625.37777777777785</v>
      </c>
      <c r="AF13" s="181"/>
      <c r="AG13" s="179"/>
      <c r="AH13" s="182">
        <f t="shared" si="14"/>
        <v>6421.5758585858584</v>
      </c>
      <c r="AI13" s="183">
        <f t="shared" si="15"/>
        <v>2</v>
      </c>
      <c r="AJ13" s="173">
        <f>InfosVentesAmiensFoireBAC25!X13</f>
        <v>45901</v>
      </c>
      <c r="AK13" s="184">
        <f>InfosVentesAmiensFoireBAC25!AJ13</f>
        <v>0</v>
      </c>
      <c r="AL13" s="185" t="str">
        <f>InfosVentesAmiensFoireBAC25!AO13</f>
        <v>A recevoir</v>
      </c>
      <c r="AM13" s="186" t="str">
        <f>InfosVentesAmiensFoireBAC25!AP13</f>
        <v xml:space="preserve">CB : 2 000€ + Virement à recevoir 6 000€ </v>
      </c>
      <c r="AN13" s="180">
        <f>InfosVentesAmiensFoireBAC25!$AB13</f>
        <v>4898.62</v>
      </c>
      <c r="AO13" s="180">
        <v>134.82272727272726</v>
      </c>
      <c r="AP13" s="187">
        <f>InfosVentesAmiensFoireBAC25!AK13</f>
        <v>0</v>
      </c>
      <c r="AQ13" s="188">
        <f>InfosVentesAmiensFoireBAC25!Y13</f>
        <v>0.1</v>
      </c>
      <c r="AR13" s="189">
        <f t="shared" si="16"/>
        <v>4958.1925925925916</v>
      </c>
      <c r="AS13" s="187">
        <f t="shared" si="17"/>
        <v>5718.3930976430966</v>
      </c>
    </row>
    <row r="14" spans="1:45" s="171" customFormat="1" ht="14.25" customHeight="1" x14ac:dyDescent="0.3">
      <c r="A14" s="152">
        <v>1</v>
      </c>
      <c r="B14" s="153">
        <f>InfosVentesAmiensFoireBAC25!B14</f>
        <v>45809</v>
      </c>
      <c r="C14" s="154" t="str">
        <f>InfosVentesAmiensFoireBAC25!V14</f>
        <v>ETM</v>
      </c>
      <c r="D14" s="154" t="str">
        <f>InfosVentesAmiensFoireBAC25!W14</f>
        <v>BAC</v>
      </c>
      <c r="E14" s="154" t="str">
        <f>InfosVentesAmiensFoireBAC25!J14</f>
        <v>DEFOIS M</v>
      </c>
      <c r="F14" s="154" t="str">
        <f>InfosVentesAmiensFoireBAC25!D14</f>
        <v>RÉTHORÉ</v>
      </c>
      <c r="G14" s="155">
        <f>InfosVentesAmiensFoireBAC25!L14</f>
        <v>0.7</v>
      </c>
      <c r="H14" s="154" t="str">
        <f>InfosVentesAmiensFoireBAC25!M14</f>
        <v>Reste du Pool</v>
      </c>
      <c r="I14" s="155">
        <f>InfosVentesAmiensFoireBAC25!O14</f>
        <v>0</v>
      </c>
      <c r="J14" s="154" t="str">
        <f>InfosVentesAmiensFoireBAC25!P14</f>
        <v>CANADELL O</v>
      </c>
      <c r="K14" s="155">
        <f>InfosVentesAmiensFoireBAC25!R14</f>
        <v>0.3</v>
      </c>
      <c r="L14" s="154" t="str">
        <f>InfosVentesAmiensFoireBAC25!S14</f>
        <v>PEREZ P</v>
      </c>
      <c r="M14" s="154" t="str">
        <f>InfosVentesAmiensFoireBAC25!T14</f>
        <v>GOMEZ JM</v>
      </c>
      <c r="N14" s="156">
        <f>InfosVentesAmiensFoireBAC25!Z14</f>
        <v>15820</v>
      </c>
      <c r="O14" s="156">
        <f>InfosVentesAmiensFoireBAC25!AM14</f>
        <v>1500</v>
      </c>
      <c r="P14" s="157">
        <f t="shared" si="11"/>
        <v>9.4816687737041718</v>
      </c>
      <c r="Q14" s="156">
        <f>IF(F14=0,0,SUM(N14-1400))-InfosVentesAmiensFoireBAC25!AF14</f>
        <v>14420</v>
      </c>
      <c r="R14" s="156">
        <f>InfosVentesAmiensFoireBAC25!AH14</f>
        <v>2013</v>
      </c>
      <c r="S14" s="156">
        <f>+Q14-R14-U14-InfosVentesAmiensFoireBAC25!AG14</f>
        <v>12407</v>
      </c>
      <c r="T14" s="158">
        <f>IF(InfosVentesAmiensFoireBAC25!Y14=10%,InfosVentesAmiensFoireBAC25!AH14/1.1,InfosVentesAmiensFoireBAC25!AH14/1.2)</f>
        <v>1829.9999999999998</v>
      </c>
      <c r="U14" s="156"/>
      <c r="V14" s="159">
        <f t="shared" si="12"/>
        <v>11265.027272727271</v>
      </c>
      <c r="W14" s="158">
        <f>IF(InfosVentesAmiensFoireBAC25!$Y$4=10%,InfosVentesAmiensFoireBAC25!AC14/1.1,InfosVentesAmiensFoireBAC25!AC14/1.2)</f>
        <v>10193.718181818182</v>
      </c>
      <c r="X14" s="158">
        <f>IF(InfosVentesAmiensFoireBAC25!$Y$4=10%,InfosVentesAmiensFoireBAC25!AD14/1.1,InfosVentesAmiensFoireBAC25!AD14/1.2)</f>
        <v>652.9</v>
      </c>
      <c r="Y14" s="158">
        <f>IF(InfosVentesAmiensFoireBAC25!$Y$4=10%,InfosVentesAmiensFoireBAC25!AE14/1.1,InfosVentesAmiensFoireBAC25!AE14/1.2)</f>
        <v>418.40909090909088</v>
      </c>
      <c r="Z14" s="158">
        <f>IF(InfosVentesAmiensFoireBAC25!$Y$4=10%,InfosVentesAmiensFoireBAC25!AF14/1.1,InfosVentesAmiensFoireBAC25!AF14/1.2)</f>
        <v>0</v>
      </c>
      <c r="AA14" s="158">
        <f>IF(InfosVentesAmiensFoireBAC25!$Y$4=10%,InfosVentesAmiensFoireBAC25!AG14/1.1,InfosVentesAmiensFoireBAC25!AG14/1.2)</f>
        <v>0</v>
      </c>
      <c r="AB14" s="160">
        <f t="shared" si="13"/>
        <v>5628.9916161616156</v>
      </c>
      <c r="AC14" s="161">
        <f>InfosVentesAmiensFoireBAC25!AA14</f>
        <v>4839.4799999999996</v>
      </c>
      <c r="AD14" s="159">
        <f>InfosVentesAmiensFoireBAC25!AD14/1.8</f>
        <v>398.99444444444447</v>
      </c>
      <c r="AE14" s="159">
        <f>InfosVentesAmiensFoireBAC25!AE14/1.8</f>
        <v>255.69444444444443</v>
      </c>
      <c r="AF14" s="162"/>
      <c r="AG14" s="160"/>
      <c r="AH14" s="163">
        <f t="shared" si="14"/>
        <v>5636.0356565656557</v>
      </c>
      <c r="AI14" s="164">
        <f t="shared" si="15"/>
        <v>2.2000000000000002</v>
      </c>
      <c r="AJ14" s="153">
        <f>InfosVentesAmiensFoireBAC25!X14</f>
        <v>45931</v>
      </c>
      <c r="AK14" s="165">
        <f>InfosVentesAmiensFoireBAC25!AJ14</f>
        <v>0</v>
      </c>
      <c r="AL14" s="166" t="str">
        <f>InfosVentesAmiensFoireBAC25!AO14</f>
        <v>A recevoir</v>
      </c>
      <c r="AM14" s="167" t="str">
        <f>InfosVentesAmiensFoireBAC25!AP14</f>
        <v>CB : 1 500€ + Chèque 5 500€ à recevoir par courrier</v>
      </c>
      <c r="AN14" s="161">
        <f>InfosVentesAmiensFoireBAC25!$AB14</f>
        <v>3306.43</v>
      </c>
      <c r="AO14" s="161">
        <v>134.82272727272726</v>
      </c>
      <c r="AP14" s="168">
        <f>InfosVentesAmiensFoireBAC25!AK14</f>
        <v>1</v>
      </c>
      <c r="AQ14" s="169">
        <f>InfosVentesAmiensFoireBAC25!Y14</f>
        <v>0.1</v>
      </c>
      <c r="AR14" s="170">
        <f t="shared" si="16"/>
        <v>3584.7999999999993</v>
      </c>
      <c r="AS14" s="168">
        <f t="shared" si="17"/>
        <v>4374.3116161616153</v>
      </c>
    </row>
  </sheetData>
  <pageMargins left="0.7" right="0.7" top="0.75" bottom="0.75" header="0" footer="0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06A36A-94D7-4732-87C4-722DE5991F51}">
  <dimension ref="A1:V356"/>
  <sheetViews>
    <sheetView tabSelected="1" workbookViewId="0">
      <selection activeCell="A7" sqref="A7"/>
    </sheetView>
  </sheetViews>
  <sheetFormatPr baseColWidth="10" defaultColWidth="14.44140625" defaultRowHeight="15" customHeight="1" x14ac:dyDescent="0.3"/>
  <cols>
    <col min="1" max="1" width="23.109375" style="74" customWidth="1"/>
    <col min="2" max="2" width="11.109375" style="74" customWidth="1"/>
    <col min="3" max="3" width="10.109375" style="74" customWidth="1"/>
    <col min="4" max="4" width="12.6640625" style="74" customWidth="1"/>
    <col min="5" max="5" width="10.6640625" style="74" customWidth="1"/>
    <col min="6" max="7" width="7.88671875" style="74" customWidth="1"/>
    <col min="8" max="8" width="7.33203125" style="74" customWidth="1"/>
    <col min="9" max="9" width="14.109375" style="74" customWidth="1"/>
    <col min="10" max="13" width="10.5546875" style="74" customWidth="1"/>
    <col min="14" max="14" width="10.5546875" style="114" customWidth="1"/>
    <col min="15" max="16" width="10.5546875" style="74" customWidth="1"/>
    <col min="17" max="18" width="10.6640625" style="74" customWidth="1"/>
    <col min="19" max="19" width="2.6640625" style="74" customWidth="1"/>
    <col min="20" max="37" width="10.6640625" style="74" customWidth="1"/>
    <col min="38" max="16384" width="14.44140625" style="74"/>
  </cols>
  <sheetData>
    <row r="1" spans="1:22" ht="41.4" customHeight="1" thickBot="1" x14ac:dyDescent="0.35">
      <c r="A1" s="77" t="s">
        <v>64</v>
      </c>
      <c r="B1" s="76" t="s">
        <v>32</v>
      </c>
      <c r="C1" s="77" t="s">
        <v>96</v>
      </c>
      <c r="D1" s="77" t="s">
        <v>93</v>
      </c>
      <c r="E1" s="77" t="s">
        <v>94</v>
      </c>
      <c r="F1" s="77" t="s">
        <v>95</v>
      </c>
      <c r="G1" s="76" t="s">
        <v>63</v>
      </c>
      <c r="H1" s="76" t="s">
        <v>91</v>
      </c>
      <c r="I1" s="77" t="s">
        <v>97</v>
      </c>
      <c r="J1" s="77" t="s">
        <v>98</v>
      </c>
      <c r="K1" s="77" t="s">
        <v>101</v>
      </c>
      <c r="L1" s="77" t="s">
        <v>99</v>
      </c>
      <c r="M1" s="77" t="s">
        <v>102</v>
      </c>
      <c r="N1" s="114" t="s">
        <v>103</v>
      </c>
      <c r="O1" s="77" t="s">
        <v>100</v>
      </c>
      <c r="P1" s="77" t="s">
        <v>48</v>
      </c>
      <c r="T1" s="75">
        <v>60000</v>
      </c>
      <c r="U1" s="78" t="s">
        <v>92</v>
      </c>
      <c r="V1" s="78" t="s">
        <v>67</v>
      </c>
    </row>
    <row r="2" spans="1:22" ht="14.25" customHeight="1" thickBot="1" x14ac:dyDescent="0.35">
      <c r="A2" s="115" t="s">
        <v>74</v>
      </c>
      <c r="B2" s="116">
        <f>SUM(B3:B99)</f>
        <v>101708</v>
      </c>
      <c r="C2" s="116">
        <f t="shared" ref="C2:F2" si="0">SUM(C3:C99)</f>
        <v>75972.77</v>
      </c>
      <c r="D2" s="116">
        <f t="shared" si="0"/>
        <v>53180.938999999998</v>
      </c>
      <c r="E2" s="116">
        <f t="shared" si="0"/>
        <v>8610</v>
      </c>
      <c r="F2" s="116">
        <f t="shared" si="0"/>
        <v>1894.600909090909</v>
      </c>
      <c r="G2" s="116"/>
      <c r="H2" s="119"/>
      <c r="I2" s="120"/>
      <c r="J2" s="122"/>
      <c r="K2" s="122">
        <f>IF(B2&gt;T1,B2*1%,"")</f>
        <v>1017.08</v>
      </c>
      <c r="L2" s="116"/>
      <c r="M2" s="132">
        <f>SUM(M3,M89)+K2</f>
        <v>1017.08</v>
      </c>
      <c r="O2" s="126"/>
      <c r="P2" s="126"/>
      <c r="Q2" s="85" t="str">
        <f>InfosVentesAmiensFoireBAC25!J4</f>
        <v>BÉCOT B</v>
      </c>
      <c r="R2" s="80">
        <f>IF(InfosVentesAmiensFoireBAC25!L4=0,TablVentesAmiensFoireBAC25!S4,TablVentesAmiensFoireBAC25!S4-TablVentesAmiensFoireBAC25!S4*TablVentesAmiensFoireBAC25!K4)</f>
        <v>13037.5</v>
      </c>
      <c r="T2" s="81">
        <v>1.6900000000000002</v>
      </c>
      <c r="U2" s="82">
        <v>5.2499999999999998E-2</v>
      </c>
      <c r="V2" s="83">
        <v>0.03</v>
      </c>
    </row>
    <row r="3" spans="1:22" ht="14.25" customHeight="1" x14ac:dyDescent="0.3">
      <c r="A3" s="79" t="s">
        <v>181</v>
      </c>
      <c r="B3" s="79">
        <f>IF(InfosVentesAmiensFoireBAC25!J4=$A$2,InfosVentesAmiensFoireBAC25!Z4,"")</f>
        <v>22962</v>
      </c>
      <c r="C3" s="79">
        <f>IF(InfosVentesAmiensFoireBAC25!J4=$A$2,TablVentesAmiensFoireBAC25!S4,"")</f>
        <v>18625</v>
      </c>
      <c r="D3" s="114">
        <f>IF(InfosVentesAmiensFoireBAC25!J4=$A$2,IF(InfosVentesAmiensFoireBAC25!R4&lt;1,TablVentesAmiensFoireBAC25!S4*70%),"")</f>
        <v>13037.5</v>
      </c>
      <c r="E3" s="114">
        <f>IF(InfosVentesAmiensFoireBAC25!J4=$A$2,IF(InfosVentesAmiensFoireBAC25!R4&lt;1,TablVentesAmiensFoireBAC25!T4*70%),"")</f>
        <v>1868.9999999999998</v>
      </c>
      <c r="F3" s="114">
        <f>IF(InfosVentesAmiensFoireBAC25!J4=$A$2,IF(InfosVentesAmiensFoireBAC25!R4&lt;1,TablVentesAmiensFoireBAC25!AA4*70%),"")</f>
        <v>0</v>
      </c>
      <c r="G3" s="114">
        <f>IF(InfosVentesAmiensFoireBAC25!J4=$A$2,TablVentesAmiensFoireBAC25!AB4,"")</f>
        <v>7988.3827272727267</v>
      </c>
      <c r="H3" s="79">
        <f>IF(ISERROR(ROUNDDOWN(C3/G3,1)),"",(ROUNDDOWN(C3/G3,1)))</f>
        <v>2.2999999999999998</v>
      </c>
      <c r="I3" s="114">
        <f>(D3)*IF(D3&lt;1.59,0,IF(H3&lt;=1.69,$U$2,IF(H3&lt;=1.79,$U$3,IF(H3&lt;=1.89,$U$4,IF(H3&lt;=1.99,$U$5,IF(H3&lt;=2.09,$U$6,IF(H3&lt;=2.19,$U$7,IF(H3&lt;=2.29,$U$8,IF(H3&lt;=2.39,$U$9,IF(H3&lt;2.49,$U$10,IF(H3&lt;=2.59,$U$11,IF(H3&gt;=2.6,$U$12))))))))))))</f>
        <v>1597.09375</v>
      </c>
      <c r="J3" s="79">
        <f>(E3+F3)*9%</f>
        <v>168.20999999999998</v>
      </c>
      <c r="K3" s="79"/>
      <c r="L3" s="79">
        <f>I3+J3</f>
        <v>1765.30375</v>
      </c>
      <c r="M3" s="114" t="str">
        <f>IF(TablVentesAmiensFoireBAC25!P4&gt;30,L3,"")</f>
        <v/>
      </c>
      <c r="N3" s="114">
        <f>IF(InfosVentesAmiensFoireBAC25!AK4=1,L3,"")</f>
        <v>1765.30375</v>
      </c>
      <c r="O3" s="79"/>
      <c r="P3" s="79"/>
      <c r="Q3" s="85" t="str">
        <f>InfosVentesAmiensFoireBAC25!J5</f>
        <v>DEFOIS M</v>
      </c>
      <c r="R3" s="80">
        <f>IF(InfosVentesAmiensFoireBAC25!L5=0,TablVentesAmiensFoireBAC25!S5,TablVentesAmiensFoireBAC25!S5-TablVentesAmiensFoireBAC25!S5*TablVentesAmiensFoireBAC25!K5)</f>
        <v>9074.1</v>
      </c>
      <c r="T3" s="81">
        <v>1.7900000000000003</v>
      </c>
      <c r="U3" s="82">
        <v>6.13E-2</v>
      </c>
      <c r="V3" s="82">
        <v>3.5000000000000003E-2</v>
      </c>
    </row>
    <row r="4" spans="1:22" ht="14.25" customHeight="1" x14ac:dyDescent="0.3">
      <c r="A4" s="79" t="s">
        <v>181</v>
      </c>
      <c r="B4" s="79" t="str">
        <f>IF(InfosVentesAmiensFoireBAC25!J5=$A$2,InfosVentesAmiensFoireBAC25!Z5,"")</f>
        <v/>
      </c>
      <c r="C4" s="79" t="str">
        <f>IF(InfosVentesAmiensFoireBAC25!J5=$A$2,TablVentesAmiensFoireBAC25!S5,"")</f>
        <v/>
      </c>
      <c r="D4" s="114" t="str">
        <f>IF(InfosVentesAmiensFoireBAC25!J5=$A$2,IF(InfosVentesAmiensFoireBAC25!R5&lt;1,TablVentesAmiensFoireBAC25!S5*70%),"")</f>
        <v/>
      </c>
      <c r="E4" s="114" t="str">
        <f>IF(InfosVentesAmiensFoireBAC25!J5=$A$2,IF(InfosVentesAmiensFoireBAC25!R5&lt;1,TablVentesAmiensFoireBAC25!T5*70%),"")</f>
        <v/>
      </c>
      <c r="F4" s="114" t="str">
        <f>IF(InfosVentesAmiensFoireBAC25!J5=$A$2,IF(InfosVentesAmiensFoireBAC25!R5&lt;1,TablVentesAmiensFoireBAC25!AA5*70%),"")</f>
        <v/>
      </c>
      <c r="G4" s="114" t="str">
        <f>IF(InfosVentesAmiensFoireBAC25!J5=$A$2,TablVentesAmiensFoireBAC25!AB5,"")</f>
        <v/>
      </c>
      <c r="H4" s="79" t="str">
        <f t="shared" ref="H4:H67" si="1">IF(ISERROR(ROUNDDOWN(C4/G4,1)),"",(ROUNDDOWN(C4/G4,1)))</f>
        <v/>
      </c>
      <c r="I4" s="114" t="e">
        <f t="shared" ref="I4:I67" si="2">(D4)*IF(D4&lt;1.59,0,IF(H4&lt;=1.69,$U$2,IF(H4&lt;=1.79,$U$3,IF(H4&lt;=1.89,$U$4,IF(H4&lt;=1.99,$U$5,IF(H4&lt;=2.09,$U$6,IF(H4&lt;=2.19,$U$7,IF(H4&lt;=2.29,$U$8,IF(H4&lt;=2.39,$U$9,IF(H4&lt;2.49,$U$10,IF(H4&lt;=2.59,$U$11,IF(H4&gt;=2.6,$U$12))))))))))))</f>
        <v>#VALUE!</v>
      </c>
      <c r="J4" s="79" t="e">
        <f t="shared" ref="J4:J67" si="3">(E4+F4)*9%</f>
        <v>#VALUE!</v>
      </c>
      <c r="K4" s="79"/>
      <c r="L4" s="79" t="e">
        <f t="shared" ref="L4:L67" si="4">I4+J4</f>
        <v>#VALUE!</v>
      </c>
      <c r="M4" s="114" t="e">
        <f>IF(TablVentesAmiensFoireBAC25!P5&gt;30,L4,"")</f>
        <v>#VALUE!</v>
      </c>
      <c r="N4" s="114" t="str">
        <f>IF(InfosVentesAmiensFoireBAC25!AK5=1,L4,"")</f>
        <v/>
      </c>
      <c r="O4" s="79"/>
      <c r="P4" s="79"/>
      <c r="Q4" s="85" t="str">
        <f>InfosVentesAmiensFoireBAC25!J6</f>
        <v>GOMEZ A</v>
      </c>
      <c r="R4" s="80">
        <f>IF(InfosVentesAmiensFoireBAC25!L6=0,TablVentesAmiensFoireBAC25!S6,TablVentesAmiensFoireBAC25!S6-TablVentesAmiensFoireBAC25!S6*TablVentesAmiensFoireBAC25!K6)</f>
        <v>6710.9</v>
      </c>
      <c r="T4" s="81">
        <v>1.8900000000000003</v>
      </c>
      <c r="U4" s="82">
        <v>7.0000000000000007E-2</v>
      </c>
      <c r="V4" s="82">
        <v>0.04</v>
      </c>
    </row>
    <row r="5" spans="1:22" ht="14.25" customHeight="1" x14ac:dyDescent="0.3">
      <c r="A5" s="79" t="str">
        <f>INDEX(TablVentesAmiensFoireBAC25!$A$4:$AS$100,MATCH('COM agent co'!$A$2,TablVentesAmiensFoireBAC25!$E$4:$E$24,0),6)</f>
        <v>PRÊTRE</v>
      </c>
      <c r="B5" s="79" t="str">
        <f>IF(InfosVentesAmiensFoireBAC25!J6=$A$2,InfosVentesAmiensFoireBAC25!Z6,"")</f>
        <v/>
      </c>
      <c r="C5" s="79" t="str">
        <f>IF(InfosVentesAmiensFoireBAC25!J6=$A$2,TablVentesAmiensFoireBAC25!S6,"")</f>
        <v/>
      </c>
      <c r="D5" s="114" t="str">
        <f>IF(InfosVentesAmiensFoireBAC25!J6=$A$2,IF(InfosVentesAmiensFoireBAC25!R6&lt;1,TablVentesAmiensFoireBAC25!S6*70%),"")</f>
        <v/>
      </c>
      <c r="E5" s="114" t="str">
        <f>IF(InfosVentesAmiensFoireBAC25!J6=$A$2,IF(InfosVentesAmiensFoireBAC25!R6&lt;1,TablVentesAmiensFoireBAC25!T6*70%),"")</f>
        <v/>
      </c>
      <c r="F5" s="114" t="str">
        <f>IF(InfosVentesAmiensFoireBAC25!J6=$A$2,IF(InfosVentesAmiensFoireBAC25!R6&lt;1,TablVentesAmiensFoireBAC25!AA6*70%),"")</f>
        <v/>
      </c>
      <c r="G5" s="114" t="str">
        <f>IF(InfosVentesAmiensFoireBAC25!J6=$A$2,TablVentesAmiensFoireBAC25!AB6,"")</f>
        <v/>
      </c>
      <c r="H5" s="79" t="str">
        <f t="shared" si="1"/>
        <v/>
      </c>
      <c r="I5" s="114" t="e">
        <f t="shared" si="2"/>
        <v>#VALUE!</v>
      </c>
      <c r="J5" s="79" t="e">
        <f t="shared" si="3"/>
        <v>#VALUE!</v>
      </c>
      <c r="K5" s="79"/>
      <c r="L5" s="79" t="e">
        <f t="shared" si="4"/>
        <v>#VALUE!</v>
      </c>
      <c r="M5" s="114" t="e">
        <f>IF(TablVentesAmiensFoireBAC25!P6&gt;30,L5,"")</f>
        <v>#VALUE!</v>
      </c>
      <c r="N5" s="114" t="str">
        <f>IF(InfosVentesAmiensFoireBAC25!AK6=1,L5,"")</f>
        <v/>
      </c>
      <c r="O5" s="79"/>
      <c r="P5" s="79"/>
      <c r="Q5" s="85" t="e">
        <f>InfosVentesAmiensFoireBAC25!#REF!</f>
        <v>#REF!</v>
      </c>
      <c r="R5" s="80" t="e">
        <f>IF(InfosVentesAmiensFoireBAC25!#REF!=0,TablVentesAmiensFoireBAC25!#REF!,TablVentesAmiensFoireBAC25!#REF!-TablVentesAmiensFoireBAC25!#REF!*TablVentesAmiensFoireBAC25!#REF!)</f>
        <v>#REF!</v>
      </c>
      <c r="T5" s="81">
        <v>1.9900000000000004</v>
      </c>
      <c r="U5" s="82">
        <v>7.8799999999999995E-2</v>
      </c>
      <c r="V5" s="82">
        <v>4.4999999999999998E-2</v>
      </c>
    </row>
    <row r="6" spans="1:22" ht="14.25" customHeight="1" x14ac:dyDescent="0.3">
      <c r="A6" s="79" t="str">
        <f>INDEX(TablVentesAmiensFoireBAC25!$A$4:$AS$100,MATCH('COM agent co'!$A$2,TablVentesAmiensFoireBAC25!$E$4:$E$24,0),6)</f>
        <v>PRÊTRE</v>
      </c>
      <c r="B6" s="79">
        <f>IF(InfosVentesAmiensFoireBAC25!J7=$A$2,InfosVentesAmiensFoireBAC25!Z7,"")</f>
        <v>12900</v>
      </c>
      <c r="C6" s="79">
        <f>IF(InfosVentesAmiensFoireBAC25!J7=$A$2,TablVentesAmiensFoireBAC25!S7,"")</f>
        <v>11500</v>
      </c>
      <c r="D6" s="114">
        <f>IF(InfosVentesAmiensFoireBAC25!J7=$A$2,IF(InfosVentesAmiensFoireBAC25!R7&lt;1,TablVentesAmiensFoireBAC25!S7*70%),"")</f>
        <v>8049.9999999999991</v>
      </c>
      <c r="E6" s="114">
        <f>IF(InfosVentesAmiensFoireBAC25!J7=$A$2,IF(InfosVentesAmiensFoireBAC25!R7&lt;1,TablVentesAmiensFoireBAC25!T7*70%),"")</f>
        <v>0</v>
      </c>
      <c r="F6" s="114">
        <f>IF(InfosVentesAmiensFoireBAC25!J7=$A$2,IF(InfosVentesAmiensFoireBAC25!R7&lt;1,TablVentesAmiensFoireBAC25!AA7*70%),"")</f>
        <v>0</v>
      </c>
      <c r="G6" s="114">
        <f>IF(InfosVentesAmiensFoireBAC25!J7=$A$2,TablVentesAmiensFoireBAC25!AB7,"")</f>
        <v>4067.7116161616159</v>
      </c>
      <c r="H6" s="79">
        <f t="shared" si="1"/>
        <v>2.8</v>
      </c>
      <c r="I6" s="114">
        <f t="shared" si="2"/>
        <v>1232.4549999999999</v>
      </c>
      <c r="J6" s="79">
        <f t="shared" si="3"/>
        <v>0</v>
      </c>
      <c r="K6" s="79"/>
      <c r="L6" s="79">
        <f t="shared" si="4"/>
        <v>1232.4549999999999</v>
      </c>
      <c r="M6" s="114">
        <f>IF(TablVentesAmiensFoireBAC25!P7&gt;30,L6,"")</f>
        <v>1232.4549999999999</v>
      </c>
      <c r="N6" s="114">
        <f>IF(InfosVentesAmiensFoireBAC25!AK7=1,L6,"")</f>
        <v>1232.4549999999999</v>
      </c>
      <c r="O6" s="79"/>
      <c r="P6" s="79"/>
      <c r="Q6" s="85" t="e">
        <f>InfosVentesAmiensFoireBAC25!#REF!</f>
        <v>#REF!</v>
      </c>
      <c r="R6" s="80" t="e">
        <f>IF(InfosVentesAmiensFoireBAC25!#REF!=0,TablVentesAmiensFoireBAC25!#REF!,TablVentesAmiensFoireBAC25!#REF!-TablVentesAmiensFoireBAC25!#REF!*TablVentesAmiensFoireBAC25!#REF!)</f>
        <v>#REF!</v>
      </c>
      <c r="T6" s="81">
        <v>2.0899999999999985</v>
      </c>
      <c r="U6" s="82">
        <v>8.7999999999999995E-2</v>
      </c>
      <c r="V6" s="82">
        <v>0.05</v>
      </c>
    </row>
    <row r="7" spans="1:22" ht="14.25" customHeight="1" x14ac:dyDescent="0.3">
      <c r="A7" s="79" t="str">
        <f>INDEX(TablVentesAmiensFoireBAC25!$A$4:$AS$100,MATCH('COM agent co'!$A$2,TablVentesAmiensFoireBAC25!$E$4:$E$24,0),6)</f>
        <v>PRÊTRE</v>
      </c>
      <c r="B7" s="79" t="str">
        <f>IF(InfosVentesAmiensFoireBAC25!J8=$A$2,InfosVentesAmiensFoireBAC25!Z8,"")</f>
        <v/>
      </c>
      <c r="C7" s="79" t="str">
        <f>IF(InfosVentesAmiensFoireBAC25!J8=$A$2,TablVentesAmiensFoireBAC25!S8,"")</f>
        <v/>
      </c>
      <c r="D7" s="114" t="str">
        <f>IF(InfosVentesAmiensFoireBAC25!J8=$A$2,IF(InfosVentesAmiensFoireBAC25!R8&lt;1,TablVentesAmiensFoireBAC25!S8*70%),"")</f>
        <v/>
      </c>
      <c r="E7" s="114" t="str">
        <f>IF(InfosVentesAmiensFoireBAC25!J8=$A$2,IF(InfosVentesAmiensFoireBAC25!R8&lt;1,TablVentesAmiensFoireBAC25!T8*70%),"")</f>
        <v/>
      </c>
      <c r="F7" s="114" t="str">
        <f>IF(InfosVentesAmiensFoireBAC25!J8=$A$2,IF(InfosVentesAmiensFoireBAC25!R8&lt;1,TablVentesAmiensFoireBAC25!AA8*70%),"")</f>
        <v/>
      </c>
      <c r="G7" s="114" t="str">
        <f>IF(InfosVentesAmiensFoireBAC25!J8=$A$2,TablVentesAmiensFoireBAC25!AB8,"")</f>
        <v/>
      </c>
      <c r="H7" s="79" t="str">
        <f t="shared" si="1"/>
        <v/>
      </c>
      <c r="I7" s="114" t="e">
        <f t="shared" si="2"/>
        <v>#VALUE!</v>
      </c>
      <c r="J7" s="79" t="e">
        <f t="shared" si="3"/>
        <v>#VALUE!</v>
      </c>
      <c r="K7" s="79"/>
      <c r="L7" s="79" t="e">
        <f t="shared" si="4"/>
        <v>#VALUE!</v>
      </c>
      <c r="M7" s="114" t="e">
        <f>IF(TablVentesAmiensFoireBAC25!P8&gt;30,L7,"")</f>
        <v>#VALUE!</v>
      </c>
      <c r="N7" s="114" t="str">
        <f>IF(InfosVentesAmiensFoireBAC25!AK8=1,L7,"")</f>
        <v/>
      </c>
      <c r="O7" s="79"/>
      <c r="P7" s="79"/>
      <c r="Q7" s="85" t="e">
        <f>InfosVentesAmiensFoireBAC25!#REF!</f>
        <v>#REF!</v>
      </c>
      <c r="R7" s="80" t="e">
        <f>IF(InfosVentesAmiensFoireBAC25!#REF!=0,TablVentesAmiensFoireBAC25!#REF!,TablVentesAmiensFoireBAC25!#REF!-TablVentesAmiensFoireBAC25!#REF!*TablVentesAmiensFoireBAC25!#REF!)</f>
        <v>#REF!</v>
      </c>
      <c r="T7" s="81">
        <v>2.1899999999999964</v>
      </c>
      <c r="U7" s="82">
        <v>9.6299999999999997E-2</v>
      </c>
      <c r="V7" s="82">
        <v>5.5E-2</v>
      </c>
    </row>
    <row r="8" spans="1:22" ht="14.25" customHeight="1" x14ac:dyDescent="0.3">
      <c r="A8" s="79" t="str">
        <f>INDEX(TablVentesAmiensFoireBAC25!$A$4:$AS$100,MATCH('COM agent co'!$A$2,TablVentesAmiensFoireBAC25!$E$4:$E$24,0),6)</f>
        <v>PRÊTRE</v>
      </c>
      <c r="B8" s="79">
        <f>IF(InfosVentesAmiensFoireBAC25!J9=$A$2,InfosVentesAmiensFoireBAC25!Z9,"")</f>
        <v>12846</v>
      </c>
      <c r="C8" s="79">
        <f>IF(InfosVentesAmiensFoireBAC25!J9=$A$2,TablVentesAmiensFoireBAC25!S9,"")</f>
        <v>9202</v>
      </c>
      <c r="D8" s="114">
        <f>IF(InfosVentesAmiensFoireBAC25!J9=$A$2,IF(InfosVentesAmiensFoireBAC25!R9&lt;1,TablVentesAmiensFoireBAC25!S9*70%),"")</f>
        <v>6441.4</v>
      </c>
      <c r="E8" s="114">
        <f>IF(InfosVentesAmiensFoireBAC25!J9=$A$2,IF(InfosVentesAmiensFoireBAC25!R9&lt;1,TablVentesAmiensFoireBAC25!T9*70%),"")</f>
        <v>1427.9999999999998</v>
      </c>
      <c r="F8" s="114">
        <f>IF(InfosVentesAmiensFoireBAC25!J9=$A$2,IF(InfosVentesAmiensFoireBAC25!R9&lt;1,TablVentesAmiensFoireBAC25!AA9*70%),"")</f>
        <v>0</v>
      </c>
      <c r="G8" s="114">
        <f>IF(InfosVentesAmiensFoireBAC25!J9=$A$2,TablVentesAmiensFoireBAC25!AB9,"")</f>
        <v>4506.5382828282827</v>
      </c>
      <c r="H8" s="79">
        <f t="shared" si="1"/>
        <v>2</v>
      </c>
      <c r="I8" s="114">
        <f t="shared" si="2"/>
        <v>566.84319999999991</v>
      </c>
      <c r="J8" s="79">
        <f t="shared" si="3"/>
        <v>128.51999999999998</v>
      </c>
      <c r="K8" s="79"/>
      <c r="L8" s="79">
        <f t="shared" si="4"/>
        <v>695.36319999999989</v>
      </c>
      <c r="M8" s="114">
        <f>IF(TablVentesAmiensFoireBAC25!P9&gt;30,L8,"")</f>
        <v>695.36319999999989</v>
      </c>
      <c r="N8" s="114" t="str">
        <f>IF(InfosVentesAmiensFoireBAC25!AK9=1,L8,"")</f>
        <v/>
      </c>
      <c r="O8" s="79"/>
      <c r="P8" s="79"/>
      <c r="Q8" s="85" t="e">
        <f>InfosVentesAmiensFoireBAC25!#REF!</f>
        <v>#REF!</v>
      </c>
      <c r="R8" s="80" t="e">
        <f>IF(InfosVentesAmiensFoireBAC25!#REF!=0,TablVentesAmiensFoireBAC25!#REF!,TablVentesAmiensFoireBAC25!#REF!-TablVentesAmiensFoireBAC25!#REF!*TablVentesAmiensFoireBAC25!#REF!)</f>
        <v>#REF!</v>
      </c>
      <c r="T8" s="81">
        <v>2.2899999999999943</v>
      </c>
      <c r="U8" s="82">
        <v>0.1181</v>
      </c>
      <c r="V8" s="82">
        <v>6.7500000000000004E-2</v>
      </c>
    </row>
    <row r="9" spans="1:22" ht="14.25" customHeight="1" x14ac:dyDescent="0.3">
      <c r="A9" s="79" t="str">
        <f>INDEX(TablVentesAmiensFoireBAC25!$A$4:$AS$100,MATCH('COM agent co'!$A$2,TablVentesAmiensFoireBAC25!$E$4:$E$24,0),6)</f>
        <v>PRÊTRE</v>
      </c>
      <c r="B9" s="79">
        <f>IF(InfosVentesAmiensFoireBAC25!J10=$A$2,InfosVentesAmiensFoireBAC25!Z10,"")</f>
        <v>17000</v>
      </c>
      <c r="C9" s="79">
        <f>IF(InfosVentesAmiensFoireBAC25!J10=$A$2,TablVentesAmiensFoireBAC25!S10,"")</f>
        <v>12894</v>
      </c>
      <c r="D9" s="114">
        <f>IF(InfosVentesAmiensFoireBAC25!J10=$A$2,IF(InfosVentesAmiensFoireBAC25!R10&lt;1,TablVentesAmiensFoireBAC25!S10*70%),"")</f>
        <v>9025.7999999999993</v>
      </c>
      <c r="E9" s="114">
        <f>IF(InfosVentesAmiensFoireBAC25!J10=$A$2,IF(InfosVentesAmiensFoireBAC25!R10&lt;1,TablVentesAmiensFoireBAC25!T10*70%),"")</f>
        <v>1722</v>
      </c>
      <c r="F9" s="114">
        <f>IF(InfosVentesAmiensFoireBAC25!J10=$A$2,IF(InfosVentesAmiensFoireBAC25!R10&lt;1,TablVentesAmiensFoireBAC25!AA10*70%),"")</f>
        <v>0</v>
      </c>
      <c r="G9" s="114">
        <f>IF(InfosVentesAmiensFoireBAC25!J10=$A$2,TablVentesAmiensFoireBAC25!AB10,"")</f>
        <v>5997.631616161616</v>
      </c>
      <c r="H9" s="79">
        <f t="shared" si="1"/>
        <v>2.1</v>
      </c>
      <c r="I9" s="114">
        <f t="shared" si="2"/>
        <v>869.18453999999986</v>
      </c>
      <c r="J9" s="79">
        <f t="shared" si="3"/>
        <v>154.97999999999999</v>
      </c>
      <c r="K9" s="79"/>
      <c r="L9" s="79">
        <f t="shared" si="4"/>
        <v>1024.1645399999998</v>
      </c>
      <c r="M9" s="114">
        <f>IF(TablVentesAmiensFoireBAC25!P10&gt;30,L9,"")</f>
        <v>1024.1645399999998</v>
      </c>
      <c r="N9" s="114" t="str">
        <f>IF(InfosVentesAmiensFoireBAC25!AK10=1,L9,"")</f>
        <v/>
      </c>
      <c r="O9" s="79"/>
      <c r="P9" s="79"/>
      <c r="Q9" s="85" t="e">
        <f>InfosVentesAmiensFoireBAC25!#REF!</f>
        <v>#REF!</v>
      </c>
      <c r="R9" s="80" t="e">
        <f>IF(InfosVentesAmiensFoireBAC25!#REF!=0,TablVentesAmiensFoireBAC25!#REF!,TablVentesAmiensFoireBAC25!#REF!-TablVentesAmiensFoireBAC25!#REF!*TablVentesAmiensFoireBAC25!#REF!)</f>
        <v>#REF!</v>
      </c>
      <c r="T9" s="81">
        <v>2.3899999999999921</v>
      </c>
      <c r="U9" s="82">
        <v>0.1225</v>
      </c>
      <c r="V9" s="82">
        <v>7.0000000000000007E-2</v>
      </c>
    </row>
    <row r="10" spans="1:22" ht="14.25" customHeight="1" x14ac:dyDescent="0.3">
      <c r="A10" s="79" t="str">
        <f>INDEX(TablVentesAmiensFoireBAC25!$A$4:$AS$100,MATCH('COM agent co'!$A$2,TablVentesAmiensFoireBAC25!$E$4:$E$24,0),6)</f>
        <v>PRÊTRE</v>
      </c>
      <c r="B10" s="79" t="str">
        <f>IF(InfosVentesAmiensFoireBAC25!J11=$A$2,InfosVentesAmiensFoireBAC25!Z11,"")</f>
        <v/>
      </c>
      <c r="C10" s="79" t="str">
        <f>IF(InfosVentesAmiensFoireBAC25!J11=$A$2,TablVentesAmiensFoireBAC25!S11,"")</f>
        <v/>
      </c>
      <c r="D10" s="114" t="str">
        <f>IF(InfosVentesAmiensFoireBAC25!J11=$A$2,IF(InfosVentesAmiensFoireBAC25!R11&lt;1,TablVentesAmiensFoireBAC25!S11*70%),"")</f>
        <v/>
      </c>
      <c r="E10" s="114" t="str">
        <f>IF(InfosVentesAmiensFoireBAC25!J11=$A$2,IF(InfosVentesAmiensFoireBAC25!R11&lt;1,TablVentesAmiensFoireBAC25!T11*70%),"")</f>
        <v/>
      </c>
      <c r="F10" s="114" t="str">
        <f>IF(InfosVentesAmiensFoireBAC25!J11=$A$2,IF(InfosVentesAmiensFoireBAC25!R11&lt;1,TablVentesAmiensFoireBAC25!AA11*70%),"")</f>
        <v/>
      </c>
      <c r="G10" s="114" t="str">
        <f>IF(InfosVentesAmiensFoireBAC25!J11=$A$2,TablVentesAmiensFoireBAC25!AB11,"")</f>
        <v/>
      </c>
      <c r="H10" s="79" t="str">
        <f t="shared" si="1"/>
        <v/>
      </c>
      <c r="I10" s="114" t="e">
        <f t="shared" si="2"/>
        <v>#VALUE!</v>
      </c>
      <c r="J10" s="79" t="e">
        <f t="shared" si="3"/>
        <v>#VALUE!</v>
      </c>
      <c r="K10" s="79"/>
      <c r="L10" s="79" t="e">
        <f t="shared" si="4"/>
        <v>#VALUE!</v>
      </c>
      <c r="M10" s="114" t="e">
        <f>IF(TablVentesAmiensFoireBAC25!P11&gt;30,L10,"")</f>
        <v>#VALUE!</v>
      </c>
      <c r="N10" s="114" t="e">
        <f>IF(InfosVentesAmiensFoireBAC25!AK11=1,L10,"")</f>
        <v>#VALUE!</v>
      </c>
      <c r="O10" s="79"/>
      <c r="P10" s="79"/>
      <c r="Q10" s="85" t="e">
        <f>InfosVentesAmiensFoireBAC25!#REF!</f>
        <v>#REF!</v>
      </c>
      <c r="R10" s="80" t="e">
        <f>IF(InfosVentesAmiensFoireBAC25!#REF!=0,TablVentesAmiensFoireBAC25!#REF!,TablVentesAmiensFoireBAC25!#REF!-TablVentesAmiensFoireBAC25!#REF!*TablVentesAmiensFoireBAC25!#REF!)</f>
        <v>#REF!</v>
      </c>
      <c r="T10" s="81">
        <v>2.4900000000000002</v>
      </c>
      <c r="U10" s="82">
        <v>0.1313</v>
      </c>
      <c r="V10" s="82">
        <v>7.4999999999999997E-2</v>
      </c>
    </row>
    <row r="11" spans="1:22" ht="14.25" customHeight="1" x14ac:dyDescent="0.3">
      <c r="A11" s="79" t="str">
        <f>INDEX(TablVentesAmiensFoireBAC25!$A$4:$AS$100,MATCH('COM agent co'!$A$2,TablVentesAmiensFoireBAC25!$E$4:$E$24,0),6)</f>
        <v>PRÊTRE</v>
      </c>
      <c r="B11" s="79">
        <f>IF(InfosVentesAmiensFoireBAC25!J12=$A$2,InfosVentesAmiensFoireBAC25!Z12,"")</f>
        <v>16000</v>
      </c>
      <c r="C11" s="79">
        <f>IF(InfosVentesAmiensFoireBAC25!J12=$A$2,TablVentesAmiensFoireBAC25!S12,"")</f>
        <v>8319.77</v>
      </c>
      <c r="D11" s="114">
        <f>IF(InfosVentesAmiensFoireBAC25!J12=$A$2,IF(InfosVentesAmiensFoireBAC25!R12&lt;1,TablVentesAmiensFoireBAC25!S12*70%),"")</f>
        <v>5823.8389999999999</v>
      </c>
      <c r="E11" s="114">
        <f>IF(InfosVentesAmiensFoireBAC25!J12=$A$2,IF(InfosVentesAmiensFoireBAC25!R12&lt;1,TablVentesAmiensFoireBAC25!T12*70%),"")</f>
        <v>1575</v>
      </c>
      <c r="F11" s="114">
        <f>IF(InfosVentesAmiensFoireBAC25!J12=$A$2,IF(InfosVentesAmiensFoireBAC25!R12&lt;1,TablVentesAmiensFoireBAC25!AA12*70%),"")</f>
        <v>1894.600909090909</v>
      </c>
      <c r="G11" s="114">
        <f>IF(InfosVentesAmiensFoireBAC25!J12=$A$2,TablVentesAmiensFoireBAC25!AB12,"")</f>
        <v>4673.0249494949494</v>
      </c>
      <c r="H11" s="79">
        <f t="shared" si="1"/>
        <v>1.7</v>
      </c>
      <c r="I11" s="114">
        <f t="shared" si="2"/>
        <v>357.00133069999998</v>
      </c>
      <c r="J11" s="79">
        <f t="shared" si="3"/>
        <v>312.26408181818181</v>
      </c>
      <c r="K11" s="79"/>
      <c r="L11" s="79">
        <f t="shared" si="4"/>
        <v>669.26541251818185</v>
      </c>
      <c r="M11" s="114">
        <f>IF(TablVentesAmiensFoireBAC25!P12&gt;30,L11,"")</f>
        <v>669.26541251818185</v>
      </c>
      <c r="N11" s="114" t="str">
        <f>IF(InfosVentesAmiensFoireBAC25!AK12=1,L11,"")</f>
        <v/>
      </c>
      <c r="O11" s="79"/>
      <c r="P11" s="79"/>
      <c r="Q11" s="85" t="e">
        <f>InfosVentesAmiensFoireBAC25!#REF!</f>
        <v>#REF!</v>
      </c>
      <c r="R11" s="80" t="e">
        <f>IF(InfosVentesAmiensFoireBAC25!#REF!=0,TablVentesAmiensFoireBAC25!#REF!,TablVentesAmiensFoireBAC25!#REF!-TablVentesAmiensFoireBAC25!#REF!*TablVentesAmiensFoireBAC25!#REF!)</f>
        <v>#REF!</v>
      </c>
      <c r="T11" s="81">
        <v>2.5899999999999879</v>
      </c>
      <c r="U11" s="82">
        <v>0.1444</v>
      </c>
      <c r="V11" s="82">
        <v>8.2500000000000004E-2</v>
      </c>
    </row>
    <row r="12" spans="1:22" ht="14.25" customHeight="1" x14ac:dyDescent="0.3">
      <c r="A12" s="79" t="str">
        <f>INDEX(TablVentesAmiensFoireBAC25!$A$4:$AS$100,MATCH('COM agent co'!$A$2,TablVentesAmiensFoireBAC25!$E$4:$E$24,0),6)</f>
        <v>PRÊTRE</v>
      </c>
      <c r="B12" s="79">
        <f>IF(InfosVentesAmiensFoireBAC25!J13=$A$2,InfosVentesAmiensFoireBAC25!Z13,"")</f>
        <v>20000</v>
      </c>
      <c r="C12" s="79">
        <f>IF(InfosVentesAmiensFoireBAC25!J13=$A$2,TablVentesAmiensFoireBAC25!S13,"")</f>
        <v>15432</v>
      </c>
      <c r="D12" s="114">
        <f>IF(InfosVentesAmiensFoireBAC25!J13=$A$2,IF(InfosVentesAmiensFoireBAC25!R13&lt;1,TablVentesAmiensFoireBAC25!S13*70%),"")</f>
        <v>10802.4</v>
      </c>
      <c r="E12" s="114">
        <f>IF(InfosVentesAmiensFoireBAC25!J13=$A$2,IF(InfosVentesAmiensFoireBAC25!R13&lt;1,TablVentesAmiensFoireBAC25!T13*70%),"")</f>
        <v>2015.9999999999995</v>
      </c>
      <c r="F12" s="114">
        <f>IF(InfosVentesAmiensFoireBAC25!J13=$A$2,IF(InfosVentesAmiensFoireBAC25!R13&lt;1,TablVentesAmiensFoireBAC25!AA13*70%),"")</f>
        <v>0</v>
      </c>
      <c r="G12" s="114">
        <f>IF(InfosVentesAmiensFoireBAC25!J13=$A$2,TablVentesAmiensFoireBAC25!AB13,"")</f>
        <v>7453.7605050505044</v>
      </c>
      <c r="H12" s="79">
        <f t="shared" si="1"/>
        <v>2</v>
      </c>
      <c r="I12" s="114">
        <f t="shared" si="2"/>
        <v>950.61119999999994</v>
      </c>
      <c r="J12" s="79">
        <f t="shared" si="3"/>
        <v>181.43999999999994</v>
      </c>
      <c r="K12" s="79"/>
      <c r="L12" s="79">
        <f t="shared" si="4"/>
        <v>1132.0511999999999</v>
      </c>
      <c r="M12" s="114" t="str">
        <f>IF(TablVentesAmiensFoireBAC25!P13&gt;30,L12,"")</f>
        <v/>
      </c>
      <c r="N12" s="114" t="str">
        <f>IF(InfosVentesAmiensFoireBAC25!AK13=1,L12,"")</f>
        <v/>
      </c>
      <c r="O12" s="79"/>
      <c r="P12" s="79"/>
      <c r="Q12" s="85" t="e">
        <f>InfosVentesAmiensFoireBAC25!#REF!</f>
        <v>#REF!</v>
      </c>
      <c r="R12" s="80" t="e">
        <f>IF(InfosVentesAmiensFoireBAC25!#REF!=0,TablVentesAmiensFoireBAC25!#REF!,TablVentesAmiensFoireBAC25!#REF!-TablVentesAmiensFoireBAC25!#REF!*TablVentesAmiensFoireBAC25!#REF!)</f>
        <v>#REF!</v>
      </c>
      <c r="T12" s="81">
        <v>2.5999999999999877</v>
      </c>
      <c r="U12" s="82">
        <v>0.15310000000000001</v>
      </c>
      <c r="V12" s="82">
        <v>8.7499999999999994E-2</v>
      </c>
    </row>
    <row r="13" spans="1:22" ht="14.25" customHeight="1" x14ac:dyDescent="0.3">
      <c r="A13" s="79" t="str">
        <f>INDEX(TablVentesAmiensFoireBAC25!$A$4:$AS$100,MATCH('COM agent co'!$A$2,TablVentesAmiensFoireBAC25!$E$4:$E$24,0),6)</f>
        <v>PRÊTRE</v>
      </c>
      <c r="B13" s="79" t="str">
        <f>IF(InfosVentesAmiensFoireBAC25!J14=$A$2,InfosVentesAmiensFoireBAC25!Z14,"")</f>
        <v/>
      </c>
      <c r="C13" s="79" t="str">
        <f>IF(InfosVentesAmiensFoireBAC25!J14=$A$2,TablVentesAmiensFoireBAC25!S14,"")</f>
        <v/>
      </c>
      <c r="D13" s="114" t="str">
        <f>IF(InfosVentesAmiensFoireBAC25!J14=$A$2,IF(InfosVentesAmiensFoireBAC25!R14&lt;1,TablVentesAmiensFoireBAC25!S14*70%),"")</f>
        <v/>
      </c>
      <c r="E13" s="114" t="str">
        <f>IF(InfosVentesAmiensFoireBAC25!J14=$A$2,IF(InfosVentesAmiensFoireBAC25!R14&lt;1,TablVentesAmiensFoireBAC25!T14*70%),"")</f>
        <v/>
      </c>
      <c r="F13" s="114" t="str">
        <f>IF(InfosVentesAmiensFoireBAC25!J14=$A$2,IF(InfosVentesAmiensFoireBAC25!R14&lt;1,TablVentesAmiensFoireBAC25!AA14*70%),"")</f>
        <v/>
      </c>
      <c r="G13" s="114" t="str">
        <f>IF(InfosVentesAmiensFoireBAC25!J14=$A$2,TablVentesAmiensFoireBAC25!AB14,"")</f>
        <v/>
      </c>
      <c r="H13" s="79" t="str">
        <f t="shared" si="1"/>
        <v/>
      </c>
      <c r="I13" s="114" t="e">
        <f t="shared" si="2"/>
        <v>#VALUE!</v>
      </c>
      <c r="J13" s="79" t="e">
        <f t="shared" si="3"/>
        <v>#VALUE!</v>
      </c>
      <c r="K13" s="79"/>
      <c r="L13" s="79" t="e">
        <f t="shared" si="4"/>
        <v>#VALUE!</v>
      </c>
      <c r="M13" s="114" t="str">
        <f>IF(TablVentesAmiensFoireBAC25!P14&gt;30,L13,"")</f>
        <v/>
      </c>
      <c r="N13" s="114" t="e">
        <f>IF(InfosVentesAmiensFoireBAC25!AK14=1,L13,"")</f>
        <v>#VALUE!</v>
      </c>
      <c r="O13" s="79"/>
      <c r="P13" s="79"/>
      <c r="Q13" s="85" t="e">
        <f>InfosVentesAmiensFoireBAC25!#REF!</f>
        <v>#REF!</v>
      </c>
      <c r="R13" s="80" t="e">
        <f>IF(InfosVentesAmiensFoireBAC25!#REF!=0,TablVentesAmiensFoireBAC25!#REF!,TablVentesAmiensFoireBAC25!#REF!-TablVentesAmiensFoireBAC25!#REF!*TablVentesAmiensFoireBAC25!#REF!)</f>
        <v>#REF!</v>
      </c>
    </row>
    <row r="14" spans="1:22" ht="14.25" customHeight="1" x14ac:dyDescent="0.3">
      <c r="A14" s="79" t="str">
        <f>INDEX(TablVentesAmiensFoireBAC25!$A$4:$AS$100,MATCH('COM agent co'!$A$2,TablVentesAmiensFoireBAC25!$E$4:$E$24,0),6)</f>
        <v>PRÊTRE</v>
      </c>
      <c r="B14" s="79" t="str">
        <f>IF(InfosVentesAmiensFoireBAC25!J15=$A$2,InfosVentesAmiensFoireBAC25!Z15,"")</f>
        <v/>
      </c>
      <c r="C14" s="79" t="str">
        <f>IF(InfosVentesAmiensFoireBAC25!J15=$A$2,TablVentesAmiensFoireBAC25!S15,"")</f>
        <v/>
      </c>
      <c r="D14" s="114" t="str">
        <f>IF(InfosVentesAmiensFoireBAC25!J15=$A$2,IF(InfosVentesAmiensFoireBAC25!R15&lt;1,TablVentesAmiensFoireBAC25!S15*70%),"")</f>
        <v/>
      </c>
      <c r="E14" s="114" t="str">
        <f>IF(InfosVentesAmiensFoireBAC25!J15=$A$2,IF(InfosVentesAmiensFoireBAC25!R15&lt;1,TablVentesAmiensFoireBAC25!T15*70%),"")</f>
        <v/>
      </c>
      <c r="F14" s="114" t="str">
        <f>IF(InfosVentesAmiensFoireBAC25!J15=$A$2,IF(InfosVentesAmiensFoireBAC25!R15&lt;1,TablVentesAmiensFoireBAC25!AA15*70%),"")</f>
        <v/>
      </c>
      <c r="G14" s="114" t="str">
        <f>IF(InfosVentesAmiensFoireBAC25!J15=$A$2,TablVentesAmiensFoireBAC25!AB15,"")</f>
        <v/>
      </c>
      <c r="H14" s="79" t="str">
        <f t="shared" si="1"/>
        <v/>
      </c>
      <c r="I14" s="114" t="e">
        <f t="shared" si="2"/>
        <v>#VALUE!</v>
      </c>
      <c r="J14" s="79" t="e">
        <f t="shared" si="3"/>
        <v>#VALUE!</v>
      </c>
      <c r="K14" s="79"/>
      <c r="L14" s="79" t="e">
        <f t="shared" si="4"/>
        <v>#VALUE!</v>
      </c>
      <c r="M14" s="114" t="str">
        <f>IF(TablVentesAmiensFoireBAC25!P15&gt;30,L14,"")</f>
        <v/>
      </c>
      <c r="N14" s="114" t="str">
        <f>IF(InfosVentesAmiensFoireBAC25!AK15=1,L14,"")</f>
        <v/>
      </c>
      <c r="O14" s="79"/>
      <c r="P14" s="79"/>
      <c r="Q14" s="85" t="e">
        <f>InfosVentesAmiensFoireBAC25!#REF!</f>
        <v>#REF!</v>
      </c>
      <c r="R14" s="80" t="e">
        <f>IF(InfosVentesAmiensFoireBAC25!#REF!=0,TablVentesAmiensFoireBAC25!#REF!,TablVentesAmiensFoireBAC25!#REF!-TablVentesAmiensFoireBAC25!#REF!*TablVentesAmiensFoireBAC25!#REF!)</f>
        <v>#REF!</v>
      </c>
    </row>
    <row r="15" spans="1:22" ht="14.25" customHeight="1" x14ac:dyDescent="0.3">
      <c r="A15" s="79" t="str">
        <f>INDEX(TablVentesAmiensFoireBAC25!$A$4:$AS$100,MATCH('COM agent co'!$A$2,TablVentesAmiensFoireBAC25!$E$4:$E$24,0),6)</f>
        <v>PRÊTRE</v>
      </c>
      <c r="B15" s="79" t="str">
        <f>IF(InfosVentesAmiensFoireBAC25!J16=$A$2,InfosVentesAmiensFoireBAC25!Z16,"")</f>
        <v/>
      </c>
      <c r="C15" s="79" t="str">
        <f>IF(InfosVentesAmiensFoireBAC25!J16=$A$2,TablVentesAmiensFoireBAC25!S16,"")</f>
        <v/>
      </c>
      <c r="D15" s="114" t="str">
        <f>IF(InfosVentesAmiensFoireBAC25!J16=$A$2,IF(InfosVentesAmiensFoireBAC25!R16&lt;1,TablVentesAmiensFoireBAC25!S16*70%),"")</f>
        <v/>
      </c>
      <c r="E15" s="114" t="str">
        <f>IF(InfosVentesAmiensFoireBAC25!J16=$A$2,IF(InfosVentesAmiensFoireBAC25!R16&lt;1,TablVentesAmiensFoireBAC25!T16*70%),"")</f>
        <v/>
      </c>
      <c r="F15" s="114" t="str">
        <f>IF(InfosVentesAmiensFoireBAC25!J16=$A$2,IF(InfosVentesAmiensFoireBAC25!R16&lt;1,TablVentesAmiensFoireBAC25!AA16*70%),"")</f>
        <v/>
      </c>
      <c r="G15" s="114" t="str">
        <f>IF(InfosVentesAmiensFoireBAC25!J16=$A$2,TablVentesAmiensFoireBAC25!AB16,"")</f>
        <v/>
      </c>
      <c r="H15" s="79" t="str">
        <f t="shared" si="1"/>
        <v/>
      </c>
      <c r="I15" s="114" t="e">
        <f t="shared" si="2"/>
        <v>#VALUE!</v>
      </c>
      <c r="J15" s="79" t="e">
        <f t="shared" si="3"/>
        <v>#VALUE!</v>
      </c>
      <c r="K15" s="79"/>
      <c r="L15" s="79" t="e">
        <f t="shared" si="4"/>
        <v>#VALUE!</v>
      </c>
      <c r="M15" s="114" t="str">
        <f>IF(TablVentesAmiensFoireBAC25!P16&gt;30,L15,"")</f>
        <v/>
      </c>
      <c r="N15" s="114" t="str">
        <f>IF(InfosVentesAmiensFoireBAC25!AK16=1,L15,"")</f>
        <v/>
      </c>
      <c r="O15" s="79"/>
      <c r="P15" s="79"/>
      <c r="Q15" s="85" t="e">
        <f>InfosVentesAmiensFoireBAC25!#REF!</f>
        <v>#REF!</v>
      </c>
      <c r="R15" s="80" t="e">
        <f>IF(InfosVentesAmiensFoireBAC25!#REF!=0,TablVentesAmiensFoireBAC25!#REF!,TablVentesAmiensFoireBAC25!#REF!-TablVentesAmiensFoireBAC25!#REF!*TablVentesAmiensFoireBAC25!#REF!)</f>
        <v>#REF!</v>
      </c>
      <c r="T15" s="200" t="s">
        <v>68</v>
      </c>
      <c r="U15" s="200"/>
      <c r="V15" s="200"/>
    </row>
    <row r="16" spans="1:22" ht="14.25" customHeight="1" x14ac:dyDescent="0.3">
      <c r="A16" s="79"/>
      <c r="B16" s="79" t="str">
        <f>IF(InfosVentesAmiensFoireBAC25!J17=$A$2,InfosVentesAmiensFoireBAC25!Z17,"")</f>
        <v/>
      </c>
      <c r="C16" s="79" t="str">
        <f>IF(InfosVentesAmiensFoireBAC25!J17=$A$2,TablVentesAmiensFoireBAC25!S17,"")</f>
        <v/>
      </c>
      <c r="D16" s="114" t="str">
        <f>IF(InfosVentesAmiensFoireBAC25!J17=$A$2,IF(InfosVentesAmiensFoireBAC25!R17&lt;1,TablVentesAmiensFoireBAC25!S17*70%),"")</f>
        <v/>
      </c>
      <c r="E16" s="114" t="str">
        <f>IF(InfosVentesAmiensFoireBAC25!J17=$A$2,IF(InfosVentesAmiensFoireBAC25!R17&lt;1,TablVentesAmiensFoireBAC25!T17*70%),"")</f>
        <v/>
      </c>
      <c r="F16" s="114" t="str">
        <f>IF(InfosVentesAmiensFoireBAC25!J17=$A$2,IF(InfosVentesAmiensFoireBAC25!R17&lt;1,TablVentesAmiensFoireBAC25!AA17*70%),"")</f>
        <v/>
      </c>
      <c r="G16" s="114" t="str">
        <f>IF(InfosVentesAmiensFoireBAC25!J17=$A$2,TablVentesAmiensFoireBAC25!AB17,"")</f>
        <v/>
      </c>
      <c r="H16" s="79" t="str">
        <f t="shared" si="1"/>
        <v/>
      </c>
      <c r="I16" s="114" t="e">
        <f t="shared" si="2"/>
        <v>#VALUE!</v>
      </c>
      <c r="J16" s="79" t="e">
        <f t="shared" si="3"/>
        <v>#VALUE!</v>
      </c>
      <c r="K16" s="79"/>
      <c r="L16" s="79" t="e">
        <f t="shared" si="4"/>
        <v>#VALUE!</v>
      </c>
      <c r="M16" s="114" t="str">
        <f>IF(TablVentesAmiensFoireBAC25!P17&gt;30,L16,"")</f>
        <v/>
      </c>
      <c r="N16" s="114" t="str">
        <f>IF(InfosVentesAmiensFoireBAC25!AK17=1,L16,"")</f>
        <v/>
      </c>
      <c r="O16" s="79"/>
      <c r="P16" s="79"/>
      <c r="Q16" s="85" t="e">
        <f>InfosVentesAmiensFoireBAC25!#REF!</f>
        <v>#REF!</v>
      </c>
      <c r="R16" s="80" t="e">
        <f>IF(InfosVentesAmiensFoireBAC25!#REF!=0,TablVentesAmiensFoireBAC25!#REF!,TablVentesAmiensFoireBAC25!#REF!-TablVentesAmiensFoireBAC25!#REF!*TablVentesAmiensFoireBAC25!#REF!)</f>
        <v>#REF!</v>
      </c>
      <c r="T16" s="201" t="s">
        <v>69</v>
      </c>
      <c r="U16" s="202"/>
      <c r="V16" s="203"/>
    </row>
    <row r="17" spans="1:18" ht="14.25" customHeight="1" x14ac:dyDescent="0.3">
      <c r="A17" s="79"/>
      <c r="B17" s="79" t="str">
        <f>IF(InfosVentesAmiensFoireBAC25!J18=$A$2,InfosVentesAmiensFoireBAC25!Z18,"")</f>
        <v/>
      </c>
      <c r="C17" s="79" t="str">
        <f>IF(InfosVentesAmiensFoireBAC25!J18=$A$2,TablVentesAmiensFoireBAC25!S18,"")</f>
        <v/>
      </c>
      <c r="D17" s="114" t="str">
        <f>IF(InfosVentesAmiensFoireBAC25!J18=$A$2,IF(InfosVentesAmiensFoireBAC25!R18&lt;1,TablVentesAmiensFoireBAC25!S18*70%),"")</f>
        <v/>
      </c>
      <c r="E17" s="114" t="str">
        <f>IF(InfosVentesAmiensFoireBAC25!J18=$A$2,IF(InfosVentesAmiensFoireBAC25!R18&lt;1,TablVentesAmiensFoireBAC25!T18*70%),"")</f>
        <v/>
      </c>
      <c r="F17" s="114" t="str">
        <f>IF(InfosVentesAmiensFoireBAC25!J18=$A$2,IF(InfosVentesAmiensFoireBAC25!R18&lt;1,TablVentesAmiensFoireBAC25!AA18*70%),"")</f>
        <v/>
      </c>
      <c r="G17" s="114" t="str">
        <f>IF(InfosVentesAmiensFoireBAC25!J18=$A$2,TablVentesAmiensFoireBAC25!AB18,"")</f>
        <v/>
      </c>
      <c r="H17" s="79" t="str">
        <f t="shared" si="1"/>
        <v/>
      </c>
      <c r="I17" s="114" t="e">
        <f t="shared" si="2"/>
        <v>#VALUE!</v>
      </c>
      <c r="J17" s="79" t="e">
        <f t="shared" si="3"/>
        <v>#VALUE!</v>
      </c>
      <c r="K17" s="79"/>
      <c r="L17" s="79" t="e">
        <f t="shared" si="4"/>
        <v>#VALUE!</v>
      </c>
      <c r="M17" s="114" t="str">
        <f>IF(TablVentesAmiensFoireBAC25!P18&gt;30,L17,"")</f>
        <v/>
      </c>
      <c r="N17" s="114" t="str">
        <f>IF(InfosVentesAmiensFoireBAC25!AK18=1,L17,"")</f>
        <v/>
      </c>
      <c r="O17" s="79"/>
      <c r="P17" s="79"/>
      <c r="Q17" s="85" t="e">
        <f>InfosVentesAmiensFoireBAC25!#REF!</f>
        <v>#REF!</v>
      </c>
      <c r="R17" s="80" t="e">
        <f>IF(InfosVentesAmiensFoireBAC25!#REF!=0,TablVentesAmiensFoireBAC25!#REF!,TablVentesAmiensFoireBAC25!#REF!-TablVentesAmiensFoireBAC25!#REF!*TablVentesAmiensFoireBAC25!#REF!)</f>
        <v>#REF!</v>
      </c>
    </row>
    <row r="18" spans="1:18" ht="14.25" customHeight="1" x14ac:dyDescent="0.3">
      <c r="A18" s="79"/>
      <c r="B18" s="79" t="str">
        <f>IF(InfosVentesAmiensFoireBAC25!J19=$A$2,InfosVentesAmiensFoireBAC25!Z19,"")</f>
        <v/>
      </c>
      <c r="C18" s="79" t="str">
        <f>IF(InfosVentesAmiensFoireBAC25!J19=$A$2,TablVentesAmiensFoireBAC25!S19,"")</f>
        <v/>
      </c>
      <c r="D18" s="114" t="str">
        <f>IF(InfosVentesAmiensFoireBAC25!J19=$A$2,IF(InfosVentesAmiensFoireBAC25!R19&lt;1,TablVentesAmiensFoireBAC25!S19*70%),"")</f>
        <v/>
      </c>
      <c r="E18" s="114" t="str">
        <f>IF(InfosVentesAmiensFoireBAC25!J19=$A$2,IF(InfosVentesAmiensFoireBAC25!R19&lt;1,TablVentesAmiensFoireBAC25!T19*70%),"")</f>
        <v/>
      </c>
      <c r="F18" s="114" t="str">
        <f>IF(InfosVentesAmiensFoireBAC25!J19=$A$2,IF(InfosVentesAmiensFoireBAC25!R19&lt;1,TablVentesAmiensFoireBAC25!AA19*70%),"")</f>
        <v/>
      </c>
      <c r="G18" s="114" t="str">
        <f>IF(InfosVentesAmiensFoireBAC25!J19=$A$2,TablVentesAmiensFoireBAC25!AB19,"")</f>
        <v/>
      </c>
      <c r="H18" s="79" t="str">
        <f t="shared" si="1"/>
        <v/>
      </c>
      <c r="I18" s="114" t="e">
        <f t="shared" si="2"/>
        <v>#VALUE!</v>
      </c>
      <c r="J18" s="79" t="e">
        <f t="shared" si="3"/>
        <v>#VALUE!</v>
      </c>
      <c r="K18" s="79"/>
      <c r="L18" s="79" t="e">
        <f t="shared" si="4"/>
        <v>#VALUE!</v>
      </c>
      <c r="M18" s="114" t="str">
        <f>IF(TablVentesAmiensFoireBAC25!P19&gt;30,L18,"")</f>
        <v/>
      </c>
      <c r="N18" s="114" t="str">
        <f>IF(InfosVentesAmiensFoireBAC25!AK19=1,L18,"")</f>
        <v/>
      </c>
      <c r="O18" s="79"/>
      <c r="P18" s="79"/>
      <c r="Q18" s="85" t="e">
        <f>InfosVentesAmiensFoireBAC25!#REF!</f>
        <v>#REF!</v>
      </c>
      <c r="R18" s="80" t="e">
        <f>IF(InfosVentesAmiensFoireBAC25!#REF!=0,TablVentesAmiensFoireBAC25!#REF!,TablVentesAmiensFoireBAC25!#REF!-TablVentesAmiensFoireBAC25!#REF!*TablVentesAmiensFoireBAC25!#REF!)</f>
        <v>#REF!</v>
      </c>
    </row>
    <row r="19" spans="1:18" ht="14.25" customHeight="1" x14ac:dyDescent="0.3">
      <c r="A19" s="79"/>
      <c r="B19" s="79" t="str">
        <f>IF(InfosVentesAmiensFoireBAC25!J20=$A$2,InfosVentesAmiensFoireBAC25!Z20,"")</f>
        <v/>
      </c>
      <c r="C19" s="79" t="str">
        <f>IF(InfosVentesAmiensFoireBAC25!J20=$A$2,TablVentesAmiensFoireBAC25!S20,"")</f>
        <v/>
      </c>
      <c r="D19" s="114" t="str">
        <f>IF(InfosVentesAmiensFoireBAC25!J20=$A$2,IF(InfosVentesAmiensFoireBAC25!R20&lt;1,TablVentesAmiensFoireBAC25!S20*70%),"")</f>
        <v/>
      </c>
      <c r="E19" s="114" t="str">
        <f>IF(InfosVentesAmiensFoireBAC25!J20=$A$2,IF(InfosVentesAmiensFoireBAC25!R20&lt;1,TablVentesAmiensFoireBAC25!T20*70%),"")</f>
        <v/>
      </c>
      <c r="F19" s="114" t="str">
        <f>IF(InfosVentesAmiensFoireBAC25!J20=$A$2,IF(InfosVentesAmiensFoireBAC25!R20&lt;1,TablVentesAmiensFoireBAC25!AA20*70%),"")</f>
        <v/>
      </c>
      <c r="G19" s="114" t="str">
        <f>IF(InfosVentesAmiensFoireBAC25!J20=$A$2,TablVentesAmiensFoireBAC25!AB20,"")</f>
        <v/>
      </c>
      <c r="H19" s="79" t="str">
        <f t="shared" si="1"/>
        <v/>
      </c>
      <c r="I19" s="114" t="e">
        <f t="shared" si="2"/>
        <v>#VALUE!</v>
      </c>
      <c r="J19" s="79" t="e">
        <f t="shared" si="3"/>
        <v>#VALUE!</v>
      </c>
      <c r="K19" s="79"/>
      <c r="L19" s="79" t="e">
        <f t="shared" si="4"/>
        <v>#VALUE!</v>
      </c>
      <c r="M19" s="114" t="str">
        <f>IF(TablVentesAmiensFoireBAC25!P20&gt;30,L19,"")</f>
        <v/>
      </c>
      <c r="N19" s="114" t="str">
        <f>IF(InfosVentesAmiensFoireBAC25!AK20=1,L19,"")</f>
        <v/>
      </c>
      <c r="O19" s="79"/>
      <c r="P19" s="79"/>
      <c r="Q19" s="85" t="e">
        <f>InfosVentesAmiensFoireBAC25!#REF!</f>
        <v>#REF!</v>
      </c>
      <c r="R19" s="80" t="e">
        <f>IF(InfosVentesAmiensFoireBAC25!#REF!=0,TablVentesAmiensFoireBAC25!#REF!,TablVentesAmiensFoireBAC25!#REF!-TablVentesAmiensFoireBAC25!#REF!*TablVentesAmiensFoireBAC25!#REF!)</f>
        <v>#REF!</v>
      </c>
    </row>
    <row r="20" spans="1:18" ht="14.25" customHeight="1" x14ac:dyDescent="0.3">
      <c r="A20" s="79"/>
      <c r="B20" s="79" t="str">
        <f>IF(InfosVentesAmiensFoireBAC25!J21=$A$2,InfosVentesAmiensFoireBAC25!Z21,"")</f>
        <v/>
      </c>
      <c r="C20" s="79" t="str">
        <f>IF(InfosVentesAmiensFoireBAC25!J21=$A$2,TablVentesAmiensFoireBAC25!S21,"")</f>
        <v/>
      </c>
      <c r="D20" s="114" t="str">
        <f>IF(InfosVentesAmiensFoireBAC25!J21=$A$2,IF(InfosVentesAmiensFoireBAC25!R21&lt;1,TablVentesAmiensFoireBAC25!S21*70%),"")</f>
        <v/>
      </c>
      <c r="E20" s="114" t="str">
        <f>IF(InfosVentesAmiensFoireBAC25!J21=$A$2,IF(InfosVentesAmiensFoireBAC25!R21&lt;1,TablVentesAmiensFoireBAC25!T21*70%),"")</f>
        <v/>
      </c>
      <c r="F20" s="114" t="str">
        <f>IF(InfosVentesAmiensFoireBAC25!J21=$A$2,IF(InfosVentesAmiensFoireBAC25!R21&lt;1,TablVentesAmiensFoireBAC25!AA21*70%),"")</f>
        <v/>
      </c>
      <c r="G20" s="114" t="str">
        <f>IF(InfosVentesAmiensFoireBAC25!J21=$A$2,TablVentesAmiensFoireBAC25!AB21,"")</f>
        <v/>
      </c>
      <c r="H20" s="79" t="str">
        <f t="shared" si="1"/>
        <v/>
      </c>
      <c r="I20" s="114" t="e">
        <f t="shared" si="2"/>
        <v>#VALUE!</v>
      </c>
      <c r="J20" s="79" t="e">
        <f t="shared" si="3"/>
        <v>#VALUE!</v>
      </c>
      <c r="K20" s="79"/>
      <c r="L20" s="79" t="e">
        <f t="shared" si="4"/>
        <v>#VALUE!</v>
      </c>
      <c r="M20" s="114" t="str">
        <f>IF(TablVentesAmiensFoireBAC25!P21&gt;30,L20,"")</f>
        <v/>
      </c>
      <c r="N20" s="114" t="str">
        <f>IF(InfosVentesAmiensFoireBAC25!AK21=1,L20,"")</f>
        <v/>
      </c>
      <c r="O20" s="79"/>
      <c r="P20" s="79"/>
      <c r="Q20" s="85" t="e">
        <f>InfosVentesAmiensFoireBAC25!#REF!</f>
        <v>#REF!</v>
      </c>
      <c r="R20" s="80" t="e">
        <f>IF(InfosVentesAmiensFoireBAC25!#REF!=0,TablVentesAmiensFoireBAC25!#REF!,TablVentesAmiensFoireBAC25!#REF!-TablVentesAmiensFoireBAC25!#REF!*TablVentesAmiensFoireBAC25!#REF!)</f>
        <v>#REF!</v>
      </c>
    </row>
    <row r="21" spans="1:18" ht="14.25" customHeight="1" x14ac:dyDescent="0.3">
      <c r="A21" s="79"/>
      <c r="B21" s="79" t="str">
        <f>IF(InfosVentesAmiensFoireBAC25!J22=$A$2,InfosVentesAmiensFoireBAC25!Z22,"")</f>
        <v/>
      </c>
      <c r="C21" s="79" t="str">
        <f>IF(InfosVentesAmiensFoireBAC25!J22=$A$2,TablVentesAmiensFoireBAC25!S22,"")</f>
        <v/>
      </c>
      <c r="D21" s="114" t="str">
        <f>IF(InfosVentesAmiensFoireBAC25!J22=$A$2,IF(InfosVentesAmiensFoireBAC25!R22&lt;1,TablVentesAmiensFoireBAC25!S22*70%),"")</f>
        <v/>
      </c>
      <c r="E21" s="114" t="str">
        <f>IF(InfosVentesAmiensFoireBAC25!J22=$A$2,IF(InfosVentesAmiensFoireBAC25!R22&lt;1,TablVentesAmiensFoireBAC25!T22*70%),"")</f>
        <v/>
      </c>
      <c r="F21" s="114" t="str">
        <f>IF(InfosVentesAmiensFoireBAC25!J22=$A$2,IF(InfosVentesAmiensFoireBAC25!R22&lt;1,TablVentesAmiensFoireBAC25!AA22*70%),"")</f>
        <v/>
      </c>
      <c r="G21" s="114" t="str">
        <f>IF(InfosVentesAmiensFoireBAC25!J22=$A$2,TablVentesAmiensFoireBAC25!AB22,"")</f>
        <v/>
      </c>
      <c r="H21" s="79" t="str">
        <f t="shared" si="1"/>
        <v/>
      </c>
      <c r="I21" s="114" t="e">
        <f t="shared" si="2"/>
        <v>#VALUE!</v>
      </c>
      <c r="J21" s="79" t="e">
        <f t="shared" si="3"/>
        <v>#VALUE!</v>
      </c>
      <c r="K21" s="79"/>
      <c r="L21" s="79" t="e">
        <f t="shared" si="4"/>
        <v>#VALUE!</v>
      </c>
      <c r="M21" s="114" t="str">
        <f>IF(TablVentesAmiensFoireBAC25!P22&gt;30,L21,"")</f>
        <v/>
      </c>
      <c r="N21" s="114" t="str">
        <f>IF(InfosVentesAmiensFoireBAC25!AK22=1,L21,"")</f>
        <v/>
      </c>
      <c r="O21" s="79"/>
      <c r="P21" s="79"/>
      <c r="Q21" s="85" t="e">
        <f>InfosVentesAmiensFoireBAC25!#REF!</f>
        <v>#REF!</v>
      </c>
      <c r="R21" s="80" t="e">
        <f>IF(InfosVentesAmiensFoireBAC25!#REF!=0,TablVentesAmiensFoireBAC25!#REF!,TablVentesAmiensFoireBAC25!#REF!-TablVentesAmiensFoireBAC25!#REF!*TablVentesAmiensFoireBAC25!#REF!)</f>
        <v>#REF!</v>
      </c>
    </row>
    <row r="22" spans="1:18" ht="14.25" customHeight="1" x14ac:dyDescent="0.3">
      <c r="A22" s="79"/>
      <c r="B22" s="79" t="str">
        <f>IF(InfosVentesAmiensFoireBAC25!J23=$A$2,InfosVentesAmiensFoireBAC25!Z23,"")</f>
        <v/>
      </c>
      <c r="C22" s="79" t="str">
        <f>IF(InfosVentesAmiensFoireBAC25!J23=$A$2,TablVentesAmiensFoireBAC25!S23,"")</f>
        <v/>
      </c>
      <c r="D22" s="114" t="str">
        <f>IF(InfosVentesAmiensFoireBAC25!J23=$A$2,IF(InfosVentesAmiensFoireBAC25!R23&lt;1,TablVentesAmiensFoireBAC25!S23*70%),"")</f>
        <v/>
      </c>
      <c r="E22" s="114" t="str">
        <f>IF(InfosVentesAmiensFoireBAC25!J23=$A$2,IF(InfosVentesAmiensFoireBAC25!R23&lt;1,TablVentesAmiensFoireBAC25!T23*70%),"")</f>
        <v/>
      </c>
      <c r="F22" s="114" t="str">
        <f>IF(InfosVentesAmiensFoireBAC25!J23=$A$2,IF(InfosVentesAmiensFoireBAC25!R23&lt;1,TablVentesAmiensFoireBAC25!AA23*70%),"")</f>
        <v/>
      </c>
      <c r="G22" s="114" t="str">
        <f>IF(InfosVentesAmiensFoireBAC25!J23=$A$2,TablVentesAmiensFoireBAC25!AB23,"")</f>
        <v/>
      </c>
      <c r="H22" s="79" t="str">
        <f t="shared" si="1"/>
        <v/>
      </c>
      <c r="I22" s="114" t="e">
        <f t="shared" si="2"/>
        <v>#VALUE!</v>
      </c>
      <c r="J22" s="79" t="e">
        <f t="shared" si="3"/>
        <v>#VALUE!</v>
      </c>
      <c r="K22" s="79"/>
      <c r="L22" s="79" t="e">
        <f t="shared" si="4"/>
        <v>#VALUE!</v>
      </c>
      <c r="M22" s="114" t="str">
        <f>IF(TablVentesAmiensFoireBAC25!P23&gt;30,L22,"")</f>
        <v/>
      </c>
      <c r="N22" s="114" t="str">
        <f>IF(InfosVentesAmiensFoireBAC25!AK23=1,L22,"")</f>
        <v/>
      </c>
      <c r="O22" s="79"/>
      <c r="P22" s="79"/>
      <c r="Q22" s="85" t="e">
        <f>InfosVentesAmiensFoireBAC25!#REF!</f>
        <v>#REF!</v>
      </c>
      <c r="R22" s="80" t="e">
        <f>IF(InfosVentesAmiensFoireBAC25!#REF!=0,TablVentesAmiensFoireBAC25!#REF!,TablVentesAmiensFoireBAC25!#REF!-TablVentesAmiensFoireBAC25!#REF!*TablVentesAmiensFoireBAC25!#REF!)</f>
        <v>#REF!</v>
      </c>
    </row>
    <row r="23" spans="1:18" ht="14.25" customHeight="1" x14ac:dyDescent="0.3">
      <c r="A23" s="79"/>
      <c r="B23" s="79" t="str">
        <f>IF(InfosVentesAmiensFoireBAC25!J24=$A$2,InfosVentesAmiensFoireBAC25!Z24,"")</f>
        <v/>
      </c>
      <c r="C23" s="79" t="str">
        <f>IF(InfosVentesAmiensFoireBAC25!J24=$A$2,TablVentesAmiensFoireBAC25!S24,"")</f>
        <v/>
      </c>
      <c r="D23" s="114" t="str">
        <f>IF(InfosVentesAmiensFoireBAC25!J24=$A$2,IF(InfosVentesAmiensFoireBAC25!R24&lt;1,TablVentesAmiensFoireBAC25!S24*70%),"")</f>
        <v/>
      </c>
      <c r="E23" s="114" t="str">
        <f>IF(InfosVentesAmiensFoireBAC25!J24=$A$2,IF(InfosVentesAmiensFoireBAC25!R24&lt;1,TablVentesAmiensFoireBAC25!T24*70%),"")</f>
        <v/>
      </c>
      <c r="F23" s="114" t="str">
        <f>IF(InfosVentesAmiensFoireBAC25!J24=$A$2,IF(InfosVentesAmiensFoireBAC25!R24&lt;1,TablVentesAmiensFoireBAC25!AA24*70%),"")</f>
        <v/>
      </c>
      <c r="G23" s="114" t="str">
        <f>IF(InfosVentesAmiensFoireBAC25!J24=$A$2,TablVentesAmiensFoireBAC25!AB24,"")</f>
        <v/>
      </c>
      <c r="H23" s="79" t="str">
        <f t="shared" si="1"/>
        <v/>
      </c>
      <c r="I23" s="114" t="e">
        <f t="shared" si="2"/>
        <v>#VALUE!</v>
      </c>
      <c r="J23" s="79" t="e">
        <f t="shared" si="3"/>
        <v>#VALUE!</v>
      </c>
      <c r="K23" s="79"/>
      <c r="L23" s="79" t="e">
        <f t="shared" si="4"/>
        <v>#VALUE!</v>
      </c>
      <c r="M23" s="114" t="str">
        <f>IF(TablVentesAmiensFoireBAC25!P24&gt;30,L23,"")</f>
        <v/>
      </c>
      <c r="N23" s="114" t="str">
        <f>IF(InfosVentesAmiensFoireBAC25!AK24=1,L23,"")</f>
        <v/>
      </c>
      <c r="O23" s="79"/>
      <c r="P23" s="79"/>
      <c r="Q23" s="85" t="e">
        <f>InfosVentesAmiensFoireBAC25!#REF!</f>
        <v>#REF!</v>
      </c>
      <c r="R23" s="80" t="e">
        <f>IF(InfosVentesAmiensFoireBAC25!#REF!=0,TablVentesAmiensFoireBAC25!#REF!,TablVentesAmiensFoireBAC25!#REF!-TablVentesAmiensFoireBAC25!#REF!*TablVentesAmiensFoireBAC25!#REF!)</f>
        <v>#REF!</v>
      </c>
    </row>
    <row r="24" spans="1:18" ht="14.25" customHeight="1" x14ac:dyDescent="0.3">
      <c r="A24" s="79"/>
      <c r="B24" s="79" t="str">
        <f>IF(InfosVentesAmiensFoireBAC25!J25=$A$2,InfosVentesAmiensFoireBAC25!Z25,"")</f>
        <v/>
      </c>
      <c r="C24" s="79" t="str">
        <f>IF(InfosVentesAmiensFoireBAC25!J25=$A$2,TablVentesAmiensFoireBAC25!S25,"")</f>
        <v/>
      </c>
      <c r="D24" s="114" t="str">
        <f>IF(InfosVentesAmiensFoireBAC25!J25=$A$2,IF(InfosVentesAmiensFoireBAC25!R25&lt;1,TablVentesAmiensFoireBAC25!S25*70%),"")</f>
        <v/>
      </c>
      <c r="E24" s="114" t="str">
        <f>IF(InfosVentesAmiensFoireBAC25!J25=$A$2,IF(InfosVentesAmiensFoireBAC25!R25&lt;1,TablVentesAmiensFoireBAC25!T25*70%),"")</f>
        <v/>
      </c>
      <c r="F24" s="114" t="str">
        <f>IF(InfosVentesAmiensFoireBAC25!J25=$A$2,IF(InfosVentesAmiensFoireBAC25!R25&lt;1,TablVentesAmiensFoireBAC25!AA25*70%),"")</f>
        <v/>
      </c>
      <c r="G24" s="114" t="str">
        <f>IF(InfosVentesAmiensFoireBAC25!J25=$A$2,TablVentesAmiensFoireBAC25!AB25,"")</f>
        <v/>
      </c>
      <c r="H24" s="79" t="str">
        <f t="shared" si="1"/>
        <v/>
      </c>
      <c r="I24" s="114" t="e">
        <f t="shared" si="2"/>
        <v>#VALUE!</v>
      </c>
      <c r="J24" s="79" t="e">
        <f t="shared" si="3"/>
        <v>#VALUE!</v>
      </c>
      <c r="K24" s="79"/>
      <c r="L24" s="79" t="e">
        <f t="shared" si="4"/>
        <v>#VALUE!</v>
      </c>
      <c r="M24" s="114" t="str">
        <f>IF(TablVentesAmiensFoireBAC25!P25&gt;30,L24,"")</f>
        <v/>
      </c>
      <c r="N24" s="114" t="str">
        <f>IF(InfosVentesAmiensFoireBAC25!AK25=1,L24,"")</f>
        <v/>
      </c>
      <c r="O24" s="79"/>
      <c r="P24" s="79"/>
      <c r="Q24" s="85" t="e">
        <f>InfosVentesAmiensFoireBAC25!#REF!</f>
        <v>#REF!</v>
      </c>
      <c r="R24" s="80" t="e">
        <f>IF(InfosVentesAmiensFoireBAC25!#REF!=0,TablVentesAmiensFoireBAC25!#REF!,TablVentesAmiensFoireBAC25!#REF!-TablVentesAmiensFoireBAC25!#REF!*TablVentesAmiensFoireBAC25!#REF!)</f>
        <v>#REF!</v>
      </c>
    </row>
    <row r="25" spans="1:18" ht="14.25" customHeight="1" x14ac:dyDescent="0.3">
      <c r="A25" s="79"/>
      <c r="B25" s="79" t="str">
        <f>IF(InfosVentesAmiensFoireBAC25!J26=$A$2,InfosVentesAmiensFoireBAC25!Z26,"")</f>
        <v/>
      </c>
      <c r="C25" s="79" t="str">
        <f>IF(InfosVentesAmiensFoireBAC25!J26=$A$2,TablVentesAmiensFoireBAC25!S26,"")</f>
        <v/>
      </c>
      <c r="D25" s="114" t="str">
        <f>IF(InfosVentesAmiensFoireBAC25!J26=$A$2,IF(InfosVentesAmiensFoireBAC25!R26&lt;1,TablVentesAmiensFoireBAC25!S26*70%),"")</f>
        <v/>
      </c>
      <c r="E25" s="114" t="str">
        <f>IF(InfosVentesAmiensFoireBAC25!J26=$A$2,IF(InfosVentesAmiensFoireBAC25!R26&lt;1,TablVentesAmiensFoireBAC25!T26*70%),"")</f>
        <v/>
      </c>
      <c r="F25" s="114" t="str">
        <f>IF(InfosVentesAmiensFoireBAC25!J26=$A$2,IF(InfosVentesAmiensFoireBAC25!R26&lt;1,TablVentesAmiensFoireBAC25!AA26*70%),"")</f>
        <v/>
      </c>
      <c r="G25" s="114" t="str">
        <f>IF(InfosVentesAmiensFoireBAC25!J26=$A$2,TablVentesAmiensFoireBAC25!AB26,"")</f>
        <v/>
      </c>
      <c r="H25" s="79" t="str">
        <f t="shared" si="1"/>
        <v/>
      </c>
      <c r="I25" s="114" t="e">
        <f t="shared" si="2"/>
        <v>#VALUE!</v>
      </c>
      <c r="J25" s="79" t="e">
        <f t="shared" si="3"/>
        <v>#VALUE!</v>
      </c>
      <c r="K25" s="79"/>
      <c r="L25" s="79" t="e">
        <f t="shared" si="4"/>
        <v>#VALUE!</v>
      </c>
      <c r="M25" s="114" t="str">
        <f>IF(TablVentesAmiensFoireBAC25!P26&gt;30,L25,"")</f>
        <v/>
      </c>
      <c r="N25" s="114" t="str">
        <f>IF(InfosVentesAmiensFoireBAC25!AK26=1,L25,"")</f>
        <v/>
      </c>
      <c r="O25" s="79"/>
      <c r="P25" s="79"/>
      <c r="Q25" s="85" t="e">
        <f>InfosVentesAmiensFoireBAC25!#REF!</f>
        <v>#REF!</v>
      </c>
      <c r="R25" s="80" t="e">
        <f>IF(InfosVentesAmiensFoireBAC25!#REF!=0,TablVentesAmiensFoireBAC25!#REF!,TablVentesAmiensFoireBAC25!#REF!-TablVentesAmiensFoireBAC25!#REF!*TablVentesAmiensFoireBAC25!#REF!)</f>
        <v>#REF!</v>
      </c>
    </row>
    <row r="26" spans="1:18" ht="14.25" customHeight="1" x14ac:dyDescent="0.3">
      <c r="A26" s="79"/>
      <c r="B26" s="79" t="str">
        <f>IF(InfosVentesAmiensFoireBAC25!J27=$A$2,InfosVentesAmiensFoireBAC25!Z27,"")</f>
        <v/>
      </c>
      <c r="C26" s="79" t="str">
        <f>IF(InfosVentesAmiensFoireBAC25!J27=$A$2,TablVentesAmiensFoireBAC25!S27,"")</f>
        <v/>
      </c>
      <c r="D26" s="114" t="str">
        <f>IF(InfosVentesAmiensFoireBAC25!J27=$A$2,IF(InfosVentesAmiensFoireBAC25!R27&lt;1,TablVentesAmiensFoireBAC25!S27*70%),"")</f>
        <v/>
      </c>
      <c r="E26" s="114" t="str">
        <f>IF(InfosVentesAmiensFoireBAC25!J27=$A$2,IF(InfosVentesAmiensFoireBAC25!R27&lt;1,TablVentesAmiensFoireBAC25!T27*70%),"")</f>
        <v/>
      </c>
      <c r="F26" s="114" t="str">
        <f>IF(InfosVentesAmiensFoireBAC25!J27=$A$2,IF(InfosVentesAmiensFoireBAC25!R27&lt;1,TablVentesAmiensFoireBAC25!AA27*70%),"")</f>
        <v/>
      </c>
      <c r="G26" s="114" t="str">
        <f>IF(InfosVentesAmiensFoireBAC25!J27=$A$2,TablVentesAmiensFoireBAC25!AB27,"")</f>
        <v/>
      </c>
      <c r="H26" s="79" t="str">
        <f t="shared" si="1"/>
        <v/>
      </c>
      <c r="I26" s="114" t="e">
        <f t="shared" si="2"/>
        <v>#VALUE!</v>
      </c>
      <c r="J26" s="79" t="e">
        <f t="shared" si="3"/>
        <v>#VALUE!</v>
      </c>
      <c r="K26" s="79"/>
      <c r="L26" s="79" t="e">
        <f t="shared" si="4"/>
        <v>#VALUE!</v>
      </c>
      <c r="M26" s="114" t="str">
        <f>IF(TablVentesAmiensFoireBAC25!P27&gt;30,L26,"")</f>
        <v/>
      </c>
      <c r="N26" s="114" t="str">
        <f>IF(InfosVentesAmiensFoireBAC25!AK27=1,L26,"")</f>
        <v/>
      </c>
      <c r="O26" s="79"/>
      <c r="P26" s="79"/>
      <c r="Q26" s="80" t="e">
        <f>InfosVentesAmiensFoireBAC25!#REF!</f>
        <v>#REF!</v>
      </c>
      <c r="R26" s="80" t="e">
        <f>IF(InfosVentesAmiensFoireBAC25!#REF!=0,TablVentesAmiensFoireBAC25!#REF!,TablVentesAmiensFoireBAC25!#REF!-TablVentesAmiensFoireBAC25!#REF!*TablVentesAmiensFoireBAC25!#REF!)</f>
        <v>#REF!</v>
      </c>
    </row>
    <row r="27" spans="1:18" ht="14.25" customHeight="1" x14ac:dyDescent="0.3">
      <c r="A27" s="79"/>
      <c r="B27" s="79" t="str">
        <f>IF(InfosVentesAmiensFoireBAC25!J28=$A$2,InfosVentesAmiensFoireBAC25!Z28,"")</f>
        <v/>
      </c>
      <c r="C27" s="79" t="str">
        <f>IF(InfosVentesAmiensFoireBAC25!J28=$A$2,TablVentesAmiensFoireBAC25!S28,"")</f>
        <v/>
      </c>
      <c r="D27" s="114" t="str">
        <f>IF(InfosVentesAmiensFoireBAC25!J28=$A$2,IF(InfosVentesAmiensFoireBAC25!R28&lt;1,TablVentesAmiensFoireBAC25!S28*70%),"")</f>
        <v/>
      </c>
      <c r="E27" s="114" t="str">
        <f>IF(InfosVentesAmiensFoireBAC25!J28=$A$2,IF(InfosVentesAmiensFoireBAC25!R28&lt;1,TablVentesAmiensFoireBAC25!T28*70%),"")</f>
        <v/>
      </c>
      <c r="F27" s="114" t="str">
        <f>IF(InfosVentesAmiensFoireBAC25!J28=$A$2,IF(InfosVentesAmiensFoireBAC25!R28&lt;1,TablVentesAmiensFoireBAC25!AA28*70%),"")</f>
        <v/>
      </c>
      <c r="G27" s="114" t="str">
        <f>IF(InfosVentesAmiensFoireBAC25!J28=$A$2,TablVentesAmiensFoireBAC25!AB28,"")</f>
        <v/>
      </c>
      <c r="H27" s="79" t="str">
        <f t="shared" si="1"/>
        <v/>
      </c>
      <c r="I27" s="114" t="e">
        <f t="shared" si="2"/>
        <v>#VALUE!</v>
      </c>
      <c r="J27" s="79" t="e">
        <f t="shared" si="3"/>
        <v>#VALUE!</v>
      </c>
      <c r="K27" s="79"/>
      <c r="L27" s="79" t="e">
        <f t="shared" si="4"/>
        <v>#VALUE!</v>
      </c>
      <c r="M27" s="114" t="str">
        <f>IF(TablVentesAmiensFoireBAC25!P28&gt;30,L27,"")</f>
        <v/>
      </c>
      <c r="N27" s="114" t="str">
        <f>IF(InfosVentesAmiensFoireBAC25!AK28=1,L27,"")</f>
        <v/>
      </c>
      <c r="O27" s="79"/>
      <c r="P27" s="79"/>
      <c r="Q27" s="80"/>
      <c r="R27" s="80"/>
    </row>
    <row r="28" spans="1:18" ht="14.25" customHeight="1" x14ac:dyDescent="0.3">
      <c r="A28" s="79"/>
      <c r="B28" s="79" t="str">
        <f>IF(InfosVentesAmiensFoireBAC25!J29=$A$2,InfosVentesAmiensFoireBAC25!Z29,"")</f>
        <v/>
      </c>
      <c r="C28" s="79" t="str">
        <f>IF(InfosVentesAmiensFoireBAC25!J29=$A$2,TablVentesAmiensFoireBAC25!S29,"")</f>
        <v/>
      </c>
      <c r="D28" s="114" t="str">
        <f>IF(InfosVentesAmiensFoireBAC25!J29=$A$2,IF(InfosVentesAmiensFoireBAC25!R29&lt;1,TablVentesAmiensFoireBAC25!S29*70%),"")</f>
        <v/>
      </c>
      <c r="E28" s="114" t="str">
        <f>IF(InfosVentesAmiensFoireBAC25!J29=$A$2,IF(InfosVentesAmiensFoireBAC25!R29&lt;1,TablVentesAmiensFoireBAC25!T29*70%),"")</f>
        <v/>
      </c>
      <c r="F28" s="114" t="str">
        <f>IF(InfosVentesAmiensFoireBAC25!J29=$A$2,IF(InfosVentesAmiensFoireBAC25!R29&lt;1,TablVentesAmiensFoireBAC25!AA29*70%),"")</f>
        <v/>
      </c>
      <c r="G28" s="114" t="str">
        <f>IF(InfosVentesAmiensFoireBAC25!J29=$A$2,TablVentesAmiensFoireBAC25!AB29,"")</f>
        <v/>
      </c>
      <c r="H28" s="79" t="str">
        <f t="shared" si="1"/>
        <v/>
      </c>
      <c r="I28" s="114" t="e">
        <f t="shared" si="2"/>
        <v>#VALUE!</v>
      </c>
      <c r="J28" s="79" t="e">
        <f t="shared" si="3"/>
        <v>#VALUE!</v>
      </c>
      <c r="K28" s="79"/>
      <c r="L28" s="79" t="e">
        <f t="shared" si="4"/>
        <v>#VALUE!</v>
      </c>
      <c r="M28" s="114" t="str">
        <f>IF(TablVentesAmiensFoireBAC25!P29&gt;30,L28,"")</f>
        <v/>
      </c>
      <c r="N28" s="114" t="str">
        <f>IF(InfosVentesAmiensFoireBAC25!AK29=1,L28,"")</f>
        <v/>
      </c>
      <c r="O28" s="79"/>
      <c r="P28" s="79"/>
      <c r="Q28" s="80" t="e">
        <f>InfosVentesAmiensFoireBAC25!#REF!</f>
        <v>#REF!</v>
      </c>
      <c r="R28" s="80" t="e">
        <f>IF(InfosVentesAmiensFoireBAC25!#REF!=0,TablVentesAmiensFoireBAC25!#REF!,TablVentesAmiensFoireBAC25!#REF!-TablVentesAmiensFoireBAC25!#REF!*TablVentesAmiensFoireBAC25!#REF!)</f>
        <v>#REF!</v>
      </c>
    </row>
    <row r="29" spans="1:18" ht="14.25" customHeight="1" x14ac:dyDescent="0.3">
      <c r="A29" s="79"/>
      <c r="B29" s="79" t="str">
        <f>IF(InfosVentesAmiensFoireBAC25!J30=$A$2,InfosVentesAmiensFoireBAC25!Z30,"")</f>
        <v/>
      </c>
      <c r="C29" s="79" t="str">
        <f>IF(InfosVentesAmiensFoireBAC25!J30=$A$2,TablVentesAmiensFoireBAC25!S30,"")</f>
        <v/>
      </c>
      <c r="D29" s="114" t="str">
        <f>IF(InfosVentesAmiensFoireBAC25!J30=$A$2,IF(InfosVentesAmiensFoireBAC25!R30&lt;1,TablVentesAmiensFoireBAC25!S30*70%),"")</f>
        <v/>
      </c>
      <c r="E29" s="114" t="str">
        <f>IF(InfosVentesAmiensFoireBAC25!J30=$A$2,IF(InfosVentesAmiensFoireBAC25!R30&lt;1,TablVentesAmiensFoireBAC25!T30*70%),"")</f>
        <v/>
      </c>
      <c r="F29" s="114" t="str">
        <f>IF(InfosVentesAmiensFoireBAC25!J30=$A$2,IF(InfosVentesAmiensFoireBAC25!R30&lt;1,TablVentesAmiensFoireBAC25!AA30*70%),"")</f>
        <v/>
      </c>
      <c r="G29" s="114" t="str">
        <f>IF(InfosVentesAmiensFoireBAC25!J30=$A$2,TablVentesAmiensFoireBAC25!AB30,"")</f>
        <v/>
      </c>
      <c r="H29" s="79" t="str">
        <f t="shared" si="1"/>
        <v/>
      </c>
      <c r="I29" s="114" t="e">
        <f t="shared" si="2"/>
        <v>#VALUE!</v>
      </c>
      <c r="J29" s="79" t="e">
        <f t="shared" si="3"/>
        <v>#VALUE!</v>
      </c>
      <c r="K29" s="79"/>
      <c r="L29" s="79" t="e">
        <f t="shared" si="4"/>
        <v>#VALUE!</v>
      </c>
      <c r="M29" s="114" t="str">
        <f>IF(TablVentesAmiensFoireBAC25!P30&gt;30,L29,"")</f>
        <v/>
      </c>
      <c r="N29" s="114" t="str">
        <f>IF(InfosVentesAmiensFoireBAC25!AK30=1,L29,"")</f>
        <v/>
      </c>
      <c r="O29" s="79"/>
      <c r="P29" s="79"/>
      <c r="Q29" s="80" t="e">
        <f>InfosVentesAmiensFoireBAC25!#REF!</f>
        <v>#REF!</v>
      </c>
      <c r="R29" s="80" t="e">
        <f>IF(InfosVentesAmiensFoireBAC25!#REF!=0,TablVentesAmiensFoireBAC25!#REF!,TablVentesAmiensFoireBAC25!#REF!-TablVentesAmiensFoireBAC25!#REF!*TablVentesAmiensFoireBAC25!#REF!)</f>
        <v>#REF!</v>
      </c>
    </row>
    <row r="30" spans="1:18" ht="14.25" customHeight="1" x14ac:dyDescent="0.3">
      <c r="A30" s="79"/>
      <c r="B30" s="79" t="str">
        <f>IF(InfosVentesAmiensFoireBAC25!J31=$A$2,InfosVentesAmiensFoireBAC25!Z31,"")</f>
        <v/>
      </c>
      <c r="C30" s="79" t="str">
        <f>IF(InfosVentesAmiensFoireBAC25!J31=$A$2,TablVentesAmiensFoireBAC25!S31,"")</f>
        <v/>
      </c>
      <c r="D30" s="114" t="str">
        <f>IF(InfosVentesAmiensFoireBAC25!J31=$A$2,IF(InfosVentesAmiensFoireBAC25!R31&lt;1,TablVentesAmiensFoireBAC25!S31*70%),"")</f>
        <v/>
      </c>
      <c r="E30" s="114" t="str">
        <f>IF(InfosVentesAmiensFoireBAC25!J31=$A$2,IF(InfosVentesAmiensFoireBAC25!R31&lt;1,TablVentesAmiensFoireBAC25!T31*70%),"")</f>
        <v/>
      </c>
      <c r="F30" s="114" t="str">
        <f>IF(InfosVentesAmiensFoireBAC25!J31=$A$2,IF(InfosVentesAmiensFoireBAC25!R31&lt;1,TablVentesAmiensFoireBAC25!AA31*70%),"")</f>
        <v/>
      </c>
      <c r="G30" s="114" t="str">
        <f>IF(InfosVentesAmiensFoireBAC25!J31=$A$2,TablVentesAmiensFoireBAC25!AB31,"")</f>
        <v/>
      </c>
      <c r="H30" s="79" t="str">
        <f t="shared" si="1"/>
        <v/>
      </c>
      <c r="I30" s="114" t="e">
        <f t="shared" si="2"/>
        <v>#VALUE!</v>
      </c>
      <c r="J30" s="79" t="e">
        <f t="shared" si="3"/>
        <v>#VALUE!</v>
      </c>
      <c r="K30" s="79"/>
      <c r="L30" s="79" t="e">
        <f t="shared" si="4"/>
        <v>#VALUE!</v>
      </c>
      <c r="M30" s="114" t="str">
        <f>IF(TablVentesAmiensFoireBAC25!P31&gt;30,L30,"")</f>
        <v/>
      </c>
      <c r="N30" s="114" t="str">
        <f>IF(InfosVentesAmiensFoireBAC25!AK31=1,L30,"")</f>
        <v/>
      </c>
      <c r="O30" s="79"/>
      <c r="P30" s="79"/>
      <c r="Q30" s="80" t="e">
        <f>InfosVentesAmiensFoireBAC25!#REF!</f>
        <v>#REF!</v>
      </c>
      <c r="R30" s="80" t="e">
        <f>IF(InfosVentesAmiensFoireBAC25!#REF!=0,TablVentesAmiensFoireBAC25!#REF!,TablVentesAmiensFoireBAC25!#REF!-TablVentesAmiensFoireBAC25!#REF!*TablVentesAmiensFoireBAC25!#REF!)</f>
        <v>#REF!</v>
      </c>
    </row>
    <row r="31" spans="1:18" ht="14.25" customHeight="1" x14ac:dyDescent="0.3">
      <c r="A31" s="79"/>
      <c r="B31" s="79" t="str">
        <f>IF(InfosVentesAmiensFoireBAC25!J32=$A$2,InfosVentesAmiensFoireBAC25!Z32,"")</f>
        <v/>
      </c>
      <c r="C31" s="79" t="str">
        <f>IF(InfosVentesAmiensFoireBAC25!J32=$A$2,TablVentesAmiensFoireBAC25!S32,"")</f>
        <v/>
      </c>
      <c r="D31" s="114" t="str">
        <f>IF(InfosVentesAmiensFoireBAC25!J32=$A$2,IF(InfosVentesAmiensFoireBAC25!R32&lt;1,TablVentesAmiensFoireBAC25!S32*70%),"")</f>
        <v/>
      </c>
      <c r="E31" s="114" t="str">
        <f>IF(InfosVentesAmiensFoireBAC25!J32=$A$2,IF(InfosVentesAmiensFoireBAC25!R32&lt;1,TablVentesAmiensFoireBAC25!T32*70%),"")</f>
        <v/>
      </c>
      <c r="F31" s="114" t="str">
        <f>IF(InfosVentesAmiensFoireBAC25!J32=$A$2,IF(InfosVentesAmiensFoireBAC25!R32&lt;1,TablVentesAmiensFoireBAC25!AA32*70%),"")</f>
        <v/>
      </c>
      <c r="G31" s="114" t="str">
        <f>IF(InfosVentesAmiensFoireBAC25!J32=$A$2,TablVentesAmiensFoireBAC25!AB32,"")</f>
        <v/>
      </c>
      <c r="H31" s="79" t="str">
        <f t="shared" si="1"/>
        <v/>
      </c>
      <c r="I31" s="114" t="e">
        <f t="shared" si="2"/>
        <v>#VALUE!</v>
      </c>
      <c r="J31" s="79" t="e">
        <f t="shared" si="3"/>
        <v>#VALUE!</v>
      </c>
      <c r="K31" s="79"/>
      <c r="L31" s="79" t="e">
        <f t="shared" si="4"/>
        <v>#VALUE!</v>
      </c>
      <c r="M31" s="114" t="str">
        <f>IF(TablVentesAmiensFoireBAC25!P32&gt;30,L31,"")</f>
        <v/>
      </c>
      <c r="N31" s="114" t="str">
        <f>IF(InfosVentesAmiensFoireBAC25!AK32=1,L31,"")</f>
        <v/>
      </c>
      <c r="O31" s="79"/>
      <c r="P31" s="79"/>
      <c r="Q31" s="80" t="e">
        <f>InfosVentesAmiensFoireBAC25!#REF!</f>
        <v>#REF!</v>
      </c>
      <c r="R31" s="80" t="e">
        <f>IF(InfosVentesAmiensFoireBAC25!#REF!=0,TablVentesAmiensFoireBAC25!#REF!,TablVentesAmiensFoireBAC25!#REF!-TablVentesAmiensFoireBAC25!#REF!*TablVentesAmiensFoireBAC25!#REF!)</f>
        <v>#REF!</v>
      </c>
    </row>
    <row r="32" spans="1:18" ht="14.25" customHeight="1" x14ac:dyDescent="0.3">
      <c r="A32" s="79"/>
      <c r="B32" s="79" t="str">
        <f>IF(InfosVentesAmiensFoireBAC25!J33=$A$2,InfosVentesAmiensFoireBAC25!Z33,"")</f>
        <v/>
      </c>
      <c r="C32" s="79" t="str">
        <f>IF(InfosVentesAmiensFoireBAC25!J33=$A$2,TablVentesAmiensFoireBAC25!S33,"")</f>
        <v/>
      </c>
      <c r="D32" s="114" t="str">
        <f>IF(InfosVentesAmiensFoireBAC25!J33=$A$2,IF(InfosVentesAmiensFoireBAC25!R33&lt;1,TablVentesAmiensFoireBAC25!S33*70%),"")</f>
        <v/>
      </c>
      <c r="E32" s="114" t="str">
        <f>IF(InfosVentesAmiensFoireBAC25!J33=$A$2,IF(InfosVentesAmiensFoireBAC25!R33&lt;1,TablVentesAmiensFoireBAC25!T33*70%),"")</f>
        <v/>
      </c>
      <c r="F32" s="114" t="str">
        <f>IF(InfosVentesAmiensFoireBAC25!J33=$A$2,IF(InfosVentesAmiensFoireBAC25!R33&lt;1,TablVentesAmiensFoireBAC25!AA33*70%),"")</f>
        <v/>
      </c>
      <c r="G32" s="114" t="str">
        <f>IF(InfosVentesAmiensFoireBAC25!J33=$A$2,TablVentesAmiensFoireBAC25!AB33,"")</f>
        <v/>
      </c>
      <c r="H32" s="79" t="str">
        <f t="shared" si="1"/>
        <v/>
      </c>
      <c r="I32" s="114" t="e">
        <f t="shared" si="2"/>
        <v>#VALUE!</v>
      </c>
      <c r="J32" s="79" t="e">
        <f t="shared" si="3"/>
        <v>#VALUE!</v>
      </c>
      <c r="K32" s="79"/>
      <c r="L32" s="79" t="e">
        <f t="shared" si="4"/>
        <v>#VALUE!</v>
      </c>
      <c r="M32" s="114" t="str">
        <f>IF(TablVentesAmiensFoireBAC25!P33&gt;30,L32,"")</f>
        <v/>
      </c>
      <c r="N32" s="114" t="str">
        <f>IF(InfosVentesAmiensFoireBAC25!AK33=1,L32,"")</f>
        <v/>
      </c>
      <c r="O32" s="79"/>
      <c r="P32" s="79"/>
      <c r="Q32" s="80" t="str">
        <f>InfosVentesAmiensFoireBAC25!J7</f>
        <v>BÉCOT B</v>
      </c>
      <c r="R32" s="80">
        <f>IF(InfosVentesAmiensFoireBAC25!L7=0,TablVentesAmiensFoireBAC25!S3,TablVentesAmiensFoireBAC25!S3-TablVentesAmiensFoireBAC25!S3*TablVentesAmiensFoireBAC25!K3)</f>
        <v>134637.77000000002</v>
      </c>
    </row>
    <row r="33" spans="1:18" ht="14.25" customHeight="1" x14ac:dyDescent="0.3">
      <c r="A33" s="79"/>
      <c r="B33" s="79" t="str">
        <f>IF(InfosVentesAmiensFoireBAC25!J34=$A$2,InfosVentesAmiensFoireBAC25!Z34,"")</f>
        <v/>
      </c>
      <c r="C33" s="79" t="str">
        <f>IF(InfosVentesAmiensFoireBAC25!J34=$A$2,TablVentesAmiensFoireBAC25!S34,"")</f>
        <v/>
      </c>
      <c r="D33" s="114" t="str">
        <f>IF(InfosVentesAmiensFoireBAC25!J34=$A$2,IF(InfosVentesAmiensFoireBAC25!R34&lt;1,TablVentesAmiensFoireBAC25!S34*70%),"")</f>
        <v/>
      </c>
      <c r="E33" s="114" t="str">
        <f>IF(InfosVentesAmiensFoireBAC25!J34=$A$2,IF(InfosVentesAmiensFoireBAC25!R34&lt;1,TablVentesAmiensFoireBAC25!T34*70%),"")</f>
        <v/>
      </c>
      <c r="F33" s="114" t="str">
        <f>IF(InfosVentesAmiensFoireBAC25!J34=$A$2,IF(InfosVentesAmiensFoireBAC25!R34&lt;1,TablVentesAmiensFoireBAC25!AA34*70%),"")</f>
        <v/>
      </c>
      <c r="G33" s="114" t="str">
        <f>IF(InfosVentesAmiensFoireBAC25!J34=$A$2,TablVentesAmiensFoireBAC25!AB34,"")</f>
        <v/>
      </c>
      <c r="H33" s="79" t="str">
        <f t="shared" si="1"/>
        <v/>
      </c>
      <c r="I33" s="114" t="e">
        <f t="shared" si="2"/>
        <v>#VALUE!</v>
      </c>
      <c r="J33" s="79" t="e">
        <f t="shared" si="3"/>
        <v>#VALUE!</v>
      </c>
      <c r="K33" s="79"/>
      <c r="L33" s="79" t="e">
        <f t="shared" si="4"/>
        <v>#VALUE!</v>
      </c>
      <c r="M33" s="114" t="str">
        <f>IF(TablVentesAmiensFoireBAC25!P34&gt;30,L33,"")</f>
        <v/>
      </c>
      <c r="N33" s="114" t="str">
        <f>IF(InfosVentesAmiensFoireBAC25!AK34=1,L33,"")</f>
        <v/>
      </c>
      <c r="O33" s="79"/>
      <c r="P33" s="79"/>
      <c r="Q33" s="80" t="e">
        <f>InfosVentesAmiensFoireBAC25!#REF!</f>
        <v>#REF!</v>
      </c>
      <c r="R33" s="80" t="e">
        <f>IF(InfosVentesAmiensFoireBAC25!#REF!=0,TablVentesAmiensFoireBAC25!S7,TablVentesAmiensFoireBAC25!S7-TablVentesAmiensFoireBAC25!S7*TablVentesAmiensFoireBAC25!K7)</f>
        <v>#REF!</v>
      </c>
    </row>
    <row r="34" spans="1:18" ht="14.25" customHeight="1" x14ac:dyDescent="0.3">
      <c r="A34" s="79"/>
      <c r="B34" s="79" t="str">
        <f>IF(InfosVentesAmiensFoireBAC25!J35=$A$2,InfosVentesAmiensFoireBAC25!Z35,"")</f>
        <v/>
      </c>
      <c r="C34" s="79" t="str">
        <f>IF(InfosVentesAmiensFoireBAC25!J35=$A$2,TablVentesAmiensFoireBAC25!S35,"")</f>
        <v/>
      </c>
      <c r="D34" s="114" t="str">
        <f>IF(InfosVentesAmiensFoireBAC25!J35=$A$2,IF(InfosVentesAmiensFoireBAC25!R35&lt;1,TablVentesAmiensFoireBAC25!S35*70%),"")</f>
        <v/>
      </c>
      <c r="E34" s="114" t="str">
        <f>IF(InfosVentesAmiensFoireBAC25!J35=$A$2,IF(InfosVentesAmiensFoireBAC25!R35&lt;1,TablVentesAmiensFoireBAC25!T35*70%),"")</f>
        <v/>
      </c>
      <c r="F34" s="114" t="str">
        <f>IF(InfosVentesAmiensFoireBAC25!J35=$A$2,IF(InfosVentesAmiensFoireBAC25!R35&lt;1,TablVentesAmiensFoireBAC25!AA35*70%),"")</f>
        <v/>
      </c>
      <c r="G34" s="114" t="str">
        <f>IF(InfosVentesAmiensFoireBAC25!J35=$A$2,TablVentesAmiensFoireBAC25!AB35,"")</f>
        <v/>
      </c>
      <c r="H34" s="79" t="str">
        <f t="shared" si="1"/>
        <v/>
      </c>
      <c r="I34" s="114" t="e">
        <f t="shared" si="2"/>
        <v>#VALUE!</v>
      </c>
      <c r="J34" s="79" t="e">
        <f t="shared" si="3"/>
        <v>#VALUE!</v>
      </c>
      <c r="K34" s="79"/>
      <c r="L34" s="79" t="e">
        <f t="shared" si="4"/>
        <v>#VALUE!</v>
      </c>
      <c r="M34" s="114" t="str">
        <f>IF(TablVentesAmiensFoireBAC25!P35&gt;30,L34,"")</f>
        <v/>
      </c>
      <c r="N34" s="114" t="str">
        <f>IF(InfosVentesAmiensFoireBAC25!AK35=1,L34,"")</f>
        <v/>
      </c>
      <c r="O34" s="79"/>
      <c r="P34" s="79"/>
      <c r="Q34" s="80" t="str">
        <f>InfosVentesAmiensFoireBAC25!J8</f>
        <v>GOMEZ A</v>
      </c>
      <c r="R34" s="80">
        <f>IF(InfosVentesAmiensFoireBAC25!L8=0,TablVentesAmiensFoireBAC25!S8,TablVentesAmiensFoireBAC25!S8-TablVentesAmiensFoireBAC25!S8*TablVentesAmiensFoireBAC25!K8)</f>
        <v>7095.2000000000007</v>
      </c>
    </row>
    <row r="35" spans="1:18" ht="14.25" customHeight="1" x14ac:dyDescent="0.3">
      <c r="A35" s="79"/>
      <c r="B35" s="79" t="str">
        <f>IF(InfosVentesAmiensFoireBAC25!J36=$A$2,InfosVentesAmiensFoireBAC25!Z36,"")</f>
        <v/>
      </c>
      <c r="C35" s="79" t="str">
        <f>IF(InfosVentesAmiensFoireBAC25!J36=$A$2,TablVentesAmiensFoireBAC25!S36,"")</f>
        <v/>
      </c>
      <c r="D35" s="114" t="str">
        <f>IF(InfosVentesAmiensFoireBAC25!J36=$A$2,IF(InfosVentesAmiensFoireBAC25!R36&lt;1,TablVentesAmiensFoireBAC25!S36*70%),"")</f>
        <v/>
      </c>
      <c r="E35" s="114" t="str">
        <f>IF(InfosVentesAmiensFoireBAC25!J36=$A$2,IF(InfosVentesAmiensFoireBAC25!R36&lt;1,TablVentesAmiensFoireBAC25!T36*70%),"")</f>
        <v/>
      </c>
      <c r="F35" s="114" t="str">
        <f>IF(InfosVentesAmiensFoireBAC25!J36=$A$2,IF(InfosVentesAmiensFoireBAC25!R36&lt;1,TablVentesAmiensFoireBAC25!AA36*70%),"")</f>
        <v/>
      </c>
      <c r="G35" s="114" t="str">
        <f>IF(InfosVentesAmiensFoireBAC25!J36=$A$2,TablVentesAmiensFoireBAC25!AB36,"")</f>
        <v/>
      </c>
      <c r="H35" s="79" t="str">
        <f t="shared" si="1"/>
        <v/>
      </c>
      <c r="I35" s="114" t="e">
        <f t="shared" si="2"/>
        <v>#VALUE!</v>
      </c>
      <c r="J35" s="79" t="e">
        <f t="shared" si="3"/>
        <v>#VALUE!</v>
      </c>
      <c r="K35" s="79"/>
      <c r="L35" s="79" t="e">
        <f t="shared" si="4"/>
        <v>#VALUE!</v>
      </c>
      <c r="M35" s="114" t="str">
        <f>IF(TablVentesAmiensFoireBAC25!P36&gt;30,L35,"")</f>
        <v/>
      </c>
      <c r="N35" s="114" t="str">
        <f>IF(InfosVentesAmiensFoireBAC25!AK36=1,L35,"")</f>
        <v/>
      </c>
      <c r="O35" s="79"/>
      <c r="P35" s="79"/>
      <c r="Q35" s="80" t="str">
        <f>InfosVentesAmiensFoireBAC25!J9</f>
        <v>BÉCOT B</v>
      </c>
      <c r="R35" s="80">
        <f>IF(InfosVentesAmiensFoireBAC25!L9=0,TablVentesAmiensFoireBAC25!S9,TablVentesAmiensFoireBAC25!S9-TablVentesAmiensFoireBAC25!S9*TablVentesAmiensFoireBAC25!K9)</f>
        <v>6441.4</v>
      </c>
    </row>
    <row r="36" spans="1:18" ht="14.25" customHeight="1" x14ac:dyDescent="0.3">
      <c r="A36" s="79"/>
      <c r="B36" s="79" t="str">
        <f>IF(InfosVentesAmiensFoireBAC25!J37=$A$2,InfosVentesAmiensFoireBAC25!Z37,"")</f>
        <v/>
      </c>
      <c r="C36" s="79" t="str">
        <f>IF(InfosVentesAmiensFoireBAC25!J37=$A$2,TablVentesAmiensFoireBAC25!S37,"")</f>
        <v/>
      </c>
      <c r="D36" s="114" t="str">
        <f>IF(InfosVentesAmiensFoireBAC25!J37=$A$2,IF(InfosVentesAmiensFoireBAC25!R37&lt;1,TablVentesAmiensFoireBAC25!S37*70%),"")</f>
        <v/>
      </c>
      <c r="E36" s="114" t="str">
        <f>IF(InfosVentesAmiensFoireBAC25!J37=$A$2,IF(InfosVentesAmiensFoireBAC25!R37&lt;1,TablVentesAmiensFoireBAC25!T37*70%),"")</f>
        <v/>
      </c>
      <c r="F36" s="114" t="str">
        <f>IF(InfosVentesAmiensFoireBAC25!J37=$A$2,IF(InfosVentesAmiensFoireBAC25!R37&lt;1,TablVentesAmiensFoireBAC25!AA37*70%),"")</f>
        <v/>
      </c>
      <c r="G36" s="114" t="str">
        <f>IF(InfosVentesAmiensFoireBAC25!J37=$A$2,TablVentesAmiensFoireBAC25!AB37,"")</f>
        <v/>
      </c>
      <c r="H36" s="79" t="str">
        <f t="shared" si="1"/>
        <v/>
      </c>
      <c r="I36" s="114" t="e">
        <f t="shared" si="2"/>
        <v>#VALUE!</v>
      </c>
      <c r="J36" s="79" t="e">
        <f t="shared" si="3"/>
        <v>#VALUE!</v>
      </c>
      <c r="K36" s="79"/>
      <c r="L36" s="79" t="e">
        <f t="shared" si="4"/>
        <v>#VALUE!</v>
      </c>
      <c r="M36" s="114" t="str">
        <f>IF(TablVentesAmiensFoireBAC25!P37&gt;30,L36,"")</f>
        <v/>
      </c>
      <c r="N36" s="114" t="str">
        <f>IF(InfosVentesAmiensFoireBAC25!AK37=1,L36,"")</f>
        <v/>
      </c>
      <c r="O36" s="79"/>
      <c r="P36" s="79"/>
      <c r="Q36" s="80" t="str">
        <f>InfosVentesAmiensFoireBAC25!J10</f>
        <v>BÉCOT B</v>
      </c>
      <c r="R36" s="80">
        <f>IF(InfosVentesAmiensFoireBAC25!L10=0,TablVentesAmiensFoireBAC25!S10,TablVentesAmiensFoireBAC25!S10-TablVentesAmiensFoireBAC25!S10*TablVentesAmiensFoireBAC25!K10)</f>
        <v>9025.7999999999993</v>
      </c>
    </row>
    <row r="37" spans="1:18" ht="14.25" customHeight="1" x14ac:dyDescent="0.3">
      <c r="A37" s="79"/>
      <c r="B37" s="79" t="str">
        <f>IF(InfosVentesAmiensFoireBAC25!J38=$A$2,InfosVentesAmiensFoireBAC25!Z38,"")</f>
        <v/>
      </c>
      <c r="C37" s="79" t="str">
        <f>IF(InfosVentesAmiensFoireBAC25!J38=$A$2,TablVentesAmiensFoireBAC25!S38,"")</f>
        <v/>
      </c>
      <c r="D37" s="114" t="str">
        <f>IF(InfosVentesAmiensFoireBAC25!J38=$A$2,IF(InfosVentesAmiensFoireBAC25!R38&lt;1,TablVentesAmiensFoireBAC25!S38*70%),"")</f>
        <v/>
      </c>
      <c r="E37" s="114" t="str">
        <f>IF(InfosVentesAmiensFoireBAC25!J38=$A$2,IF(InfosVentesAmiensFoireBAC25!R38&lt;1,TablVentesAmiensFoireBAC25!T38*70%),"")</f>
        <v/>
      </c>
      <c r="F37" s="114" t="str">
        <f>IF(InfosVentesAmiensFoireBAC25!J38=$A$2,IF(InfosVentesAmiensFoireBAC25!R38&lt;1,TablVentesAmiensFoireBAC25!AA38*70%),"")</f>
        <v/>
      </c>
      <c r="G37" s="114" t="str">
        <f>IF(InfosVentesAmiensFoireBAC25!J38=$A$2,TablVentesAmiensFoireBAC25!AB38,"")</f>
        <v/>
      </c>
      <c r="H37" s="79" t="str">
        <f t="shared" si="1"/>
        <v/>
      </c>
      <c r="I37" s="114" t="e">
        <f t="shared" si="2"/>
        <v>#VALUE!</v>
      </c>
      <c r="J37" s="79" t="e">
        <f t="shared" si="3"/>
        <v>#VALUE!</v>
      </c>
      <c r="K37" s="79"/>
      <c r="L37" s="79" t="e">
        <f t="shared" si="4"/>
        <v>#VALUE!</v>
      </c>
      <c r="M37" s="114" t="str">
        <f>IF(TablVentesAmiensFoireBAC25!P38&gt;30,L37,"")</f>
        <v/>
      </c>
      <c r="N37" s="114" t="str">
        <f>IF(InfosVentesAmiensFoireBAC25!AK38=1,L37,"")</f>
        <v/>
      </c>
      <c r="O37" s="79"/>
      <c r="P37" s="79"/>
      <c r="Q37" s="80" t="str">
        <f>InfosVentesAmiensFoireBAC25!J11</f>
        <v>DEFOIS M</v>
      </c>
      <c r="R37" s="80">
        <f>IF(InfosVentesAmiensFoireBAC25!L11=0,TablVentesAmiensFoireBAC25!S11,TablVentesAmiensFoireBAC25!S11-TablVentesAmiensFoireBAC25!S11*TablVentesAmiensFoireBAC25!K11)</f>
        <v>9500.4</v>
      </c>
    </row>
    <row r="38" spans="1:18" ht="14.25" customHeight="1" x14ac:dyDescent="0.3">
      <c r="A38" s="79"/>
      <c r="B38" s="79" t="str">
        <f>IF(InfosVentesAmiensFoireBAC25!J39=$A$2,InfosVentesAmiensFoireBAC25!Z39,"")</f>
        <v/>
      </c>
      <c r="C38" s="79" t="str">
        <f>IF(InfosVentesAmiensFoireBAC25!J39=$A$2,TablVentesAmiensFoireBAC25!S39,"")</f>
        <v/>
      </c>
      <c r="D38" s="114" t="str">
        <f>IF(InfosVentesAmiensFoireBAC25!J39=$A$2,IF(InfosVentesAmiensFoireBAC25!R39&lt;1,TablVentesAmiensFoireBAC25!S39*70%),"")</f>
        <v/>
      </c>
      <c r="E38" s="114" t="str">
        <f>IF(InfosVentesAmiensFoireBAC25!J39=$A$2,IF(InfosVentesAmiensFoireBAC25!R39&lt;1,TablVentesAmiensFoireBAC25!T39*70%),"")</f>
        <v/>
      </c>
      <c r="F38" s="114" t="str">
        <f>IF(InfosVentesAmiensFoireBAC25!J39=$A$2,IF(InfosVentesAmiensFoireBAC25!R39&lt;1,TablVentesAmiensFoireBAC25!AA39*70%),"")</f>
        <v/>
      </c>
      <c r="G38" s="114" t="str">
        <f>IF(InfosVentesAmiensFoireBAC25!J39=$A$2,TablVentesAmiensFoireBAC25!AB39,"")</f>
        <v/>
      </c>
      <c r="H38" s="79" t="str">
        <f t="shared" si="1"/>
        <v/>
      </c>
      <c r="I38" s="114" t="e">
        <f t="shared" si="2"/>
        <v>#VALUE!</v>
      </c>
      <c r="J38" s="79" t="e">
        <f t="shared" si="3"/>
        <v>#VALUE!</v>
      </c>
      <c r="K38" s="79"/>
      <c r="L38" s="79" t="e">
        <f t="shared" si="4"/>
        <v>#VALUE!</v>
      </c>
      <c r="M38" s="114" t="str">
        <f>IF(TablVentesAmiensFoireBAC25!P39&gt;30,L38,"")</f>
        <v/>
      </c>
      <c r="N38" s="114" t="str">
        <f>IF(InfosVentesAmiensFoireBAC25!AK39=1,L38,"")</f>
        <v/>
      </c>
      <c r="O38" s="79"/>
      <c r="P38" s="79"/>
      <c r="Q38" s="80" t="str">
        <f>InfosVentesAmiensFoireBAC25!J12</f>
        <v>BÉCOT B</v>
      </c>
      <c r="R38" s="80">
        <f>IF(InfosVentesAmiensFoireBAC25!L12=0,TablVentesAmiensFoireBAC25!S12,TablVentesAmiensFoireBAC25!S12-TablVentesAmiensFoireBAC25!S12*TablVentesAmiensFoireBAC25!K12)</f>
        <v>5823.8389999999999</v>
      </c>
    </row>
    <row r="39" spans="1:18" ht="14.25" customHeight="1" x14ac:dyDescent="0.3">
      <c r="A39" s="79"/>
      <c r="B39" s="79" t="str">
        <f>IF(InfosVentesAmiensFoireBAC25!J40=$A$2,InfosVentesAmiensFoireBAC25!Z40,"")</f>
        <v/>
      </c>
      <c r="C39" s="79" t="str">
        <f>IF(InfosVentesAmiensFoireBAC25!J40=$A$2,TablVentesAmiensFoireBAC25!S40,"")</f>
        <v/>
      </c>
      <c r="D39" s="114" t="str">
        <f>IF(InfosVentesAmiensFoireBAC25!J40=$A$2,IF(InfosVentesAmiensFoireBAC25!R40&lt;1,TablVentesAmiensFoireBAC25!S40*70%),"")</f>
        <v/>
      </c>
      <c r="E39" s="114" t="str">
        <f>IF(InfosVentesAmiensFoireBAC25!J40=$A$2,IF(InfosVentesAmiensFoireBAC25!R40&lt;1,TablVentesAmiensFoireBAC25!T40*70%),"")</f>
        <v/>
      </c>
      <c r="F39" s="114" t="str">
        <f>IF(InfosVentesAmiensFoireBAC25!J40=$A$2,IF(InfosVentesAmiensFoireBAC25!R40&lt;1,TablVentesAmiensFoireBAC25!AA40*70%),"")</f>
        <v/>
      </c>
      <c r="G39" s="114" t="str">
        <f>IF(InfosVentesAmiensFoireBAC25!J40=$A$2,TablVentesAmiensFoireBAC25!AB40,"")</f>
        <v/>
      </c>
      <c r="H39" s="79" t="str">
        <f t="shared" si="1"/>
        <v/>
      </c>
      <c r="I39" s="114" t="e">
        <f t="shared" si="2"/>
        <v>#VALUE!</v>
      </c>
      <c r="J39" s="79" t="e">
        <f t="shared" si="3"/>
        <v>#VALUE!</v>
      </c>
      <c r="K39" s="79"/>
      <c r="L39" s="79" t="e">
        <f t="shared" si="4"/>
        <v>#VALUE!</v>
      </c>
      <c r="M39" s="114" t="str">
        <f>IF(TablVentesAmiensFoireBAC25!P40&gt;30,L39,"")</f>
        <v/>
      </c>
      <c r="N39" s="114" t="str">
        <f>IF(InfosVentesAmiensFoireBAC25!AK40=1,L39,"")</f>
        <v/>
      </c>
      <c r="O39" s="79"/>
      <c r="P39" s="79"/>
      <c r="Q39" s="80" t="str">
        <f>InfosVentesAmiensFoireBAC25!J13</f>
        <v>BÉCOT B</v>
      </c>
      <c r="R39" s="80">
        <f>IF(InfosVentesAmiensFoireBAC25!L13=0,TablVentesAmiensFoireBAC25!S13,TablVentesAmiensFoireBAC25!S13-TablVentesAmiensFoireBAC25!S13*TablVentesAmiensFoireBAC25!K13)</f>
        <v>10802.400000000001</v>
      </c>
    </row>
    <row r="40" spans="1:18" ht="14.25" customHeight="1" x14ac:dyDescent="0.3">
      <c r="A40" s="79"/>
      <c r="B40" s="79" t="str">
        <f>IF(InfosVentesAmiensFoireBAC25!J41=$A$2,InfosVentesAmiensFoireBAC25!Z41,"")</f>
        <v/>
      </c>
      <c r="C40" s="79" t="str">
        <f>IF(InfosVentesAmiensFoireBAC25!J41=$A$2,TablVentesAmiensFoireBAC25!S41,"")</f>
        <v/>
      </c>
      <c r="D40" s="114" t="str">
        <f>IF(InfosVentesAmiensFoireBAC25!J41=$A$2,IF(InfosVentesAmiensFoireBAC25!R41&lt;1,TablVentesAmiensFoireBAC25!S41*70%),"")</f>
        <v/>
      </c>
      <c r="E40" s="114" t="str">
        <f>IF(InfosVentesAmiensFoireBAC25!J41=$A$2,IF(InfosVentesAmiensFoireBAC25!R41&lt;1,TablVentesAmiensFoireBAC25!T41*70%),"")</f>
        <v/>
      </c>
      <c r="F40" s="114" t="str">
        <f>IF(InfosVentesAmiensFoireBAC25!J41=$A$2,IF(InfosVentesAmiensFoireBAC25!R41&lt;1,TablVentesAmiensFoireBAC25!AA41*70%),"")</f>
        <v/>
      </c>
      <c r="G40" s="114" t="str">
        <f>IF(InfosVentesAmiensFoireBAC25!J41=$A$2,TablVentesAmiensFoireBAC25!AB41,"")</f>
        <v/>
      </c>
      <c r="H40" s="79" t="str">
        <f t="shared" si="1"/>
        <v/>
      </c>
      <c r="I40" s="114" t="e">
        <f t="shared" si="2"/>
        <v>#VALUE!</v>
      </c>
      <c r="J40" s="79" t="e">
        <f t="shared" si="3"/>
        <v>#VALUE!</v>
      </c>
      <c r="K40" s="79"/>
      <c r="L40" s="79" t="e">
        <f t="shared" si="4"/>
        <v>#VALUE!</v>
      </c>
      <c r="M40" s="114" t="str">
        <f>IF(TablVentesAmiensFoireBAC25!P41&gt;30,L40,"")</f>
        <v/>
      </c>
      <c r="N40" s="114" t="str">
        <f>IF(InfosVentesAmiensFoireBAC25!AK41=1,L40,"")</f>
        <v/>
      </c>
      <c r="O40" s="79"/>
      <c r="P40" s="79"/>
      <c r="Q40" s="80" t="str">
        <f>InfosVentesAmiensFoireBAC25!J14</f>
        <v>DEFOIS M</v>
      </c>
      <c r="R40" s="80">
        <f>IF(InfosVentesAmiensFoireBAC25!L14=0,TablVentesAmiensFoireBAC25!S14,TablVentesAmiensFoireBAC25!S14-TablVentesAmiensFoireBAC25!S14*TablVentesAmiensFoireBAC25!K14)</f>
        <v>8684.9</v>
      </c>
    </row>
    <row r="41" spans="1:18" ht="14.25" customHeight="1" x14ac:dyDescent="0.3">
      <c r="A41" s="79"/>
      <c r="B41" s="79" t="str">
        <f>IF(InfosVentesAmiensFoireBAC25!J42=$A$2,InfosVentesAmiensFoireBAC25!Z42,"")</f>
        <v/>
      </c>
      <c r="C41" s="79" t="str">
        <f>IF(InfosVentesAmiensFoireBAC25!J42=$A$2,TablVentesAmiensFoireBAC25!S42,"")</f>
        <v/>
      </c>
      <c r="D41" s="114" t="str">
        <f>IF(InfosVentesAmiensFoireBAC25!J42=$A$2,IF(InfosVentesAmiensFoireBAC25!R42&lt;1,TablVentesAmiensFoireBAC25!S42*70%),"")</f>
        <v/>
      </c>
      <c r="E41" s="114" t="str">
        <f>IF(InfosVentesAmiensFoireBAC25!J42=$A$2,IF(InfosVentesAmiensFoireBAC25!R42&lt;1,TablVentesAmiensFoireBAC25!T42*70%),"")</f>
        <v/>
      </c>
      <c r="F41" s="114" t="str">
        <f>IF(InfosVentesAmiensFoireBAC25!J42=$A$2,IF(InfosVentesAmiensFoireBAC25!R42&lt;1,TablVentesAmiensFoireBAC25!AA42*70%),"")</f>
        <v/>
      </c>
      <c r="G41" s="114" t="str">
        <f>IF(InfosVentesAmiensFoireBAC25!J42=$A$2,TablVentesAmiensFoireBAC25!AB42,"")</f>
        <v/>
      </c>
      <c r="H41" s="79" t="str">
        <f t="shared" si="1"/>
        <v/>
      </c>
      <c r="I41" s="114" t="e">
        <f t="shared" si="2"/>
        <v>#VALUE!</v>
      </c>
      <c r="J41" s="79" t="e">
        <f t="shared" si="3"/>
        <v>#VALUE!</v>
      </c>
      <c r="K41" s="79"/>
      <c r="L41" s="79" t="e">
        <f t="shared" si="4"/>
        <v>#VALUE!</v>
      </c>
      <c r="M41" s="114" t="str">
        <f>IF(TablVentesAmiensFoireBAC25!P42&gt;30,L41,"")</f>
        <v/>
      </c>
      <c r="N41" s="114" t="str">
        <f>IF(InfosVentesAmiensFoireBAC25!AK42=1,L41,"")</f>
        <v/>
      </c>
      <c r="O41" s="79"/>
      <c r="P41" s="79"/>
      <c r="Q41" s="80">
        <f>InfosVentesAmiensFoireBAC25!J15</f>
        <v>0</v>
      </c>
      <c r="R41" s="80">
        <f>IF(InfosVentesAmiensFoireBAC25!L15=0,TablVentesAmiensFoireBAC25!S15,TablVentesAmiensFoireBAC25!S15-TablVentesAmiensFoireBAC25!S15*TablVentesAmiensFoireBAC25!K15)</f>
        <v>0</v>
      </c>
    </row>
    <row r="42" spans="1:18" ht="14.25" customHeight="1" x14ac:dyDescent="0.3">
      <c r="A42" s="79"/>
      <c r="B42" s="79" t="str">
        <f>IF(InfosVentesAmiensFoireBAC25!J43=$A$2,InfosVentesAmiensFoireBAC25!Z43,"")</f>
        <v/>
      </c>
      <c r="C42" s="79" t="str">
        <f>IF(InfosVentesAmiensFoireBAC25!J43=$A$2,TablVentesAmiensFoireBAC25!S43,"")</f>
        <v/>
      </c>
      <c r="D42" s="114" t="str">
        <f>IF(InfosVentesAmiensFoireBAC25!J43=$A$2,IF(InfosVentesAmiensFoireBAC25!R43&lt;1,TablVentesAmiensFoireBAC25!S43*70%),"")</f>
        <v/>
      </c>
      <c r="E42" s="114" t="str">
        <f>IF(InfosVentesAmiensFoireBAC25!J43=$A$2,IF(InfosVentesAmiensFoireBAC25!R43&lt;1,TablVentesAmiensFoireBAC25!T43*70%),"")</f>
        <v/>
      </c>
      <c r="F42" s="114" t="str">
        <f>IF(InfosVentesAmiensFoireBAC25!J43=$A$2,IF(InfosVentesAmiensFoireBAC25!R43&lt;1,TablVentesAmiensFoireBAC25!AA43*70%),"")</f>
        <v/>
      </c>
      <c r="G42" s="114" t="str">
        <f>IF(InfosVentesAmiensFoireBAC25!J43=$A$2,TablVentesAmiensFoireBAC25!AB43,"")</f>
        <v/>
      </c>
      <c r="H42" s="79" t="str">
        <f t="shared" si="1"/>
        <v/>
      </c>
      <c r="I42" s="114" t="e">
        <f t="shared" si="2"/>
        <v>#VALUE!</v>
      </c>
      <c r="J42" s="79" t="e">
        <f t="shared" si="3"/>
        <v>#VALUE!</v>
      </c>
      <c r="K42" s="79"/>
      <c r="L42" s="79" t="e">
        <f t="shared" si="4"/>
        <v>#VALUE!</v>
      </c>
      <c r="M42" s="114" t="str">
        <f>IF(TablVentesAmiensFoireBAC25!P43&gt;30,L42,"")</f>
        <v/>
      </c>
      <c r="N42" s="114" t="str">
        <f>IF(InfosVentesAmiensFoireBAC25!AK43=1,L42,"")</f>
        <v/>
      </c>
      <c r="O42" s="79"/>
      <c r="P42" s="79"/>
      <c r="Q42" s="80">
        <f>InfosVentesAmiensFoireBAC25!J16</f>
        <v>0</v>
      </c>
      <c r="R42" s="80">
        <f>IF(InfosVentesAmiensFoireBAC25!L16=0,TablVentesAmiensFoireBAC25!S16,TablVentesAmiensFoireBAC25!S16-TablVentesAmiensFoireBAC25!S16*TablVentesAmiensFoireBAC25!K16)</f>
        <v>0</v>
      </c>
    </row>
    <row r="43" spans="1:18" ht="14.25" customHeight="1" x14ac:dyDescent="0.3">
      <c r="A43" s="79"/>
      <c r="B43" s="79" t="str">
        <f>IF(InfosVentesAmiensFoireBAC25!J44=$A$2,InfosVentesAmiensFoireBAC25!Z44,"")</f>
        <v/>
      </c>
      <c r="C43" s="79" t="str">
        <f>IF(InfosVentesAmiensFoireBAC25!J44=$A$2,TablVentesAmiensFoireBAC25!S44,"")</f>
        <v/>
      </c>
      <c r="D43" s="114" t="str">
        <f>IF(InfosVentesAmiensFoireBAC25!J44=$A$2,IF(InfosVentesAmiensFoireBAC25!R44&lt;1,TablVentesAmiensFoireBAC25!S44*70%),"")</f>
        <v/>
      </c>
      <c r="E43" s="114" t="str">
        <f>IF(InfosVentesAmiensFoireBAC25!J44=$A$2,IF(InfosVentesAmiensFoireBAC25!R44&lt;1,TablVentesAmiensFoireBAC25!T44*70%),"")</f>
        <v/>
      </c>
      <c r="F43" s="114" t="str">
        <f>IF(InfosVentesAmiensFoireBAC25!J44=$A$2,IF(InfosVentesAmiensFoireBAC25!R44&lt;1,TablVentesAmiensFoireBAC25!AA44*70%),"")</f>
        <v/>
      </c>
      <c r="G43" s="114" t="str">
        <f>IF(InfosVentesAmiensFoireBAC25!J44=$A$2,TablVentesAmiensFoireBAC25!AB44,"")</f>
        <v/>
      </c>
      <c r="H43" s="79" t="str">
        <f t="shared" si="1"/>
        <v/>
      </c>
      <c r="I43" s="114" t="e">
        <f t="shared" si="2"/>
        <v>#VALUE!</v>
      </c>
      <c r="J43" s="79" t="e">
        <f t="shared" si="3"/>
        <v>#VALUE!</v>
      </c>
      <c r="K43" s="79"/>
      <c r="L43" s="79" t="e">
        <f t="shared" si="4"/>
        <v>#VALUE!</v>
      </c>
      <c r="M43" s="114" t="str">
        <f>IF(TablVentesAmiensFoireBAC25!P44&gt;30,L43,"")</f>
        <v/>
      </c>
      <c r="N43" s="114" t="str">
        <f>IF(InfosVentesAmiensFoireBAC25!AK44=1,L43,"")</f>
        <v/>
      </c>
      <c r="O43" s="79"/>
      <c r="P43" s="79"/>
      <c r="Q43" s="80">
        <f>InfosVentesAmiensFoireBAC25!J17</f>
        <v>0</v>
      </c>
      <c r="R43" s="80">
        <f>IF(InfosVentesAmiensFoireBAC25!L17=0,TablVentesAmiensFoireBAC25!S17,TablVentesAmiensFoireBAC25!S17-TablVentesAmiensFoireBAC25!S17*TablVentesAmiensFoireBAC25!K17)</f>
        <v>0</v>
      </c>
    </row>
    <row r="44" spans="1:18" ht="14.25" customHeight="1" x14ac:dyDescent="0.3">
      <c r="A44" s="79"/>
      <c r="B44" s="79" t="str">
        <f>IF(InfosVentesAmiensFoireBAC25!J45=$A$2,InfosVentesAmiensFoireBAC25!Z45,"")</f>
        <v/>
      </c>
      <c r="C44" s="79" t="str">
        <f>IF(InfosVentesAmiensFoireBAC25!J45=$A$2,TablVentesAmiensFoireBAC25!S45,"")</f>
        <v/>
      </c>
      <c r="D44" s="114" t="str">
        <f>IF(InfosVentesAmiensFoireBAC25!J45=$A$2,IF(InfosVentesAmiensFoireBAC25!R45&lt;1,TablVentesAmiensFoireBAC25!S45*70%),"")</f>
        <v/>
      </c>
      <c r="E44" s="114" t="str">
        <f>IF(InfosVentesAmiensFoireBAC25!J45=$A$2,IF(InfosVentesAmiensFoireBAC25!R45&lt;1,TablVentesAmiensFoireBAC25!T45*70%),"")</f>
        <v/>
      </c>
      <c r="F44" s="114" t="str">
        <f>IF(InfosVentesAmiensFoireBAC25!J45=$A$2,IF(InfosVentesAmiensFoireBAC25!R45&lt;1,TablVentesAmiensFoireBAC25!AA45*70%),"")</f>
        <v/>
      </c>
      <c r="G44" s="114" t="str">
        <f>IF(InfosVentesAmiensFoireBAC25!J45=$A$2,TablVentesAmiensFoireBAC25!AB45,"")</f>
        <v/>
      </c>
      <c r="H44" s="79" t="str">
        <f t="shared" si="1"/>
        <v/>
      </c>
      <c r="I44" s="114" t="e">
        <f t="shared" si="2"/>
        <v>#VALUE!</v>
      </c>
      <c r="J44" s="79" t="e">
        <f t="shared" si="3"/>
        <v>#VALUE!</v>
      </c>
      <c r="K44" s="79"/>
      <c r="L44" s="79" t="e">
        <f t="shared" si="4"/>
        <v>#VALUE!</v>
      </c>
      <c r="M44" s="114" t="str">
        <f>IF(TablVentesAmiensFoireBAC25!P45&gt;30,L44,"")</f>
        <v/>
      </c>
      <c r="N44" s="114" t="str">
        <f>IF(InfosVentesAmiensFoireBAC25!AK45=1,L44,"")</f>
        <v/>
      </c>
      <c r="O44" s="79"/>
      <c r="P44" s="79"/>
      <c r="Q44" s="80">
        <f>InfosVentesAmiensFoireBAC25!J18</f>
        <v>0</v>
      </c>
      <c r="R44" s="80">
        <f>IF(InfosVentesAmiensFoireBAC25!L18=0,TablVentesAmiensFoireBAC25!S18,TablVentesAmiensFoireBAC25!S18-TablVentesAmiensFoireBAC25!S18*TablVentesAmiensFoireBAC25!K18)</f>
        <v>0</v>
      </c>
    </row>
    <row r="45" spans="1:18" ht="14.25" customHeight="1" x14ac:dyDescent="0.3">
      <c r="A45" s="79"/>
      <c r="B45" s="79" t="str">
        <f>IF(InfosVentesAmiensFoireBAC25!J46=$A$2,InfosVentesAmiensFoireBAC25!Z46,"")</f>
        <v/>
      </c>
      <c r="C45" s="79" t="str">
        <f>IF(InfosVentesAmiensFoireBAC25!J46=$A$2,TablVentesAmiensFoireBAC25!S46,"")</f>
        <v/>
      </c>
      <c r="D45" s="114" t="str">
        <f>IF(InfosVentesAmiensFoireBAC25!J46=$A$2,IF(InfosVentesAmiensFoireBAC25!R46&lt;1,TablVentesAmiensFoireBAC25!S46*70%),"")</f>
        <v/>
      </c>
      <c r="E45" s="114" t="str">
        <f>IF(InfosVentesAmiensFoireBAC25!J46=$A$2,IF(InfosVentesAmiensFoireBAC25!R46&lt;1,TablVentesAmiensFoireBAC25!T46*70%),"")</f>
        <v/>
      </c>
      <c r="F45" s="114" t="str">
        <f>IF(InfosVentesAmiensFoireBAC25!J46=$A$2,IF(InfosVentesAmiensFoireBAC25!R46&lt;1,TablVentesAmiensFoireBAC25!AA46*70%),"")</f>
        <v/>
      </c>
      <c r="G45" s="114" t="str">
        <f>IF(InfosVentesAmiensFoireBAC25!J46=$A$2,TablVentesAmiensFoireBAC25!AB46,"")</f>
        <v/>
      </c>
      <c r="H45" s="79" t="str">
        <f t="shared" si="1"/>
        <v/>
      </c>
      <c r="I45" s="114" t="e">
        <f t="shared" si="2"/>
        <v>#VALUE!</v>
      </c>
      <c r="J45" s="79" t="e">
        <f t="shared" si="3"/>
        <v>#VALUE!</v>
      </c>
      <c r="K45" s="79"/>
      <c r="L45" s="79" t="e">
        <f t="shared" si="4"/>
        <v>#VALUE!</v>
      </c>
      <c r="M45" s="114" t="str">
        <f>IF(TablVentesAmiensFoireBAC25!P46&gt;30,L45,"")</f>
        <v/>
      </c>
      <c r="N45" s="114" t="str">
        <f>IF(InfosVentesAmiensFoireBAC25!AK46=1,L45,"")</f>
        <v/>
      </c>
      <c r="O45" s="79"/>
      <c r="P45" s="79"/>
      <c r="Q45" s="80">
        <f>InfosVentesAmiensFoireBAC25!J19</f>
        <v>0</v>
      </c>
      <c r="R45" s="80">
        <f>IF(InfosVentesAmiensFoireBAC25!L19=0,TablVentesAmiensFoireBAC25!S19,TablVentesAmiensFoireBAC25!S19-TablVentesAmiensFoireBAC25!S19*TablVentesAmiensFoireBAC25!K19)</f>
        <v>0</v>
      </c>
    </row>
    <row r="46" spans="1:18" ht="14.25" customHeight="1" x14ac:dyDescent="0.3">
      <c r="A46" s="79"/>
      <c r="B46" s="79" t="str">
        <f>IF(InfosVentesAmiensFoireBAC25!J47=$A$2,InfosVentesAmiensFoireBAC25!Z47,"")</f>
        <v/>
      </c>
      <c r="C46" s="79" t="str">
        <f>IF(InfosVentesAmiensFoireBAC25!J47=$A$2,TablVentesAmiensFoireBAC25!S47,"")</f>
        <v/>
      </c>
      <c r="D46" s="114" t="str">
        <f>IF(InfosVentesAmiensFoireBAC25!J47=$A$2,IF(InfosVentesAmiensFoireBAC25!R47&lt;1,TablVentesAmiensFoireBAC25!S47*70%),"")</f>
        <v/>
      </c>
      <c r="E46" s="114" t="str">
        <f>IF(InfosVentesAmiensFoireBAC25!J47=$A$2,IF(InfosVentesAmiensFoireBAC25!R47&lt;1,TablVentesAmiensFoireBAC25!T47*70%),"")</f>
        <v/>
      </c>
      <c r="F46" s="114" t="str">
        <f>IF(InfosVentesAmiensFoireBAC25!J47=$A$2,IF(InfosVentesAmiensFoireBAC25!R47&lt;1,TablVentesAmiensFoireBAC25!AA47*70%),"")</f>
        <v/>
      </c>
      <c r="G46" s="114" t="str">
        <f>IF(InfosVentesAmiensFoireBAC25!J47=$A$2,TablVentesAmiensFoireBAC25!AB47,"")</f>
        <v/>
      </c>
      <c r="H46" s="79" t="str">
        <f t="shared" si="1"/>
        <v/>
      </c>
      <c r="I46" s="114" t="e">
        <f t="shared" si="2"/>
        <v>#VALUE!</v>
      </c>
      <c r="J46" s="79" t="e">
        <f t="shared" si="3"/>
        <v>#VALUE!</v>
      </c>
      <c r="K46" s="79"/>
      <c r="L46" s="79" t="e">
        <f t="shared" si="4"/>
        <v>#VALUE!</v>
      </c>
      <c r="M46" s="114" t="str">
        <f>IF(TablVentesAmiensFoireBAC25!P47&gt;30,L46,"")</f>
        <v/>
      </c>
      <c r="N46" s="114" t="str">
        <f>IF(InfosVentesAmiensFoireBAC25!AK47=1,L46,"")</f>
        <v/>
      </c>
      <c r="O46" s="79"/>
      <c r="P46" s="79"/>
      <c r="Q46" s="80">
        <f>InfosVentesAmiensFoireBAC25!J20</f>
        <v>0</v>
      </c>
      <c r="R46" s="80">
        <f>IF(InfosVentesAmiensFoireBAC25!L20=0,TablVentesAmiensFoireBAC25!S20,TablVentesAmiensFoireBAC25!S20-TablVentesAmiensFoireBAC25!S20*TablVentesAmiensFoireBAC25!K20)</f>
        <v>0</v>
      </c>
    </row>
    <row r="47" spans="1:18" ht="14.25" customHeight="1" x14ac:dyDescent="0.3">
      <c r="A47" s="79"/>
      <c r="B47" s="79" t="str">
        <f>IF(InfosVentesAmiensFoireBAC25!J48=$A$2,InfosVentesAmiensFoireBAC25!Z48,"")</f>
        <v/>
      </c>
      <c r="C47" s="79" t="str">
        <f>IF(InfosVentesAmiensFoireBAC25!J48=$A$2,TablVentesAmiensFoireBAC25!S48,"")</f>
        <v/>
      </c>
      <c r="D47" s="114" t="str">
        <f>IF(InfosVentesAmiensFoireBAC25!J48=$A$2,IF(InfosVentesAmiensFoireBAC25!R48&lt;1,TablVentesAmiensFoireBAC25!S48*70%),"")</f>
        <v/>
      </c>
      <c r="E47" s="114" t="str">
        <f>IF(InfosVentesAmiensFoireBAC25!J48=$A$2,IF(InfosVentesAmiensFoireBAC25!R48&lt;1,TablVentesAmiensFoireBAC25!T48*70%),"")</f>
        <v/>
      </c>
      <c r="F47" s="114" t="str">
        <f>IF(InfosVentesAmiensFoireBAC25!J48=$A$2,IF(InfosVentesAmiensFoireBAC25!R48&lt;1,TablVentesAmiensFoireBAC25!AA48*70%),"")</f>
        <v/>
      </c>
      <c r="G47" s="114" t="str">
        <f>IF(InfosVentesAmiensFoireBAC25!J48=$A$2,TablVentesAmiensFoireBAC25!AB48,"")</f>
        <v/>
      </c>
      <c r="H47" s="79" t="str">
        <f t="shared" si="1"/>
        <v/>
      </c>
      <c r="I47" s="114" t="e">
        <f t="shared" si="2"/>
        <v>#VALUE!</v>
      </c>
      <c r="J47" s="79" t="e">
        <f t="shared" si="3"/>
        <v>#VALUE!</v>
      </c>
      <c r="K47" s="79"/>
      <c r="L47" s="79" t="e">
        <f t="shared" si="4"/>
        <v>#VALUE!</v>
      </c>
      <c r="M47" s="114" t="str">
        <f>IF(TablVentesAmiensFoireBAC25!P48&gt;30,L47,"")</f>
        <v/>
      </c>
      <c r="N47" s="114" t="str">
        <f>IF(InfosVentesAmiensFoireBAC25!AK48=1,L47,"")</f>
        <v/>
      </c>
      <c r="O47" s="79"/>
      <c r="P47" s="79"/>
      <c r="Q47" s="80">
        <f>InfosVentesAmiensFoireBAC25!J21</f>
        <v>0</v>
      </c>
      <c r="R47" s="80">
        <f>IF(InfosVentesAmiensFoireBAC25!L21=0,TablVentesAmiensFoireBAC25!S21,TablVentesAmiensFoireBAC25!S21-TablVentesAmiensFoireBAC25!S21*TablVentesAmiensFoireBAC25!K21)</f>
        <v>0</v>
      </c>
    </row>
    <row r="48" spans="1:18" ht="14.25" customHeight="1" x14ac:dyDescent="0.3">
      <c r="A48" s="79"/>
      <c r="B48" s="79" t="str">
        <f>IF(InfosVentesAmiensFoireBAC25!J49=$A$2,InfosVentesAmiensFoireBAC25!Z49,"")</f>
        <v/>
      </c>
      <c r="C48" s="79" t="str">
        <f>IF(InfosVentesAmiensFoireBAC25!J49=$A$2,TablVentesAmiensFoireBAC25!S49,"")</f>
        <v/>
      </c>
      <c r="D48" s="114" t="str">
        <f>IF(InfosVentesAmiensFoireBAC25!J49=$A$2,IF(InfosVentesAmiensFoireBAC25!R49&lt;1,TablVentesAmiensFoireBAC25!S49*70%),"")</f>
        <v/>
      </c>
      <c r="E48" s="114" t="str">
        <f>IF(InfosVentesAmiensFoireBAC25!J49=$A$2,IF(InfosVentesAmiensFoireBAC25!R49&lt;1,TablVentesAmiensFoireBAC25!T49*70%),"")</f>
        <v/>
      </c>
      <c r="F48" s="114" t="str">
        <f>IF(InfosVentesAmiensFoireBAC25!J49=$A$2,IF(InfosVentesAmiensFoireBAC25!R49&lt;1,TablVentesAmiensFoireBAC25!AA49*70%),"")</f>
        <v/>
      </c>
      <c r="G48" s="114" t="str">
        <f>IF(InfosVentesAmiensFoireBAC25!J49=$A$2,TablVentesAmiensFoireBAC25!AB49,"")</f>
        <v/>
      </c>
      <c r="H48" s="79" t="str">
        <f t="shared" si="1"/>
        <v/>
      </c>
      <c r="I48" s="114" t="e">
        <f t="shared" si="2"/>
        <v>#VALUE!</v>
      </c>
      <c r="J48" s="79" t="e">
        <f t="shared" si="3"/>
        <v>#VALUE!</v>
      </c>
      <c r="K48" s="79"/>
      <c r="L48" s="79" t="e">
        <f t="shared" si="4"/>
        <v>#VALUE!</v>
      </c>
      <c r="M48" s="114" t="str">
        <f>IF(TablVentesAmiensFoireBAC25!P49&gt;30,L48,"")</f>
        <v/>
      </c>
      <c r="N48" s="114" t="str">
        <f>IF(InfosVentesAmiensFoireBAC25!AK49=1,L48,"")</f>
        <v/>
      </c>
      <c r="O48" s="79"/>
      <c r="P48" s="79"/>
      <c r="Q48" s="80">
        <f>InfosVentesAmiensFoireBAC25!J22</f>
        <v>0</v>
      </c>
      <c r="R48" s="80">
        <f>IF(InfosVentesAmiensFoireBAC25!L22=0,TablVentesAmiensFoireBAC25!S22,TablVentesAmiensFoireBAC25!S22-TablVentesAmiensFoireBAC25!S22*TablVentesAmiensFoireBAC25!K22)</f>
        <v>0</v>
      </c>
    </row>
    <row r="49" spans="1:18" ht="14.25" customHeight="1" x14ac:dyDescent="0.3">
      <c r="A49" s="79"/>
      <c r="B49" s="79" t="str">
        <f>IF(InfosVentesAmiensFoireBAC25!J50=$A$2,InfosVentesAmiensFoireBAC25!Z50,"")</f>
        <v/>
      </c>
      <c r="C49" s="79" t="str">
        <f>IF(InfosVentesAmiensFoireBAC25!J50=$A$2,TablVentesAmiensFoireBAC25!S50,"")</f>
        <v/>
      </c>
      <c r="D49" s="114" t="str">
        <f>IF(InfosVentesAmiensFoireBAC25!J50=$A$2,IF(InfosVentesAmiensFoireBAC25!R50&lt;1,TablVentesAmiensFoireBAC25!S50*70%),"")</f>
        <v/>
      </c>
      <c r="E49" s="114" t="str">
        <f>IF(InfosVentesAmiensFoireBAC25!J50=$A$2,IF(InfosVentesAmiensFoireBAC25!R50&lt;1,TablVentesAmiensFoireBAC25!T50*70%),"")</f>
        <v/>
      </c>
      <c r="F49" s="114" t="str">
        <f>IF(InfosVentesAmiensFoireBAC25!J50=$A$2,IF(InfosVentesAmiensFoireBAC25!R50&lt;1,TablVentesAmiensFoireBAC25!AA50*70%),"")</f>
        <v/>
      </c>
      <c r="G49" s="114" t="str">
        <f>IF(InfosVentesAmiensFoireBAC25!J50=$A$2,TablVentesAmiensFoireBAC25!AB50,"")</f>
        <v/>
      </c>
      <c r="H49" s="79" t="str">
        <f t="shared" si="1"/>
        <v/>
      </c>
      <c r="I49" s="114" t="e">
        <f t="shared" si="2"/>
        <v>#VALUE!</v>
      </c>
      <c r="J49" s="79" t="e">
        <f t="shared" si="3"/>
        <v>#VALUE!</v>
      </c>
      <c r="K49" s="79"/>
      <c r="L49" s="79" t="e">
        <f t="shared" si="4"/>
        <v>#VALUE!</v>
      </c>
      <c r="M49" s="114" t="str">
        <f>IF(TablVentesAmiensFoireBAC25!P50&gt;30,L49,"")</f>
        <v/>
      </c>
      <c r="N49" s="114" t="str">
        <f>IF(InfosVentesAmiensFoireBAC25!AK50=1,L49,"")</f>
        <v/>
      </c>
      <c r="O49" s="79"/>
      <c r="P49" s="79"/>
      <c r="Q49" s="80">
        <f>InfosVentesAmiensFoireBAC25!J23</f>
        <v>0</v>
      </c>
      <c r="R49" s="80">
        <f>IF(InfosVentesAmiensFoireBAC25!L23=0,TablVentesAmiensFoireBAC25!S23,TablVentesAmiensFoireBAC25!S23-TablVentesAmiensFoireBAC25!S23*TablVentesAmiensFoireBAC25!K23)</f>
        <v>0</v>
      </c>
    </row>
    <row r="50" spans="1:18" ht="14.25" customHeight="1" x14ac:dyDescent="0.3">
      <c r="A50" s="79"/>
      <c r="B50" s="79" t="str">
        <f>IF(InfosVentesAmiensFoireBAC25!J51=$A$2,InfosVentesAmiensFoireBAC25!Z51,"")</f>
        <v/>
      </c>
      <c r="C50" s="79" t="str">
        <f>IF(InfosVentesAmiensFoireBAC25!J51=$A$2,TablVentesAmiensFoireBAC25!S51,"")</f>
        <v/>
      </c>
      <c r="D50" s="114" t="str">
        <f>IF(InfosVentesAmiensFoireBAC25!J51=$A$2,IF(InfosVentesAmiensFoireBAC25!R51&lt;1,TablVentesAmiensFoireBAC25!S51*70%),"")</f>
        <v/>
      </c>
      <c r="E50" s="114" t="str">
        <f>IF(InfosVentesAmiensFoireBAC25!J51=$A$2,IF(InfosVentesAmiensFoireBAC25!R51&lt;1,TablVentesAmiensFoireBAC25!T51*70%),"")</f>
        <v/>
      </c>
      <c r="F50" s="114" t="str">
        <f>IF(InfosVentesAmiensFoireBAC25!J51=$A$2,IF(InfosVentesAmiensFoireBAC25!R51&lt;1,TablVentesAmiensFoireBAC25!AA51*70%),"")</f>
        <v/>
      </c>
      <c r="G50" s="114" t="str">
        <f>IF(InfosVentesAmiensFoireBAC25!J51=$A$2,TablVentesAmiensFoireBAC25!AB51,"")</f>
        <v/>
      </c>
      <c r="H50" s="79" t="str">
        <f t="shared" si="1"/>
        <v/>
      </c>
      <c r="I50" s="114" t="e">
        <f t="shared" si="2"/>
        <v>#VALUE!</v>
      </c>
      <c r="J50" s="79" t="e">
        <f t="shared" si="3"/>
        <v>#VALUE!</v>
      </c>
      <c r="K50" s="79"/>
      <c r="L50" s="79" t="e">
        <f t="shared" si="4"/>
        <v>#VALUE!</v>
      </c>
      <c r="M50" s="114" t="str">
        <f>IF(TablVentesAmiensFoireBAC25!P51&gt;30,L50,"")</f>
        <v/>
      </c>
      <c r="N50" s="114" t="str">
        <f>IF(InfosVentesAmiensFoireBAC25!AK51=1,L50,"")</f>
        <v/>
      </c>
      <c r="O50" s="79"/>
      <c r="P50" s="79"/>
      <c r="Q50" s="80">
        <f>InfosVentesAmiensFoireBAC25!J24</f>
        <v>0</v>
      </c>
      <c r="R50" s="80">
        <f>IF(InfosVentesAmiensFoireBAC25!L24=0,TablVentesAmiensFoireBAC25!S24,TablVentesAmiensFoireBAC25!S24-TablVentesAmiensFoireBAC25!S24*TablVentesAmiensFoireBAC25!K24)</f>
        <v>0</v>
      </c>
    </row>
    <row r="51" spans="1:18" ht="14.25" customHeight="1" x14ac:dyDescent="0.3">
      <c r="A51" s="79"/>
      <c r="B51" s="79" t="str">
        <f>IF(InfosVentesAmiensFoireBAC25!J52=$A$2,InfosVentesAmiensFoireBAC25!Z52,"")</f>
        <v/>
      </c>
      <c r="C51" s="79" t="str">
        <f>IF(InfosVentesAmiensFoireBAC25!J52=$A$2,TablVentesAmiensFoireBAC25!S52,"")</f>
        <v/>
      </c>
      <c r="D51" s="114" t="str">
        <f>IF(InfosVentesAmiensFoireBAC25!J52=$A$2,IF(InfosVentesAmiensFoireBAC25!R52&lt;1,TablVentesAmiensFoireBAC25!S52*70%),"")</f>
        <v/>
      </c>
      <c r="E51" s="114" t="str">
        <f>IF(InfosVentesAmiensFoireBAC25!J52=$A$2,IF(InfosVentesAmiensFoireBAC25!R52&lt;1,TablVentesAmiensFoireBAC25!T52*70%),"")</f>
        <v/>
      </c>
      <c r="F51" s="114" t="str">
        <f>IF(InfosVentesAmiensFoireBAC25!J52=$A$2,IF(InfosVentesAmiensFoireBAC25!R52&lt;1,TablVentesAmiensFoireBAC25!AA52*70%),"")</f>
        <v/>
      </c>
      <c r="G51" s="114" t="str">
        <f>IF(InfosVentesAmiensFoireBAC25!J52=$A$2,TablVentesAmiensFoireBAC25!AB52,"")</f>
        <v/>
      </c>
      <c r="H51" s="79" t="str">
        <f t="shared" si="1"/>
        <v/>
      </c>
      <c r="I51" s="114" t="e">
        <f t="shared" si="2"/>
        <v>#VALUE!</v>
      </c>
      <c r="J51" s="79" t="e">
        <f t="shared" si="3"/>
        <v>#VALUE!</v>
      </c>
      <c r="K51" s="79"/>
      <c r="L51" s="79" t="e">
        <f t="shared" si="4"/>
        <v>#VALUE!</v>
      </c>
      <c r="M51" s="114" t="str">
        <f>IF(TablVentesAmiensFoireBAC25!P52&gt;30,L51,"")</f>
        <v/>
      </c>
      <c r="N51" s="114" t="str">
        <f>IF(InfosVentesAmiensFoireBAC25!AK52=1,L51,"")</f>
        <v/>
      </c>
      <c r="O51" s="79"/>
      <c r="P51" s="79"/>
      <c r="Q51" s="80">
        <f>InfosVentesAmiensFoireBAC25!J25</f>
        <v>0</v>
      </c>
      <c r="R51" s="80">
        <f>IF(InfosVentesAmiensFoireBAC25!L25=0,TablVentesAmiensFoireBAC25!S25,TablVentesAmiensFoireBAC25!S25-TablVentesAmiensFoireBAC25!S25*TablVentesAmiensFoireBAC25!K25)</f>
        <v>0</v>
      </c>
    </row>
    <row r="52" spans="1:18" ht="14.25" customHeight="1" x14ac:dyDescent="0.3">
      <c r="A52" s="79"/>
      <c r="B52" s="79" t="str">
        <f>IF(InfosVentesAmiensFoireBAC25!J53=$A$2,InfosVentesAmiensFoireBAC25!Z53,"")</f>
        <v/>
      </c>
      <c r="C52" s="79" t="str">
        <f>IF(InfosVentesAmiensFoireBAC25!J53=$A$2,TablVentesAmiensFoireBAC25!S53,"")</f>
        <v/>
      </c>
      <c r="D52" s="114" t="str">
        <f>IF(InfosVentesAmiensFoireBAC25!J53=$A$2,IF(InfosVentesAmiensFoireBAC25!R53&lt;1,TablVentesAmiensFoireBAC25!S53*70%),"")</f>
        <v/>
      </c>
      <c r="E52" s="114" t="str">
        <f>IF(InfosVentesAmiensFoireBAC25!J53=$A$2,IF(InfosVentesAmiensFoireBAC25!R53&lt;1,TablVentesAmiensFoireBAC25!T53*70%),"")</f>
        <v/>
      </c>
      <c r="F52" s="114" t="str">
        <f>IF(InfosVentesAmiensFoireBAC25!J53=$A$2,IF(InfosVentesAmiensFoireBAC25!R53&lt;1,TablVentesAmiensFoireBAC25!AA53*70%),"")</f>
        <v/>
      </c>
      <c r="G52" s="114" t="str">
        <f>IF(InfosVentesAmiensFoireBAC25!J53=$A$2,TablVentesAmiensFoireBAC25!AB53,"")</f>
        <v/>
      </c>
      <c r="H52" s="79" t="str">
        <f t="shared" si="1"/>
        <v/>
      </c>
      <c r="I52" s="114" t="e">
        <f t="shared" si="2"/>
        <v>#VALUE!</v>
      </c>
      <c r="J52" s="79" t="e">
        <f t="shared" si="3"/>
        <v>#VALUE!</v>
      </c>
      <c r="K52" s="79"/>
      <c r="L52" s="79" t="e">
        <f t="shared" si="4"/>
        <v>#VALUE!</v>
      </c>
      <c r="M52" s="114" t="str">
        <f>IF(TablVentesAmiensFoireBAC25!P53&gt;30,L52,"")</f>
        <v/>
      </c>
      <c r="N52" s="114" t="str">
        <f>IF(InfosVentesAmiensFoireBAC25!AK53=1,L52,"")</f>
        <v/>
      </c>
      <c r="O52" s="79"/>
      <c r="P52" s="79"/>
      <c r="Q52" s="80">
        <f>InfosVentesAmiensFoireBAC25!J26</f>
        <v>0</v>
      </c>
      <c r="R52" s="80">
        <f>IF(InfosVentesAmiensFoireBAC25!L26=0,TablVentesAmiensFoireBAC25!S26,TablVentesAmiensFoireBAC25!S26-TablVentesAmiensFoireBAC25!S26*TablVentesAmiensFoireBAC25!K26)</f>
        <v>0</v>
      </c>
    </row>
    <row r="53" spans="1:18" ht="14.25" customHeight="1" x14ac:dyDescent="0.3">
      <c r="A53" s="79"/>
      <c r="B53" s="79" t="str">
        <f>IF(InfosVentesAmiensFoireBAC25!J54=$A$2,InfosVentesAmiensFoireBAC25!Z54,"")</f>
        <v/>
      </c>
      <c r="C53" s="79" t="str">
        <f>IF(InfosVentesAmiensFoireBAC25!J54=$A$2,TablVentesAmiensFoireBAC25!S54,"")</f>
        <v/>
      </c>
      <c r="D53" s="114" t="str">
        <f>IF(InfosVentesAmiensFoireBAC25!J54=$A$2,IF(InfosVentesAmiensFoireBAC25!R54&lt;1,TablVentesAmiensFoireBAC25!S54*70%),"")</f>
        <v/>
      </c>
      <c r="E53" s="114" t="str">
        <f>IF(InfosVentesAmiensFoireBAC25!J54=$A$2,IF(InfosVentesAmiensFoireBAC25!R54&lt;1,TablVentesAmiensFoireBAC25!T54*70%),"")</f>
        <v/>
      </c>
      <c r="F53" s="114" t="str">
        <f>IF(InfosVentesAmiensFoireBAC25!J54=$A$2,IF(InfosVentesAmiensFoireBAC25!R54&lt;1,TablVentesAmiensFoireBAC25!AA54*70%),"")</f>
        <v/>
      </c>
      <c r="G53" s="114" t="str">
        <f>IF(InfosVentesAmiensFoireBAC25!J54=$A$2,TablVentesAmiensFoireBAC25!AB54,"")</f>
        <v/>
      </c>
      <c r="H53" s="79" t="str">
        <f t="shared" si="1"/>
        <v/>
      </c>
      <c r="I53" s="114" t="e">
        <f t="shared" si="2"/>
        <v>#VALUE!</v>
      </c>
      <c r="J53" s="79" t="e">
        <f t="shared" si="3"/>
        <v>#VALUE!</v>
      </c>
      <c r="K53" s="79"/>
      <c r="L53" s="79" t="e">
        <f t="shared" si="4"/>
        <v>#VALUE!</v>
      </c>
      <c r="M53" s="114" t="str">
        <f>IF(TablVentesAmiensFoireBAC25!P54&gt;30,L53,"")</f>
        <v/>
      </c>
      <c r="N53" s="114" t="str">
        <f>IF(InfosVentesAmiensFoireBAC25!AK54=1,L53,"")</f>
        <v/>
      </c>
      <c r="O53" s="79"/>
      <c r="P53" s="79"/>
      <c r="Q53" s="80">
        <f>InfosVentesAmiensFoireBAC25!J27</f>
        <v>0</v>
      </c>
      <c r="R53" s="80">
        <f>IF(InfosVentesAmiensFoireBAC25!L27=0,TablVentesAmiensFoireBAC25!S27,TablVentesAmiensFoireBAC25!S27-TablVentesAmiensFoireBAC25!S27*TablVentesAmiensFoireBAC25!K27)</f>
        <v>0</v>
      </c>
    </row>
    <row r="54" spans="1:18" ht="14.25" customHeight="1" x14ac:dyDescent="0.3">
      <c r="A54" s="79"/>
      <c r="B54" s="79" t="str">
        <f>IF(InfosVentesAmiensFoireBAC25!J55=$A$2,InfosVentesAmiensFoireBAC25!Z55,"")</f>
        <v/>
      </c>
      <c r="C54" s="79" t="str">
        <f>IF(InfosVentesAmiensFoireBAC25!J55=$A$2,TablVentesAmiensFoireBAC25!S55,"")</f>
        <v/>
      </c>
      <c r="D54" s="114" t="str">
        <f>IF(InfosVentesAmiensFoireBAC25!J55=$A$2,IF(InfosVentesAmiensFoireBAC25!R55&lt;1,TablVentesAmiensFoireBAC25!S55*70%),"")</f>
        <v/>
      </c>
      <c r="E54" s="114" t="str">
        <f>IF(InfosVentesAmiensFoireBAC25!J55=$A$2,IF(InfosVentesAmiensFoireBAC25!R55&lt;1,TablVentesAmiensFoireBAC25!T55*70%),"")</f>
        <v/>
      </c>
      <c r="F54" s="114" t="str">
        <f>IF(InfosVentesAmiensFoireBAC25!J55=$A$2,IF(InfosVentesAmiensFoireBAC25!R55&lt;1,TablVentesAmiensFoireBAC25!AA55*70%),"")</f>
        <v/>
      </c>
      <c r="G54" s="114" t="str">
        <f>IF(InfosVentesAmiensFoireBAC25!J55=$A$2,TablVentesAmiensFoireBAC25!AB55,"")</f>
        <v/>
      </c>
      <c r="H54" s="79" t="str">
        <f t="shared" si="1"/>
        <v/>
      </c>
      <c r="I54" s="114" t="e">
        <f t="shared" si="2"/>
        <v>#VALUE!</v>
      </c>
      <c r="J54" s="79" t="e">
        <f t="shared" si="3"/>
        <v>#VALUE!</v>
      </c>
      <c r="K54" s="79"/>
      <c r="L54" s="79" t="e">
        <f t="shared" si="4"/>
        <v>#VALUE!</v>
      </c>
      <c r="M54" s="114" t="str">
        <f>IF(TablVentesAmiensFoireBAC25!P55&gt;30,L54,"")</f>
        <v/>
      </c>
      <c r="N54" s="114" t="str">
        <f>IF(InfosVentesAmiensFoireBAC25!AK55=1,L54,"")</f>
        <v/>
      </c>
      <c r="O54" s="79"/>
      <c r="P54" s="79"/>
      <c r="Q54" s="80">
        <f>InfosVentesAmiensFoireBAC25!J28</f>
        <v>0</v>
      </c>
      <c r="R54" s="80">
        <f>IF(InfosVentesAmiensFoireBAC25!L28=0,TablVentesAmiensFoireBAC25!S28,TablVentesAmiensFoireBAC25!S28-TablVentesAmiensFoireBAC25!S28*TablVentesAmiensFoireBAC25!K28)</f>
        <v>0</v>
      </c>
    </row>
    <row r="55" spans="1:18" ht="14.25" customHeight="1" x14ac:dyDescent="0.3">
      <c r="A55" s="79"/>
      <c r="B55" s="79" t="str">
        <f>IF(InfosVentesAmiensFoireBAC25!J56=$A$2,InfosVentesAmiensFoireBAC25!Z56,"")</f>
        <v/>
      </c>
      <c r="C55" s="79" t="str">
        <f>IF(InfosVentesAmiensFoireBAC25!J56=$A$2,TablVentesAmiensFoireBAC25!S56,"")</f>
        <v/>
      </c>
      <c r="D55" s="114" t="str">
        <f>IF(InfosVentesAmiensFoireBAC25!J56=$A$2,IF(InfosVentesAmiensFoireBAC25!R56&lt;1,TablVentesAmiensFoireBAC25!S56*70%),"")</f>
        <v/>
      </c>
      <c r="E55" s="114" t="str">
        <f>IF(InfosVentesAmiensFoireBAC25!J56=$A$2,IF(InfosVentesAmiensFoireBAC25!R56&lt;1,TablVentesAmiensFoireBAC25!T56*70%),"")</f>
        <v/>
      </c>
      <c r="F55" s="114" t="str">
        <f>IF(InfosVentesAmiensFoireBAC25!J56=$A$2,IF(InfosVentesAmiensFoireBAC25!R56&lt;1,TablVentesAmiensFoireBAC25!AA56*70%),"")</f>
        <v/>
      </c>
      <c r="G55" s="114" t="str">
        <f>IF(InfosVentesAmiensFoireBAC25!J56=$A$2,TablVentesAmiensFoireBAC25!AB56,"")</f>
        <v/>
      </c>
      <c r="H55" s="79" t="str">
        <f t="shared" si="1"/>
        <v/>
      </c>
      <c r="I55" s="114" t="e">
        <f t="shared" si="2"/>
        <v>#VALUE!</v>
      </c>
      <c r="J55" s="79" t="e">
        <f t="shared" si="3"/>
        <v>#VALUE!</v>
      </c>
      <c r="K55" s="79"/>
      <c r="L55" s="79" t="e">
        <f t="shared" si="4"/>
        <v>#VALUE!</v>
      </c>
      <c r="M55" s="114" t="str">
        <f>IF(TablVentesAmiensFoireBAC25!P56&gt;30,L55,"")</f>
        <v/>
      </c>
      <c r="N55" s="114" t="str">
        <f>IF(InfosVentesAmiensFoireBAC25!AK56=1,L55,"")</f>
        <v/>
      </c>
      <c r="O55" s="79"/>
      <c r="P55" s="79"/>
      <c r="Q55" s="80">
        <f>InfosVentesAmiensFoireBAC25!J29</f>
        <v>0</v>
      </c>
      <c r="R55" s="80">
        <f>IF(InfosVentesAmiensFoireBAC25!L29=0,TablVentesAmiensFoireBAC25!S29,TablVentesAmiensFoireBAC25!S29-TablVentesAmiensFoireBAC25!S29*TablVentesAmiensFoireBAC25!K29)</f>
        <v>0</v>
      </c>
    </row>
    <row r="56" spans="1:18" ht="14.25" customHeight="1" x14ac:dyDescent="0.3">
      <c r="A56" s="79"/>
      <c r="B56" s="79" t="str">
        <f>IF(InfosVentesAmiensFoireBAC25!J57=$A$2,InfosVentesAmiensFoireBAC25!Z57,"")</f>
        <v/>
      </c>
      <c r="C56" s="79" t="str">
        <f>IF(InfosVentesAmiensFoireBAC25!J57=$A$2,TablVentesAmiensFoireBAC25!S57,"")</f>
        <v/>
      </c>
      <c r="D56" s="114" t="str">
        <f>IF(InfosVentesAmiensFoireBAC25!J57=$A$2,IF(InfosVentesAmiensFoireBAC25!R57&lt;1,TablVentesAmiensFoireBAC25!S57*70%),"")</f>
        <v/>
      </c>
      <c r="E56" s="114" t="str">
        <f>IF(InfosVentesAmiensFoireBAC25!J57=$A$2,IF(InfosVentesAmiensFoireBAC25!R57&lt;1,TablVentesAmiensFoireBAC25!T57*70%),"")</f>
        <v/>
      </c>
      <c r="F56" s="114" t="str">
        <f>IF(InfosVentesAmiensFoireBAC25!J57=$A$2,IF(InfosVentesAmiensFoireBAC25!R57&lt;1,TablVentesAmiensFoireBAC25!AA57*70%),"")</f>
        <v/>
      </c>
      <c r="G56" s="114" t="str">
        <f>IF(InfosVentesAmiensFoireBAC25!J57=$A$2,TablVentesAmiensFoireBAC25!AB57,"")</f>
        <v/>
      </c>
      <c r="H56" s="79" t="str">
        <f t="shared" si="1"/>
        <v/>
      </c>
      <c r="I56" s="114" t="e">
        <f t="shared" si="2"/>
        <v>#VALUE!</v>
      </c>
      <c r="J56" s="79" t="e">
        <f t="shared" si="3"/>
        <v>#VALUE!</v>
      </c>
      <c r="K56" s="79"/>
      <c r="L56" s="79" t="e">
        <f t="shared" si="4"/>
        <v>#VALUE!</v>
      </c>
      <c r="M56" s="114" t="str">
        <f>IF(TablVentesAmiensFoireBAC25!P57&gt;30,L56,"")</f>
        <v/>
      </c>
      <c r="N56" s="114" t="str">
        <f>IF(InfosVentesAmiensFoireBAC25!AK57=1,L56,"")</f>
        <v/>
      </c>
      <c r="O56" s="79"/>
      <c r="P56" s="79"/>
      <c r="Q56" s="80">
        <f>InfosVentesAmiensFoireBAC25!J30</f>
        <v>0</v>
      </c>
      <c r="R56" s="80">
        <f>IF(InfosVentesAmiensFoireBAC25!L30=0,TablVentesAmiensFoireBAC25!S30,TablVentesAmiensFoireBAC25!S30-TablVentesAmiensFoireBAC25!S30*TablVentesAmiensFoireBAC25!K30)</f>
        <v>0</v>
      </c>
    </row>
    <row r="57" spans="1:18" ht="14.25" customHeight="1" x14ac:dyDescent="0.3">
      <c r="A57" s="79"/>
      <c r="B57" s="79" t="str">
        <f>IF(InfosVentesAmiensFoireBAC25!J58=$A$2,InfosVentesAmiensFoireBAC25!Z58,"")</f>
        <v/>
      </c>
      <c r="C57" s="79" t="str">
        <f>IF(InfosVentesAmiensFoireBAC25!J58=$A$2,TablVentesAmiensFoireBAC25!S58,"")</f>
        <v/>
      </c>
      <c r="D57" s="114" t="str">
        <f>IF(InfosVentesAmiensFoireBAC25!J58=$A$2,IF(InfosVentesAmiensFoireBAC25!R58&lt;1,TablVentesAmiensFoireBAC25!S58*70%),"")</f>
        <v/>
      </c>
      <c r="E57" s="114" t="str">
        <f>IF(InfosVentesAmiensFoireBAC25!J58=$A$2,IF(InfosVentesAmiensFoireBAC25!R58&lt;1,TablVentesAmiensFoireBAC25!T58*70%),"")</f>
        <v/>
      </c>
      <c r="F57" s="114" t="str">
        <f>IF(InfosVentesAmiensFoireBAC25!J58=$A$2,IF(InfosVentesAmiensFoireBAC25!R58&lt;1,TablVentesAmiensFoireBAC25!AA58*70%),"")</f>
        <v/>
      </c>
      <c r="G57" s="114" t="str">
        <f>IF(InfosVentesAmiensFoireBAC25!J58=$A$2,TablVentesAmiensFoireBAC25!AB58,"")</f>
        <v/>
      </c>
      <c r="H57" s="79" t="str">
        <f t="shared" si="1"/>
        <v/>
      </c>
      <c r="I57" s="114" t="e">
        <f t="shared" si="2"/>
        <v>#VALUE!</v>
      </c>
      <c r="J57" s="79" t="e">
        <f t="shared" si="3"/>
        <v>#VALUE!</v>
      </c>
      <c r="K57" s="79"/>
      <c r="L57" s="79" t="e">
        <f t="shared" si="4"/>
        <v>#VALUE!</v>
      </c>
      <c r="M57" s="114" t="str">
        <f>IF(TablVentesAmiensFoireBAC25!P58&gt;30,L57,"")</f>
        <v/>
      </c>
      <c r="N57" s="114" t="str">
        <f>IF(InfosVentesAmiensFoireBAC25!AK58=1,L57,"")</f>
        <v/>
      </c>
      <c r="O57" s="79"/>
      <c r="P57" s="79"/>
      <c r="Q57" s="80">
        <f>InfosVentesAmiensFoireBAC25!J31</f>
        <v>0</v>
      </c>
      <c r="R57" s="80">
        <f>IF(InfosVentesAmiensFoireBAC25!L31=0,TablVentesAmiensFoireBAC25!S31,TablVentesAmiensFoireBAC25!S31-TablVentesAmiensFoireBAC25!S31*TablVentesAmiensFoireBAC25!K31)</f>
        <v>0</v>
      </c>
    </row>
    <row r="58" spans="1:18" ht="14.25" customHeight="1" x14ac:dyDescent="0.3">
      <c r="A58" s="79"/>
      <c r="B58" s="79" t="str">
        <f>IF(InfosVentesAmiensFoireBAC25!J59=$A$2,InfosVentesAmiensFoireBAC25!Z59,"")</f>
        <v/>
      </c>
      <c r="C58" s="79" t="str">
        <f>IF(InfosVentesAmiensFoireBAC25!J59=$A$2,TablVentesAmiensFoireBAC25!S59,"")</f>
        <v/>
      </c>
      <c r="D58" s="114" t="str">
        <f>IF(InfosVentesAmiensFoireBAC25!J59=$A$2,IF(InfosVentesAmiensFoireBAC25!R59&lt;1,TablVentesAmiensFoireBAC25!S59*70%),"")</f>
        <v/>
      </c>
      <c r="E58" s="114" t="str">
        <f>IF(InfosVentesAmiensFoireBAC25!J59=$A$2,IF(InfosVentesAmiensFoireBAC25!R59&lt;1,TablVentesAmiensFoireBAC25!T59*70%),"")</f>
        <v/>
      </c>
      <c r="F58" s="114" t="str">
        <f>IF(InfosVentesAmiensFoireBAC25!J59=$A$2,IF(InfosVentesAmiensFoireBAC25!R59&lt;1,TablVentesAmiensFoireBAC25!AA59*70%),"")</f>
        <v/>
      </c>
      <c r="G58" s="114" t="str">
        <f>IF(InfosVentesAmiensFoireBAC25!J59=$A$2,TablVentesAmiensFoireBAC25!AB59,"")</f>
        <v/>
      </c>
      <c r="H58" s="79" t="str">
        <f t="shared" si="1"/>
        <v/>
      </c>
      <c r="I58" s="114" t="e">
        <f t="shared" si="2"/>
        <v>#VALUE!</v>
      </c>
      <c r="J58" s="79" t="e">
        <f t="shared" si="3"/>
        <v>#VALUE!</v>
      </c>
      <c r="K58" s="79"/>
      <c r="L58" s="79" t="e">
        <f t="shared" si="4"/>
        <v>#VALUE!</v>
      </c>
      <c r="M58" s="114" t="str">
        <f>IF(TablVentesAmiensFoireBAC25!P59&gt;30,L58,"")</f>
        <v/>
      </c>
      <c r="N58" s="114" t="str">
        <f>IF(InfosVentesAmiensFoireBAC25!AK59=1,L58,"")</f>
        <v/>
      </c>
      <c r="O58" s="79"/>
      <c r="P58" s="79"/>
      <c r="Q58" s="80">
        <f>InfosVentesAmiensFoireBAC25!J32</f>
        <v>0</v>
      </c>
      <c r="R58" s="80">
        <f>IF(InfosVentesAmiensFoireBAC25!L32=0,TablVentesAmiensFoireBAC25!S32,TablVentesAmiensFoireBAC25!S32-TablVentesAmiensFoireBAC25!S32*TablVentesAmiensFoireBAC25!K32)</f>
        <v>0</v>
      </c>
    </row>
    <row r="59" spans="1:18" ht="14.25" customHeight="1" x14ac:dyDescent="0.3">
      <c r="A59" s="79"/>
      <c r="B59" s="79" t="str">
        <f>IF(InfosVentesAmiensFoireBAC25!J60=$A$2,InfosVentesAmiensFoireBAC25!Z60,"")</f>
        <v/>
      </c>
      <c r="C59" s="79" t="str">
        <f>IF(InfosVentesAmiensFoireBAC25!J60=$A$2,TablVentesAmiensFoireBAC25!S60,"")</f>
        <v/>
      </c>
      <c r="D59" s="114" t="str">
        <f>IF(InfosVentesAmiensFoireBAC25!J60=$A$2,IF(InfosVentesAmiensFoireBAC25!R60&lt;1,TablVentesAmiensFoireBAC25!S60*70%),"")</f>
        <v/>
      </c>
      <c r="E59" s="114" t="str">
        <f>IF(InfosVentesAmiensFoireBAC25!J60=$A$2,IF(InfosVentesAmiensFoireBAC25!R60&lt;1,TablVentesAmiensFoireBAC25!T60*70%),"")</f>
        <v/>
      </c>
      <c r="F59" s="114" t="str">
        <f>IF(InfosVentesAmiensFoireBAC25!J60=$A$2,IF(InfosVentesAmiensFoireBAC25!R60&lt;1,TablVentesAmiensFoireBAC25!AA60*70%),"")</f>
        <v/>
      </c>
      <c r="G59" s="114" t="str">
        <f>IF(InfosVentesAmiensFoireBAC25!J60=$A$2,TablVentesAmiensFoireBAC25!AB60,"")</f>
        <v/>
      </c>
      <c r="H59" s="79" t="str">
        <f t="shared" si="1"/>
        <v/>
      </c>
      <c r="I59" s="114" t="e">
        <f t="shared" si="2"/>
        <v>#VALUE!</v>
      </c>
      <c r="J59" s="79" t="e">
        <f t="shared" si="3"/>
        <v>#VALUE!</v>
      </c>
      <c r="K59" s="79"/>
      <c r="L59" s="79" t="e">
        <f t="shared" si="4"/>
        <v>#VALUE!</v>
      </c>
      <c r="M59" s="114" t="str">
        <f>IF(TablVentesAmiensFoireBAC25!P60&gt;30,L59,"")</f>
        <v/>
      </c>
      <c r="N59" s="114" t="str">
        <f>IF(InfosVentesAmiensFoireBAC25!AK60=1,L59,"")</f>
        <v/>
      </c>
      <c r="O59" s="79"/>
      <c r="P59" s="79"/>
      <c r="Q59" s="80">
        <f>InfosVentesAmiensFoireBAC25!J33</f>
        <v>0</v>
      </c>
      <c r="R59" s="80">
        <f>IF(InfosVentesAmiensFoireBAC25!L33=0,TablVentesAmiensFoireBAC25!S33,TablVentesAmiensFoireBAC25!S33-TablVentesAmiensFoireBAC25!S33*TablVentesAmiensFoireBAC25!K33)</f>
        <v>0</v>
      </c>
    </row>
    <row r="60" spans="1:18" ht="14.25" customHeight="1" x14ac:dyDescent="0.3">
      <c r="A60" s="79"/>
      <c r="B60" s="79" t="str">
        <f>IF(InfosVentesAmiensFoireBAC25!J61=$A$2,InfosVentesAmiensFoireBAC25!Z61,"")</f>
        <v/>
      </c>
      <c r="C60" s="79" t="str">
        <f>IF(InfosVentesAmiensFoireBAC25!J61=$A$2,TablVentesAmiensFoireBAC25!S61,"")</f>
        <v/>
      </c>
      <c r="D60" s="114" t="str">
        <f>IF(InfosVentesAmiensFoireBAC25!J61=$A$2,IF(InfosVentesAmiensFoireBAC25!R61&lt;1,TablVentesAmiensFoireBAC25!S61*70%),"")</f>
        <v/>
      </c>
      <c r="E60" s="114" t="str">
        <f>IF(InfosVentesAmiensFoireBAC25!J61=$A$2,IF(InfosVentesAmiensFoireBAC25!R61&lt;1,TablVentesAmiensFoireBAC25!T61*70%),"")</f>
        <v/>
      </c>
      <c r="F60" s="114" t="str">
        <f>IF(InfosVentesAmiensFoireBAC25!J61=$A$2,IF(InfosVentesAmiensFoireBAC25!R61&lt;1,TablVentesAmiensFoireBAC25!AA61*70%),"")</f>
        <v/>
      </c>
      <c r="G60" s="114" t="str">
        <f>IF(InfosVentesAmiensFoireBAC25!J61=$A$2,TablVentesAmiensFoireBAC25!AB61,"")</f>
        <v/>
      </c>
      <c r="H60" s="79" t="str">
        <f t="shared" si="1"/>
        <v/>
      </c>
      <c r="I60" s="114" t="e">
        <f t="shared" si="2"/>
        <v>#VALUE!</v>
      </c>
      <c r="J60" s="79" t="e">
        <f t="shared" si="3"/>
        <v>#VALUE!</v>
      </c>
      <c r="K60" s="79"/>
      <c r="L60" s="79" t="e">
        <f t="shared" si="4"/>
        <v>#VALUE!</v>
      </c>
      <c r="M60" s="114" t="str">
        <f>IF(TablVentesAmiensFoireBAC25!P61&gt;30,L60,"")</f>
        <v/>
      </c>
      <c r="N60" s="114" t="str">
        <f>IF(InfosVentesAmiensFoireBAC25!AK61=1,L60,"")</f>
        <v/>
      </c>
      <c r="O60" s="79"/>
      <c r="P60" s="79"/>
      <c r="Q60" s="80">
        <f>InfosVentesAmiensFoireBAC25!J34</f>
        <v>0</v>
      </c>
      <c r="R60" s="80">
        <f>IF(InfosVentesAmiensFoireBAC25!L34=0,TablVentesAmiensFoireBAC25!S34,TablVentesAmiensFoireBAC25!S34-TablVentesAmiensFoireBAC25!S34*TablVentesAmiensFoireBAC25!K34)</f>
        <v>0</v>
      </c>
    </row>
    <row r="61" spans="1:18" ht="14.25" customHeight="1" x14ac:dyDescent="0.3">
      <c r="A61" s="79"/>
      <c r="B61" s="79" t="str">
        <f>IF(InfosVentesAmiensFoireBAC25!J62=$A$2,InfosVentesAmiensFoireBAC25!Z62,"")</f>
        <v/>
      </c>
      <c r="C61" s="79" t="str">
        <f>IF(InfosVentesAmiensFoireBAC25!J62=$A$2,TablVentesAmiensFoireBAC25!S62,"")</f>
        <v/>
      </c>
      <c r="D61" s="114" t="str">
        <f>IF(InfosVentesAmiensFoireBAC25!J62=$A$2,IF(InfosVentesAmiensFoireBAC25!R62&lt;1,TablVentesAmiensFoireBAC25!S62*70%),"")</f>
        <v/>
      </c>
      <c r="E61" s="114" t="str">
        <f>IF(InfosVentesAmiensFoireBAC25!J62=$A$2,IF(InfosVentesAmiensFoireBAC25!R62&lt;1,TablVentesAmiensFoireBAC25!T62*70%),"")</f>
        <v/>
      </c>
      <c r="F61" s="114" t="str">
        <f>IF(InfosVentesAmiensFoireBAC25!J62=$A$2,IF(InfosVentesAmiensFoireBAC25!R62&lt;1,TablVentesAmiensFoireBAC25!AA62*70%),"")</f>
        <v/>
      </c>
      <c r="G61" s="114" t="str">
        <f>IF(InfosVentesAmiensFoireBAC25!J62=$A$2,TablVentesAmiensFoireBAC25!AB62,"")</f>
        <v/>
      </c>
      <c r="H61" s="79" t="str">
        <f t="shared" si="1"/>
        <v/>
      </c>
      <c r="I61" s="114" t="e">
        <f t="shared" si="2"/>
        <v>#VALUE!</v>
      </c>
      <c r="J61" s="79" t="e">
        <f t="shared" si="3"/>
        <v>#VALUE!</v>
      </c>
      <c r="K61" s="79"/>
      <c r="L61" s="79" t="e">
        <f t="shared" si="4"/>
        <v>#VALUE!</v>
      </c>
      <c r="M61" s="114" t="str">
        <f>IF(TablVentesAmiensFoireBAC25!P62&gt;30,L61,"")</f>
        <v/>
      </c>
      <c r="N61" s="114" t="str">
        <f>IF(InfosVentesAmiensFoireBAC25!AK62=1,L61,"")</f>
        <v/>
      </c>
      <c r="O61" s="79"/>
      <c r="P61" s="79"/>
      <c r="Q61" s="80">
        <f>InfosVentesAmiensFoireBAC25!J35</f>
        <v>0</v>
      </c>
      <c r="R61" s="80">
        <f>IF(InfosVentesAmiensFoireBAC25!L35=0,TablVentesAmiensFoireBAC25!S35,TablVentesAmiensFoireBAC25!S35-TablVentesAmiensFoireBAC25!S35*TablVentesAmiensFoireBAC25!K35)</f>
        <v>0</v>
      </c>
    </row>
    <row r="62" spans="1:18" ht="14.25" customHeight="1" x14ac:dyDescent="0.3">
      <c r="A62" s="79"/>
      <c r="B62" s="79" t="str">
        <f>IF(InfosVentesAmiensFoireBAC25!J63=$A$2,InfosVentesAmiensFoireBAC25!Z63,"")</f>
        <v/>
      </c>
      <c r="C62" s="79" t="str">
        <f>IF(InfosVentesAmiensFoireBAC25!J63=$A$2,TablVentesAmiensFoireBAC25!S63,"")</f>
        <v/>
      </c>
      <c r="D62" s="114" t="str">
        <f>IF(InfosVentesAmiensFoireBAC25!J63=$A$2,IF(InfosVentesAmiensFoireBAC25!R63&lt;1,TablVentesAmiensFoireBAC25!S63*70%),"")</f>
        <v/>
      </c>
      <c r="E62" s="114" t="str">
        <f>IF(InfosVentesAmiensFoireBAC25!J63=$A$2,IF(InfosVentesAmiensFoireBAC25!R63&lt;1,TablVentesAmiensFoireBAC25!T63*70%),"")</f>
        <v/>
      </c>
      <c r="F62" s="114" t="str">
        <f>IF(InfosVentesAmiensFoireBAC25!J63=$A$2,IF(InfosVentesAmiensFoireBAC25!R63&lt;1,TablVentesAmiensFoireBAC25!AA63*70%),"")</f>
        <v/>
      </c>
      <c r="G62" s="114" t="str">
        <f>IF(InfosVentesAmiensFoireBAC25!J63=$A$2,TablVentesAmiensFoireBAC25!AB63,"")</f>
        <v/>
      </c>
      <c r="H62" s="79" t="str">
        <f t="shared" si="1"/>
        <v/>
      </c>
      <c r="I62" s="114" t="e">
        <f t="shared" si="2"/>
        <v>#VALUE!</v>
      </c>
      <c r="J62" s="79" t="e">
        <f t="shared" si="3"/>
        <v>#VALUE!</v>
      </c>
      <c r="K62" s="79"/>
      <c r="L62" s="79" t="e">
        <f t="shared" si="4"/>
        <v>#VALUE!</v>
      </c>
      <c r="M62" s="114" t="str">
        <f>IF(TablVentesAmiensFoireBAC25!P63&gt;30,L62,"")</f>
        <v/>
      </c>
      <c r="N62" s="114" t="str">
        <f>IF(InfosVentesAmiensFoireBAC25!AK63=1,L62,"")</f>
        <v/>
      </c>
      <c r="O62" s="79"/>
      <c r="P62" s="79"/>
      <c r="Q62" s="80">
        <f>InfosVentesAmiensFoireBAC25!J36</f>
        <v>0</v>
      </c>
      <c r="R62" s="80">
        <f>IF(InfosVentesAmiensFoireBAC25!L36=0,TablVentesAmiensFoireBAC25!S36,TablVentesAmiensFoireBAC25!S36-TablVentesAmiensFoireBAC25!S36*TablVentesAmiensFoireBAC25!K36)</f>
        <v>0</v>
      </c>
    </row>
    <row r="63" spans="1:18" ht="14.25" customHeight="1" x14ac:dyDescent="0.3">
      <c r="A63" s="79"/>
      <c r="B63" s="79" t="str">
        <f>IF(InfosVentesAmiensFoireBAC25!J64=$A$2,InfosVentesAmiensFoireBAC25!Z64,"")</f>
        <v/>
      </c>
      <c r="C63" s="79" t="str">
        <f>IF(InfosVentesAmiensFoireBAC25!J64=$A$2,TablVentesAmiensFoireBAC25!S64,"")</f>
        <v/>
      </c>
      <c r="D63" s="114" t="str">
        <f>IF(InfosVentesAmiensFoireBAC25!J64=$A$2,IF(InfosVentesAmiensFoireBAC25!R64&lt;1,TablVentesAmiensFoireBAC25!S64*70%),"")</f>
        <v/>
      </c>
      <c r="E63" s="114" t="str">
        <f>IF(InfosVentesAmiensFoireBAC25!J64=$A$2,IF(InfosVentesAmiensFoireBAC25!R64&lt;1,TablVentesAmiensFoireBAC25!T64*70%),"")</f>
        <v/>
      </c>
      <c r="F63" s="114" t="str">
        <f>IF(InfosVentesAmiensFoireBAC25!J64=$A$2,IF(InfosVentesAmiensFoireBAC25!R64&lt;1,TablVentesAmiensFoireBAC25!AA64*70%),"")</f>
        <v/>
      </c>
      <c r="G63" s="114" t="str">
        <f>IF(InfosVentesAmiensFoireBAC25!J64=$A$2,TablVentesAmiensFoireBAC25!AB64,"")</f>
        <v/>
      </c>
      <c r="H63" s="79" t="str">
        <f t="shared" si="1"/>
        <v/>
      </c>
      <c r="I63" s="114" t="e">
        <f t="shared" si="2"/>
        <v>#VALUE!</v>
      </c>
      <c r="J63" s="79" t="e">
        <f t="shared" si="3"/>
        <v>#VALUE!</v>
      </c>
      <c r="K63" s="79"/>
      <c r="L63" s="79" t="e">
        <f t="shared" si="4"/>
        <v>#VALUE!</v>
      </c>
      <c r="M63" s="114" t="str">
        <f>IF(TablVentesAmiensFoireBAC25!P64&gt;30,L63,"")</f>
        <v/>
      </c>
      <c r="N63" s="114" t="str">
        <f>IF(InfosVentesAmiensFoireBAC25!AK64=1,L63,"")</f>
        <v/>
      </c>
      <c r="O63" s="79"/>
      <c r="P63" s="79"/>
      <c r="Q63" s="80">
        <f>InfosVentesAmiensFoireBAC25!J37</f>
        <v>0</v>
      </c>
      <c r="R63" s="80">
        <f>IF(InfosVentesAmiensFoireBAC25!L37=0,TablVentesAmiensFoireBAC25!S37,TablVentesAmiensFoireBAC25!S37-TablVentesAmiensFoireBAC25!S37*TablVentesAmiensFoireBAC25!K37)</f>
        <v>0</v>
      </c>
    </row>
    <row r="64" spans="1:18" ht="14.25" customHeight="1" x14ac:dyDescent="0.3">
      <c r="A64" s="79"/>
      <c r="B64" s="79" t="str">
        <f>IF(InfosVentesAmiensFoireBAC25!J65=$A$2,InfosVentesAmiensFoireBAC25!Z65,"")</f>
        <v/>
      </c>
      <c r="C64" s="79" t="str">
        <f>IF(InfosVentesAmiensFoireBAC25!J65=$A$2,TablVentesAmiensFoireBAC25!S65,"")</f>
        <v/>
      </c>
      <c r="D64" s="114" t="str">
        <f>IF(InfosVentesAmiensFoireBAC25!J65=$A$2,IF(InfosVentesAmiensFoireBAC25!R65&lt;1,TablVentesAmiensFoireBAC25!S65*70%),"")</f>
        <v/>
      </c>
      <c r="E64" s="114" t="str">
        <f>IF(InfosVentesAmiensFoireBAC25!J65=$A$2,IF(InfosVentesAmiensFoireBAC25!R65&lt;1,TablVentesAmiensFoireBAC25!T65*70%),"")</f>
        <v/>
      </c>
      <c r="F64" s="114" t="str">
        <f>IF(InfosVentesAmiensFoireBAC25!J65=$A$2,IF(InfosVentesAmiensFoireBAC25!R65&lt;1,TablVentesAmiensFoireBAC25!AA65*70%),"")</f>
        <v/>
      </c>
      <c r="G64" s="114" t="str">
        <f>IF(InfosVentesAmiensFoireBAC25!J65=$A$2,TablVentesAmiensFoireBAC25!AB65,"")</f>
        <v/>
      </c>
      <c r="H64" s="79" t="str">
        <f t="shared" si="1"/>
        <v/>
      </c>
      <c r="I64" s="114" t="e">
        <f t="shared" si="2"/>
        <v>#VALUE!</v>
      </c>
      <c r="J64" s="79" t="e">
        <f t="shared" si="3"/>
        <v>#VALUE!</v>
      </c>
      <c r="K64" s="79"/>
      <c r="L64" s="79" t="e">
        <f t="shared" si="4"/>
        <v>#VALUE!</v>
      </c>
      <c r="M64" s="114" t="str">
        <f>IF(TablVentesAmiensFoireBAC25!P65&gt;30,L64,"")</f>
        <v/>
      </c>
      <c r="N64" s="114" t="str">
        <f>IF(InfosVentesAmiensFoireBAC25!AK65=1,L64,"")</f>
        <v/>
      </c>
      <c r="O64" s="79"/>
      <c r="P64" s="79"/>
      <c r="Q64" s="80">
        <f>InfosVentesAmiensFoireBAC25!J38</f>
        <v>0</v>
      </c>
      <c r="R64" s="80">
        <f>IF(InfosVentesAmiensFoireBAC25!L38=0,TablVentesAmiensFoireBAC25!S38,TablVentesAmiensFoireBAC25!S38-TablVentesAmiensFoireBAC25!S38*TablVentesAmiensFoireBAC25!K38)</f>
        <v>0</v>
      </c>
    </row>
    <row r="65" spans="1:18" ht="14.25" customHeight="1" x14ac:dyDescent="0.3">
      <c r="A65" s="79"/>
      <c r="B65" s="79" t="str">
        <f>IF(InfosVentesAmiensFoireBAC25!J66=$A$2,InfosVentesAmiensFoireBAC25!Z66,"")</f>
        <v/>
      </c>
      <c r="C65" s="79" t="str">
        <f>IF(InfosVentesAmiensFoireBAC25!J66=$A$2,TablVentesAmiensFoireBAC25!S66,"")</f>
        <v/>
      </c>
      <c r="D65" s="114" t="str">
        <f>IF(InfosVentesAmiensFoireBAC25!J66=$A$2,IF(InfosVentesAmiensFoireBAC25!R66&lt;1,TablVentesAmiensFoireBAC25!S66*70%),"")</f>
        <v/>
      </c>
      <c r="E65" s="114" t="str">
        <f>IF(InfosVentesAmiensFoireBAC25!J66=$A$2,IF(InfosVentesAmiensFoireBAC25!R66&lt;1,TablVentesAmiensFoireBAC25!T66*70%),"")</f>
        <v/>
      </c>
      <c r="F65" s="114" t="str">
        <f>IF(InfosVentesAmiensFoireBAC25!J66=$A$2,IF(InfosVentesAmiensFoireBAC25!R66&lt;1,TablVentesAmiensFoireBAC25!AA66*70%),"")</f>
        <v/>
      </c>
      <c r="G65" s="114" t="str">
        <f>IF(InfosVentesAmiensFoireBAC25!J66=$A$2,TablVentesAmiensFoireBAC25!AB66,"")</f>
        <v/>
      </c>
      <c r="H65" s="79" t="str">
        <f t="shared" si="1"/>
        <v/>
      </c>
      <c r="I65" s="114" t="e">
        <f t="shared" si="2"/>
        <v>#VALUE!</v>
      </c>
      <c r="J65" s="79" t="e">
        <f t="shared" si="3"/>
        <v>#VALUE!</v>
      </c>
      <c r="K65" s="79"/>
      <c r="L65" s="79" t="e">
        <f t="shared" si="4"/>
        <v>#VALUE!</v>
      </c>
      <c r="M65" s="114" t="str">
        <f>IF(TablVentesAmiensFoireBAC25!P66&gt;30,L65,"")</f>
        <v/>
      </c>
      <c r="N65" s="114" t="str">
        <f>IF(InfosVentesAmiensFoireBAC25!AK66=1,L65,"")</f>
        <v/>
      </c>
      <c r="O65" s="79"/>
      <c r="P65" s="79"/>
      <c r="Q65" s="80">
        <f>InfosVentesAmiensFoireBAC25!J39</f>
        <v>0</v>
      </c>
      <c r="R65" s="80">
        <f>IF(InfosVentesAmiensFoireBAC25!L39=0,TablVentesAmiensFoireBAC25!S39,TablVentesAmiensFoireBAC25!S39-TablVentesAmiensFoireBAC25!S39*TablVentesAmiensFoireBAC25!K39)</f>
        <v>0</v>
      </c>
    </row>
    <row r="66" spans="1:18" ht="14.25" customHeight="1" x14ac:dyDescent="0.3">
      <c r="A66" s="79"/>
      <c r="B66" s="79" t="str">
        <f>IF(InfosVentesAmiensFoireBAC25!J67=$A$2,InfosVentesAmiensFoireBAC25!Z67,"")</f>
        <v/>
      </c>
      <c r="C66" s="79" t="str">
        <f>IF(InfosVentesAmiensFoireBAC25!J67=$A$2,TablVentesAmiensFoireBAC25!S67,"")</f>
        <v/>
      </c>
      <c r="D66" s="114" t="str">
        <f>IF(InfosVentesAmiensFoireBAC25!J67=$A$2,IF(InfosVentesAmiensFoireBAC25!R67&lt;1,TablVentesAmiensFoireBAC25!S67*70%),"")</f>
        <v/>
      </c>
      <c r="E66" s="114" t="str">
        <f>IF(InfosVentesAmiensFoireBAC25!J67=$A$2,IF(InfosVentesAmiensFoireBAC25!R67&lt;1,TablVentesAmiensFoireBAC25!T67*70%),"")</f>
        <v/>
      </c>
      <c r="F66" s="114" t="str">
        <f>IF(InfosVentesAmiensFoireBAC25!J67=$A$2,IF(InfosVentesAmiensFoireBAC25!R67&lt;1,TablVentesAmiensFoireBAC25!AA67*70%),"")</f>
        <v/>
      </c>
      <c r="G66" s="114" t="str">
        <f>IF(InfosVentesAmiensFoireBAC25!J67=$A$2,TablVentesAmiensFoireBAC25!AB67,"")</f>
        <v/>
      </c>
      <c r="H66" s="79" t="str">
        <f t="shared" si="1"/>
        <v/>
      </c>
      <c r="I66" s="114" t="e">
        <f t="shared" si="2"/>
        <v>#VALUE!</v>
      </c>
      <c r="J66" s="79" t="e">
        <f t="shared" si="3"/>
        <v>#VALUE!</v>
      </c>
      <c r="K66" s="79"/>
      <c r="L66" s="79" t="e">
        <f t="shared" si="4"/>
        <v>#VALUE!</v>
      </c>
      <c r="M66" s="114" t="str">
        <f>IF(TablVentesAmiensFoireBAC25!P67&gt;30,L66,"")</f>
        <v/>
      </c>
      <c r="N66" s="114" t="str">
        <f>IF(InfosVentesAmiensFoireBAC25!AK67=1,L66,"")</f>
        <v/>
      </c>
      <c r="O66" s="79"/>
      <c r="P66" s="79"/>
      <c r="Q66" s="80">
        <f>InfosVentesAmiensFoireBAC25!J40</f>
        <v>0</v>
      </c>
      <c r="R66" s="80">
        <f>IF(InfosVentesAmiensFoireBAC25!L40=0,TablVentesAmiensFoireBAC25!S40,TablVentesAmiensFoireBAC25!S40-TablVentesAmiensFoireBAC25!S40*TablVentesAmiensFoireBAC25!K40)</f>
        <v>0</v>
      </c>
    </row>
    <row r="67" spans="1:18" ht="14.25" customHeight="1" x14ac:dyDescent="0.3">
      <c r="A67" s="79"/>
      <c r="B67" s="79" t="str">
        <f>IF(InfosVentesAmiensFoireBAC25!J68=$A$2,InfosVentesAmiensFoireBAC25!Z68,"")</f>
        <v/>
      </c>
      <c r="C67" s="79" t="str">
        <f>IF(InfosVentesAmiensFoireBAC25!J68=$A$2,TablVentesAmiensFoireBAC25!S68,"")</f>
        <v/>
      </c>
      <c r="D67" s="114" t="str">
        <f>IF(InfosVentesAmiensFoireBAC25!J68=$A$2,IF(InfosVentesAmiensFoireBAC25!R68&lt;1,TablVentesAmiensFoireBAC25!S68*70%),"")</f>
        <v/>
      </c>
      <c r="E67" s="114" t="str">
        <f>IF(InfosVentesAmiensFoireBAC25!J68=$A$2,IF(InfosVentesAmiensFoireBAC25!R68&lt;1,TablVentesAmiensFoireBAC25!T68*70%),"")</f>
        <v/>
      </c>
      <c r="F67" s="114" t="str">
        <f>IF(InfosVentesAmiensFoireBAC25!J68=$A$2,IF(InfosVentesAmiensFoireBAC25!R68&lt;1,TablVentesAmiensFoireBAC25!AA68*70%),"")</f>
        <v/>
      </c>
      <c r="G67" s="114" t="str">
        <f>IF(InfosVentesAmiensFoireBAC25!J68=$A$2,TablVentesAmiensFoireBAC25!AB68,"")</f>
        <v/>
      </c>
      <c r="H67" s="79" t="str">
        <f t="shared" si="1"/>
        <v/>
      </c>
      <c r="I67" s="114" t="e">
        <f t="shared" si="2"/>
        <v>#VALUE!</v>
      </c>
      <c r="J67" s="79" t="e">
        <f t="shared" si="3"/>
        <v>#VALUE!</v>
      </c>
      <c r="K67" s="79"/>
      <c r="L67" s="79" t="e">
        <f t="shared" si="4"/>
        <v>#VALUE!</v>
      </c>
      <c r="M67" s="114" t="str">
        <f>IF(TablVentesAmiensFoireBAC25!P68&gt;30,L67,"")</f>
        <v/>
      </c>
      <c r="N67" s="114" t="str">
        <f>IF(InfosVentesAmiensFoireBAC25!AK68=1,L67,"")</f>
        <v/>
      </c>
      <c r="O67" s="79"/>
      <c r="P67" s="79"/>
      <c r="Q67" s="80">
        <f>InfosVentesAmiensFoireBAC25!J41</f>
        <v>0</v>
      </c>
      <c r="R67" s="80">
        <f>IF(InfosVentesAmiensFoireBAC25!L41=0,TablVentesAmiensFoireBAC25!S41,TablVentesAmiensFoireBAC25!S41-TablVentesAmiensFoireBAC25!S41*TablVentesAmiensFoireBAC25!K41)</f>
        <v>0</v>
      </c>
    </row>
    <row r="68" spans="1:18" ht="14.25" customHeight="1" x14ac:dyDescent="0.3">
      <c r="A68" s="79"/>
      <c r="B68" s="79" t="str">
        <f>IF(InfosVentesAmiensFoireBAC25!J69=$A$2,InfosVentesAmiensFoireBAC25!Z69,"")</f>
        <v/>
      </c>
      <c r="C68" s="79" t="str">
        <f>IF(InfosVentesAmiensFoireBAC25!J69=$A$2,TablVentesAmiensFoireBAC25!S69,"")</f>
        <v/>
      </c>
      <c r="D68" s="114" t="str">
        <f>IF(InfosVentesAmiensFoireBAC25!J69=$A$2,IF(InfosVentesAmiensFoireBAC25!R69&lt;1,TablVentesAmiensFoireBAC25!S69*70%),"")</f>
        <v/>
      </c>
      <c r="E68" s="114" t="str">
        <f>IF(InfosVentesAmiensFoireBAC25!J69=$A$2,IF(InfosVentesAmiensFoireBAC25!R69&lt;1,TablVentesAmiensFoireBAC25!T69*70%),"")</f>
        <v/>
      </c>
      <c r="F68" s="114" t="str">
        <f>IF(InfosVentesAmiensFoireBAC25!J69=$A$2,IF(InfosVentesAmiensFoireBAC25!R69&lt;1,TablVentesAmiensFoireBAC25!AA69*70%),"")</f>
        <v/>
      </c>
      <c r="G68" s="114" t="str">
        <f>IF(InfosVentesAmiensFoireBAC25!J69=$A$2,TablVentesAmiensFoireBAC25!AB69,"")</f>
        <v/>
      </c>
      <c r="H68" s="79" t="str">
        <f t="shared" ref="H68:H99" si="5">IF(ISERROR(ROUNDDOWN(C68/G68,1)),"",(ROUNDDOWN(C68/G68,1)))</f>
        <v/>
      </c>
      <c r="I68" s="114" t="e">
        <f t="shared" ref="I68:I99" si="6">(D68)*IF(D68&lt;1.59,0,IF(H68&lt;=1.69,$U$2,IF(H68&lt;=1.79,$U$3,IF(H68&lt;=1.89,$U$4,IF(H68&lt;=1.99,$U$5,IF(H68&lt;=2.09,$U$6,IF(H68&lt;=2.19,$U$7,IF(H68&lt;=2.29,$U$8,IF(H68&lt;=2.39,$U$9,IF(H68&lt;2.49,$U$10,IF(H68&lt;=2.59,$U$11,IF(H68&gt;=2.6,$U$12))))))))))))</f>
        <v>#VALUE!</v>
      </c>
      <c r="J68" s="79" t="e">
        <f t="shared" ref="J68:J99" si="7">(E68+F68)*9%</f>
        <v>#VALUE!</v>
      </c>
      <c r="K68" s="79"/>
      <c r="L68" s="79" t="e">
        <f t="shared" ref="L68:L99" si="8">I68+J68</f>
        <v>#VALUE!</v>
      </c>
      <c r="M68" s="114" t="str">
        <f>IF(TablVentesAmiensFoireBAC25!P69&gt;30,L68,"")</f>
        <v/>
      </c>
      <c r="N68" s="114" t="str">
        <f>IF(InfosVentesAmiensFoireBAC25!AK69=1,L68,"")</f>
        <v/>
      </c>
      <c r="O68" s="79"/>
      <c r="P68" s="79"/>
      <c r="Q68" s="80">
        <f>InfosVentesAmiensFoireBAC25!J42</f>
        <v>0</v>
      </c>
      <c r="R68" s="80">
        <f>IF(InfosVentesAmiensFoireBAC25!L42=0,TablVentesAmiensFoireBAC25!S42,TablVentesAmiensFoireBAC25!S42-TablVentesAmiensFoireBAC25!S42*TablVentesAmiensFoireBAC25!K42)</f>
        <v>0</v>
      </c>
    </row>
    <row r="69" spans="1:18" ht="14.25" customHeight="1" x14ac:dyDescent="0.3">
      <c r="A69" s="79"/>
      <c r="B69" s="79" t="str">
        <f>IF(InfosVentesAmiensFoireBAC25!J70=$A$2,InfosVentesAmiensFoireBAC25!Z70,"")</f>
        <v/>
      </c>
      <c r="C69" s="79" t="str">
        <f>IF(InfosVentesAmiensFoireBAC25!J70=$A$2,TablVentesAmiensFoireBAC25!S70,"")</f>
        <v/>
      </c>
      <c r="D69" s="114" t="str">
        <f>IF(InfosVentesAmiensFoireBAC25!J70=$A$2,IF(InfosVentesAmiensFoireBAC25!R70&lt;1,TablVentesAmiensFoireBAC25!S70*70%),"")</f>
        <v/>
      </c>
      <c r="E69" s="114" t="str">
        <f>IF(InfosVentesAmiensFoireBAC25!J70=$A$2,IF(InfosVentesAmiensFoireBAC25!R70&lt;1,TablVentesAmiensFoireBAC25!T70*70%),"")</f>
        <v/>
      </c>
      <c r="F69" s="114" t="str">
        <f>IF(InfosVentesAmiensFoireBAC25!J70=$A$2,IF(InfosVentesAmiensFoireBAC25!R70&lt;1,TablVentesAmiensFoireBAC25!AA70*70%),"")</f>
        <v/>
      </c>
      <c r="G69" s="114" t="str">
        <f>IF(InfosVentesAmiensFoireBAC25!J70=$A$2,TablVentesAmiensFoireBAC25!AB70,"")</f>
        <v/>
      </c>
      <c r="H69" s="79" t="str">
        <f t="shared" si="5"/>
        <v/>
      </c>
      <c r="I69" s="114" t="e">
        <f t="shared" si="6"/>
        <v>#VALUE!</v>
      </c>
      <c r="J69" s="79" t="e">
        <f t="shared" si="7"/>
        <v>#VALUE!</v>
      </c>
      <c r="K69" s="79"/>
      <c r="L69" s="79" t="e">
        <f t="shared" si="8"/>
        <v>#VALUE!</v>
      </c>
      <c r="M69" s="114" t="str">
        <f>IF(TablVentesAmiensFoireBAC25!P70&gt;30,L69,"")</f>
        <v/>
      </c>
      <c r="N69" s="114" t="str">
        <f>IF(InfosVentesAmiensFoireBAC25!AK70=1,L69,"")</f>
        <v/>
      </c>
      <c r="O69" s="79"/>
      <c r="P69" s="79"/>
      <c r="Q69" s="80">
        <f>InfosVentesAmiensFoireBAC25!J43</f>
        <v>0</v>
      </c>
      <c r="R69" s="80">
        <f>IF(InfosVentesAmiensFoireBAC25!L43=0,TablVentesAmiensFoireBAC25!S43,TablVentesAmiensFoireBAC25!S43-TablVentesAmiensFoireBAC25!S43*TablVentesAmiensFoireBAC25!K43)</f>
        <v>0</v>
      </c>
    </row>
    <row r="70" spans="1:18" ht="14.25" customHeight="1" x14ac:dyDescent="0.3">
      <c r="A70" s="79"/>
      <c r="B70" s="79" t="str">
        <f>IF(InfosVentesAmiensFoireBAC25!J71=$A$2,InfosVentesAmiensFoireBAC25!Z71,"")</f>
        <v/>
      </c>
      <c r="C70" s="79" t="str">
        <f>IF(InfosVentesAmiensFoireBAC25!J71=$A$2,TablVentesAmiensFoireBAC25!S71,"")</f>
        <v/>
      </c>
      <c r="D70" s="114" t="str">
        <f>IF(InfosVentesAmiensFoireBAC25!J71=$A$2,IF(InfosVentesAmiensFoireBAC25!R71&lt;1,TablVentesAmiensFoireBAC25!S71*70%),"")</f>
        <v/>
      </c>
      <c r="E70" s="114" t="str">
        <f>IF(InfosVentesAmiensFoireBAC25!J71=$A$2,IF(InfosVentesAmiensFoireBAC25!R71&lt;1,TablVentesAmiensFoireBAC25!T71*70%),"")</f>
        <v/>
      </c>
      <c r="F70" s="114" t="str">
        <f>IF(InfosVentesAmiensFoireBAC25!J71=$A$2,IF(InfosVentesAmiensFoireBAC25!R71&lt;1,TablVentesAmiensFoireBAC25!AA71*70%),"")</f>
        <v/>
      </c>
      <c r="G70" s="114" t="str">
        <f>IF(InfosVentesAmiensFoireBAC25!J71=$A$2,TablVentesAmiensFoireBAC25!AB71,"")</f>
        <v/>
      </c>
      <c r="H70" s="79" t="str">
        <f t="shared" si="5"/>
        <v/>
      </c>
      <c r="I70" s="114" t="e">
        <f t="shared" si="6"/>
        <v>#VALUE!</v>
      </c>
      <c r="J70" s="79" t="e">
        <f t="shared" si="7"/>
        <v>#VALUE!</v>
      </c>
      <c r="K70" s="79"/>
      <c r="L70" s="79" t="e">
        <f t="shared" si="8"/>
        <v>#VALUE!</v>
      </c>
      <c r="M70" s="114" t="str">
        <f>IF(TablVentesAmiensFoireBAC25!P71&gt;30,L70,"")</f>
        <v/>
      </c>
      <c r="N70" s="114" t="str">
        <f>IF(InfosVentesAmiensFoireBAC25!AK71=1,L70,"")</f>
        <v/>
      </c>
      <c r="O70" s="79"/>
      <c r="P70" s="79"/>
      <c r="Q70" s="80">
        <f>InfosVentesAmiensFoireBAC25!J44</f>
        <v>0</v>
      </c>
      <c r="R70" s="80">
        <f>IF(InfosVentesAmiensFoireBAC25!L44=0,TablVentesAmiensFoireBAC25!S44,TablVentesAmiensFoireBAC25!S44-TablVentesAmiensFoireBAC25!S44*TablVentesAmiensFoireBAC25!K44)</f>
        <v>0</v>
      </c>
    </row>
    <row r="71" spans="1:18" ht="14.25" customHeight="1" x14ac:dyDescent="0.3">
      <c r="A71" s="79"/>
      <c r="B71" s="79" t="str">
        <f>IF(InfosVentesAmiensFoireBAC25!J72=$A$2,InfosVentesAmiensFoireBAC25!Z72,"")</f>
        <v/>
      </c>
      <c r="C71" s="79" t="str">
        <f>IF(InfosVentesAmiensFoireBAC25!J72=$A$2,TablVentesAmiensFoireBAC25!S72,"")</f>
        <v/>
      </c>
      <c r="D71" s="114" t="str">
        <f>IF(InfosVentesAmiensFoireBAC25!J72=$A$2,IF(InfosVentesAmiensFoireBAC25!R72&lt;1,TablVentesAmiensFoireBAC25!S72*70%),"")</f>
        <v/>
      </c>
      <c r="E71" s="114" t="str">
        <f>IF(InfosVentesAmiensFoireBAC25!J72=$A$2,IF(InfosVentesAmiensFoireBAC25!R72&lt;1,TablVentesAmiensFoireBAC25!T72*70%),"")</f>
        <v/>
      </c>
      <c r="F71" s="114" t="str">
        <f>IF(InfosVentesAmiensFoireBAC25!J72=$A$2,IF(InfosVentesAmiensFoireBAC25!R72&lt;1,TablVentesAmiensFoireBAC25!AA72*70%),"")</f>
        <v/>
      </c>
      <c r="G71" s="114" t="str">
        <f>IF(InfosVentesAmiensFoireBAC25!J72=$A$2,TablVentesAmiensFoireBAC25!AB72,"")</f>
        <v/>
      </c>
      <c r="H71" s="79" t="str">
        <f t="shared" si="5"/>
        <v/>
      </c>
      <c r="I71" s="114" t="e">
        <f t="shared" si="6"/>
        <v>#VALUE!</v>
      </c>
      <c r="J71" s="79" t="e">
        <f t="shared" si="7"/>
        <v>#VALUE!</v>
      </c>
      <c r="K71" s="79"/>
      <c r="L71" s="79" t="e">
        <f t="shared" si="8"/>
        <v>#VALUE!</v>
      </c>
      <c r="M71" s="114" t="str">
        <f>IF(TablVentesAmiensFoireBAC25!P72&gt;30,L71,"")</f>
        <v/>
      </c>
      <c r="N71" s="114" t="str">
        <f>IF(InfosVentesAmiensFoireBAC25!AK72=1,L71,"")</f>
        <v/>
      </c>
      <c r="O71" s="79"/>
      <c r="P71" s="79"/>
      <c r="Q71" s="80">
        <f>InfosVentesAmiensFoireBAC25!J45</f>
        <v>0</v>
      </c>
      <c r="R71" s="80">
        <f>IF(InfosVentesAmiensFoireBAC25!L45=0,TablVentesAmiensFoireBAC25!S45,TablVentesAmiensFoireBAC25!S45-TablVentesAmiensFoireBAC25!S45*TablVentesAmiensFoireBAC25!K45)</f>
        <v>0</v>
      </c>
    </row>
    <row r="72" spans="1:18" ht="14.25" customHeight="1" x14ac:dyDescent="0.3">
      <c r="A72" s="79"/>
      <c r="B72" s="79" t="str">
        <f>IF(InfosVentesAmiensFoireBAC25!J73=$A$2,InfosVentesAmiensFoireBAC25!Z73,"")</f>
        <v/>
      </c>
      <c r="C72" s="79" t="str">
        <f>IF(InfosVentesAmiensFoireBAC25!J73=$A$2,TablVentesAmiensFoireBAC25!S73,"")</f>
        <v/>
      </c>
      <c r="D72" s="114" t="str">
        <f>IF(InfosVentesAmiensFoireBAC25!J73=$A$2,IF(InfosVentesAmiensFoireBAC25!R73&lt;1,TablVentesAmiensFoireBAC25!S73*70%),"")</f>
        <v/>
      </c>
      <c r="E72" s="114" t="str">
        <f>IF(InfosVentesAmiensFoireBAC25!J73=$A$2,IF(InfosVentesAmiensFoireBAC25!R73&lt;1,TablVentesAmiensFoireBAC25!T73*70%),"")</f>
        <v/>
      </c>
      <c r="F72" s="114" t="str">
        <f>IF(InfosVentesAmiensFoireBAC25!J73=$A$2,IF(InfosVentesAmiensFoireBAC25!R73&lt;1,TablVentesAmiensFoireBAC25!AA73*70%),"")</f>
        <v/>
      </c>
      <c r="G72" s="114" t="str">
        <f>IF(InfosVentesAmiensFoireBAC25!J73=$A$2,TablVentesAmiensFoireBAC25!AB73,"")</f>
        <v/>
      </c>
      <c r="H72" s="79" t="str">
        <f t="shared" si="5"/>
        <v/>
      </c>
      <c r="I72" s="114" t="e">
        <f t="shared" si="6"/>
        <v>#VALUE!</v>
      </c>
      <c r="J72" s="79" t="e">
        <f t="shared" si="7"/>
        <v>#VALUE!</v>
      </c>
      <c r="K72" s="79"/>
      <c r="L72" s="79" t="e">
        <f t="shared" si="8"/>
        <v>#VALUE!</v>
      </c>
      <c r="M72" s="114" t="str">
        <f>IF(TablVentesAmiensFoireBAC25!P73&gt;30,L72,"")</f>
        <v/>
      </c>
      <c r="N72" s="114" t="str">
        <f>IF(InfosVentesAmiensFoireBAC25!AK73=1,L72,"")</f>
        <v/>
      </c>
      <c r="O72" s="79"/>
      <c r="P72" s="79"/>
      <c r="Q72" s="80">
        <f>InfosVentesAmiensFoireBAC25!J46</f>
        <v>0</v>
      </c>
      <c r="R72" s="80">
        <f>IF(InfosVentesAmiensFoireBAC25!L46=0,TablVentesAmiensFoireBAC25!S46,TablVentesAmiensFoireBAC25!S46-TablVentesAmiensFoireBAC25!S46*TablVentesAmiensFoireBAC25!K46)</f>
        <v>0</v>
      </c>
    </row>
    <row r="73" spans="1:18" ht="14.25" customHeight="1" x14ac:dyDescent="0.3">
      <c r="A73" s="79"/>
      <c r="B73" s="79" t="str">
        <f>IF(InfosVentesAmiensFoireBAC25!J74=$A$2,InfosVentesAmiensFoireBAC25!Z74,"")</f>
        <v/>
      </c>
      <c r="C73" s="79" t="str">
        <f>IF(InfosVentesAmiensFoireBAC25!J74=$A$2,TablVentesAmiensFoireBAC25!S74,"")</f>
        <v/>
      </c>
      <c r="D73" s="114" t="str">
        <f>IF(InfosVentesAmiensFoireBAC25!J74=$A$2,IF(InfosVentesAmiensFoireBAC25!R74&lt;1,TablVentesAmiensFoireBAC25!S74*70%),"")</f>
        <v/>
      </c>
      <c r="E73" s="114" t="str">
        <f>IF(InfosVentesAmiensFoireBAC25!J74=$A$2,IF(InfosVentesAmiensFoireBAC25!R74&lt;1,TablVentesAmiensFoireBAC25!T74*70%),"")</f>
        <v/>
      </c>
      <c r="F73" s="114" t="str">
        <f>IF(InfosVentesAmiensFoireBAC25!J74=$A$2,IF(InfosVentesAmiensFoireBAC25!R74&lt;1,TablVentesAmiensFoireBAC25!AA74*70%),"")</f>
        <v/>
      </c>
      <c r="G73" s="114" t="str">
        <f>IF(InfosVentesAmiensFoireBAC25!J74=$A$2,TablVentesAmiensFoireBAC25!AB74,"")</f>
        <v/>
      </c>
      <c r="H73" s="79" t="str">
        <f t="shared" si="5"/>
        <v/>
      </c>
      <c r="I73" s="114" t="e">
        <f t="shared" si="6"/>
        <v>#VALUE!</v>
      </c>
      <c r="J73" s="79" t="e">
        <f t="shared" si="7"/>
        <v>#VALUE!</v>
      </c>
      <c r="K73" s="79"/>
      <c r="L73" s="79" t="e">
        <f t="shared" si="8"/>
        <v>#VALUE!</v>
      </c>
      <c r="M73" s="114" t="str">
        <f>IF(TablVentesAmiensFoireBAC25!P74&gt;30,L73,"")</f>
        <v/>
      </c>
      <c r="N73" s="114" t="str">
        <f>IF(InfosVentesAmiensFoireBAC25!AK74=1,L73,"")</f>
        <v/>
      </c>
      <c r="O73" s="79"/>
      <c r="P73" s="79"/>
      <c r="Q73" s="80">
        <f>InfosVentesAmiensFoireBAC25!J47</f>
        <v>0</v>
      </c>
      <c r="R73" s="80">
        <f>IF(InfosVentesAmiensFoireBAC25!L47=0,TablVentesAmiensFoireBAC25!S47,TablVentesAmiensFoireBAC25!S47-TablVentesAmiensFoireBAC25!S47*TablVentesAmiensFoireBAC25!K47)</f>
        <v>0</v>
      </c>
    </row>
    <row r="74" spans="1:18" ht="14.25" customHeight="1" x14ac:dyDescent="0.3">
      <c r="A74" s="79"/>
      <c r="B74" s="79" t="str">
        <f>IF(InfosVentesAmiensFoireBAC25!J75=$A$2,InfosVentesAmiensFoireBAC25!Z75,"")</f>
        <v/>
      </c>
      <c r="C74" s="79" t="str">
        <f>IF(InfosVentesAmiensFoireBAC25!J75=$A$2,TablVentesAmiensFoireBAC25!S75,"")</f>
        <v/>
      </c>
      <c r="D74" s="114" t="str">
        <f>IF(InfosVentesAmiensFoireBAC25!J75=$A$2,IF(InfosVentesAmiensFoireBAC25!R75&lt;1,TablVentesAmiensFoireBAC25!S75*70%),"")</f>
        <v/>
      </c>
      <c r="E74" s="114" t="str">
        <f>IF(InfosVentesAmiensFoireBAC25!J75=$A$2,IF(InfosVentesAmiensFoireBAC25!R75&lt;1,TablVentesAmiensFoireBAC25!T75*70%),"")</f>
        <v/>
      </c>
      <c r="F74" s="114" t="str">
        <f>IF(InfosVentesAmiensFoireBAC25!J75=$A$2,IF(InfosVentesAmiensFoireBAC25!R75&lt;1,TablVentesAmiensFoireBAC25!AA75*70%),"")</f>
        <v/>
      </c>
      <c r="G74" s="114" t="str">
        <f>IF(InfosVentesAmiensFoireBAC25!J75=$A$2,TablVentesAmiensFoireBAC25!AB75,"")</f>
        <v/>
      </c>
      <c r="H74" s="79" t="str">
        <f t="shared" si="5"/>
        <v/>
      </c>
      <c r="I74" s="114" t="e">
        <f t="shared" si="6"/>
        <v>#VALUE!</v>
      </c>
      <c r="J74" s="79" t="e">
        <f t="shared" si="7"/>
        <v>#VALUE!</v>
      </c>
      <c r="K74" s="79"/>
      <c r="L74" s="79" t="e">
        <f t="shared" si="8"/>
        <v>#VALUE!</v>
      </c>
      <c r="M74" s="114" t="str">
        <f>IF(TablVentesAmiensFoireBAC25!P75&gt;30,L74,"")</f>
        <v/>
      </c>
      <c r="N74" s="114" t="str">
        <f>IF(InfosVentesAmiensFoireBAC25!AK75=1,L74,"")</f>
        <v/>
      </c>
      <c r="O74" s="79"/>
      <c r="P74" s="79"/>
      <c r="Q74" s="80">
        <f>InfosVentesAmiensFoireBAC25!J48</f>
        <v>0</v>
      </c>
      <c r="R74" s="80">
        <f>IF(InfosVentesAmiensFoireBAC25!L48=0,TablVentesAmiensFoireBAC25!S48,TablVentesAmiensFoireBAC25!S48-TablVentesAmiensFoireBAC25!S48*TablVentesAmiensFoireBAC25!K48)</f>
        <v>0</v>
      </c>
    </row>
    <row r="75" spans="1:18" ht="14.25" customHeight="1" x14ac:dyDescent="0.3">
      <c r="A75" s="79"/>
      <c r="B75" s="79" t="str">
        <f>IF(InfosVentesAmiensFoireBAC25!J76=$A$2,InfosVentesAmiensFoireBAC25!Z76,"")</f>
        <v/>
      </c>
      <c r="C75" s="79" t="str">
        <f>IF(InfosVentesAmiensFoireBAC25!J76=$A$2,TablVentesAmiensFoireBAC25!S76,"")</f>
        <v/>
      </c>
      <c r="D75" s="114" t="str">
        <f>IF(InfosVentesAmiensFoireBAC25!J76=$A$2,IF(InfosVentesAmiensFoireBAC25!R76&lt;1,TablVentesAmiensFoireBAC25!S76*70%),"")</f>
        <v/>
      </c>
      <c r="E75" s="114" t="str">
        <f>IF(InfosVentesAmiensFoireBAC25!J76=$A$2,IF(InfosVentesAmiensFoireBAC25!R76&lt;1,TablVentesAmiensFoireBAC25!T76*70%),"")</f>
        <v/>
      </c>
      <c r="F75" s="114" t="str">
        <f>IF(InfosVentesAmiensFoireBAC25!J76=$A$2,IF(InfosVentesAmiensFoireBAC25!R76&lt;1,TablVentesAmiensFoireBAC25!AA76*70%),"")</f>
        <v/>
      </c>
      <c r="G75" s="114" t="str">
        <f>IF(InfosVentesAmiensFoireBAC25!J76=$A$2,TablVentesAmiensFoireBAC25!AB76,"")</f>
        <v/>
      </c>
      <c r="H75" s="79" t="str">
        <f t="shared" si="5"/>
        <v/>
      </c>
      <c r="I75" s="114" t="e">
        <f t="shared" si="6"/>
        <v>#VALUE!</v>
      </c>
      <c r="J75" s="79" t="e">
        <f t="shared" si="7"/>
        <v>#VALUE!</v>
      </c>
      <c r="K75" s="79"/>
      <c r="L75" s="79" t="e">
        <f t="shared" si="8"/>
        <v>#VALUE!</v>
      </c>
      <c r="M75" s="114" t="str">
        <f>IF(TablVentesAmiensFoireBAC25!P76&gt;30,L75,"")</f>
        <v/>
      </c>
      <c r="N75" s="114" t="str">
        <f>IF(InfosVentesAmiensFoireBAC25!AK76=1,L75,"")</f>
        <v/>
      </c>
      <c r="O75" s="79"/>
      <c r="P75" s="79"/>
      <c r="Q75" s="80">
        <f>InfosVentesAmiensFoireBAC25!J49</f>
        <v>0</v>
      </c>
      <c r="R75" s="80">
        <f>IF(InfosVentesAmiensFoireBAC25!L49=0,TablVentesAmiensFoireBAC25!S49,TablVentesAmiensFoireBAC25!S49-TablVentesAmiensFoireBAC25!S49*TablVentesAmiensFoireBAC25!K49)</f>
        <v>0</v>
      </c>
    </row>
    <row r="76" spans="1:18" ht="14.25" customHeight="1" x14ac:dyDescent="0.3">
      <c r="A76" s="79"/>
      <c r="B76" s="79" t="str">
        <f>IF(InfosVentesAmiensFoireBAC25!J77=$A$2,InfosVentesAmiensFoireBAC25!Z77,"")</f>
        <v/>
      </c>
      <c r="C76" s="79" t="str">
        <f>IF(InfosVentesAmiensFoireBAC25!J77=$A$2,TablVentesAmiensFoireBAC25!S77,"")</f>
        <v/>
      </c>
      <c r="D76" s="114" t="str">
        <f>IF(InfosVentesAmiensFoireBAC25!J77=$A$2,IF(InfosVentesAmiensFoireBAC25!R77&lt;1,TablVentesAmiensFoireBAC25!S77*70%),"")</f>
        <v/>
      </c>
      <c r="E76" s="114" t="str">
        <f>IF(InfosVentesAmiensFoireBAC25!J77=$A$2,IF(InfosVentesAmiensFoireBAC25!R77&lt;1,TablVentesAmiensFoireBAC25!T77*70%),"")</f>
        <v/>
      </c>
      <c r="F76" s="114" t="str">
        <f>IF(InfosVentesAmiensFoireBAC25!J77=$A$2,IF(InfosVentesAmiensFoireBAC25!R77&lt;1,TablVentesAmiensFoireBAC25!AA77*70%),"")</f>
        <v/>
      </c>
      <c r="G76" s="114" t="str">
        <f>IF(InfosVentesAmiensFoireBAC25!J77=$A$2,TablVentesAmiensFoireBAC25!AB77,"")</f>
        <v/>
      </c>
      <c r="H76" s="79" t="str">
        <f t="shared" si="5"/>
        <v/>
      </c>
      <c r="I76" s="114" t="e">
        <f t="shared" si="6"/>
        <v>#VALUE!</v>
      </c>
      <c r="J76" s="79" t="e">
        <f t="shared" si="7"/>
        <v>#VALUE!</v>
      </c>
      <c r="K76" s="79"/>
      <c r="L76" s="79" t="e">
        <f t="shared" si="8"/>
        <v>#VALUE!</v>
      </c>
      <c r="M76" s="114" t="str">
        <f>IF(TablVentesAmiensFoireBAC25!P77&gt;30,L76,"")</f>
        <v/>
      </c>
      <c r="N76" s="114" t="str">
        <f>IF(InfosVentesAmiensFoireBAC25!AK77=1,L76,"")</f>
        <v/>
      </c>
      <c r="O76" s="79"/>
      <c r="P76" s="79"/>
      <c r="Q76" s="80">
        <f>InfosVentesAmiensFoireBAC25!J50</f>
        <v>0</v>
      </c>
      <c r="R76" s="80">
        <f>IF(InfosVentesAmiensFoireBAC25!L50=0,TablVentesAmiensFoireBAC25!S50,TablVentesAmiensFoireBAC25!S50-TablVentesAmiensFoireBAC25!S50*TablVentesAmiensFoireBAC25!K50)</f>
        <v>0</v>
      </c>
    </row>
    <row r="77" spans="1:18" ht="14.25" customHeight="1" x14ac:dyDescent="0.3">
      <c r="A77" s="79"/>
      <c r="B77" s="79" t="str">
        <f>IF(InfosVentesAmiensFoireBAC25!J78=$A$2,InfosVentesAmiensFoireBAC25!Z78,"")</f>
        <v/>
      </c>
      <c r="C77" s="79" t="str">
        <f>IF(InfosVentesAmiensFoireBAC25!J78=$A$2,TablVentesAmiensFoireBAC25!S78,"")</f>
        <v/>
      </c>
      <c r="D77" s="114" t="str">
        <f>IF(InfosVentesAmiensFoireBAC25!J78=$A$2,IF(InfosVentesAmiensFoireBAC25!R78&lt;1,TablVentesAmiensFoireBAC25!S78*70%),"")</f>
        <v/>
      </c>
      <c r="E77" s="114" t="str">
        <f>IF(InfosVentesAmiensFoireBAC25!J78=$A$2,IF(InfosVentesAmiensFoireBAC25!R78&lt;1,TablVentesAmiensFoireBAC25!T78*70%),"")</f>
        <v/>
      </c>
      <c r="F77" s="114" t="str">
        <f>IF(InfosVentesAmiensFoireBAC25!J78=$A$2,IF(InfosVentesAmiensFoireBAC25!R78&lt;1,TablVentesAmiensFoireBAC25!AA78*70%),"")</f>
        <v/>
      </c>
      <c r="G77" s="114" t="str">
        <f>IF(InfosVentesAmiensFoireBAC25!J78=$A$2,TablVentesAmiensFoireBAC25!AB78,"")</f>
        <v/>
      </c>
      <c r="H77" s="79" t="str">
        <f t="shared" si="5"/>
        <v/>
      </c>
      <c r="I77" s="114" t="e">
        <f t="shared" si="6"/>
        <v>#VALUE!</v>
      </c>
      <c r="J77" s="79" t="e">
        <f t="shared" si="7"/>
        <v>#VALUE!</v>
      </c>
      <c r="K77" s="79"/>
      <c r="L77" s="79" t="e">
        <f t="shared" si="8"/>
        <v>#VALUE!</v>
      </c>
      <c r="M77" s="114" t="str">
        <f>IF(TablVentesAmiensFoireBAC25!P78&gt;30,L77,"")</f>
        <v/>
      </c>
      <c r="N77" s="114" t="str">
        <f>IF(InfosVentesAmiensFoireBAC25!AK78=1,L77,"")</f>
        <v/>
      </c>
      <c r="O77" s="79"/>
      <c r="P77" s="79"/>
      <c r="Q77" s="80">
        <f>InfosVentesAmiensFoireBAC25!J51</f>
        <v>0</v>
      </c>
      <c r="R77" s="80">
        <f>IF(InfosVentesAmiensFoireBAC25!L51=0,TablVentesAmiensFoireBAC25!S51,TablVentesAmiensFoireBAC25!S51-TablVentesAmiensFoireBAC25!S51*TablVentesAmiensFoireBAC25!K51)</f>
        <v>0</v>
      </c>
    </row>
    <row r="78" spans="1:18" ht="14.25" customHeight="1" x14ac:dyDescent="0.3">
      <c r="A78" s="79"/>
      <c r="B78" s="79" t="str">
        <f>IF(InfosVentesAmiensFoireBAC25!J79=$A$2,InfosVentesAmiensFoireBAC25!Z79,"")</f>
        <v/>
      </c>
      <c r="C78" s="79" t="str">
        <f>IF(InfosVentesAmiensFoireBAC25!J79=$A$2,TablVentesAmiensFoireBAC25!S79,"")</f>
        <v/>
      </c>
      <c r="D78" s="114" t="str">
        <f>IF(InfosVentesAmiensFoireBAC25!J79=$A$2,IF(InfosVentesAmiensFoireBAC25!R79&lt;1,TablVentesAmiensFoireBAC25!S79*70%),"")</f>
        <v/>
      </c>
      <c r="E78" s="114" t="str">
        <f>IF(InfosVentesAmiensFoireBAC25!J79=$A$2,IF(InfosVentesAmiensFoireBAC25!R79&lt;1,TablVentesAmiensFoireBAC25!T79*70%),"")</f>
        <v/>
      </c>
      <c r="F78" s="114" t="str">
        <f>IF(InfosVentesAmiensFoireBAC25!J79=$A$2,IF(InfosVentesAmiensFoireBAC25!R79&lt;1,TablVentesAmiensFoireBAC25!AA79*70%),"")</f>
        <v/>
      </c>
      <c r="G78" s="114" t="str">
        <f>IF(InfosVentesAmiensFoireBAC25!J79=$A$2,TablVentesAmiensFoireBAC25!AB79,"")</f>
        <v/>
      </c>
      <c r="H78" s="79" t="str">
        <f t="shared" si="5"/>
        <v/>
      </c>
      <c r="I78" s="114" t="e">
        <f t="shared" si="6"/>
        <v>#VALUE!</v>
      </c>
      <c r="J78" s="79" t="e">
        <f t="shared" si="7"/>
        <v>#VALUE!</v>
      </c>
      <c r="K78" s="79"/>
      <c r="L78" s="79" t="e">
        <f t="shared" si="8"/>
        <v>#VALUE!</v>
      </c>
      <c r="M78" s="114" t="str">
        <f>IF(TablVentesAmiensFoireBAC25!P79&gt;30,L78,"")</f>
        <v/>
      </c>
      <c r="N78" s="114" t="str">
        <f>IF(InfosVentesAmiensFoireBAC25!AK79=1,L78,"")</f>
        <v/>
      </c>
      <c r="O78" s="79"/>
      <c r="P78" s="79"/>
      <c r="Q78" s="80">
        <f>InfosVentesAmiensFoireBAC25!J52</f>
        <v>0</v>
      </c>
      <c r="R78" s="80">
        <f>IF(InfosVentesAmiensFoireBAC25!L52=0,TablVentesAmiensFoireBAC25!S52,TablVentesAmiensFoireBAC25!S52-TablVentesAmiensFoireBAC25!S52*TablVentesAmiensFoireBAC25!K52)</f>
        <v>0</v>
      </c>
    </row>
    <row r="79" spans="1:18" ht="14.25" customHeight="1" x14ac:dyDescent="0.3">
      <c r="A79" s="79"/>
      <c r="B79" s="79" t="str">
        <f>IF(InfosVentesAmiensFoireBAC25!J80=$A$2,InfosVentesAmiensFoireBAC25!Z80,"")</f>
        <v/>
      </c>
      <c r="C79" s="79" t="str">
        <f>IF(InfosVentesAmiensFoireBAC25!J80=$A$2,TablVentesAmiensFoireBAC25!S80,"")</f>
        <v/>
      </c>
      <c r="D79" s="114" t="str">
        <f>IF(InfosVentesAmiensFoireBAC25!J80=$A$2,IF(InfosVentesAmiensFoireBAC25!R80&lt;1,TablVentesAmiensFoireBAC25!S80*70%),"")</f>
        <v/>
      </c>
      <c r="E79" s="114" t="str">
        <f>IF(InfosVentesAmiensFoireBAC25!J80=$A$2,IF(InfosVentesAmiensFoireBAC25!R80&lt;1,TablVentesAmiensFoireBAC25!T80*70%),"")</f>
        <v/>
      </c>
      <c r="F79" s="114" t="str">
        <f>IF(InfosVentesAmiensFoireBAC25!J80=$A$2,IF(InfosVentesAmiensFoireBAC25!R80&lt;1,TablVentesAmiensFoireBAC25!AA80*70%),"")</f>
        <v/>
      </c>
      <c r="G79" s="114" t="str">
        <f>IF(InfosVentesAmiensFoireBAC25!J80=$A$2,TablVentesAmiensFoireBAC25!AB80,"")</f>
        <v/>
      </c>
      <c r="H79" s="79" t="str">
        <f t="shared" si="5"/>
        <v/>
      </c>
      <c r="I79" s="114" t="e">
        <f t="shared" si="6"/>
        <v>#VALUE!</v>
      </c>
      <c r="J79" s="79" t="e">
        <f t="shared" si="7"/>
        <v>#VALUE!</v>
      </c>
      <c r="K79" s="79"/>
      <c r="L79" s="79" t="e">
        <f t="shared" si="8"/>
        <v>#VALUE!</v>
      </c>
      <c r="M79" s="114" t="str">
        <f>IF(TablVentesAmiensFoireBAC25!P80&gt;30,L79,"")</f>
        <v/>
      </c>
      <c r="N79" s="114" t="str">
        <f>IF(InfosVentesAmiensFoireBAC25!AK80=1,L79,"")</f>
        <v/>
      </c>
      <c r="O79" s="79"/>
      <c r="P79" s="79"/>
      <c r="Q79" s="80">
        <f>InfosVentesAmiensFoireBAC25!J53</f>
        <v>0</v>
      </c>
      <c r="R79" s="80">
        <f>IF(InfosVentesAmiensFoireBAC25!L53=0,TablVentesAmiensFoireBAC25!S53,TablVentesAmiensFoireBAC25!S53-TablVentesAmiensFoireBAC25!S53*TablVentesAmiensFoireBAC25!K53)</f>
        <v>0</v>
      </c>
    </row>
    <row r="80" spans="1:18" ht="14.25" customHeight="1" x14ac:dyDescent="0.3">
      <c r="A80" s="79"/>
      <c r="B80" s="79" t="str">
        <f>IF(InfosVentesAmiensFoireBAC25!J81=$A$2,InfosVentesAmiensFoireBAC25!Z81,"")</f>
        <v/>
      </c>
      <c r="C80" s="79" t="str">
        <f>IF(InfosVentesAmiensFoireBAC25!J81=$A$2,TablVentesAmiensFoireBAC25!S81,"")</f>
        <v/>
      </c>
      <c r="D80" s="114" t="str">
        <f>IF(InfosVentesAmiensFoireBAC25!J81=$A$2,IF(InfosVentesAmiensFoireBAC25!R81&lt;1,TablVentesAmiensFoireBAC25!S81*70%),"")</f>
        <v/>
      </c>
      <c r="E80" s="114" t="str">
        <f>IF(InfosVentesAmiensFoireBAC25!J81=$A$2,IF(InfosVentesAmiensFoireBAC25!R81&lt;1,TablVentesAmiensFoireBAC25!T81*70%),"")</f>
        <v/>
      </c>
      <c r="F80" s="114" t="str">
        <f>IF(InfosVentesAmiensFoireBAC25!J81=$A$2,IF(InfosVentesAmiensFoireBAC25!R81&lt;1,TablVentesAmiensFoireBAC25!AA81*70%),"")</f>
        <v/>
      </c>
      <c r="G80" s="114" t="str">
        <f>IF(InfosVentesAmiensFoireBAC25!J81=$A$2,TablVentesAmiensFoireBAC25!AB81,"")</f>
        <v/>
      </c>
      <c r="H80" s="79" t="str">
        <f t="shared" si="5"/>
        <v/>
      </c>
      <c r="I80" s="114" t="e">
        <f t="shared" si="6"/>
        <v>#VALUE!</v>
      </c>
      <c r="J80" s="79" t="e">
        <f t="shared" si="7"/>
        <v>#VALUE!</v>
      </c>
      <c r="K80" s="79"/>
      <c r="L80" s="79" t="e">
        <f t="shared" si="8"/>
        <v>#VALUE!</v>
      </c>
      <c r="M80" s="114" t="str">
        <f>IF(TablVentesAmiensFoireBAC25!P81&gt;30,L80,"")</f>
        <v/>
      </c>
      <c r="N80" s="114" t="str">
        <f>IF(InfosVentesAmiensFoireBAC25!AK81=1,L80,"")</f>
        <v/>
      </c>
      <c r="O80" s="79"/>
      <c r="P80" s="79"/>
      <c r="Q80" s="80">
        <f>InfosVentesAmiensFoireBAC25!J54</f>
        <v>0</v>
      </c>
      <c r="R80" s="80">
        <f>IF(InfosVentesAmiensFoireBAC25!L54=0,TablVentesAmiensFoireBAC25!S54,TablVentesAmiensFoireBAC25!S54-TablVentesAmiensFoireBAC25!S54*TablVentesAmiensFoireBAC25!K54)</f>
        <v>0</v>
      </c>
    </row>
    <row r="81" spans="1:18" ht="14.25" customHeight="1" x14ac:dyDescent="0.3">
      <c r="A81" s="79"/>
      <c r="B81" s="79" t="str">
        <f>IF(InfosVentesAmiensFoireBAC25!J82=$A$2,InfosVentesAmiensFoireBAC25!Z82,"")</f>
        <v/>
      </c>
      <c r="C81" s="79" t="str">
        <f>IF(InfosVentesAmiensFoireBAC25!J82=$A$2,TablVentesAmiensFoireBAC25!S82,"")</f>
        <v/>
      </c>
      <c r="D81" s="114" t="str">
        <f>IF(InfosVentesAmiensFoireBAC25!J82=$A$2,IF(InfosVentesAmiensFoireBAC25!R82&lt;1,TablVentesAmiensFoireBAC25!S82*70%),"")</f>
        <v/>
      </c>
      <c r="E81" s="114" t="str">
        <f>IF(InfosVentesAmiensFoireBAC25!J82=$A$2,IF(InfosVentesAmiensFoireBAC25!R82&lt;1,TablVentesAmiensFoireBAC25!T82*70%),"")</f>
        <v/>
      </c>
      <c r="F81" s="114" t="str">
        <f>IF(InfosVentesAmiensFoireBAC25!J82=$A$2,IF(InfosVentesAmiensFoireBAC25!R82&lt;1,TablVentesAmiensFoireBAC25!AA82*70%),"")</f>
        <v/>
      </c>
      <c r="G81" s="114" t="str">
        <f>IF(InfosVentesAmiensFoireBAC25!J82=$A$2,TablVentesAmiensFoireBAC25!AB82,"")</f>
        <v/>
      </c>
      <c r="H81" s="79" t="str">
        <f t="shared" si="5"/>
        <v/>
      </c>
      <c r="I81" s="114" t="e">
        <f t="shared" si="6"/>
        <v>#VALUE!</v>
      </c>
      <c r="J81" s="79" t="e">
        <f t="shared" si="7"/>
        <v>#VALUE!</v>
      </c>
      <c r="K81" s="79"/>
      <c r="L81" s="79" t="e">
        <f t="shared" si="8"/>
        <v>#VALUE!</v>
      </c>
      <c r="M81" s="114" t="str">
        <f>IF(TablVentesAmiensFoireBAC25!P82&gt;30,L81,"")</f>
        <v/>
      </c>
      <c r="N81" s="114" t="str">
        <f>IF(InfosVentesAmiensFoireBAC25!AK82=1,L81,"")</f>
        <v/>
      </c>
      <c r="O81" s="79"/>
      <c r="P81" s="79"/>
      <c r="Q81" s="80">
        <f>InfosVentesAmiensFoireBAC25!J55</f>
        <v>0</v>
      </c>
      <c r="R81" s="80">
        <f>IF(InfosVentesAmiensFoireBAC25!L55=0,TablVentesAmiensFoireBAC25!S55,TablVentesAmiensFoireBAC25!S55-TablVentesAmiensFoireBAC25!S55*TablVentesAmiensFoireBAC25!K55)</f>
        <v>0</v>
      </c>
    </row>
    <row r="82" spans="1:18" ht="14.25" customHeight="1" x14ac:dyDescent="0.3">
      <c r="A82" s="79"/>
      <c r="B82" s="79" t="str">
        <f>IF(InfosVentesAmiensFoireBAC25!J83=$A$2,InfosVentesAmiensFoireBAC25!Z83,"")</f>
        <v/>
      </c>
      <c r="C82" s="79" t="str">
        <f>IF(InfosVentesAmiensFoireBAC25!J83=$A$2,TablVentesAmiensFoireBAC25!S83,"")</f>
        <v/>
      </c>
      <c r="D82" s="114" t="str">
        <f>IF(InfosVentesAmiensFoireBAC25!J83=$A$2,IF(InfosVentesAmiensFoireBAC25!R83&lt;1,TablVentesAmiensFoireBAC25!S83*70%),"")</f>
        <v/>
      </c>
      <c r="E82" s="114" t="str">
        <f>IF(InfosVentesAmiensFoireBAC25!J83=$A$2,IF(InfosVentesAmiensFoireBAC25!R83&lt;1,TablVentesAmiensFoireBAC25!T83*70%),"")</f>
        <v/>
      </c>
      <c r="F82" s="114" t="str">
        <f>IF(InfosVentesAmiensFoireBAC25!J83=$A$2,IF(InfosVentesAmiensFoireBAC25!R83&lt;1,TablVentesAmiensFoireBAC25!AA83*70%),"")</f>
        <v/>
      </c>
      <c r="G82" s="114" t="str">
        <f>IF(InfosVentesAmiensFoireBAC25!J83=$A$2,TablVentesAmiensFoireBAC25!AB83,"")</f>
        <v/>
      </c>
      <c r="H82" s="79" t="str">
        <f t="shared" si="5"/>
        <v/>
      </c>
      <c r="I82" s="114" t="e">
        <f t="shared" si="6"/>
        <v>#VALUE!</v>
      </c>
      <c r="J82" s="79" t="e">
        <f t="shared" si="7"/>
        <v>#VALUE!</v>
      </c>
      <c r="K82" s="79"/>
      <c r="L82" s="79" t="e">
        <f t="shared" si="8"/>
        <v>#VALUE!</v>
      </c>
      <c r="M82" s="114" t="str">
        <f>IF(TablVentesAmiensFoireBAC25!P83&gt;30,L82,"")</f>
        <v/>
      </c>
      <c r="N82" s="114" t="str">
        <f>IF(InfosVentesAmiensFoireBAC25!AK83=1,L82,"")</f>
        <v/>
      </c>
      <c r="O82" s="79"/>
      <c r="P82" s="79"/>
      <c r="Q82" s="80">
        <f>InfosVentesAmiensFoireBAC25!J56</f>
        <v>0</v>
      </c>
      <c r="R82" s="80">
        <f>IF(InfosVentesAmiensFoireBAC25!L56=0,TablVentesAmiensFoireBAC25!S56,TablVentesAmiensFoireBAC25!S56-TablVentesAmiensFoireBAC25!S56*TablVentesAmiensFoireBAC25!K56)</f>
        <v>0</v>
      </c>
    </row>
    <row r="83" spans="1:18" ht="14.25" customHeight="1" x14ac:dyDescent="0.3">
      <c r="A83" s="79"/>
      <c r="B83" s="79" t="str">
        <f>IF(InfosVentesAmiensFoireBAC25!J84=$A$2,InfosVentesAmiensFoireBAC25!Z84,"")</f>
        <v/>
      </c>
      <c r="C83" s="79" t="str">
        <f>IF(InfosVentesAmiensFoireBAC25!J84=$A$2,TablVentesAmiensFoireBAC25!S84,"")</f>
        <v/>
      </c>
      <c r="D83" s="114" t="str">
        <f>IF(InfosVentesAmiensFoireBAC25!J84=$A$2,IF(InfosVentesAmiensFoireBAC25!R84&lt;1,TablVentesAmiensFoireBAC25!S84*70%),"")</f>
        <v/>
      </c>
      <c r="E83" s="114" t="str">
        <f>IF(InfosVentesAmiensFoireBAC25!J84=$A$2,IF(InfosVentesAmiensFoireBAC25!R84&lt;1,TablVentesAmiensFoireBAC25!T84*70%),"")</f>
        <v/>
      </c>
      <c r="F83" s="114" t="str">
        <f>IF(InfosVentesAmiensFoireBAC25!J84=$A$2,IF(InfosVentesAmiensFoireBAC25!R84&lt;1,TablVentesAmiensFoireBAC25!AA84*70%),"")</f>
        <v/>
      </c>
      <c r="G83" s="114" t="str">
        <f>IF(InfosVentesAmiensFoireBAC25!J84=$A$2,TablVentesAmiensFoireBAC25!AB84,"")</f>
        <v/>
      </c>
      <c r="H83" s="79" t="str">
        <f t="shared" si="5"/>
        <v/>
      </c>
      <c r="I83" s="114" t="e">
        <f t="shared" si="6"/>
        <v>#VALUE!</v>
      </c>
      <c r="J83" s="79" t="e">
        <f t="shared" si="7"/>
        <v>#VALUE!</v>
      </c>
      <c r="K83" s="79"/>
      <c r="L83" s="79" t="e">
        <f t="shared" si="8"/>
        <v>#VALUE!</v>
      </c>
      <c r="M83" s="114" t="str">
        <f>IF(TablVentesAmiensFoireBAC25!P84&gt;30,L83,"")</f>
        <v/>
      </c>
      <c r="N83" s="114" t="str">
        <f>IF(InfosVentesAmiensFoireBAC25!AK84=1,L83,"")</f>
        <v/>
      </c>
      <c r="O83" s="79"/>
      <c r="P83" s="79"/>
      <c r="Q83" s="80">
        <f>InfosVentesAmiensFoireBAC25!J57</f>
        <v>0</v>
      </c>
      <c r="R83" s="80">
        <f>IF(InfosVentesAmiensFoireBAC25!L57=0,TablVentesAmiensFoireBAC25!S57,TablVentesAmiensFoireBAC25!S57-TablVentesAmiensFoireBAC25!S57*TablVentesAmiensFoireBAC25!K57)</f>
        <v>0</v>
      </c>
    </row>
    <row r="84" spans="1:18" ht="14.25" customHeight="1" x14ac:dyDescent="0.3">
      <c r="A84" s="79"/>
      <c r="B84" s="79" t="str">
        <f>IF(InfosVentesAmiensFoireBAC25!J85=$A$2,InfosVentesAmiensFoireBAC25!Z85,"")</f>
        <v/>
      </c>
      <c r="C84" s="79" t="str">
        <f>IF(InfosVentesAmiensFoireBAC25!J85=$A$2,TablVentesAmiensFoireBAC25!S85,"")</f>
        <v/>
      </c>
      <c r="D84" s="114" t="str">
        <f>IF(InfosVentesAmiensFoireBAC25!J85=$A$2,IF(InfosVentesAmiensFoireBAC25!R85&lt;1,TablVentesAmiensFoireBAC25!S85*70%),"")</f>
        <v/>
      </c>
      <c r="E84" s="114" t="str">
        <f>IF(InfosVentesAmiensFoireBAC25!J85=$A$2,IF(InfosVentesAmiensFoireBAC25!R85&lt;1,TablVentesAmiensFoireBAC25!T85*70%),"")</f>
        <v/>
      </c>
      <c r="F84" s="114" t="str">
        <f>IF(InfosVentesAmiensFoireBAC25!J85=$A$2,IF(InfosVentesAmiensFoireBAC25!R85&lt;1,TablVentesAmiensFoireBAC25!AA85*70%),"")</f>
        <v/>
      </c>
      <c r="G84" s="114" t="str">
        <f>IF(InfosVentesAmiensFoireBAC25!J85=$A$2,TablVentesAmiensFoireBAC25!AB85,"")</f>
        <v/>
      </c>
      <c r="H84" s="79" t="str">
        <f t="shared" si="5"/>
        <v/>
      </c>
      <c r="I84" s="114" t="e">
        <f t="shared" si="6"/>
        <v>#VALUE!</v>
      </c>
      <c r="J84" s="79" t="e">
        <f t="shared" si="7"/>
        <v>#VALUE!</v>
      </c>
      <c r="K84" s="79"/>
      <c r="L84" s="79" t="e">
        <f t="shared" si="8"/>
        <v>#VALUE!</v>
      </c>
      <c r="M84" s="114" t="str">
        <f>IF(TablVentesAmiensFoireBAC25!P85&gt;30,L84,"")</f>
        <v/>
      </c>
      <c r="N84" s="114" t="str">
        <f>IF(InfosVentesAmiensFoireBAC25!AK85=1,L84,"")</f>
        <v/>
      </c>
      <c r="O84" s="79"/>
      <c r="P84" s="79"/>
      <c r="Q84" s="80">
        <f>InfosVentesAmiensFoireBAC25!J58</f>
        <v>0</v>
      </c>
      <c r="R84" s="80">
        <f>IF(InfosVentesAmiensFoireBAC25!L58=0,TablVentesAmiensFoireBAC25!S58,TablVentesAmiensFoireBAC25!S58-TablVentesAmiensFoireBAC25!S58*TablVentesAmiensFoireBAC25!K58)</f>
        <v>0</v>
      </c>
    </row>
    <row r="85" spans="1:18" ht="14.25" customHeight="1" x14ac:dyDescent="0.3">
      <c r="A85" s="79"/>
      <c r="B85" s="79" t="str">
        <f>IF(InfosVentesAmiensFoireBAC25!J86=$A$2,InfosVentesAmiensFoireBAC25!Z86,"")</f>
        <v/>
      </c>
      <c r="C85" s="79" t="str">
        <f>IF(InfosVentesAmiensFoireBAC25!J86=$A$2,TablVentesAmiensFoireBAC25!S86,"")</f>
        <v/>
      </c>
      <c r="D85" s="114" t="str">
        <f>IF(InfosVentesAmiensFoireBAC25!J86=$A$2,IF(InfosVentesAmiensFoireBAC25!R86&lt;1,TablVentesAmiensFoireBAC25!S86*70%),"")</f>
        <v/>
      </c>
      <c r="E85" s="114" t="str">
        <f>IF(InfosVentesAmiensFoireBAC25!J86=$A$2,IF(InfosVentesAmiensFoireBAC25!R86&lt;1,TablVentesAmiensFoireBAC25!T86*70%),"")</f>
        <v/>
      </c>
      <c r="F85" s="114" t="str">
        <f>IF(InfosVentesAmiensFoireBAC25!J86=$A$2,IF(InfosVentesAmiensFoireBAC25!R86&lt;1,TablVentesAmiensFoireBAC25!AA86*70%),"")</f>
        <v/>
      </c>
      <c r="G85" s="114" t="str">
        <f>IF(InfosVentesAmiensFoireBAC25!J86=$A$2,TablVentesAmiensFoireBAC25!AB86,"")</f>
        <v/>
      </c>
      <c r="H85" s="79" t="str">
        <f t="shared" si="5"/>
        <v/>
      </c>
      <c r="I85" s="114" t="e">
        <f t="shared" si="6"/>
        <v>#VALUE!</v>
      </c>
      <c r="J85" s="79" t="e">
        <f t="shared" si="7"/>
        <v>#VALUE!</v>
      </c>
      <c r="K85" s="79"/>
      <c r="L85" s="79" t="e">
        <f t="shared" si="8"/>
        <v>#VALUE!</v>
      </c>
      <c r="M85" s="114" t="str">
        <f>IF(TablVentesAmiensFoireBAC25!P86&gt;30,L85,"")</f>
        <v/>
      </c>
      <c r="N85" s="114" t="str">
        <f>IF(InfosVentesAmiensFoireBAC25!AK86=1,L85,"")</f>
        <v/>
      </c>
      <c r="O85" s="79"/>
      <c r="P85" s="79"/>
      <c r="Q85" s="80">
        <f>InfosVentesAmiensFoireBAC25!J59</f>
        <v>0</v>
      </c>
      <c r="R85" s="80">
        <f>IF(InfosVentesAmiensFoireBAC25!L59=0,TablVentesAmiensFoireBAC25!S59,TablVentesAmiensFoireBAC25!S59-TablVentesAmiensFoireBAC25!S59*TablVentesAmiensFoireBAC25!K59)</f>
        <v>0</v>
      </c>
    </row>
    <row r="86" spans="1:18" ht="14.25" customHeight="1" x14ac:dyDescent="0.3">
      <c r="A86" s="79"/>
      <c r="B86" s="79" t="str">
        <f>IF(InfosVentesAmiensFoireBAC25!J87=$A$2,InfosVentesAmiensFoireBAC25!Z87,"")</f>
        <v/>
      </c>
      <c r="C86" s="79" t="str">
        <f>IF(InfosVentesAmiensFoireBAC25!J87=$A$2,TablVentesAmiensFoireBAC25!S87,"")</f>
        <v/>
      </c>
      <c r="D86" s="114" t="str">
        <f>IF(InfosVentesAmiensFoireBAC25!J87=$A$2,IF(InfosVentesAmiensFoireBAC25!R87&lt;1,TablVentesAmiensFoireBAC25!S87*70%),"")</f>
        <v/>
      </c>
      <c r="E86" s="114" t="str">
        <f>IF(InfosVentesAmiensFoireBAC25!J87=$A$2,IF(InfosVentesAmiensFoireBAC25!R87&lt;1,TablVentesAmiensFoireBAC25!T87*70%),"")</f>
        <v/>
      </c>
      <c r="F86" s="114" t="str">
        <f>IF(InfosVentesAmiensFoireBAC25!J87=$A$2,IF(InfosVentesAmiensFoireBAC25!R87&lt;1,TablVentesAmiensFoireBAC25!AA87*70%),"")</f>
        <v/>
      </c>
      <c r="G86" s="114" t="str">
        <f>IF(InfosVentesAmiensFoireBAC25!J87=$A$2,TablVentesAmiensFoireBAC25!AB87,"")</f>
        <v/>
      </c>
      <c r="H86" s="79" t="str">
        <f t="shared" si="5"/>
        <v/>
      </c>
      <c r="I86" s="114" t="e">
        <f t="shared" si="6"/>
        <v>#VALUE!</v>
      </c>
      <c r="J86" s="79" t="e">
        <f t="shared" si="7"/>
        <v>#VALUE!</v>
      </c>
      <c r="K86" s="79"/>
      <c r="L86" s="79" t="e">
        <f t="shared" si="8"/>
        <v>#VALUE!</v>
      </c>
      <c r="M86" s="114" t="str">
        <f>IF(TablVentesAmiensFoireBAC25!P87&gt;30,L86,"")</f>
        <v/>
      </c>
      <c r="N86" s="114" t="str">
        <f>IF(InfosVentesAmiensFoireBAC25!AK87=1,L86,"")</f>
        <v/>
      </c>
      <c r="O86" s="79"/>
      <c r="P86" s="79"/>
      <c r="Q86" s="80">
        <f>InfosVentesAmiensFoireBAC25!J60</f>
        <v>0</v>
      </c>
      <c r="R86" s="80">
        <f>IF(InfosVentesAmiensFoireBAC25!L60=0,TablVentesAmiensFoireBAC25!S60,TablVentesAmiensFoireBAC25!S60-TablVentesAmiensFoireBAC25!S60*TablVentesAmiensFoireBAC25!K60)</f>
        <v>0</v>
      </c>
    </row>
    <row r="87" spans="1:18" ht="14.25" customHeight="1" x14ac:dyDescent="0.3">
      <c r="A87" s="79"/>
      <c r="B87" s="79" t="str">
        <f>IF(InfosVentesAmiensFoireBAC25!J88=$A$2,InfosVentesAmiensFoireBAC25!Z88,"")</f>
        <v/>
      </c>
      <c r="C87" s="79" t="str">
        <f>IF(InfosVentesAmiensFoireBAC25!J88=$A$2,TablVentesAmiensFoireBAC25!S88,"")</f>
        <v/>
      </c>
      <c r="D87" s="114" t="str">
        <f>IF(InfosVentesAmiensFoireBAC25!J88=$A$2,IF(InfosVentesAmiensFoireBAC25!R88&lt;1,TablVentesAmiensFoireBAC25!S88*70%),"")</f>
        <v/>
      </c>
      <c r="E87" s="114" t="str">
        <f>IF(InfosVentesAmiensFoireBAC25!J88=$A$2,IF(InfosVentesAmiensFoireBAC25!R88&lt;1,TablVentesAmiensFoireBAC25!T88*70%),"")</f>
        <v/>
      </c>
      <c r="F87" s="114" t="str">
        <f>IF(InfosVentesAmiensFoireBAC25!J88=$A$2,IF(InfosVentesAmiensFoireBAC25!R88&lt;1,TablVentesAmiensFoireBAC25!AA88*70%),"")</f>
        <v/>
      </c>
      <c r="G87" s="114" t="str">
        <f>IF(InfosVentesAmiensFoireBAC25!J88=$A$2,TablVentesAmiensFoireBAC25!AB88,"")</f>
        <v/>
      </c>
      <c r="H87" s="79" t="str">
        <f t="shared" si="5"/>
        <v/>
      </c>
      <c r="I87" s="114" t="e">
        <f t="shared" si="6"/>
        <v>#VALUE!</v>
      </c>
      <c r="J87" s="79" t="e">
        <f t="shared" si="7"/>
        <v>#VALUE!</v>
      </c>
      <c r="K87" s="79"/>
      <c r="L87" s="79" t="e">
        <f t="shared" si="8"/>
        <v>#VALUE!</v>
      </c>
      <c r="M87" s="114" t="str">
        <f>IF(TablVentesAmiensFoireBAC25!P88&gt;30,L87,"")</f>
        <v/>
      </c>
      <c r="N87" s="114" t="str">
        <f>IF(InfosVentesAmiensFoireBAC25!AK88=1,L87,"")</f>
        <v/>
      </c>
      <c r="O87" s="79"/>
      <c r="P87" s="79"/>
      <c r="Q87" s="80">
        <f>InfosVentesAmiensFoireBAC25!J61</f>
        <v>0</v>
      </c>
      <c r="R87" s="80">
        <f>IF(InfosVentesAmiensFoireBAC25!L61=0,TablVentesAmiensFoireBAC25!S61,TablVentesAmiensFoireBAC25!S61-TablVentesAmiensFoireBAC25!S61*TablVentesAmiensFoireBAC25!K61)</f>
        <v>0</v>
      </c>
    </row>
    <row r="88" spans="1:18" ht="14.25" customHeight="1" x14ac:dyDescent="0.3">
      <c r="A88" s="79"/>
      <c r="B88" s="79" t="str">
        <f>IF(InfosVentesAmiensFoireBAC25!J89=$A$2,InfosVentesAmiensFoireBAC25!Z89,"")</f>
        <v/>
      </c>
      <c r="C88" s="79" t="str">
        <f>IF(InfosVentesAmiensFoireBAC25!J89=$A$2,TablVentesAmiensFoireBAC25!S89,"")</f>
        <v/>
      </c>
      <c r="D88" s="114" t="str">
        <f>IF(InfosVentesAmiensFoireBAC25!J89=$A$2,IF(InfosVentesAmiensFoireBAC25!R89&lt;1,TablVentesAmiensFoireBAC25!S89*70%),"")</f>
        <v/>
      </c>
      <c r="E88" s="114" t="str">
        <f>IF(InfosVentesAmiensFoireBAC25!J89=$A$2,IF(InfosVentesAmiensFoireBAC25!R89&lt;1,TablVentesAmiensFoireBAC25!T89*70%),"")</f>
        <v/>
      </c>
      <c r="F88" s="114" t="str">
        <f>IF(InfosVentesAmiensFoireBAC25!J89=$A$2,IF(InfosVentesAmiensFoireBAC25!R89&lt;1,TablVentesAmiensFoireBAC25!AA89*70%),"")</f>
        <v/>
      </c>
      <c r="G88" s="114" t="str">
        <f>IF(InfosVentesAmiensFoireBAC25!J89=$A$2,TablVentesAmiensFoireBAC25!AB89,"")</f>
        <v/>
      </c>
      <c r="H88" s="79" t="str">
        <f t="shared" si="5"/>
        <v/>
      </c>
      <c r="I88" s="114" t="e">
        <f t="shared" si="6"/>
        <v>#VALUE!</v>
      </c>
      <c r="J88" s="79" t="e">
        <f t="shared" si="7"/>
        <v>#VALUE!</v>
      </c>
      <c r="K88" s="79"/>
      <c r="L88" s="79" t="e">
        <f t="shared" si="8"/>
        <v>#VALUE!</v>
      </c>
      <c r="M88" s="114" t="str">
        <f>IF(TablVentesAmiensFoireBAC25!P89&gt;30,L88,"")</f>
        <v/>
      </c>
      <c r="N88" s="114" t="str">
        <f>IF(InfosVentesAmiensFoireBAC25!AK89=1,L88,"")</f>
        <v/>
      </c>
      <c r="O88" s="79"/>
      <c r="P88" s="79"/>
      <c r="Q88" s="80">
        <f>InfosVentesAmiensFoireBAC25!J62</f>
        <v>0</v>
      </c>
      <c r="R88" s="80">
        <f>IF(InfosVentesAmiensFoireBAC25!L62=0,TablVentesAmiensFoireBAC25!S62,TablVentesAmiensFoireBAC25!S62-TablVentesAmiensFoireBAC25!S62*TablVentesAmiensFoireBAC25!K62)</f>
        <v>0</v>
      </c>
    </row>
    <row r="89" spans="1:18" ht="14.25" customHeight="1" x14ac:dyDescent="0.3">
      <c r="A89" s="79"/>
      <c r="B89" s="79" t="str">
        <f>IF(InfosVentesAmiensFoireBAC25!J90=$A$2,InfosVentesAmiensFoireBAC25!Z90,"")</f>
        <v/>
      </c>
      <c r="C89" s="79" t="str">
        <f>IF(InfosVentesAmiensFoireBAC25!J90=$A$2,TablVentesAmiensFoireBAC25!S90,"")</f>
        <v/>
      </c>
      <c r="D89" s="114" t="str">
        <f>IF(InfosVentesAmiensFoireBAC25!J90=$A$2,IF(InfosVentesAmiensFoireBAC25!R90&lt;1,TablVentesAmiensFoireBAC25!S90*70%),"")</f>
        <v/>
      </c>
      <c r="E89" s="114" t="str">
        <f>IF(InfosVentesAmiensFoireBAC25!J90=$A$2,IF(InfosVentesAmiensFoireBAC25!R90&lt;1,TablVentesAmiensFoireBAC25!T90*70%),"")</f>
        <v/>
      </c>
      <c r="F89" s="114" t="str">
        <f>IF(InfosVentesAmiensFoireBAC25!J90=$A$2,IF(InfosVentesAmiensFoireBAC25!R90&lt;1,TablVentesAmiensFoireBAC25!AA90*70%),"")</f>
        <v/>
      </c>
      <c r="G89" s="114" t="str">
        <f>IF(InfosVentesAmiensFoireBAC25!J90=$A$2,TablVentesAmiensFoireBAC25!AB90,"")</f>
        <v/>
      </c>
      <c r="H89" s="79" t="str">
        <f t="shared" si="5"/>
        <v/>
      </c>
      <c r="I89" s="114" t="e">
        <f t="shared" si="6"/>
        <v>#VALUE!</v>
      </c>
      <c r="J89" s="79" t="e">
        <f t="shared" si="7"/>
        <v>#VALUE!</v>
      </c>
      <c r="K89" s="79"/>
      <c r="L89" s="79" t="e">
        <f t="shared" si="8"/>
        <v>#VALUE!</v>
      </c>
      <c r="M89" s="114" t="str">
        <f>IF(TablVentesAmiensFoireBAC25!P90&gt;30,L89,"")</f>
        <v/>
      </c>
      <c r="N89" s="114" t="str">
        <f>IF(InfosVentesAmiensFoireBAC25!AK90=1,L89,"")</f>
        <v/>
      </c>
      <c r="O89" s="79"/>
      <c r="P89" s="79"/>
      <c r="Q89" s="80">
        <f>InfosVentesAmiensFoireBAC25!J63</f>
        <v>0</v>
      </c>
      <c r="R89" s="80">
        <f>IF(InfosVentesAmiensFoireBAC25!L63=0,TablVentesAmiensFoireBAC25!S63,TablVentesAmiensFoireBAC25!S63-TablVentesAmiensFoireBAC25!S63*TablVentesAmiensFoireBAC25!K63)</f>
        <v>0</v>
      </c>
    </row>
    <row r="90" spans="1:18" ht="14.25" customHeight="1" x14ac:dyDescent="0.3">
      <c r="A90" s="79"/>
      <c r="B90" s="79" t="str">
        <f>IF(InfosVentesAmiensFoireBAC25!J91=$A$2,InfosVentesAmiensFoireBAC25!Z91,"")</f>
        <v/>
      </c>
      <c r="C90" s="79" t="str">
        <f>IF(InfosVentesAmiensFoireBAC25!J91=$A$2,TablVentesAmiensFoireBAC25!S91,"")</f>
        <v/>
      </c>
      <c r="D90" s="114" t="str">
        <f>IF(InfosVentesAmiensFoireBAC25!J91=$A$2,IF(InfosVentesAmiensFoireBAC25!R91&lt;1,TablVentesAmiensFoireBAC25!S91*70%),"")</f>
        <v/>
      </c>
      <c r="E90" s="114" t="str">
        <f>IF(InfosVentesAmiensFoireBAC25!J91=$A$2,IF(InfosVentesAmiensFoireBAC25!R91&lt;1,TablVentesAmiensFoireBAC25!T91*70%),"")</f>
        <v/>
      </c>
      <c r="F90" s="114" t="str">
        <f>IF(InfosVentesAmiensFoireBAC25!J91=$A$2,IF(InfosVentesAmiensFoireBAC25!R91&lt;1,TablVentesAmiensFoireBAC25!AA91*70%),"")</f>
        <v/>
      </c>
      <c r="G90" s="114" t="str">
        <f>IF(InfosVentesAmiensFoireBAC25!J91=$A$2,TablVentesAmiensFoireBAC25!AB91,"")</f>
        <v/>
      </c>
      <c r="H90" s="79" t="str">
        <f t="shared" si="5"/>
        <v/>
      </c>
      <c r="I90" s="114" t="e">
        <f t="shared" si="6"/>
        <v>#VALUE!</v>
      </c>
      <c r="J90" s="79" t="e">
        <f t="shared" si="7"/>
        <v>#VALUE!</v>
      </c>
      <c r="K90" s="79"/>
      <c r="L90" s="79" t="e">
        <f t="shared" si="8"/>
        <v>#VALUE!</v>
      </c>
      <c r="M90" s="114" t="str">
        <f>IF(TablVentesAmiensFoireBAC25!P91&gt;30,L90,"")</f>
        <v/>
      </c>
      <c r="N90" s="114" t="str">
        <f>IF(InfosVentesAmiensFoireBAC25!AK91=1,L90,"")</f>
        <v/>
      </c>
      <c r="O90" s="79"/>
      <c r="P90" s="79"/>
      <c r="Q90" s="80">
        <f>InfosVentesAmiensFoireBAC25!J64</f>
        <v>0</v>
      </c>
      <c r="R90" s="80">
        <f>IF(InfosVentesAmiensFoireBAC25!L64=0,TablVentesAmiensFoireBAC25!S64,TablVentesAmiensFoireBAC25!S64-TablVentesAmiensFoireBAC25!S64*TablVentesAmiensFoireBAC25!K64)</f>
        <v>0</v>
      </c>
    </row>
    <row r="91" spans="1:18" ht="14.25" customHeight="1" x14ac:dyDescent="0.3">
      <c r="A91" s="79"/>
      <c r="B91" s="79" t="str">
        <f>IF(InfosVentesAmiensFoireBAC25!J92=$A$2,InfosVentesAmiensFoireBAC25!Z92,"")</f>
        <v/>
      </c>
      <c r="C91" s="79" t="str">
        <f>IF(InfosVentesAmiensFoireBAC25!J92=$A$2,TablVentesAmiensFoireBAC25!S92,"")</f>
        <v/>
      </c>
      <c r="D91" s="114" t="str">
        <f>IF(InfosVentesAmiensFoireBAC25!J92=$A$2,IF(InfosVentesAmiensFoireBAC25!R92&lt;1,TablVentesAmiensFoireBAC25!S92*70%),"")</f>
        <v/>
      </c>
      <c r="E91" s="114" t="str">
        <f>IF(InfosVentesAmiensFoireBAC25!J92=$A$2,IF(InfosVentesAmiensFoireBAC25!R92&lt;1,TablVentesAmiensFoireBAC25!T92*70%),"")</f>
        <v/>
      </c>
      <c r="F91" s="114" t="str">
        <f>IF(InfosVentesAmiensFoireBAC25!J92=$A$2,IF(InfosVentesAmiensFoireBAC25!R92&lt;1,TablVentesAmiensFoireBAC25!AA92*70%),"")</f>
        <v/>
      </c>
      <c r="G91" s="114" t="str">
        <f>IF(InfosVentesAmiensFoireBAC25!J92=$A$2,TablVentesAmiensFoireBAC25!AB92,"")</f>
        <v/>
      </c>
      <c r="H91" s="79" t="str">
        <f t="shared" si="5"/>
        <v/>
      </c>
      <c r="I91" s="114" t="e">
        <f t="shared" si="6"/>
        <v>#VALUE!</v>
      </c>
      <c r="J91" s="79" t="e">
        <f t="shared" si="7"/>
        <v>#VALUE!</v>
      </c>
      <c r="K91" s="79"/>
      <c r="L91" s="79" t="e">
        <f t="shared" si="8"/>
        <v>#VALUE!</v>
      </c>
      <c r="M91" s="114" t="str">
        <f>IF(TablVentesAmiensFoireBAC25!P92&gt;30,L91,"")</f>
        <v/>
      </c>
      <c r="N91" s="114" t="str">
        <f>IF(InfosVentesAmiensFoireBAC25!AK92=1,L91,"")</f>
        <v/>
      </c>
      <c r="O91" s="79"/>
      <c r="P91" s="79"/>
      <c r="Q91" s="80">
        <f>InfosVentesAmiensFoireBAC25!J65</f>
        <v>0</v>
      </c>
      <c r="R91" s="80">
        <f>IF(InfosVentesAmiensFoireBAC25!L65=0,TablVentesAmiensFoireBAC25!S65,TablVentesAmiensFoireBAC25!S65-TablVentesAmiensFoireBAC25!S65*TablVentesAmiensFoireBAC25!K65)</f>
        <v>0</v>
      </c>
    </row>
    <row r="92" spans="1:18" ht="14.25" customHeight="1" x14ac:dyDescent="0.3">
      <c r="A92" s="79"/>
      <c r="B92" s="79" t="str">
        <f>IF(InfosVentesAmiensFoireBAC25!J93=$A$2,InfosVentesAmiensFoireBAC25!Z93,"")</f>
        <v/>
      </c>
      <c r="C92" s="79" t="str">
        <f>IF(InfosVentesAmiensFoireBAC25!J93=$A$2,TablVentesAmiensFoireBAC25!S93,"")</f>
        <v/>
      </c>
      <c r="D92" s="114" t="str">
        <f>IF(InfosVentesAmiensFoireBAC25!J93=$A$2,IF(InfosVentesAmiensFoireBAC25!R93&lt;1,TablVentesAmiensFoireBAC25!S93*70%),"")</f>
        <v/>
      </c>
      <c r="E92" s="114" t="str">
        <f>IF(InfosVentesAmiensFoireBAC25!J93=$A$2,IF(InfosVentesAmiensFoireBAC25!R93&lt;1,TablVentesAmiensFoireBAC25!T93*70%),"")</f>
        <v/>
      </c>
      <c r="F92" s="114" t="str">
        <f>IF(InfosVentesAmiensFoireBAC25!J93=$A$2,IF(InfosVentesAmiensFoireBAC25!R93&lt;1,TablVentesAmiensFoireBAC25!AA93*70%),"")</f>
        <v/>
      </c>
      <c r="G92" s="114" t="str">
        <f>IF(InfosVentesAmiensFoireBAC25!J93=$A$2,TablVentesAmiensFoireBAC25!AB93,"")</f>
        <v/>
      </c>
      <c r="H92" s="79" t="str">
        <f t="shared" si="5"/>
        <v/>
      </c>
      <c r="I92" s="114" t="e">
        <f t="shared" si="6"/>
        <v>#VALUE!</v>
      </c>
      <c r="J92" s="79" t="e">
        <f t="shared" si="7"/>
        <v>#VALUE!</v>
      </c>
      <c r="K92" s="79"/>
      <c r="L92" s="79" t="e">
        <f t="shared" si="8"/>
        <v>#VALUE!</v>
      </c>
      <c r="M92" s="114" t="str">
        <f>IF(TablVentesAmiensFoireBAC25!P93&gt;30,L92,"")</f>
        <v/>
      </c>
      <c r="N92" s="114" t="str">
        <f>IF(InfosVentesAmiensFoireBAC25!AK93=1,L92,"")</f>
        <v/>
      </c>
      <c r="O92" s="79"/>
      <c r="P92" s="79"/>
      <c r="Q92" s="80">
        <f>InfosVentesAmiensFoireBAC25!J66</f>
        <v>0</v>
      </c>
      <c r="R92" s="80">
        <f>IF(InfosVentesAmiensFoireBAC25!L66=0,TablVentesAmiensFoireBAC25!S66,TablVentesAmiensFoireBAC25!S66-TablVentesAmiensFoireBAC25!S66*TablVentesAmiensFoireBAC25!K66)</f>
        <v>0</v>
      </c>
    </row>
    <row r="93" spans="1:18" ht="14.25" customHeight="1" x14ac:dyDescent="0.3">
      <c r="A93" s="79"/>
      <c r="B93" s="79" t="str">
        <f>IF(InfosVentesAmiensFoireBAC25!J94=$A$2,InfosVentesAmiensFoireBAC25!Z94,"")</f>
        <v/>
      </c>
      <c r="C93" s="79" t="str">
        <f>IF(InfosVentesAmiensFoireBAC25!J94=$A$2,TablVentesAmiensFoireBAC25!S94,"")</f>
        <v/>
      </c>
      <c r="D93" s="114" t="str">
        <f>IF(InfosVentesAmiensFoireBAC25!J94=$A$2,IF(InfosVentesAmiensFoireBAC25!R94&lt;1,TablVentesAmiensFoireBAC25!S94*70%),"")</f>
        <v/>
      </c>
      <c r="E93" s="114" t="str">
        <f>IF(InfosVentesAmiensFoireBAC25!J94=$A$2,IF(InfosVentesAmiensFoireBAC25!R94&lt;1,TablVentesAmiensFoireBAC25!T94*70%),"")</f>
        <v/>
      </c>
      <c r="F93" s="114" t="str">
        <f>IF(InfosVentesAmiensFoireBAC25!J94=$A$2,IF(InfosVentesAmiensFoireBAC25!R94&lt;1,TablVentesAmiensFoireBAC25!AA94*70%),"")</f>
        <v/>
      </c>
      <c r="G93" s="114" t="str">
        <f>IF(InfosVentesAmiensFoireBAC25!J94=$A$2,TablVentesAmiensFoireBAC25!AB94,"")</f>
        <v/>
      </c>
      <c r="H93" s="79" t="str">
        <f t="shared" si="5"/>
        <v/>
      </c>
      <c r="I93" s="114" t="e">
        <f t="shared" si="6"/>
        <v>#VALUE!</v>
      </c>
      <c r="J93" s="79" t="e">
        <f t="shared" si="7"/>
        <v>#VALUE!</v>
      </c>
      <c r="K93" s="79"/>
      <c r="L93" s="79" t="e">
        <f t="shared" si="8"/>
        <v>#VALUE!</v>
      </c>
      <c r="M93" s="114" t="str">
        <f>IF(TablVentesAmiensFoireBAC25!P94&gt;30,L93,"")</f>
        <v/>
      </c>
      <c r="N93" s="114" t="str">
        <f>IF(InfosVentesAmiensFoireBAC25!AK94=1,L93,"")</f>
        <v/>
      </c>
      <c r="O93" s="79"/>
      <c r="P93" s="79"/>
      <c r="Q93" s="80">
        <f>InfosVentesAmiensFoireBAC25!J67</f>
        <v>0</v>
      </c>
      <c r="R93" s="80">
        <f>IF(InfosVentesAmiensFoireBAC25!L67=0,TablVentesAmiensFoireBAC25!S67,TablVentesAmiensFoireBAC25!S67-TablVentesAmiensFoireBAC25!S67*TablVentesAmiensFoireBAC25!K67)</f>
        <v>0</v>
      </c>
    </row>
    <row r="94" spans="1:18" ht="14.25" customHeight="1" x14ac:dyDescent="0.3">
      <c r="A94" s="79"/>
      <c r="B94" s="79" t="str">
        <f>IF(InfosVentesAmiensFoireBAC25!J95=$A$2,InfosVentesAmiensFoireBAC25!Z95,"")</f>
        <v/>
      </c>
      <c r="C94" s="79" t="str">
        <f>IF(InfosVentesAmiensFoireBAC25!J95=$A$2,TablVentesAmiensFoireBAC25!S95,"")</f>
        <v/>
      </c>
      <c r="D94" s="114" t="str">
        <f>IF(InfosVentesAmiensFoireBAC25!J95=$A$2,IF(InfosVentesAmiensFoireBAC25!R95&lt;1,TablVentesAmiensFoireBAC25!S95*70%),"")</f>
        <v/>
      </c>
      <c r="E94" s="114" t="str">
        <f>IF(InfosVentesAmiensFoireBAC25!J95=$A$2,IF(InfosVentesAmiensFoireBAC25!R95&lt;1,TablVentesAmiensFoireBAC25!T95*70%),"")</f>
        <v/>
      </c>
      <c r="F94" s="114" t="str">
        <f>IF(InfosVentesAmiensFoireBAC25!J95=$A$2,IF(InfosVentesAmiensFoireBAC25!R95&lt;1,TablVentesAmiensFoireBAC25!AA95*70%),"")</f>
        <v/>
      </c>
      <c r="G94" s="114" t="str">
        <f>IF(InfosVentesAmiensFoireBAC25!J95=$A$2,TablVentesAmiensFoireBAC25!AB95,"")</f>
        <v/>
      </c>
      <c r="H94" s="79" t="str">
        <f t="shared" si="5"/>
        <v/>
      </c>
      <c r="I94" s="114" t="e">
        <f t="shared" si="6"/>
        <v>#VALUE!</v>
      </c>
      <c r="J94" s="79" t="e">
        <f t="shared" si="7"/>
        <v>#VALUE!</v>
      </c>
      <c r="K94" s="79"/>
      <c r="L94" s="79" t="e">
        <f t="shared" si="8"/>
        <v>#VALUE!</v>
      </c>
      <c r="M94" s="114" t="str">
        <f>IF(TablVentesAmiensFoireBAC25!P95&gt;30,L94,"")</f>
        <v/>
      </c>
      <c r="N94" s="114" t="str">
        <f>IF(InfosVentesAmiensFoireBAC25!AK95=1,L94,"")</f>
        <v/>
      </c>
      <c r="O94" s="79"/>
      <c r="P94" s="79"/>
      <c r="Q94" s="80">
        <f>InfosVentesAmiensFoireBAC25!J68</f>
        <v>0</v>
      </c>
      <c r="R94" s="80">
        <f>IF(InfosVentesAmiensFoireBAC25!L68=0,TablVentesAmiensFoireBAC25!S68,TablVentesAmiensFoireBAC25!S68-TablVentesAmiensFoireBAC25!S68*TablVentesAmiensFoireBAC25!K68)</f>
        <v>0</v>
      </c>
    </row>
    <row r="95" spans="1:18" ht="14.25" customHeight="1" x14ac:dyDescent="0.3">
      <c r="A95" s="79"/>
      <c r="B95" s="79" t="str">
        <f>IF(InfosVentesAmiensFoireBAC25!J96=$A$2,InfosVentesAmiensFoireBAC25!Z96,"")</f>
        <v/>
      </c>
      <c r="C95" s="79" t="str">
        <f>IF(InfosVentesAmiensFoireBAC25!J96=$A$2,TablVentesAmiensFoireBAC25!S96,"")</f>
        <v/>
      </c>
      <c r="D95" s="114" t="str">
        <f>IF(InfosVentesAmiensFoireBAC25!J96=$A$2,IF(InfosVentesAmiensFoireBAC25!R96&lt;1,TablVentesAmiensFoireBAC25!S96*70%),"")</f>
        <v/>
      </c>
      <c r="E95" s="114" t="str">
        <f>IF(InfosVentesAmiensFoireBAC25!J96=$A$2,IF(InfosVentesAmiensFoireBAC25!R96&lt;1,TablVentesAmiensFoireBAC25!T96*70%),"")</f>
        <v/>
      </c>
      <c r="F95" s="114" t="str">
        <f>IF(InfosVentesAmiensFoireBAC25!J96=$A$2,IF(InfosVentesAmiensFoireBAC25!R96&lt;1,TablVentesAmiensFoireBAC25!AA96*70%),"")</f>
        <v/>
      </c>
      <c r="G95" s="114" t="str">
        <f>IF(InfosVentesAmiensFoireBAC25!J96=$A$2,TablVentesAmiensFoireBAC25!AB96,"")</f>
        <v/>
      </c>
      <c r="H95" s="79" t="str">
        <f t="shared" si="5"/>
        <v/>
      </c>
      <c r="I95" s="114" t="e">
        <f t="shared" si="6"/>
        <v>#VALUE!</v>
      </c>
      <c r="J95" s="79" t="e">
        <f t="shared" si="7"/>
        <v>#VALUE!</v>
      </c>
      <c r="K95" s="79"/>
      <c r="L95" s="79" t="e">
        <f t="shared" si="8"/>
        <v>#VALUE!</v>
      </c>
      <c r="M95" s="114" t="str">
        <f>IF(TablVentesAmiensFoireBAC25!P96&gt;30,L95,"")</f>
        <v/>
      </c>
      <c r="N95" s="114" t="str">
        <f>IF(InfosVentesAmiensFoireBAC25!AK96=1,L95,"")</f>
        <v/>
      </c>
      <c r="O95" s="79"/>
      <c r="P95" s="79"/>
      <c r="Q95" s="80">
        <f>InfosVentesAmiensFoireBAC25!J69</f>
        <v>0</v>
      </c>
      <c r="R95" s="80">
        <f>IF(InfosVentesAmiensFoireBAC25!L69=0,TablVentesAmiensFoireBAC25!S69,TablVentesAmiensFoireBAC25!S69-TablVentesAmiensFoireBAC25!S69*TablVentesAmiensFoireBAC25!K69)</f>
        <v>0</v>
      </c>
    </row>
    <row r="96" spans="1:18" ht="14.25" customHeight="1" x14ac:dyDescent="0.3">
      <c r="A96" s="79"/>
      <c r="B96" s="79" t="str">
        <f>IF(InfosVentesAmiensFoireBAC25!J97=$A$2,InfosVentesAmiensFoireBAC25!Z97,"")</f>
        <v/>
      </c>
      <c r="C96" s="79" t="str">
        <f>IF(InfosVentesAmiensFoireBAC25!J97=$A$2,TablVentesAmiensFoireBAC25!S97,"")</f>
        <v/>
      </c>
      <c r="D96" s="114" t="str">
        <f>IF(InfosVentesAmiensFoireBAC25!J97=$A$2,IF(InfosVentesAmiensFoireBAC25!R97&lt;1,TablVentesAmiensFoireBAC25!S97*70%),"")</f>
        <v/>
      </c>
      <c r="E96" s="114" t="str">
        <f>IF(InfosVentesAmiensFoireBAC25!J97=$A$2,IF(InfosVentesAmiensFoireBAC25!R97&lt;1,TablVentesAmiensFoireBAC25!T97*70%),"")</f>
        <v/>
      </c>
      <c r="F96" s="114" t="str">
        <f>IF(InfosVentesAmiensFoireBAC25!J97=$A$2,IF(InfosVentesAmiensFoireBAC25!R97&lt;1,TablVentesAmiensFoireBAC25!AA97*70%),"")</f>
        <v/>
      </c>
      <c r="G96" s="114" t="str">
        <f>IF(InfosVentesAmiensFoireBAC25!J97=$A$2,TablVentesAmiensFoireBAC25!AB97,"")</f>
        <v/>
      </c>
      <c r="H96" s="79" t="str">
        <f t="shared" si="5"/>
        <v/>
      </c>
      <c r="I96" s="114" t="e">
        <f t="shared" si="6"/>
        <v>#VALUE!</v>
      </c>
      <c r="J96" s="79" t="e">
        <f t="shared" si="7"/>
        <v>#VALUE!</v>
      </c>
      <c r="K96" s="79"/>
      <c r="L96" s="79" t="e">
        <f t="shared" si="8"/>
        <v>#VALUE!</v>
      </c>
      <c r="M96" s="114" t="str">
        <f>IF(TablVentesAmiensFoireBAC25!P97&gt;30,L96,"")</f>
        <v/>
      </c>
      <c r="N96" s="114" t="str">
        <f>IF(InfosVentesAmiensFoireBAC25!AK97=1,L96,"")</f>
        <v/>
      </c>
      <c r="O96" s="79"/>
      <c r="P96" s="79"/>
      <c r="Q96" s="80">
        <f>InfosVentesAmiensFoireBAC25!J70</f>
        <v>0</v>
      </c>
      <c r="R96" s="80">
        <f>IF(InfosVentesAmiensFoireBAC25!L70=0,TablVentesAmiensFoireBAC25!S70,TablVentesAmiensFoireBAC25!S70-TablVentesAmiensFoireBAC25!S70*TablVentesAmiensFoireBAC25!K70)</f>
        <v>0</v>
      </c>
    </row>
    <row r="97" spans="1:18" ht="14.25" customHeight="1" x14ac:dyDescent="0.3">
      <c r="A97" s="79"/>
      <c r="B97" s="79" t="str">
        <f>IF(InfosVentesAmiensFoireBAC25!J98=$A$2,InfosVentesAmiensFoireBAC25!Z98,"")</f>
        <v/>
      </c>
      <c r="C97" s="79" t="str">
        <f>IF(InfosVentesAmiensFoireBAC25!J98=$A$2,TablVentesAmiensFoireBAC25!S98,"")</f>
        <v/>
      </c>
      <c r="D97" s="114" t="str">
        <f>IF(InfosVentesAmiensFoireBAC25!J98=$A$2,IF(InfosVentesAmiensFoireBAC25!R98&lt;1,TablVentesAmiensFoireBAC25!S98*70%),"")</f>
        <v/>
      </c>
      <c r="E97" s="114" t="str">
        <f>IF(InfosVentesAmiensFoireBAC25!J98=$A$2,IF(InfosVentesAmiensFoireBAC25!R98&lt;1,TablVentesAmiensFoireBAC25!T98*70%),"")</f>
        <v/>
      </c>
      <c r="F97" s="114" t="str">
        <f>IF(InfosVentesAmiensFoireBAC25!J98=$A$2,IF(InfosVentesAmiensFoireBAC25!R98&lt;1,TablVentesAmiensFoireBAC25!AA98*70%),"")</f>
        <v/>
      </c>
      <c r="G97" s="114" t="str">
        <f>IF(InfosVentesAmiensFoireBAC25!J98=$A$2,TablVentesAmiensFoireBAC25!AB98,"")</f>
        <v/>
      </c>
      <c r="H97" s="79" t="str">
        <f t="shared" si="5"/>
        <v/>
      </c>
      <c r="I97" s="114" t="e">
        <f t="shared" si="6"/>
        <v>#VALUE!</v>
      </c>
      <c r="J97" s="79" t="e">
        <f t="shared" si="7"/>
        <v>#VALUE!</v>
      </c>
      <c r="K97" s="79"/>
      <c r="L97" s="79" t="e">
        <f t="shared" si="8"/>
        <v>#VALUE!</v>
      </c>
      <c r="M97" s="114" t="str">
        <f>IF(TablVentesAmiensFoireBAC25!P98&gt;30,L97,"")</f>
        <v/>
      </c>
      <c r="N97" s="114" t="str">
        <f>IF(InfosVentesAmiensFoireBAC25!AK98=1,L97,"")</f>
        <v/>
      </c>
      <c r="O97" s="79"/>
      <c r="P97" s="79"/>
      <c r="Q97" s="80">
        <f>InfosVentesAmiensFoireBAC25!J71</f>
        <v>0</v>
      </c>
      <c r="R97" s="80">
        <f>IF(InfosVentesAmiensFoireBAC25!L71=0,TablVentesAmiensFoireBAC25!S71,TablVentesAmiensFoireBAC25!S71-TablVentesAmiensFoireBAC25!S71*TablVentesAmiensFoireBAC25!K71)</f>
        <v>0</v>
      </c>
    </row>
    <row r="98" spans="1:18" ht="14.25" customHeight="1" x14ac:dyDescent="0.3">
      <c r="A98" s="79"/>
      <c r="B98" s="79" t="str">
        <f>IF(InfosVentesAmiensFoireBAC25!J99=$A$2,InfosVentesAmiensFoireBAC25!Z99,"")</f>
        <v/>
      </c>
      <c r="C98" s="79" t="str">
        <f>IF(InfosVentesAmiensFoireBAC25!J99=$A$2,TablVentesAmiensFoireBAC25!S99,"")</f>
        <v/>
      </c>
      <c r="D98" s="114" t="str">
        <f>IF(InfosVentesAmiensFoireBAC25!J99=$A$2,IF(InfosVentesAmiensFoireBAC25!R99&lt;1,TablVentesAmiensFoireBAC25!S99*70%),"")</f>
        <v/>
      </c>
      <c r="E98" s="114" t="str">
        <f>IF(InfosVentesAmiensFoireBAC25!J99=$A$2,IF(InfosVentesAmiensFoireBAC25!R99&lt;1,TablVentesAmiensFoireBAC25!T99*70%),"")</f>
        <v/>
      </c>
      <c r="F98" s="114" t="str">
        <f>IF(InfosVentesAmiensFoireBAC25!J99=$A$2,IF(InfosVentesAmiensFoireBAC25!R99&lt;1,TablVentesAmiensFoireBAC25!AA99*70%),"")</f>
        <v/>
      </c>
      <c r="G98" s="114" t="str">
        <f>IF(InfosVentesAmiensFoireBAC25!J99=$A$2,TablVentesAmiensFoireBAC25!AB99,"")</f>
        <v/>
      </c>
      <c r="H98" s="79" t="str">
        <f t="shared" si="5"/>
        <v/>
      </c>
      <c r="I98" s="114" t="e">
        <f t="shared" si="6"/>
        <v>#VALUE!</v>
      </c>
      <c r="J98" s="79" t="e">
        <f t="shared" si="7"/>
        <v>#VALUE!</v>
      </c>
      <c r="K98" s="79"/>
      <c r="L98" s="79" t="e">
        <f t="shared" si="8"/>
        <v>#VALUE!</v>
      </c>
      <c r="M98" s="114" t="str">
        <f>IF(TablVentesAmiensFoireBAC25!P99&gt;30,L98,"")</f>
        <v/>
      </c>
      <c r="N98" s="114" t="str">
        <f>IF(InfosVentesAmiensFoireBAC25!AK99=1,L98,"")</f>
        <v/>
      </c>
      <c r="O98" s="79"/>
      <c r="P98" s="79"/>
      <c r="Q98" s="80">
        <f>InfosVentesAmiensFoireBAC25!J72</f>
        <v>0</v>
      </c>
      <c r="R98" s="80">
        <f>IF(InfosVentesAmiensFoireBAC25!L72=0,TablVentesAmiensFoireBAC25!S72,TablVentesAmiensFoireBAC25!S72-TablVentesAmiensFoireBAC25!S72*TablVentesAmiensFoireBAC25!K72)</f>
        <v>0</v>
      </c>
    </row>
    <row r="99" spans="1:18" ht="14.25" customHeight="1" x14ac:dyDescent="0.3">
      <c r="A99" s="79"/>
      <c r="B99" s="79" t="str">
        <f>IF(InfosVentesAmiensFoireBAC25!J100=$A$2,InfosVentesAmiensFoireBAC25!Z100,"")</f>
        <v/>
      </c>
      <c r="C99" s="79" t="str">
        <f>IF(InfosVentesAmiensFoireBAC25!J100=$A$2,TablVentesAmiensFoireBAC25!S100,"")</f>
        <v/>
      </c>
      <c r="D99" s="114" t="str">
        <f>IF(InfosVentesAmiensFoireBAC25!J100=$A$2,IF(InfosVentesAmiensFoireBAC25!R100&lt;1,TablVentesAmiensFoireBAC25!S100*70%),"")</f>
        <v/>
      </c>
      <c r="E99" s="114" t="str">
        <f>IF(InfosVentesAmiensFoireBAC25!J100=$A$2,IF(InfosVentesAmiensFoireBAC25!R100&lt;1,TablVentesAmiensFoireBAC25!T100*70%),"")</f>
        <v/>
      </c>
      <c r="F99" s="114" t="str">
        <f>IF(InfosVentesAmiensFoireBAC25!J100=$A$2,IF(InfosVentesAmiensFoireBAC25!R100&lt;1,TablVentesAmiensFoireBAC25!AA100*70%),"")</f>
        <v/>
      </c>
      <c r="G99" s="114" t="str">
        <f>IF(InfosVentesAmiensFoireBAC25!J100=$A$2,TablVentesAmiensFoireBAC25!AB100,"")</f>
        <v/>
      </c>
      <c r="H99" s="79" t="str">
        <f t="shared" si="5"/>
        <v/>
      </c>
      <c r="I99" s="114" t="e">
        <f t="shared" si="6"/>
        <v>#VALUE!</v>
      </c>
      <c r="J99" s="79" t="e">
        <f t="shared" si="7"/>
        <v>#VALUE!</v>
      </c>
      <c r="K99" s="79"/>
      <c r="L99" s="79" t="e">
        <f t="shared" si="8"/>
        <v>#VALUE!</v>
      </c>
      <c r="M99" s="114" t="str">
        <f>IF(TablVentesAmiensFoireBAC25!P100&gt;30,L99,"")</f>
        <v/>
      </c>
      <c r="N99" s="114" t="str">
        <f>IF(InfosVentesAmiensFoireBAC25!AK100=1,L99,"")</f>
        <v/>
      </c>
      <c r="O99" s="79"/>
      <c r="P99" s="79"/>
      <c r="Q99" s="80">
        <f>InfosVentesAmiensFoireBAC25!J73</f>
        <v>0</v>
      </c>
      <c r="R99" s="80">
        <f>IF(InfosVentesAmiensFoireBAC25!L73=0,TablVentesAmiensFoireBAC25!S73,TablVentesAmiensFoireBAC25!S73-TablVentesAmiensFoireBAC25!S73*TablVentesAmiensFoireBAC25!K73)</f>
        <v>0</v>
      </c>
    </row>
    <row r="100" spans="1:18" ht="14.25" customHeight="1" x14ac:dyDescent="0.3">
      <c r="I100" s="114"/>
      <c r="J100" s="84"/>
      <c r="K100" s="84"/>
      <c r="L100" s="84"/>
      <c r="M100" s="114"/>
      <c r="O100" s="84"/>
      <c r="P100" s="84"/>
      <c r="Q100" s="80">
        <f>InfosVentesAmiensFoireBAC25!J74</f>
        <v>0</v>
      </c>
      <c r="R100" s="80">
        <f>IF(InfosVentesAmiensFoireBAC25!L74=0,TablVentesAmiensFoireBAC25!S74,TablVentesAmiensFoireBAC25!S74-TablVentesAmiensFoireBAC25!S74*TablVentesAmiensFoireBAC25!K74)</f>
        <v>0</v>
      </c>
    </row>
    <row r="101" spans="1:18" ht="14.25" customHeight="1" x14ac:dyDescent="0.3">
      <c r="I101" s="114"/>
      <c r="J101" s="84"/>
      <c r="K101" s="84"/>
      <c r="L101" s="84"/>
      <c r="M101" s="114"/>
      <c r="O101" s="84"/>
      <c r="P101" s="84"/>
      <c r="Q101" s="80">
        <f>InfosVentesAmiensFoireBAC25!J75</f>
        <v>0</v>
      </c>
      <c r="R101" s="80">
        <f>IF(InfosVentesAmiensFoireBAC25!L75=0,TablVentesAmiensFoireBAC25!S75,TablVentesAmiensFoireBAC25!S75-TablVentesAmiensFoireBAC25!S75*TablVentesAmiensFoireBAC25!K75)</f>
        <v>0</v>
      </c>
    </row>
    <row r="102" spans="1:18" ht="14.25" customHeight="1" x14ac:dyDescent="0.3">
      <c r="I102" s="114"/>
      <c r="J102" s="84"/>
      <c r="K102" s="84"/>
      <c r="L102" s="84"/>
      <c r="M102" s="114"/>
      <c r="O102" s="84"/>
      <c r="P102" s="84"/>
      <c r="Q102" s="80">
        <f>InfosVentesAmiensFoireBAC25!J76</f>
        <v>0</v>
      </c>
      <c r="R102" s="80">
        <f>IF(InfosVentesAmiensFoireBAC25!L76=0,TablVentesAmiensFoireBAC25!S76,TablVentesAmiensFoireBAC25!S76-TablVentesAmiensFoireBAC25!S76*TablVentesAmiensFoireBAC25!K76)</f>
        <v>0</v>
      </c>
    </row>
    <row r="103" spans="1:18" ht="14.25" customHeight="1" x14ac:dyDescent="0.3">
      <c r="I103" s="114"/>
      <c r="J103" s="84"/>
      <c r="K103" s="84"/>
      <c r="L103" s="84"/>
      <c r="M103" s="114"/>
      <c r="O103" s="84"/>
      <c r="P103" s="84"/>
      <c r="Q103" s="80">
        <f>InfosVentesAmiensFoireBAC25!J77</f>
        <v>0</v>
      </c>
      <c r="R103" s="80">
        <f>IF(InfosVentesAmiensFoireBAC25!L77=0,TablVentesAmiensFoireBAC25!S77,TablVentesAmiensFoireBAC25!S77-TablVentesAmiensFoireBAC25!S77*TablVentesAmiensFoireBAC25!K77)</f>
        <v>0</v>
      </c>
    </row>
    <row r="104" spans="1:18" ht="14.25" customHeight="1" x14ac:dyDescent="0.3">
      <c r="I104" s="114"/>
      <c r="J104" s="84"/>
      <c r="K104" s="84"/>
      <c r="L104" s="84"/>
      <c r="M104" s="114"/>
      <c r="O104" s="84"/>
      <c r="P104" s="84"/>
      <c r="Q104" s="80">
        <f>InfosVentesAmiensFoireBAC25!J78</f>
        <v>0</v>
      </c>
      <c r="R104" s="80">
        <f>IF(InfosVentesAmiensFoireBAC25!L78=0,TablVentesAmiensFoireBAC25!S78,TablVentesAmiensFoireBAC25!S78-TablVentesAmiensFoireBAC25!S78*TablVentesAmiensFoireBAC25!K78)</f>
        <v>0</v>
      </c>
    </row>
    <row r="105" spans="1:18" ht="14.25" customHeight="1" x14ac:dyDescent="0.3">
      <c r="I105" s="114"/>
      <c r="J105" s="84"/>
      <c r="K105" s="84"/>
      <c r="L105" s="84"/>
      <c r="M105" s="114"/>
      <c r="O105" s="84"/>
      <c r="P105" s="84"/>
      <c r="Q105" s="80">
        <f>InfosVentesAmiensFoireBAC25!J79</f>
        <v>0</v>
      </c>
      <c r="R105" s="80">
        <f>IF(InfosVentesAmiensFoireBAC25!L79=0,TablVentesAmiensFoireBAC25!S79,TablVentesAmiensFoireBAC25!S79-TablVentesAmiensFoireBAC25!S79*TablVentesAmiensFoireBAC25!K79)</f>
        <v>0</v>
      </c>
    </row>
    <row r="106" spans="1:18" ht="14.25" customHeight="1" x14ac:dyDescent="0.3">
      <c r="I106" s="114"/>
      <c r="J106" s="84"/>
      <c r="K106" s="84"/>
      <c r="L106" s="84"/>
      <c r="M106" s="114"/>
      <c r="O106" s="84"/>
      <c r="P106" s="84"/>
      <c r="Q106" s="80">
        <f>InfosVentesAmiensFoireBAC25!J80</f>
        <v>0</v>
      </c>
      <c r="R106" s="80">
        <f>IF(InfosVentesAmiensFoireBAC25!L80=0,TablVentesAmiensFoireBAC25!S80,TablVentesAmiensFoireBAC25!S80-TablVentesAmiensFoireBAC25!S80*TablVentesAmiensFoireBAC25!K80)</f>
        <v>0</v>
      </c>
    </row>
    <row r="107" spans="1:18" ht="14.25" customHeight="1" x14ac:dyDescent="0.3">
      <c r="I107" s="114"/>
      <c r="J107" s="84"/>
      <c r="K107" s="84"/>
      <c r="L107" s="84"/>
      <c r="M107" s="114"/>
      <c r="O107" s="84"/>
      <c r="P107" s="84"/>
      <c r="Q107" s="80">
        <f>InfosVentesAmiensFoireBAC25!J81</f>
        <v>0</v>
      </c>
      <c r="R107" s="80">
        <f>IF(InfosVentesAmiensFoireBAC25!L81=0,TablVentesAmiensFoireBAC25!S81,TablVentesAmiensFoireBAC25!S81-TablVentesAmiensFoireBAC25!S81*TablVentesAmiensFoireBAC25!K81)</f>
        <v>0</v>
      </c>
    </row>
    <row r="108" spans="1:18" ht="14.25" customHeight="1" x14ac:dyDescent="0.3">
      <c r="I108" s="114"/>
      <c r="J108" s="84"/>
      <c r="K108" s="84"/>
      <c r="L108" s="84"/>
      <c r="M108" s="114"/>
      <c r="O108" s="84"/>
      <c r="P108" s="84"/>
      <c r="Q108" s="80">
        <f>InfosVentesAmiensFoireBAC25!J82</f>
        <v>0</v>
      </c>
      <c r="R108" s="80">
        <f>IF(InfosVentesAmiensFoireBAC25!L82=0,TablVentesAmiensFoireBAC25!S82,TablVentesAmiensFoireBAC25!S82-TablVentesAmiensFoireBAC25!S82*TablVentesAmiensFoireBAC25!K82)</f>
        <v>0</v>
      </c>
    </row>
    <row r="109" spans="1:18" ht="14.25" customHeight="1" x14ac:dyDescent="0.3">
      <c r="I109" s="114"/>
      <c r="J109" s="84"/>
      <c r="K109" s="84"/>
      <c r="L109" s="84"/>
      <c r="M109" s="114"/>
      <c r="O109" s="84"/>
      <c r="P109" s="84"/>
      <c r="Q109" s="80">
        <f>InfosVentesAmiensFoireBAC25!J83</f>
        <v>0</v>
      </c>
      <c r="R109" s="80">
        <f>IF(InfosVentesAmiensFoireBAC25!L83=0,TablVentesAmiensFoireBAC25!S83,TablVentesAmiensFoireBAC25!S83-TablVentesAmiensFoireBAC25!S83*TablVentesAmiensFoireBAC25!K83)</f>
        <v>0</v>
      </c>
    </row>
    <row r="110" spans="1:18" ht="14.25" customHeight="1" x14ac:dyDescent="0.3">
      <c r="I110" s="114"/>
      <c r="J110" s="84"/>
      <c r="K110" s="84"/>
      <c r="L110" s="84"/>
      <c r="M110" s="84"/>
      <c r="O110" s="84"/>
      <c r="P110" s="84"/>
      <c r="Q110" s="80">
        <f>InfosVentesAmiensFoireBAC25!J84</f>
        <v>0</v>
      </c>
      <c r="R110" s="80">
        <f>IF(InfosVentesAmiensFoireBAC25!L84=0,TablVentesAmiensFoireBAC25!S84,TablVentesAmiensFoireBAC25!S84-TablVentesAmiensFoireBAC25!S84*TablVentesAmiensFoireBAC25!K84)</f>
        <v>0</v>
      </c>
    </row>
    <row r="111" spans="1:18" ht="14.25" customHeight="1" x14ac:dyDescent="0.3">
      <c r="I111" s="114"/>
      <c r="J111" s="84"/>
      <c r="K111" s="84"/>
      <c r="L111" s="84"/>
      <c r="M111" s="84"/>
      <c r="O111" s="84"/>
      <c r="P111" s="84"/>
      <c r="Q111" s="80">
        <f>InfosVentesAmiensFoireBAC25!J85</f>
        <v>0</v>
      </c>
      <c r="R111" s="80">
        <f>IF(InfosVentesAmiensFoireBAC25!L85=0,TablVentesAmiensFoireBAC25!S85,TablVentesAmiensFoireBAC25!S85-TablVentesAmiensFoireBAC25!S85*TablVentesAmiensFoireBAC25!K85)</f>
        <v>0</v>
      </c>
    </row>
    <row r="112" spans="1:18" ht="14.25" customHeight="1" x14ac:dyDescent="0.3">
      <c r="I112" s="114"/>
      <c r="J112" s="84"/>
      <c r="K112" s="84"/>
      <c r="L112" s="84"/>
      <c r="M112" s="84"/>
      <c r="O112" s="84"/>
      <c r="P112" s="84"/>
      <c r="Q112" s="80">
        <f>InfosVentesAmiensFoireBAC25!J86</f>
        <v>0</v>
      </c>
      <c r="R112" s="80">
        <f>IF(InfosVentesAmiensFoireBAC25!L86=0,TablVentesAmiensFoireBAC25!S86,TablVentesAmiensFoireBAC25!S86-TablVentesAmiensFoireBAC25!S86*TablVentesAmiensFoireBAC25!K86)</f>
        <v>0</v>
      </c>
    </row>
    <row r="113" spans="9:18" ht="14.25" customHeight="1" x14ac:dyDescent="0.3">
      <c r="I113" s="114"/>
      <c r="J113" s="84"/>
      <c r="K113" s="84"/>
      <c r="L113" s="84"/>
      <c r="M113" s="84"/>
      <c r="O113" s="84"/>
      <c r="P113" s="84"/>
      <c r="Q113" s="80">
        <f>InfosVentesAmiensFoireBAC25!J87</f>
        <v>0</v>
      </c>
      <c r="R113" s="80">
        <f>IF(InfosVentesAmiensFoireBAC25!L87=0,TablVentesAmiensFoireBAC25!S87,TablVentesAmiensFoireBAC25!S87-TablVentesAmiensFoireBAC25!S87*TablVentesAmiensFoireBAC25!K87)</f>
        <v>0</v>
      </c>
    </row>
    <row r="114" spans="9:18" ht="14.25" customHeight="1" x14ac:dyDescent="0.3">
      <c r="I114" s="114"/>
      <c r="J114" s="84"/>
      <c r="K114" s="84"/>
      <c r="L114" s="84"/>
      <c r="M114" s="84"/>
      <c r="O114" s="84"/>
      <c r="P114" s="84"/>
      <c r="Q114" s="80">
        <f>InfosVentesAmiensFoireBAC25!J88</f>
        <v>0</v>
      </c>
      <c r="R114" s="80">
        <f>IF(InfosVentesAmiensFoireBAC25!L88=0,TablVentesAmiensFoireBAC25!S88,TablVentesAmiensFoireBAC25!S88-TablVentesAmiensFoireBAC25!S88*TablVentesAmiensFoireBAC25!K88)</f>
        <v>0</v>
      </c>
    </row>
    <row r="115" spans="9:18" ht="14.25" customHeight="1" x14ac:dyDescent="0.3">
      <c r="I115" s="114"/>
      <c r="J115" s="84"/>
      <c r="K115" s="84"/>
      <c r="L115" s="84"/>
      <c r="M115" s="84"/>
      <c r="O115" s="84"/>
      <c r="P115" s="84"/>
      <c r="Q115" s="80">
        <f>InfosVentesAmiensFoireBAC25!J89</f>
        <v>0</v>
      </c>
      <c r="R115" s="80">
        <f>IF(InfosVentesAmiensFoireBAC25!L89=0,TablVentesAmiensFoireBAC25!S89,TablVentesAmiensFoireBAC25!S89-TablVentesAmiensFoireBAC25!S89*TablVentesAmiensFoireBAC25!K89)</f>
        <v>0</v>
      </c>
    </row>
    <row r="116" spans="9:18" ht="14.25" customHeight="1" x14ac:dyDescent="0.3">
      <c r="I116" s="114"/>
      <c r="J116" s="84"/>
      <c r="K116" s="84"/>
      <c r="L116" s="84"/>
      <c r="M116" s="84"/>
      <c r="O116" s="84"/>
      <c r="P116" s="84"/>
      <c r="Q116" s="80">
        <f>InfosVentesAmiensFoireBAC25!J90</f>
        <v>0</v>
      </c>
      <c r="R116" s="80">
        <f>IF(InfosVentesAmiensFoireBAC25!L90=0,TablVentesAmiensFoireBAC25!S90,TablVentesAmiensFoireBAC25!S90-TablVentesAmiensFoireBAC25!S90*TablVentesAmiensFoireBAC25!K90)</f>
        <v>0</v>
      </c>
    </row>
    <row r="117" spans="9:18" ht="14.25" customHeight="1" x14ac:dyDescent="0.3">
      <c r="I117" s="114"/>
      <c r="J117" s="84"/>
      <c r="K117" s="84"/>
      <c r="L117" s="84"/>
      <c r="M117" s="84"/>
      <c r="O117" s="84"/>
      <c r="P117" s="84"/>
      <c r="Q117" s="80">
        <f>InfosVentesAmiensFoireBAC25!J91</f>
        <v>0</v>
      </c>
      <c r="R117" s="80">
        <f>IF(InfosVentesAmiensFoireBAC25!L91=0,TablVentesAmiensFoireBAC25!S91,TablVentesAmiensFoireBAC25!S91-TablVentesAmiensFoireBAC25!S91*TablVentesAmiensFoireBAC25!K91)</f>
        <v>0</v>
      </c>
    </row>
    <row r="118" spans="9:18" ht="14.25" customHeight="1" x14ac:dyDescent="0.3">
      <c r="I118" s="114"/>
      <c r="J118" s="84"/>
      <c r="K118" s="84"/>
      <c r="L118" s="84"/>
      <c r="M118" s="84"/>
      <c r="O118" s="84"/>
      <c r="P118" s="84"/>
      <c r="Q118" s="80">
        <f>InfosVentesAmiensFoireBAC25!J92</f>
        <v>0</v>
      </c>
      <c r="R118" s="80">
        <f>IF(InfosVentesAmiensFoireBAC25!L92=0,TablVentesAmiensFoireBAC25!S92,TablVentesAmiensFoireBAC25!S92-TablVentesAmiensFoireBAC25!S92*TablVentesAmiensFoireBAC25!K92)</f>
        <v>0</v>
      </c>
    </row>
    <row r="119" spans="9:18" ht="14.25" customHeight="1" x14ac:dyDescent="0.3">
      <c r="I119" s="114"/>
      <c r="J119" s="84"/>
      <c r="K119" s="84"/>
      <c r="L119" s="84"/>
      <c r="M119" s="84"/>
      <c r="O119" s="84"/>
      <c r="P119" s="84"/>
      <c r="Q119" s="80">
        <f>InfosVentesAmiensFoireBAC25!J93</f>
        <v>0</v>
      </c>
      <c r="R119" s="80">
        <f>IF(InfosVentesAmiensFoireBAC25!L93=0,TablVentesAmiensFoireBAC25!S93,TablVentesAmiensFoireBAC25!S93-TablVentesAmiensFoireBAC25!S93*TablVentesAmiensFoireBAC25!K93)</f>
        <v>0</v>
      </c>
    </row>
    <row r="120" spans="9:18" ht="14.25" customHeight="1" x14ac:dyDescent="0.3">
      <c r="I120" s="114"/>
      <c r="J120" s="84"/>
      <c r="K120" s="84"/>
      <c r="L120" s="84"/>
      <c r="M120" s="84"/>
      <c r="O120" s="84"/>
      <c r="P120" s="84"/>
      <c r="Q120" s="80">
        <f>InfosVentesAmiensFoireBAC25!J94</f>
        <v>0</v>
      </c>
      <c r="R120" s="80">
        <f>IF(InfosVentesAmiensFoireBAC25!L94=0,TablVentesAmiensFoireBAC25!S94,TablVentesAmiensFoireBAC25!S94-TablVentesAmiensFoireBAC25!S94*TablVentesAmiensFoireBAC25!K94)</f>
        <v>0</v>
      </c>
    </row>
    <row r="121" spans="9:18" ht="14.25" customHeight="1" x14ac:dyDescent="0.3">
      <c r="I121" s="114"/>
      <c r="J121" s="84"/>
      <c r="K121" s="84"/>
      <c r="L121" s="84"/>
      <c r="M121" s="84"/>
      <c r="O121" s="84"/>
      <c r="P121" s="84"/>
      <c r="Q121" s="80">
        <f>InfosVentesAmiensFoireBAC25!J95</f>
        <v>0</v>
      </c>
      <c r="R121" s="80">
        <f>IF(InfosVentesAmiensFoireBAC25!L95=0,TablVentesAmiensFoireBAC25!S95,TablVentesAmiensFoireBAC25!S95-TablVentesAmiensFoireBAC25!S95*TablVentesAmiensFoireBAC25!K95)</f>
        <v>0</v>
      </c>
    </row>
    <row r="122" spans="9:18" ht="14.25" customHeight="1" x14ac:dyDescent="0.3">
      <c r="I122" s="114"/>
      <c r="J122" s="84"/>
      <c r="K122" s="84"/>
      <c r="L122" s="84"/>
      <c r="M122" s="84"/>
      <c r="O122" s="84"/>
      <c r="P122" s="84"/>
      <c r="Q122" s="80">
        <f>InfosVentesAmiensFoireBAC25!J96</f>
        <v>0</v>
      </c>
      <c r="R122" s="80">
        <f>IF(InfosVentesAmiensFoireBAC25!L96=0,TablVentesAmiensFoireBAC25!S96,TablVentesAmiensFoireBAC25!S96-TablVentesAmiensFoireBAC25!S96*TablVentesAmiensFoireBAC25!K96)</f>
        <v>0</v>
      </c>
    </row>
    <row r="123" spans="9:18" ht="14.25" customHeight="1" x14ac:dyDescent="0.3">
      <c r="I123" s="114"/>
      <c r="J123" s="84"/>
      <c r="K123" s="84"/>
      <c r="L123" s="84"/>
      <c r="M123" s="84"/>
      <c r="O123" s="84"/>
      <c r="P123" s="84"/>
      <c r="Q123" s="80">
        <f>InfosVentesAmiensFoireBAC25!J97</f>
        <v>0</v>
      </c>
      <c r="R123" s="80">
        <f>IF(InfosVentesAmiensFoireBAC25!L97=0,TablVentesAmiensFoireBAC25!S97,TablVentesAmiensFoireBAC25!S97-TablVentesAmiensFoireBAC25!S97*TablVentesAmiensFoireBAC25!K97)</f>
        <v>0</v>
      </c>
    </row>
    <row r="124" spans="9:18" ht="14.25" customHeight="1" x14ac:dyDescent="0.3">
      <c r="I124" s="114"/>
      <c r="J124" s="84"/>
      <c r="K124" s="84"/>
      <c r="L124" s="84"/>
      <c r="M124" s="84"/>
      <c r="O124" s="84"/>
      <c r="P124" s="84"/>
      <c r="Q124" s="80">
        <f>InfosVentesAmiensFoireBAC25!J98</f>
        <v>0</v>
      </c>
      <c r="R124" s="80">
        <f>IF(InfosVentesAmiensFoireBAC25!L98=0,TablVentesAmiensFoireBAC25!S98,TablVentesAmiensFoireBAC25!S98-TablVentesAmiensFoireBAC25!S98*TablVentesAmiensFoireBAC25!K98)</f>
        <v>0</v>
      </c>
    </row>
    <row r="125" spans="9:18" ht="14.25" customHeight="1" x14ac:dyDescent="0.3">
      <c r="I125" s="114"/>
      <c r="J125" s="84"/>
      <c r="K125" s="84"/>
      <c r="L125" s="84"/>
      <c r="M125" s="84"/>
      <c r="O125" s="84"/>
      <c r="P125" s="84"/>
      <c r="Q125" s="80">
        <f>InfosVentesAmiensFoireBAC25!J99</f>
        <v>0</v>
      </c>
      <c r="R125" s="80">
        <f>IF(InfosVentesAmiensFoireBAC25!L99=0,TablVentesAmiensFoireBAC25!S99,TablVentesAmiensFoireBAC25!S99-TablVentesAmiensFoireBAC25!S99*TablVentesAmiensFoireBAC25!K99)</f>
        <v>0</v>
      </c>
    </row>
    <row r="126" spans="9:18" ht="14.25" customHeight="1" x14ac:dyDescent="0.3">
      <c r="I126" s="114"/>
      <c r="J126" s="84"/>
      <c r="K126" s="84"/>
      <c r="L126" s="84"/>
      <c r="M126" s="84"/>
      <c r="O126" s="84"/>
      <c r="P126" s="84"/>
      <c r="Q126" s="80">
        <f>InfosVentesAmiensFoireBAC25!J100</f>
        <v>0</v>
      </c>
      <c r="R126" s="80">
        <f>IF(InfosVentesAmiensFoireBAC25!L100=0,TablVentesAmiensFoireBAC25!S100,TablVentesAmiensFoireBAC25!S100-TablVentesAmiensFoireBAC25!S100*TablVentesAmiensFoireBAC25!K100)</f>
        <v>0</v>
      </c>
    </row>
    <row r="127" spans="9:18" ht="14.25" customHeight="1" x14ac:dyDescent="0.3">
      <c r="I127" s="114"/>
      <c r="J127" s="84"/>
      <c r="K127" s="84"/>
      <c r="L127" s="84"/>
      <c r="M127" s="84"/>
      <c r="O127" s="84"/>
      <c r="P127" s="84"/>
      <c r="Q127" s="80">
        <f>InfosVentesAmiensFoireBAC25!J101</f>
        <v>0</v>
      </c>
      <c r="R127" s="80">
        <f>IF(InfosVentesAmiensFoireBAC25!L101=0,TablVentesAmiensFoireBAC25!S101,TablVentesAmiensFoireBAC25!S101-TablVentesAmiensFoireBAC25!S101*TablVentesAmiensFoireBAC25!K101)</f>
        <v>0</v>
      </c>
    </row>
    <row r="128" spans="9:18" ht="14.25" customHeight="1" x14ac:dyDescent="0.3">
      <c r="I128" s="114"/>
      <c r="J128" s="84"/>
      <c r="K128" s="84"/>
      <c r="L128" s="84"/>
      <c r="M128" s="84"/>
      <c r="O128" s="84"/>
      <c r="P128" s="84"/>
      <c r="Q128" s="80">
        <f>InfosVentesAmiensFoireBAC25!J102</f>
        <v>0</v>
      </c>
      <c r="R128" s="80">
        <f>IF(InfosVentesAmiensFoireBAC25!L102=0,TablVentesAmiensFoireBAC25!S102,TablVentesAmiensFoireBAC25!S102-TablVentesAmiensFoireBAC25!S102*TablVentesAmiensFoireBAC25!K102)</f>
        <v>0</v>
      </c>
    </row>
    <row r="129" spans="9:18" ht="14.25" customHeight="1" x14ac:dyDescent="0.3">
      <c r="I129" s="114"/>
      <c r="J129" s="84"/>
      <c r="K129" s="84"/>
      <c r="L129" s="84"/>
      <c r="M129" s="84"/>
      <c r="O129" s="84"/>
      <c r="P129" s="84"/>
      <c r="Q129" s="80">
        <f>InfosVentesAmiensFoireBAC25!J103</f>
        <v>0</v>
      </c>
      <c r="R129" s="80">
        <f>IF(InfosVentesAmiensFoireBAC25!L103=0,TablVentesAmiensFoireBAC25!S103,TablVentesAmiensFoireBAC25!S103-TablVentesAmiensFoireBAC25!S103*TablVentesAmiensFoireBAC25!K103)</f>
        <v>0</v>
      </c>
    </row>
    <row r="130" spans="9:18" ht="14.25" customHeight="1" x14ac:dyDescent="0.3">
      <c r="I130" s="114"/>
      <c r="J130" s="84"/>
      <c r="K130" s="84"/>
      <c r="L130" s="84"/>
      <c r="M130" s="84"/>
      <c r="O130" s="84"/>
      <c r="P130" s="84"/>
      <c r="Q130" s="80">
        <f>InfosVentesAmiensFoireBAC25!J104</f>
        <v>0</v>
      </c>
      <c r="R130" s="80">
        <f>IF(InfosVentesAmiensFoireBAC25!L104=0,TablVentesAmiensFoireBAC25!S104,TablVentesAmiensFoireBAC25!S104-TablVentesAmiensFoireBAC25!S104*TablVentesAmiensFoireBAC25!K104)</f>
        <v>0</v>
      </c>
    </row>
    <row r="131" spans="9:18" ht="14.25" customHeight="1" x14ac:dyDescent="0.3">
      <c r="I131" s="114"/>
      <c r="J131" s="84"/>
      <c r="K131" s="84"/>
      <c r="L131" s="84"/>
      <c r="M131" s="84"/>
      <c r="O131" s="84"/>
      <c r="P131" s="84"/>
      <c r="Q131" s="80">
        <f>InfosVentesAmiensFoireBAC25!J105</f>
        <v>0</v>
      </c>
      <c r="R131" s="80">
        <f>IF(InfosVentesAmiensFoireBAC25!L105=0,TablVentesAmiensFoireBAC25!S105,TablVentesAmiensFoireBAC25!S105-TablVentesAmiensFoireBAC25!S105*TablVentesAmiensFoireBAC25!K105)</f>
        <v>0</v>
      </c>
    </row>
    <row r="132" spans="9:18" ht="14.25" customHeight="1" x14ac:dyDescent="0.3">
      <c r="I132" s="114"/>
      <c r="J132" s="84"/>
      <c r="K132" s="84"/>
      <c r="L132" s="84"/>
      <c r="M132" s="84"/>
      <c r="O132" s="84"/>
      <c r="P132" s="84"/>
      <c r="Q132" s="80">
        <f>InfosVentesAmiensFoireBAC25!J106</f>
        <v>0</v>
      </c>
      <c r="R132" s="80">
        <f>IF(InfosVentesAmiensFoireBAC25!L106=0,TablVentesAmiensFoireBAC25!S106,TablVentesAmiensFoireBAC25!S106-TablVentesAmiensFoireBAC25!S106*TablVentesAmiensFoireBAC25!K106)</f>
        <v>0</v>
      </c>
    </row>
    <row r="133" spans="9:18" ht="14.25" customHeight="1" x14ac:dyDescent="0.3">
      <c r="I133" s="114"/>
      <c r="J133" s="84"/>
      <c r="K133" s="84"/>
      <c r="L133" s="84"/>
      <c r="M133" s="84"/>
      <c r="O133" s="84"/>
      <c r="P133" s="84"/>
      <c r="Q133" s="80">
        <f>InfosVentesAmiensFoireBAC25!J107</f>
        <v>0</v>
      </c>
      <c r="R133" s="80">
        <f>IF(InfosVentesAmiensFoireBAC25!L107=0,TablVentesAmiensFoireBAC25!S107,TablVentesAmiensFoireBAC25!S107-TablVentesAmiensFoireBAC25!S107*TablVentesAmiensFoireBAC25!K107)</f>
        <v>0</v>
      </c>
    </row>
    <row r="134" spans="9:18" ht="14.25" customHeight="1" x14ac:dyDescent="0.3">
      <c r="I134" s="114"/>
      <c r="J134" s="84"/>
      <c r="K134" s="84"/>
      <c r="L134" s="84"/>
      <c r="M134" s="84"/>
      <c r="O134" s="84"/>
      <c r="P134" s="84"/>
      <c r="Q134" s="80">
        <f>InfosVentesAmiensFoireBAC25!J108</f>
        <v>0</v>
      </c>
      <c r="R134" s="80">
        <f>IF(InfosVentesAmiensFoireBAC25!L108=0,TablVentesAmiensFoireBAC25!S108,TablVentesAmiensFoireBAC25!S108-TablVentesAmiensFoireBAC25!S108*TablVentesAmiensFoireBAC25!K108)</f>
        <v>0</v>
      </c>
    </row>
    <row r="135" spans="9:18" ht="14.25" customHeight="1" x14ac:dyDescent="0.3">
      <c r="I135" s="114"/>
      <c r="J135" s="84"/>
      <c r="K135" s="84"/>
      <c r="L135" s="84"/>
      <c r="M135" s="84"/>
      <c r="O135" s="84"/>
      <c r="P135" s="84"/>
      <c r="Q135" s="80">
        <f>InfosVentesAmiensFoireBAC25!J109</f>
        <v>0</v>
      </c>
      <c r="R135" s="80">
        <f>IF(InfosVentesAmiensFoireBAC25!L109=0,TablVentesAmiensFoireBAC25!S109,TablVentesAmiensFoireBAC25!S109-TablVentesAmiensFoireBAC25!S109*TablVentesAmiensFoireBAC25!K109)</f>
        <v>0</v>
      </c>
    </row>
    <row r="136" spans="9:18" ht="14.25" customHeight="1" x14ac:dyDescent="0.3">
      <c r="I136" s="114"/>
      <c r="J136" s="84"/>
      <c r="K136" s="84"/>
      <c r="L136" s="84"/>
      <c r="M136" s="84"/>
      <c r="O136" s="84"/>
      <c r="P136" s="84"/>
      <c r="Q136" s="80">
        <f>InfosVentesAmiensFoireBAC25!J110</f>
        <v>0</v>
      </c>
      <c r="R136" s="80">
        <f>IF(InfosVentesAmiensFoireBAC25!L110=0,TablVentesAmiensFoireBAC25!S110,TablVentesAmiensFoireBAC25!S110-TablVentesAmiensFoireBAC25!S110*TablVentesAmiensFoireBAC25!K110)</f>
        <v>0</v>
      </c>
    </row>
    <row r="137" spans="9:18" ht="14.25" customHeight="1" x14ac:dyDescent="0.3">
      <c r="I137" s="114"/>
      <c r="J137" s="84"/>
      <c r="K137" s="84"/>
      <c r="L137" s="84"/>
      <c r="M137" s="84"/>
      <c r="O137" s="84"/>
      <c r="P137" s="84"/>
      <c r="Q137" s="80">
        <f>InfosVentesAmiensFoireBAC25!J111</f>
        <v>0</v>
      </c>
      <c r="R137" s="80">
        <f>IF(InfosVentesAmiensFoireBAC25!L111=0,TablVentesAmiensFoireBAC25!S111,TablVentesAmiensFoireBAC25!S111-TablVentesAmiensFoireBAC25!S111*TablVentesAmiensFoireBAC25!K111)</f>
        <v>0</v>
      </c>
    </row>
    <row r="138" spans="9:18" ht="14.25" customHeight="1" x14ac:dyDescent="0.3">
      <c r="I138" s="114"/>
      <c r="J138" s="84"/>
      <c r="K138" s="84"/>
      <c r="L138" s="84"/>
      <c r="M138" s="84"/>
      <c r="O138" s="84"/>
      <c r="P138" s="84"/>
      <c r="Q138" s="80">
        <f>InfosVentesAmiensFoireBAC25!J112</f>
        <v>0</v>
      </c>
      <c r="R138" s="80">
        <f>IF(InfosVentesAmiensFoireBAC25!L112=0,TablVentesAmiensFoireBAC25!S112,TablVentesAmiensFoireBAC25!S112-TablVentesAmiensFoireBAC25!S112*TablVentesAmiensFoireBAC25!K112)</f>
        <v>0</v>
      </c>
    </row>
    <row r="139" spans="9:18" ht="14.25" customHeight="1" x14ac:dyDescent="0.3">
      <c r="I139" s="114"/>
      <c r="J139" s="84"/>
      <c r="K139" s="84"/>
      <c r="L139" s="84"/>
      <c r="M139" s="84"/>
      <c r="O139" s="84"/>
      <c r="P139" s="84"/>
      <c r="Q139" s="80">
        <f>InfosVentesAmiensFoireBAC25!J113</f>
        <v>0</v>
      </c>
      <c r="R139" s="80">
        <f>IF(InfosVentesAmiensFoireBAC25!L113=0,TablVentesAmiensFoireBAC25!S113,TablVentesAmiensFoireBAC25!S113-TablVentesAmiensFoireBAC25!S113*TablVentesAmiensFoireBAC25!K113)</f>
        <v>0</v>
      </c>
    </row>
    <row r="140" spans="9:18" ht="14.25" customHeight="1" x14ac:dyDescent="0.3">
      <c r="I140" s="114"/>
      <c r="J140" s="84"/>
      <c r="K140" s="84"/>
      <c r="L140" s="84"/>
      <c r="M140" s="84"/>
      <c r="O140" s="84"/>
      <c r="P140" s="84"/>
      <c r="Q140" s="80">
        <f>InfosVentesAmiensFoireBAC25!J114</f>
        <v>0</v>
      </c>
      <c r="R140" s="80">
        <f>IF(InfosVentesAmiensFoireBAC25!L114=0,TablVentesAmiensFoireBAC25!S114,TablVentesAmiensFoireBAC25!S114-TablVentesAmiensFoireBAC25!S114*TablVentesAmiensFoireBAC25!K114)</f>
        <v>0</v>
      </c>
    </row>
    <row r="141" spans="9:18" ht="14.25" customHeight="1" x14ac:dyDescent="0.3">
      <c r="I141" s="114"/>
      <c r="J141" s="84"/>
      <c r="K141" s="84"/>
      <c r="L141" s="84"/>
      <c r="M141" s="84"/>
      <c r="O141" s="84"/>
      <c r="P141" s="84"/>
      <c r="Q141" s="80">
        <f>InfosVentesAmiensFoireBAC25!J115</f>
        <v>0</v>
      </c>
      <c r="R141" s="80">
        <f>IF(InfosVentesAmiensFoireBAC25!L115=0,TablVentesAmiensFoireBAC25!S115,TablVentesAmiensFoireBAC25!S115-TablVentesAmiensFoireBAC25!S115*TablVentesAmiensFoireBAC25!K115)</f>
        <v>0</v>
      </c>
    </row>
    <row r="142" spans="9:18" ht="14.25" customHeight="1" x14ac:dyDescent="0.3">
      <c r="I142" s="114"/>
      <c r="J142" s="84"/>
      <c r="K142" s="84"/>
      <c r="L142" s="84"/>
      <c r="M142" s="84"/>
      <c r="O142" s="84"/>
      <c r="P142" s="84"/>
      <c r="Q142" s="80">
        <f>InfosVentesAmiensFoireBAC25!J116</f>
        <v>0</v>
      </c>
      <c r="R142" s="80">
        <f>IF(InfosVentesAmiensFoireBAC25!L116=0,TablVentesAmiensFoireBAC25!S116,TablVentesAmiensFoireBAC25!S116-TablVentesAmiensFoireBAC25!S116*TablVentesAmiensFoireBAC25!K116)</f>
        <v>0</v>
      </c>
    </row>
    <row r="143" spans="9:18" ht="14.25" customHeight="1" x14ac:dyDescent="0.3">
      <c r="I143" s="114"/>
      <c r="J143" s="84"/>
      <c r="K143" s="84"/>
      <c r="L143" s="84"/>
      <c r="M143" s="84"/>
      <c r="O143" s="84"/>
      <c r="P143" s="84"/>
      <c r="Q143" s="80">
        <f>InfosVentesAmiensFoireBAC25!J117</f>
        <v>0</v>
      </c>
      <c r="R143" s="80">
        <f>IF(InfosVentesAmiensFoireBAC25!L117=0,TablVentesAmiensFoireBAC25!S117,TablVentesAmiensFoireBAC25!S117-TablVentesAmiensFoireBAC25!S117*TablVentesAmiensFoireBAC25!K117)</f>
        <v>0</v>
      </c>
    </row>
    <row r="144" spans="9:18" ht="14.25" customHeight="1" x14ac:dyDescent="0.3">
      <c r="I144" s="114"/>
      <c r="J144" s="84"/>
      <c r="K144" s="84"/>
      <c r="L144" s="84"/>
      <c r="M144" s="84"/>
      <c r="O144" s="84"/>
      <c r="P144" s="84"/>
      <c r="Q144" s="80">
        <f>InfosVentesAmiensFoireBAC25!J118</f>
        <v>0</v>
      </c>
      <c r="R144" s="80">
        <f>IF(InfosVentesAmiensFoireBAC25!L118=0,TablVentesAmiensFoireBAC25!S118,TablVentesAmiensFoireBAC25!S118-TablVentesAmiensFoireBAC25!S118*TablVentesAmiensFoireBAC25!K118)</f>
        <v>0</v>
      </c>
    </row>
    <row r="145" spans="9:18" ht="14.25" customHeight="1" x14ac:dyDescent="0.3">
      <c r="I145" s="114"/>
      <c r="J145" s="84"/>
      <c r="K145" s="84"/>
      <c r="L145" s="84"/>
      <c r="M145" s="84"/>
      <c r="O145" s="84"/>
      <c r="P145" s="84"/>
      <c r="Q145" s="80">
        <f>InfosVentesAmiensFoireBAC25!J119</f>
        <v>0</v>
      </c>
      <c r="R145" s="80">
        <f>IF(InfosVentesAmiensFoireBAC25!L119=0,TablVentesAmiensFoireBAC25!S119,TablVentesAmiensFoireBAC25!S119-TablVentesAmiensFoireBAC25!S119*TablVentesAmiensFoireBAC25!K119)</f>
        <v>0</v>
      </c>
    </row>
    <row r="146" spans="9:18" ht="14.25" customHeight="1" x14ac:dyDescent="0.3">
      <c r="I146" s="114"/>
      <c r="J146" s="84"/>
      <c r="K146" s="84"/>
      <c r="L146" s="84"/>
      <c r="M146" s="84"/>
      <c r="O146" s="84"/>
      <c r="P146" s="84"/>
      <c r="Q146" s="80">
        <f>InfosVentesAmiensFoireBAC25!J120</f>
        <v>0</v>
      </c>
      <c r="R146" s="80">
        <f>IF(InfosVentesAmiensFoireBAC25!L120=0,TablVentesAmiensFoireBAC25!S120,TablVentesAmiensFoireBAC25!S120-TablVentesAmiensFoireBAC25!S120*TablVentesAmiensFoireBAC25!K120)</f>
        <v>0</v>
      </c>
    </row>
    <row r="147" spans="9:18" ht="14.25" customHeight="1" x14ac:dyDescent="0.3">
      <c r="I147" s="114"/>
      <c r="J147" s="84"/>
      <c r="K147" s="84"/>
      <c r="L147" s="84"/>
      <c r="M147" s="84"/>
      <c r="O147" s="84"/>
      <c r="P147" s="84"/>
      <c r="Q147" s="80">
        <f>InfosVentesAmiensFoireBAC25!J121</f>
        <v>0</v>
      </c>
      <c r="R147" s="80">
        <f>IF(InfosVentesAmiensFoireBAC25!L121=0,TablVentesAmiensFoireBAC25!S121,TablVentesAmiensFoireBAC25!S121-TablVentesAmiensFoireBAC25!S121*TablVentesAmiensFoireBAC25!K121)</f>
        <v>0</v>
      </c>
    </row>
    <row r="148" spans="9:18" ht="14.25" customHeight="1" x14ac:dyDescent="0.3">
      <c r="I148" s="114"/>
      <c r="J148" s="84"/>
      <c r="K148" s="84"/>
      <c r="L148" s="84"/>
      <c r="M148" s="84"/>
      <c r="O148" s="84"/>
      <c r="P148" s="84"/>
      <c r="Q148" s="80">
        <f>InfosVentesAmiensFoireBAC25!J122</f>
        <v>0</v>
      </c>
      <c r="R148" s="80">
        <f>IF(InfosVentesAmiensFoireBAC25!L122=0,TablVentesAmiensFoireBAC25!S122,TablVentesAmiensFoireBAC25!S122-TablVentesAmiensFoireBAC25!S122*TablVentesAmiensFoireBAC25!K122)</f>
        <v>0</v>
      </c>
    </row>
    <row r="149" spans="9:18" ht="14.25" customHeight="1" x14ac:dyDescent="0.3">
      <c r="I149" s="114"/>
      <c r="J149" s="84"/>
      <c r="K149" s="84"/>
      <c r="L149" s="84"/>
      <c r="M149" s="84"/>
      <c r="O149" s="84"/>
      <c r="P149" s="84"/>
      <c r="Q149" s="80">
        <f>InfosVentesAmiensFoireBAC25!J123</f>
        <v>0</v>
      </c>
      <c r="R149" s="80">
        <f>IF(InfosVentesAmiensFoireBAC25!L123=0,TablVentesAmiensFoireBAC25!S123,TablVentesAmiensFoireBAC25!S123-TablVentesAmiensFoireBAC25!S123*TablVentesAmiensFoireBAC25!K123)</f>
        <v>0</v>
      </c>
    </row>
    <row r="150" spans="9:18" ht="14.25" customHeight="1" x14ac:dyDescent="0.3">
      <c r="I150" s="114"/>
      <c r="J150" s="84"/>
      <c r="K150" s="84"/>
      <c r="L150" s="84"/>
      <c r="M150" s="84"/>
      <c r="O150" s="84"/>
      <c r="P150" s="84"/>
      <c r="Q150" s="80">
        <f>InfosVentesAmiensFoireBAC25!J124</f>
        <v>0</v>
      </c>
      <c r="R150" s="80">
        <f>IF(InfosVentesAmiensFoireBAC25!L124=0,TablVentesAmiensFoireBAC25!S124,TablVentesAmiensFoireBAC25!S124-TablVentesAmiensFoireBAC25!S124*TablVentesAmiensFoireBAC25!K124)</f>
        <v>0</v>
      </c>
    </row>
    <row r="151" spans="9:18" ht="14.25" customHeight="1" x14ac:dyDescent="0.3">
      <c r="I151" s="114"/>
      <c r="J151" s="84"/>
      <c r="K151" s="84"/>
      <c r="L151" s="84"/>
      <c r="M151" s="84"/>
      <c r="O151" s="84"/>
      <c r="P151" s="84"/>
      <c r="Q151" s="80">
        <f>InfosVentesAmiensFoireBAC25!J125</f>
        <v>0</v>
      </c>
      <c r="R151" s="80">
        <f>IF(InfosVentesAmiensFoireBAC25!L125=0,TablVentesAmiensFoireBAC25!S125,TablVentesAmiensFoireBAC25!S125-TablVentesAmiensFoireBAC25!S125*TablVentesAmiensFoireBAC25!K125)</f>
        <v>0</v>
      </c>
    </row>
    <row r="152" spans="9:18" ht="14.25" customHeight="1" x14ac:dyDescent="0.3">
      <c r="I152" s="114"/>
      <c r="J152" s="84"/>
      <c r="K152" s="84"/>
      <c r="L152" s="84"/>
      <c r="M152" s="84"/>
      <c r="O152" s="84"/>
      <c r="P152" s="84"/>
      <c r="Q152" s="80">
        <f>InfosVentesAmiensFoireBAC25!J126</f>
        <v>0</v>
      </c>
      <c r="R152" s="80">
        <f>IF(InfosVentesAmiensFoireBAC25!L126=0,TablVentesAmiensFoireBAC25!S126,TablVentesAmiensFoireBAC25!S126-TablVentesAmiensFoireBAC25!S126*TablVentesAmiensFoireBAC25!K126)</f>
        <v>0</v>
      </c>
    </row>
    <row r="153" spans="9:18" ht="14.25" customHeight="1" x14ac:dyDescent="0.3">
      <c r="I153" s="114"/>
      <c r="J153" s="84"/>
      <c r="K153" s="84"/>
      <c r="L153" s="84"/>
      <c r="M153" s="84"/>
      <c r="O153" s="84"/>
      <c r="P153" s="84"/>
      <c r="Q153" s="80">
        <f>InfosVentesAmiensFoireBAC25!J127</f>
        <v>0</v>
      </c>
      <c r="R153" s="80">
        <f>IF(InfosVentesAmiensFoireBAC25!L127=0,TablVentesAmiensFoireBAC25!S127,TablVentesAmiensFoireBAC25!S127-TablVentesAmiensFoireBAC25!S127*TablVentesAmiensFoireBAC25!K127)</f>
        <v>0</v>
      </c>
    </row>
    <row r="154" spans="9:18" ht="14.25" customHeight="1" x14ac:dyDescent="0.3">
      <c r="I154" s="84"/>
      <c r="J154" s="84"/>
      <c r="K154" s="84"/>
      <c r="L154" s="84"/>
      <c r="M154" s="84"/>
      <c r="O154" s="84"/>
      <c r="P154" s="84"/>
      <c r="Q154" s="80">
        <f>InfosVentesAmiensFoireBAC25!J128</f>
        <v>0</v>
      </c>
      <c r="R154" s="80">
        <f>IF(InfosVentesAmiensFoireBAC25!L128=0,TablVentesAmiensFoireBAC25!S128,TablVentesAmiensFoireBAC25!S128-TablVentesAmiensFoireBAC25!S128*TablVentesAmiensFoireBAC25!K128)</f>
        <v>0</v>
      </c>
    </row>
    <row r="155" spans="9:18" ht="14.25" customHeight="1" x14ac:dyDescent="0.3">
      <c r="I155" s="84"/>
      <c r="J155" s="84"/>
      <c r="K155" s="84"/>
      <c r="L155" s="84"/>
      <c r="M155" s="84"/>
      <c r="O155" s="84"/>
      <c r="P155" s="84"/>
      <c r="Q155" s="80">
        <f>InfosVentesAmiensFoireBAC25!J129</f>
        <v>0</v>
      </c>
      <c r="R155" s="80">
        <f>IF(InfosVentesAmiensFoireBAC25!L129=0,TablVentesAmiensFoireBAC25!S129,TablVentesAmiensFoireBAC25!S129-TablVentesAmiensFoireBAC25!S129*TablVentesAmiensFoireBAC25!K129)</f>
        <v>0</v>
      </c>
    </row>
    <row r="156" spans="9:18" ht="14.25" customHeight="1" x14ac:dyDescent="0.3">
      <c r="I156" s="84"/>
      <c r="J156" s="84"/>
      <c r="K156" s="84"/>
      <c r="L156" s="84"/>
      <c r="M156" s="84"/>
      <c r="O156" s="84"/>
      <c r="P156" s="84"/>
      <c r="Q156" s="80">
        <f>InfosVentesAmiensFoireBAC25!J130</f>
        <v>0</v>
      </c>
      <c r="R156" s="80">
        <f>IF(InfosVentesAmiensFoireBAC25!L130=0,TablVentesAmiensFoireBAC25!S130,TablVentesAmiensFoireBAC25!S130-TablVentesAmiensFoireBAC25!S130*TablVentesAmiensFoireBAC25!K130)</f>
        <v>0</v>
      </c>
    </row>
    <row r="157" spans="9:18" ht="14.25" customHeight="1" x14ac:dyDescent="0.3">
      <c r="I157" s="84"/>
      <c r="J157" s="84"/>
      <c r="K157" s="84"/>
      <c r="L157" s="84"/>
      <c r="M157" s="84"/>
      <c r="O157" s="84"/>
      <c r="P157" s="84"/>
      <c r="Q157" s="80">
        <f>InfosVentesAmiensFoireBAC25!J131</f>
        <v>0</v>
      </c>
      <c r="R157" s="80">
        <f>IF(InfosVentesAmiensFoireBAC25!L131=0,TablVentesAmiensFoireBAC25!S131,TablVentesAmiensFoireBAC25!S131-TablVentesAmiensFoireBAC25!S131*TablVentesAmiensFoireBAC25!K131)</f>
        <v>0</v>
      </c>
    </row>
    <row r="158" spans="9:18" ht="14.25" customHeight="1" x14ac:dyDescent="0.3">
      <c r="I158" s="84"/>
      <c r="J158" s="84"/>
      <c r="K158" s="84"/>
      <c r="L158" s="84"/>
      <c r="M158" s="84"/>
      <c r="O158" s="84"/>
      <c r="P158" s="84"/>
      <c r="Q158" s="80">
        <f>InfosVentesAmiensFoireBAC25!J132</f>
        <v>0</v>
      </c>
      <c r="R158" s="80">
        <f>IF(InfosVentesAmiensFoireBAC25!L132=0,TablVentesAmiensFoireBAC25!S132,TablVentesAmiensFoireBAC25!S132-TablVentesAmiensFoireBAC25!S132*TablVentesAmiensFoireBAC25!K132)</f>
        <v>0</v>
      </c>
    </row>
    <row r="159" spans="9:18" ht="14.25" customHeight="1" x14ac:dyDescent="0.3">
      <c r="I159" s="84"/>
      <c r="J159" s="84"/>
      <c r="K159" s="84"/>
      <c r="L159" s="84"/>
      <c r="M159" s="84"/>
      <c r="O159" s="84"/>
      <c r="P159" s="84"/>
      <c r="Q159" s="80">
        <f>InfosVentesAmiensFoireBAC25!J133</f>
        <v>0</v>
      </c>
      <c r="R159" s="80">
        <f>IF(InfosVentesAmiensFoireBAC25!L133=0,TablVentesAmiensFoireBAC25!S133,TablVentesAmiensFoireBAC25!S133-TablVentesAmiensFoireBAC25!S133*TablVentesAmiensFoireBAC25!K133)</f>
        <v>0</v>
      </c>
    </row>
    <row r="160" spans="9:18" ht="14.25" customHeight="1" x14ac:dyDescent="0.3">
      <c r="I160" s="84"/>
      <c r="J160" s="84"/>
      <c r="K160" s="84"/>
      <c r="L160" s="84"/>
      <c r="M160" s="84"/>
      <c r="O160" s="84"/>
      <c r="P160" s="84"/>
      <c r="Q160" s="80">
        <f>InfosVentesAmiensFoireBAC25!J134</f>
        <v>0</v>
      </c>
      <c r="R160" s="80">
        <f>IF(InfosVentesAmiensFoireBAC25!L134=0,TablVentesAmiensFoireBAC25!S134,TablVentesAmiensFoireBAC25!S134-TablVentesAmiensFoireBAC25!S134*TablVentesAmiensFoireBAC25!K134)</f>
        <v>0</v>
      </c>
    </row>
    <row r="161" spans="9:18" ht="14.25" customHeight="1" x14ac:dyDescent="0.3">
      <c r="I161" s="84"/>
      <c r="J161" s="84"/>
      <c r="K161" s="84"/>
      <c r="L161" s="84"/>
      <c r="M161" s="84"/>
      <c r="O161" s="84"/>
      <c r="P161" s="84"/>
      <c r="Q161" s="80">
        <f>InfosVentesAmiensFoireBAC25!J135</f>
        <v>0</v>
      </c>
      <c r="R161" s="80">
        <f>IF(InfosVentesAmiensFoireBAC25!L135=0,TablVentesAmiensFoireBAC25!S135,TablVentesAmiensFoireBAC25!S135-TablVentesAmiensFoireBAC25!S135*TablVentesAmiensFoireBAC25!K135)</f>
        <v>0</v>
      </c>
    </row>
    <row r="162" spans="9:18" ht="14.25" customHeight="1" x14ac:dyDescent="0.3">
      <c r="I162" s="84"/>
      <c r="J162" s="84"/>
      <c r="K162" s="84"/>
      <c r="L162" s="84"/>
      <c r="M162" s="84"/>
      <c r="O162" s="84"/>
      <c r="P162" s="84"/>
      <c r="Q162" s="80">
        <f>InfosVentesAmiensFoireBAC25!J136</f>
        <v>0</v>
      </c>
      <c r="R162" s="80">
        <f>IF(InfosVentesAmiensFoireBAC25!L136=0,TablVentesAmiensFoireBAC25!S136,TablVentesAmiensFoireBAC25!S136-TablVentesAmiensFoireBAC25!S136*TablVentesAmiensFoireBAC25!K136)</f>
        <v>0</v>
      </c>
    </row>
    <row r="163" spans="9:18" ht="14.25" customHeight="1" x14ac:dyDescent="0.3">
      <c r="I163" s="84"/>
      <c r="J163" s="84"/>
      <c r="K163" s="84"/>
      <c r="L163" s="84"/>
      <c r="M163" s="84"/>
      <c r="O163" s="84"/>
      <c r="P163" s="84"/>
      <c r="Q163" s="80">
        <f>InfosVentesAmiensFoireBAC25!J137</f>
        <v>0</v>
      </c>
      <c r="R163" s="80">
        <f>IF(InfosVentesAmiensFoireBAC25!L137=0,TablVentesAmiensFoireBAC25!S137,TablVentesAmiensFoireBAC25!S137-TablVentesAmiensFoireBAC25!S137*TablVentesAmiensFoireBAC25!K137)</f>
        <v>0</v>
      </c>
    </row>
    <row r="164" spans="9:18" ht="14.25" customHeight="1" x14ac:dyDescent="0.3">
      <c r="I164" s="84"/>
      <c r="J164" s="84"/>
      <c r="K164" s="84"/>
      <c r="L164" s="84"/>
      <c r="M164" s="84"/>
      <c r="O164" s="84"/>
      <c r="P164" s="84"/>
      <c r="Q164" s="80">
        <f>InfosVentesAmiensFoireBAC25!J138</f>
        <v>0</v>
      </c>
      <c r="R164" s="80">
        <f>IF(InfosVentesAmiensFoireBAC25!L138=0,TablVentesAmiensFoireBAC25!S138,TablVentesAmiensFoireBAC25!S138-TablVentesAmiensFoireBAC25!S138*TablVentesAmiensFoireBAC25!K138)</f>
        <v>0</v>
      </c>
    </row>
    <row r="165" spans="9:18" ht="14.25" customHeight="1" x14ac:dyDescent="0.3">
      <c r="I165" s="84"/>
      <c r="J165" s="84"/>
      <c r="K165" s="84"/>
      <c r="L165" s="84"/>
      <c r="M165" s="84"/>
      <c r="O165" s="84"/>
      <c r="P165" s="84"/>
      <c r="Q165" s="80">
        <f>InfosVentesAmiensFoireBAC25!J139</f>
        <v>0</v>
      </c>
      <c r="R165" s="80">
        <f>IF(InfosVentesAmiensFoireBAC25!L139=0,TablVentesAmiensFoireBAC25!S139,TablVentesAmiensFoireBAC25!S139-TablVentesAmiensFoireBAC25!S139*TablVentesAmiensFoireBAC25!K139)</f>
        <v>0</v>
      </c>
    </row>
    <row r="166" spans="9:18" ht="14.25" customHeight="1" x14ac:dyDescent="0.3">
      <c r="I166" s="84"/>
      <c r="J166" s="84"/>
      <c r="K166" s="84"/>
      <c r="L166" s="84"/>
      <c r="M166" s="84"/>
      <c r="O166" s="84"/>
      <c r="P166" s="84"/>
      <c r="Q166" s="80">
        <f>InfosVentesAmiensFoireBAC25!J140</f>
        <v>0</v>
      </c>
      <c r="R166" s="80">
        <f>IF(InfosVentesAmiensFoireBAC25!L140=0,TablVentesAmiensFoireBAC25!S140,TablVentesAmiensFoireBAC25!S140-TablVentesAmiensFoireBAC25!S140*TablVentesAmiensFoireBAC25!K140)</f>
        <v>0</v>
      </c>
    </row>
    <row r="167" spans="9:18" ht="14.25" customHeight="1" x14ac:dyDescent="0.3">
      <c r="I167" s="84"/>
      <c r="J167" s="84"/>
      <c r="K167" s="84"/>
      <c r="L167" s="84"/>
      <c r="M167" s="84"/>
      <c r="O167" s="84"/>
      <c r="P167" s="84"/>
      <c r="Q167" s="80">
        <f>InfosVentesAmiensFoireBAC25!J141</f>
        <v>0</v>
      </c>
      <c r="R167" s="80">
        <f>IF(InfosVentesAmiensFoireBAC25!L141=0,TablVentesAmiensFoireBAC25!S141,TablVentesAmiensFoireBAC25!S141-TablVentesAmiensFoireBAC25!S141*TablVentesAmiensFoireBAC25!K141)</f>
        <v>0</v>
      </c>
    </row>
    <row r="168" spans="9:18" ht="14.25" customHeight="1" x14ac:dyDescent="0.3">
      <c r="I168" s="84"/>
      <c r="J168" s="84"/>
      <c r="K168" s="84"/>
      <c r="L168" s="84"/>
      <c r="M168" s="84"/>
      <c r="O168" s="84"/>
      <c r="P168" s="84"/>
      <c r="Q168" s="80">
        <f>InfosVentesAmiensFoireBAC25!J142</f>
        <v>0</v>
      </c>
      <c r="R168" s="80">
        <f>IF(InfosVentesAmiensFoireBAC25!L142=0,TablVentesAmiensFoireBAC25!S142,TablVentesAmiensFoireBAC25!S142-TablVentesAmiensFoireBAC25!S142*TablVentesAmiensFoireBAC25!K142)</f>
        <v>0</v>
      </c>
    </row>
    <row r="169" spans="9:18" ht="14.25" customHeight="1" x14ac:dyDescent="0.3">
      <c r="I169" s="84"/>
      <c r="J169" s="84"/>
      <c r="K169" s="84"/>
      <c r="L169" s="84"/>
      <c r="M169" s="84"/>
      <c r="O169" s="84"/>
      <c r="P169" s="84"/>
      <c r="Q169" s="80">
        <f>InfosVentesAmiensFoireBAC25!J143</f>
        <v>0</v>
      </c>
      <c r="R169" s="80">
        <f>IF(InfosVentesAmiensFoireBAC25!L143=0,TablVentesAmiensFoireBAC25!S143,TablVentesAmiensFoireBAC25!S143-TablVentesAmiensFoireBAC25!S143*TablVentesAmiensFoireBAC25!K143)</f>
        <v>0</v>
      </c>
    </row>
    <row r="170" spans="9:18" ht="14.25" customHeight="1" x14ac:dyDescent="0.3">
      <c r="I170" s="84"/>
      <c r="J170" s="84"/>
      <c r="K170" s="84"/>
      <c r="L170" s="84"/>
      <c r="M170" s="84"/>
      <c r="O170" s="84"/>
      <c r="P170" s="84"/>
      <c r="Q170" s="80">
        <f>InfosVentesAmiensFoireBAC25!J144</f>
        <v>0</v>
      </c>
      <c r="R170" s="80">
        <f>IF(InfosVentesAmiensFoireBAC25!L144=0,TablVentesAmiensFoireBAC25!S144,TablVentesAmiensFoireBAC25!S144-TablVentesAmiensFoireBAC25!S144*TablVentesAmiensFoireBAC25!K144)</f>
        <v>0</v>
      </c>
    </row>
    <row r="171" spans="9:18" ht="14.25" customHeight="1" x14ac:dyDescent="0.3">
      <c r="I171" s="84"/>
      <c r="J171" s="84"/>
      <c r="K171" s="84"/>
      <c r="L171" s="84"/>
      <c r="M171" s="84"/>
      <c r="O171" s="84"/>
      <c r="P171" s="84"/>
      <c r="Q171" s="80">
        <f>InfosVentesAmiensFoireBAC25!J145</f>
        <v>0</v>
      </c>
      <c r="R171" s="80">
        <f>IF(InfosVentesAmiensFoireBAC25!L145=0,TablVentesAmiensFoireBAC25!S145,TablVentesAmiensFoireBAC25!S145-TablVentesAmiensFoireBAC25!S145*TablVentesAmiensFoireBAC25!K145)</f>
        <v>0</v>
      </c>
    </row>
    <row r="172" spans="9:18" ht="14.25" customHeight="1" x14ac:dyDescent="0.3">
      <c r="I172" s="84"/>
      <c r="J172" s="84"/>
      <c r="K172" s="84"/>
      <c r="L172" s="84"/>
      <c r="M172" s="84"/>
      <c r="O172" s="84"/>
      <c r="P172" s="84"/>
      <c r="Q172" s="80">
        <f>InfosVentesAmiensFoireBAC25!J146</f>
        <v>0</v>
      </c>
      <c r="R172" s="80">
        <f>IF(InfosVentesAmiensFoireBAC25!L146=0,TablVentesAmiensFoireBAC25!S146,TablVentesAmiensFoireBAC25!S146-TablVentesAmiensFoireBAC25!S146*TablVentesAmiensFoireBAC25!K146)</f>
        <v>0</v>
      </c>
    </row>
    <row r="173" spans="9:18" ht="14.25" customHeight="1" x14ac:dyDescent="0.3">
      <c r="I173" s="84"/>
      <c r="J173" s="84"/>
      <c r="K173" s="84"/>
      <c r="L173" s="84"/>
      <c r="M173" s="84"/>
      <c r="O173" s="84"/>
      <c r="P173" s="84"/>
      <c r="Q173" s="80">
        <f>InfosVentesAmiensFoireBAC25!J147</f>
        <v>0</v>
      </c>
      <c r="R173" s="80">
        <f>IF(InfosVentesAmiensFoireBAC25!L147=0,TablVentesAmiensFoireBAC25!S147,TablVentesAmiensFoireBAC25!S147-TablVentesAmiensFoireBAC25!S147*TablVentesAmiensFoireBAC25!K147)</f>
        <v>0</v>
      </c>
    </row>
    <row r="174" spans="9:18" ht="14.25" customHeight="1" x14ac:dyDescent="0.3">
      <c r="I174" s="84"/>
      <c r="J174" s="84"/>
      <c r="K174" s="84"/>
      <c r="L174" s="84"/>
      <c r="M174" s="84"/>
      <c r="O174" s="84"/>
      <c r="P174" s="84"/>
      <c r="Q174" s="80">
        <f>InfosVentesAmiensFoireBAC25!J148</f>
        <v>0</v>
      </c>
      <c r="R174" s="80">
        <f>IF(InfosVentesAmiensFoireBAC25!L148=0,TablVentesAmiensFoireBAC25!S148,TablVentesAmiensFoireBAC25!S148-TablVentesAmiensFoireBAC25!S148*TablVentesAmiensFoireBAC25!K148)</f>
        <v>0</v>
      </c>
    </row>
    <row r="175" spans="9:18" ht="14.25" customHeight="1" x14ac:dyDescent="0.3">
      <c r="I175" s="84"/>
      <c r="J175" s="84"/>
      <c r="K175" s="84"/>
      <c r="L175" s="84"/>
      <c r="M175" s="84"/>
      <c r="O175" s="84"/>
      <c r="P175" s="84"/>
      <c r="Q175" s="80">
        <f>InfosVentesAmiensFoireBAC25!J149</f>
        <v>0</v>
      </c>
      <c r="R175" s="80">
        <f>IF(InfosVentesAmiensFoireBAC25!L149=0,TablVentesAmiensFoireBAC25!S149,TablVentesAmiensFoireBAC25!S149-TablVentesAmiensFoireBAC25!S149*TablVentesAmiensFoireBAC25!K149)</f>
        <v>0</v>
      </c>
    </row>
    <row r="176" spans="9:18" ht="14.25" customHeight="1" x14ac:dyDescent="0.3">
      <c r="I176" s="84"/>
      <c r="J176" s="84"/>
      <c r="K176" s="84"/>
      <c r="L176" s="84"/>
      <c r="M176" s="84"/>
      <c r="O176" s="84"/>
      <c r="P176" s="84"/>
      <c r="Q176" s="80">
        <f>InfosVentesAmiensFoireBAC25!J150</f>
        <v>0</v>
      </c>
      <c r="R176" s="80">
        <f>IF(InfosVentesAmiensFoireBAC25!L150=0,TablVentesAmiensFoireBAC25!S150,TablVentesAmiensFoireBAC25!S150-TablVentesAmiensFoireBAC25!S150*TablVentesAmiensFoireBAC25!K150)</f>
        <v>0</v>
      </c>
    </row>
    <row r="177" spans="9:18" ht="14.25" customHeight="1" x14ac:dyDescent="0.3">
      <c r="I177" s="84"/>
      <c r="J177" s="84"/>
      <c r="K177" s="84"/>
      <c r="L177" s="84"/>
      <c r="M177" s="84"/>
      <c r="O177" s="84"/>
      <c r="P177" s="84"/>
      <c r="Q177" s="80">
        <f>InfosVentesAmiensFoireBAC25!J151</f>
        <v>0</v>
      </c>
      <c r="R177" s="80">
        <f>IF(InfosVentesAmiensFoireBAC25!L151=0,TablVentesAmiensFoireBAC25!S151,TablVentesAmiensFoireBAC25!S151-TablVentesAmiensFoireBAC25!S151*TablVentesAmiensFoireBAC25!K151)</f>
        <v>0</v>
      </c>
    </row>
    <row r="178" spans="9:18" ht="14.25" customHeight="1" x14ac:dyDescent="0.3">
      <c r="I178" s="84"/>
      <c r="J178" s="84"/>
      <c r="K178" s="84"/>
      <c r="L178" s="84"/>
      <c r="M178" s="84"/>
      <c r="O178" s="84"/>
      <c r="P178" s="84"/>
      <c r="Q178" s="80">
        <f>InfosVentesAmiensFoireBAC25!J152</f>
        <v>0</v>
      </c>
      <c r="R178" s="80">
        <f>IF(InfosVentesAmiensFoireBAC25!L152=0,TablVentesAmiensFoireBAC25!S152,TablVentesAmiensFoireBAC25!S152-TablVentesAmiensFoireBAC25!S152*TablVentesAmiensFoireBAC25!K152)</f>
        <v>0</v>
      </c>
    </row>
    <row r="179" spans="9:18" ht="14.25" customHeight="1" x14ac:dyDescent="0.3">
      <c r="I179" s="84"/>
      <c r="J179" s="84"/>
      <c r="K179" s="84"/>
      <c r="L179" s="84"/>
      <c r="M179" s="84"/>
      <c r="O179" s="84"/>
      <c r="P179" s="84"/>
      <c r="Q179" s="80">
        <f>InfosVentesAmiensFoireBAC25!J153</f>
        <v>0</v>
      </c>
      <c r="R179" s="80">
        <f>IF(InfosVentesAmiensFoireBAC25!L153=0,TablVentesAmiensFoireBAC25!S153,TablVentesAmiensFoireBAC25!S153-TablVentesAmiensFoireBAC25!S153*TablVentesAmiensFoireBAC25!K153)</f>
        <v>0</v>
      </c>
    </row>
    <row r="180" spans="9:18" ht="14.25" customHeight="1" x14ac:dyDescent="0.3">
      <c r="I180" s="84"/>
      <c r="J180" s="84"/>
      <c r="K180" s="84"/>
      <c r="L180" s="84"/>
      <c r="M180" s="84"/>
      <c r="O180" s="84"/>
      <c r="P180" s="84"/>
      <c r="Q180" s="80">
        <f>InfosVentesAmiensFoireBAC25!J154</f>
        <v>0</v>
      </c>
      <c r="R180" s="80">
        <f>IF(InfosVentesAmiensFoireBAC25!L154=0,TablVentesAmiensFoireBAC25!S154,TablVentesAmiensFoireBAC25!S154-TablVentesAmiensFoireBAC25!S154*TablVentesAmiensFoireBAC25!K154)</f>
        <v>0</v>
      </c>
    </row>
    <row r="181" spans="9:18" ht="14.25" customHeight="1" x14ac:dyDescent="0.3">
      <c r="I181" s="84"/>
      <c r="J181" s="84"/>
      <c r="K181" s="84"/>
      <c r="L181" s="84"/>
      <c r="M181" s="84"/>
      <c r="O181" s="84"/>
      <c r="P181" s="84"/>
      <c r="Q181" s="80">
        <f>InfosVentesAmiensFoireBAC25!J155</f>
        <v>0</v>
      </c>
      <c r="R181" s="80">
        <f>IF(InfosVentesAmiensFoireBAC25!L155=0,TablVentesAmiensFoireBAC25!S155,TablVentesAmiensFoireBAC25!S155-TablVentesAmiensFoireBAC25!S155*TablVentesAmiensFoireBAC25!K155)</f>
        <v>0</v>
      </c>
    </row>
    <row r="182" spans="9:18" ht="14.25" customHeight="1" x14ac:dyDescent="0.3">
      <c r="I182" s="84"/>
      <c r="J182" s="84"/>
      <c r="K182" s="84"/>
      <c r="L182" s="84"/>
      <c r="M182" s="84"/>
      <c r="O182" s="84"/>
      <c r="P182" s="84"/>
      <c r="Q182" s="80">
        <f>InfosVentesAmiensFoireBAC25!J156</f>
        <v>0</v>
      </c>
      <c r="R182" s="80">
        <f>IF(InfosVentesAmiensFoireBAC25!L156=0,TablVentesAmiensFoireBAC25!S156,TablVentesAmiensFoireBAC25!S156-TablVentesAmiensFoireBAC25!S156*TablVentesAmiensFoireBAC25!K156)</f>
        <v>0</v>
      </c>
    </row>
    <row r="183" spans="9:18" ht="14.25" customHeight="1" x14ac:dyDescent="0.3">
      <c r="I183" s="84"/>
      <c r="J183" s="84"/>
      <c r="K183" s="84"/>
      <c r="L183" s="84"/>
      <c r="M183" s="84"/>
      <c r="O183" s="84"/>
      <c r="P183" s="84"/>
      <c r="Q183" s="80">
        <f>InfosVentesAmiensFoireBAC25!J157</f>
        <v>0</v>
      </c>
      <c r="R183" s="80">
        <f>IF(InfosVentesAmiensFoireBAC25!L157=0,TablVentesAmiensFoireBAC25!S157,TablVentesAmiensFoireBAC25!S157-TablVentesAmiensFoireBAC25!S157*TablVentesAmiensFoireBAC25!K157)</f>
        <v>0</v>
      </c>
    </row>
    <row r="184" spans="9:18" ht="14.25" customHeight="1" x14ac:dyDescent="0.3">
      <c r="I184" s="84"/>
      <c r="J184" s="84"/>
      <c r="K184" s="84"/>
      <c r="L184" s="84"/>
      <c r="M184" s="84"/>
      <c r="O184" s="84"/>
      <c r="P184" s="84"/>
      <c r="Q184" s="80">
        <f>InfosVentesAmiensFoireBAC25!J158</f>
        <v>0</v>
      </c>
      <c r="R184" s="80">
        <f>IF(InfosVentesAmiensFoireBAC25!L158=0,TablVentesAmiensFoireBAC25!S158,TablVentesAmiensFoireBAC25!S158-TablVentesAmiensFoireBAC25!S158*TablVentesAmiensFoireBAC25!K158)</f>
        <v>0</v>
      </c>
    </row>
    <row r="185" spans="9:18" ht="14.25" customHeight="1" x14ac:dyDescent="0.3">
      <c r="I185" s="84"/>
      <c r="J185" s="84"/>
      <c r="K185" s="84"/>
      <c r="L185" s="84"/>
      <c r="M185" s="84"/>
      <c r="O185" s="84"/>
      <c r="P185" s="84"/>
      <c r="Q185" s="80">
        <f>InfosVentesAmiensFoireBAC25!J159</f>
        <v>0</v>
      </c>
      <c r="R185" s="80">
        <f>IF(InfosVentesAmiensFoireBAC25!L159=0,TablVentesAmiensFoireBAC25!S159,TablVentesAmiensFoireBAC25!S159-TablVentesAmiensFoireBAC25!S159*TablVentesAmiensFoireBAC25!K159)</f>
        <v>0</v>
      </c>
    </row>
    <row r="186" spans="9:18" ht="14.25" customHeight="1" x14ac:dyDescent="0.3">
      <c r="I186" s="84"/>
      <c r="J186" s="84"/>
      <c r="K186" s="84"/>
      <c r="L186" s="84"/>
      <c r="M186" s="84"/>
      <c r="O186" s="84"/>
      <c r="P186" s="84"/>
      <c r="Q186" s="80">
        <f>InfosVentesAmiensFoireBAC25!J160</f>
        <v>0</v>
      </c>
      <c r="R186" s="80">
        <f>IF(InfosVentesAmiensFoireBAC25!L160=0,TablVentesAmiensFoireBAC25!S160,TablVentesAmiensFoireBAC25!S160-TablVentesAmiensFoireBAC25!S160*TablVentesAmiensFoireBAC25!K160)</f>
        <v>0</v>
      </c>
    </row>
    <row r="187" spans="9:18" ht="14.25" customHeight="1" x14ac:dyDescent="0.3">
      <c r="I187" s="84"/>
      <c r="J187" s="84"/>
      <c r="K187" s="84"/>
      <c r="L187" s="84"/>
      <c r="M187" s="84"/>
      <c r="O187" s="84"/>
      <c r="P187" s="84"/>
      <c r="Q187" s="80">
        <f>InfosVentesAmiensFoireBAC25!J161</f>
        <v>0</v>
      </c>
      <c r="R187" s="80">
        <f>IF(InfosVentesAmiensFoireBAC25!L161=0,TablVentesAmiensFoireBAC25!S161,TablVentesAmiensFoireBAC25!S161-TablVentesAmiensFoireBAC25!S161*TablVentesAmiensFoireBAC25!K161)</f>
        <v>0</v>
      </c>
    </row>
    <row r="188" spans="9:18" ht="14.25" customHeight="1" x14ac:dyDescent="0.3">
      <c r="I188" s="84"/>
      <c r="J188" s="84"/>
      <c r="K188" s="84"/>
      <c r="L188" s="84"/>
      <c r="M188" s="84"/>
      <c r="O188" s="84"/>
      <c r="P188" s="84"/>
      <c r="Q188" s="80">
        <f>InfosVentesAmiensFoireBAC25!J162</f>
        <v>0</v>
      </c>
      <c r="R188" s="80">
        <f>IF(InfosVentesAmiensFoireBAC25!L162=0,TablVentesAmiensFoireBAC25!S162,TablVentesAmiensFoireBAC25!S162-TablVentesAmiensFoireBAC25!S162*TablVentesAmiensFoireBAC25!K162)</f>
        <v>0</v>
      </c>
    </row>
    <row r="189" spans="9:18" ht="14.25" customHeight="1" x14ac:dyDescent="0.3">
      <c r="I189" s="84"/>
      <c r="J189" s="84"/>
      <c r="K189" s="84"/>
      <c r="L189" s="84"/>
      <c r="M189" s="84"/>
      <c r="O189" s="84"/>
      <c r="P189" s="84"/>
      <c r="Q189" s="80">
        <f>InfosVentesAmiensFoireBAC25!J163</f>
        <v>0</v>
      </c>
      <c r="R189" s="80">
        <f>IF(InfosVentesAmiensFoireBAC25!L163=0,TablVentesAmiensFoireBAC25!S163,TablVentesAmiensFoireBAC25!S163-TablVentesAmiensFoireBAC25!S163*TablVentesAmiensFoireBAC25!K163)</f>
        <v>0</v>
      </c>
    </row>
    <row r="190" spans="9:18" ht="14.25" customHeight="1" x14ac:dyDescent="0.3">
      <c r="I190" s="84"/>
      <c r="J190" s="84"/>
      <c r="K190" s="84"/>
      <c r="L190" s="84"/>
      <c r="M190" s="84"/>
      <c r="O190" s="84"/>
      <c r="P190" s="84"/>
      <c r="Q190" s="80">
        <f>InfosVentesAmiensFoireBAC25!J164</f>
        <v>0</v>
      </c>
      <c r="R190" s="80">
        <f>IF(InfosVentesAmiensFoireBAC25!L164=0,TablVentesAmiensFoireBAC25!S164,TablVentesAmiensFoireBAC25!S164-TablVentesAmiensFoireBAC25!S164*TablVentesAmiensFoireBAC25!K164)</f>
        <v>0</v>
      </c>
    </row>
    <row r="191" spans="9:18" ht="14.25" customHeight="1" x14ac:dyDescent="0.3">
      <c r="I191" s="84"/>
      <c r="J191" s="84"/>
      <c r="K191" s="84"/>
      <c r="L191" s="84"/>
      <c r="M191" s="84"/>
      <c r="O191" s="84"/>
      <c r="P191" s="84"/>
      <c r="Q191" s="80">
        <f>InfosVentesAmiensFoireBAC25!J165</f>
        <v>0</v>
      </c>
      <c r="R191" s="80">
        <f>IF(InfosVentesAmiensFoireBAC25!L165=0,TablVentesAmiensFoireBAC25!S165,TablVentesAmiensFoireBAC25!S165-TablVentesAmiensFoireBAC25!S165*TablVentesAmiensFoireBAC25!K165)</f>
        <v>0</v>
      </c>
    </row>
    <row r="192" spans="9:18" ht="14.25" customHeight="1" x14ac:dyDescent="0.3">
      <c r="I192" s="84"/>
      <c r="J192" s="84"/>
      <c r="K192" s="84"/>
      <c r="L192" s="84"/>
      <c r="M192" s="84"/>
      <c r="O192" s="84"/>
      <c r="P192" s="84"/>
      <c r="Q192" s="80">
        <f>InfosVentesAmiensFoireBAC25!J166</f>
        <v>0</v>
      </c>
      <c r="R192" s="80">
        <f>IF(InfosVentesAmiensFoireBAC25!L166=0,TablVentesAmiensFoireBAC25!S166,TablVentesAmiensFoireBAC25!S166-TablVentesAmiensFoireBAC25!S166*TablVentesAmiensFoireBAC25!K166)</f>
        <v>0</v>
      </c>
    </row>
    <row r="193" spans="9:18" ht="14.25" customHeight="1" x14ac:dyDescent="0.3">
      <c r="I193" s="84"/>
      <c r="J193" s="84"/>
      <c r="K193" s="84"/>
      <c r="L193" s="84"/>
      <c r="M193" s="84"/>
      <c r="O193" s="84"/>
      <c r="P193" s="84"/>
      <c r="Q193" s="80">
        <f>InfosVentesAmiensFoireBAC25!J167</f>
        <v>0</v>
      </c>
      <c r="R193" s="80">
        <f>IF(InfosVentesAmiensFoireBAC25!L167=0,TablVentesAmiensFoireBAC25!S167,TablVentesAmiensFoireBAC25!S167-TablVentesAmiensFoireBAC25!S167*TablVentesAmiensFoireBAC25!K167)</f>
        <v>0</v>
      </c>
    </row>
    <row r="194" spans="9:18" ht="14.25" customHeight="1" x14ac:dyDescent="0.3">
      <c r="I194" s="84"/>
      <c r="J194" s="84"/>
      <c r="K194" s="84"/>
      <c r="L194" s="84"/>
      <c r="M194" s="84"/>
      <c r="O194" s="84"/>
      <c r="P194" s="84"/>
      <c r="Q194" s="80">
        <f>InfosVentesAmiensFoireBAC25!J168</f>
        <v>0</v>
      </c>
      <c r="R194" s="80">
        <f>IF(InfosVentesAmiensFoireBAC25!L168=0,TablVentesAmiensFoireBAC25!S168,TablVentesAmiensFoireBAC25!S168-TablVentesAmiensFoireBAC25!S168*TablVentesAmiensFoireBAC25!K168)</f>
        <v>0</v>
      </c>
    </row>
    <row r="195" spans="9:18" ht="14.25" customHeight="1" x14ac:dyDescent="0.3">
      <c r="I195" s="84"/>
      <c r="J195" s="84"/>
      <c r="K195" s="84"/>
      <c r="L195" s="84"/>
      <c r="M195" s="84"/>
      <c r="O195" s="84"/>
      <c r="P195" s="84"/>
      <c r="Q195" s="80">
        <f>InfosVentesAmiensFoireBAC25!J169</f>
        <v>0</v>
      </c>
      <c r="R195" s="80">
        <f>IF(InfosVentesAmiensFoireBAC25!L169=0,TablVentesAmiensFoireBAC25!S169,TablVentesAmiensFoireBAC25!S169-TablVentesAmiensFoireBAC25!S169*TablVentesAmiensFoireBAC25!K169)</f>
        <v>0</v>
      </c>
    </row>
    <row r="196" spans="9:18" ht="14.25" customHeight="1" x14ac:dyDescent="0.3">
      <c r="I196" s="84"/>
      <c r="J196" s="84"/>
      <c r="K196" s="84"/>
      <c r="L196" s="84"/>
      <c r="M196" s="84"/>
      <c r="O196" s="84"/>
      <c r="P196" s="84"/>
      <c r="Q196" s="80">
        <f>InfosVentesAmiensFoireBAC25!J170</f>
        <v>0</v>
      </c>
      <c r="R196" s="80">
        <f>IF(InfosVentesAmiensFoireBAC25!L170=0,TablVentesAmiensFoireBAC25!S170,TablVentesAmiensFoireBAC25!S170-TablVentesAmiensFoireBAC25!S170*TablVentesAmiensFoireBAC25!K170)</f>
        <v>0</v>
      </c>
    </row>
    <row r="197" spans="9:18" ht="14.25" customHeight="1" x14ac:dyDescent="0.3">
      <c r="I197" s="84"/>
      <c r="J197" s="84"/>
      <c r="K197" s="84"/>
      <c r="L197" s="84"/>
      <c r="M197" s="84"/>
      <c r="O197" s="84"/>
      <c r="P197" s="84"/>
      <c r="Q197" s="80">
        <f>InfosVentesAmiensFoireBAC25!J171</f>
        <v>0</v>
      </c>
      <c r="R197" s="80">
        <f>IF(InfosVentesAmiensFoireBAC25!L171=0,TablVentesAmiensFoireBAC25!S171,TablVentesAmiensFoireBAC25!S171-TablVentesAmiensFoireBAC25!S171*TablVentesAmiensFoireBAC25!K171)</f>
        <v>0</v>
      </c>
    </row>
    <row r="198" spans="9:18" ht="14.25" customHeight="1" x14ac:dyDescent="0.3">
      <c r="I198" s="84"/>
      <c r="J198" s="84"/>
      <c r="K198" s="84"/>
      <c r="L198" s="84"/>
      <c r="M198" s="84"/>
      <c r="O198" s="84"/>
      <c r="P198" s="84"/>
      <c r="Q198" s="80">
        <f>InfosVentesAmiensFoireBAC25!J172</f>
        <v>0</v>
      </c>
      <c r="R198" s="80">
        <f>IF(InfosVentesAmiensFoireBAC25!L172=0,TablVentesAmiensFoireBAC25!S172,TablVentesAmiensFoireBAC25!S172-TablVentesAmiensFoireBAC25!S172*TablVentesAmiensFoireBAC25!K172)</f>
        <v>0</v>
      </c>
    </row>
    <row r="199" spans="9:18" ht="14.25" customHeight="1" x14ac:dyDescent="0.3">
      <c r="I199" s="84"/>
      <c r="J199" s="84"/>
      <c r="K199" s="84"/>
      <c r="L199" s="84"/>
      <c r="M199" s="84"/>
      <c r="O199" s="84"/>
      <c r="P199" s="84"/>
      <c r="Q199" s="80">
        <f>InfosVentesAmiensFoireBAC25!J173</f>
        <v>0</v>
      </c>
      <c r="R199" s="80">
        <f>IF(InfosVentesAmiensFoireBAC25!L173=0,TablVentesAmiensFoireBAC25!S173,TablVentesAmiensFoireBAC25!S173-TablVentesAmiensFoireBAC25!S173*TablVentesAmiensFoireBAC25!K173)</f>
        <v>0</v>
      </c>
    </row>
    <row r="200" spans="9:18" ht="14.25" customHeight="1" x14ac:dyDescent="0.3">
      <c r="I200" s="84"/>
      <c r="J200" s="84"/>
      <c r="K200" s="84"/>
      <c r="L200" s="84"/>
      <c r="M200" s="84"/>
      <c r="O200" s="84"/>
      <c r="P200" s="84"/>
      <c r="Q200" s="80">
        <f>InfosVentesAmiensFoireBAC25!J174</f>
        <v>0</v>
      </c>
      <c r="R200" s="80">
        <f>IF(InfosVentesAmiensFoireBAC25!L174=0,TablVentesAmiensFoireBAC25!S174,TablVentesAmiensFoireBAC25!S174-TablVentesAmiensFoireBAC25!S174*TablVentesAmiensFoireBAC25!K174)</f>
        <v>0</v>
      </c>
    </row>
    <row r="201" spans="9:18" ht="14.25" customHeight="1" x14ac:dyDescent="0.3">
      <c r="I201" s="84"/>
      <c r="J201" s="84"/>
      <c r="K201" s="84"/>
      <c r="L201" s="84"/>
      <c r="M201" s="84"/>
      <c r="O201" s="84"/>
      <c r="P201" s="84"/>
      <c r="Q201" s="80">
        <f>InfosVentesAmiensFoireBAC25!J175</f>
        <v>0</v>
      </c>
      <c r="R201" s="80">
        <f>IF(InfosVentesAmiensFoireBAC25!L175=0,TablVentesAmiensFoireBAC25!S175,TablVentesAmiensFoireBAC25!S175-TablVentesAmiensFoireBAC25!S175*TablVentesAmiensFoireBAC25!K175)</f>
        <v>0</v>
      </c>
    </row>
    <row r="202" spans="9:18" ht="14.25" customHeight="1" x14ac:dyDescent="0.3">
      <c r="I202" s="84"/>
      <c r="J202" s="84"/>
      <c r="K202" s="84"/>
      <c r="L202" s="84"/>
      <c r="M202" s="84"/>
      <c r="O202" s="84"/>
      <c r="P202" s="84"/>
      <c r="Q202" s="80">
        <f>InfosVentesAmiensFoireBAC25!J176</f>
        <v>0</v>
      </c>
      <c r="R202" s="80">
        <f>IF(InfosVentesAmiensFoireBAC25!L176=0,TablVentesAmiensFoireBAC25!S176,TablVentesAmiensFoireBAC25!S176-TablVentesAmiensFoireBAC25!S176*TablVentesAmiensFoireBAC25!K176)</f>
        <v>0</v>
      </c>
    </row>
    <row r="203" spans="9:18" ht="14.25" customHeight="1" x14ac:dyDescent="0.3">
      <c r="I203" s="84"/>
      <c r="J203" s="84"/>
      <c r="K203" s="84"/>
      <c r="L203" s="84"/>
      <c r="M203" s="84"/>
      <c r="O203" s="84"/>
      <c r="P203" s="84"/>
      <c r="Q203" s="80">
        <f>InfosVentesAmiensFoireBAC25!J177</f>
        <v>0</v>
      </c>
      <c r="R203" s="80">
        <f>IF(InfosVentesAmiensFoireBAC25!L177=0,TablVentesAmiensFoireBAC25!S177,TablVentesAmiensFoireBAC25!S177-TablVentesAmiensFoireBAC25!S177*TablVentesAmiensFoireBAC25!K177)</f>
        <v>0</v>
      </c>
    </row>
    <row r="204" spans="9:18" ht="14.25" customHeight="1" x14ac:dyDescent="0.3">
      <c r="I204" s="84"/>
      <c r="J204" s="84"/>
      <c r="K204" s="84"/>
      <c r="L204" s="84"/>
      <c r="M204" s="84"/>
      <c r="O204" s="84"/>
      <c r="P204" s="84"/>
      <c r="Q204" s="80">
        <f>InfosVentesAmiensFoireBAC25!J178</f>
        <v>0</v>
      </c>
      <c r="R204" s="80">
        <f>IF(InfosVentesAmiensFoireBAC25!L178=0,TablVentesAmiensFoireBAC25!S178,TablVentesAmiensFoireBAC25!S178-TablVentesAmiensFoireBAC25!S178*TablVentesAmiensFoireBAC25!K178)</f>
        <v>0</v>
      </c>
    </row>
    <row r="205" spans="9:18" ht="14.25" customHeight="1" x14ac:dyDescent="0.3">
      <c r="I205" s="84"/>
      <c r="J205" s="84"/>
      <c r="K205" s="84"/>
      <c r="L205" s="84"/>
      <c r="M205" s="84"/>
      <c r="O205" s="84"/>
      <c r="P205" s="84"/>
      <c r="Q205" s="80">
        <f>InfosVentesAmiensFoireBAC25!J179</f>
        <v>0</v>
      </c>
      <c r="R205" s="80">
        <f>IF(InfosVentesAmiensFoireBAC25!L179=0,TablVentesAmiensFoireBAC25!S179,TablVentesAmiensFoireBAC25!S179-TablVentesAmiensFoireBAC25!S179*TablVentesAmiensFoireBAC25!K179)</f>
        <v>0</v>
      </c>
    </row>
    <row r="206" spans="9:18" ht="14.25" customHeight="1" x14ac:dyDescent="0.3">
      <c r="I206" s="84"/>
      <c r="J206" s="84"/>
      <c r="K206" s="84"/>
      <c r="L206" s="84"/>
      <c r="M206" s="84"/>
      <c r="O206" s="84"/>
      <c r="P206" s="84"/>
      <c r="Q206" s="80">
        <f>InfosVentesAmiensFoireBAC25!J180</f>
        <v>0</v>
      </c>
      <c r="R206" s="80">
        <f>IF(InfosVentesAmiensFoireBAC25!L180=0,TablVentesAmiensFoireBAC25!S180,TablVentesAmiensFoireBAC25!S180-TablVentesAmiensFoireBAC25!S180*TablVentesAmiensFoireBAC25!K180)</f>
        <v>0</v>
      </c>
    </row>
    <row r="207" spans="9:18" ht="14.25" customHeight="1" x14ac:dyDescent="0.3">
      <c r="I207" s="84"/>
      <c r="J207" s="84"/>
      <c r="K207" s="84"/>
      <c r="L207" s="84"/>
      <c r="M207" s="84"/>
      <c r="O207" s="84"/>
      <c r="P207" s="84"/>
      <c r="Q207" s="80">
        <f>InfosVentesAmiensFoireBAC25!J181</f>
        <v>0</v>
      </c>
      <c r="R207" s="80">
        <f>IF(InfosVentesAmiensFoireBAC25!L181=0,TablVentesAmiensFoireBAC25!S181,TablVentesAmiensFoireBAC25!S181-TablVentesAmiensFoireBAC25!S181*TablVentesAmiensFoireBAC25!K181)</f>
        <v>0</v>
      </c>
    </row>
    <row r="208" spans="9:18" ht="14.25" customHeight="1" x14ac:dyDescent="0.3">
      <c r="I208" s="84"/>
      <c r="J208" s="84"/>
      <c r="K208" s="84"/>
      <c r="L208" s="84"/>
      <c r="M208" s="84"/>
      <c r="O208" s="84"/>
      <c r="P208" s="84"/>
      <c r="Q208" s="80">
        <f>InfosVentesAmiensFoireBAC25!J182</f>
        <v>0</v>
      </c>
      <c r="R208" s="80">
        <f>IF(InfosVentesAmiensFoireBAC25!L182=0,TablVentesAmiensFoireBAC25!S182,TablVentesAmiensFoireBAC25!S182-TablVentesAmiensFoireBAC25!S182*TablVentesAmiensFoireBAC25!K182)</f>
        <v>0</v>
      </c>
    </row>
    <row r="209" spans="9:18" ht="14.25" customHeight="1" x14ac:dyDescent="0.3">
      <c r="I209" s="84"/>
      <c r="J209" s="84"/>
      <c r="K209" s="84"/>
      <c r="L209" s="84"/>
      <c r="M209" s="84"/>
      <c r="O209" s="84"/>
      <c r="P209" s="84"/>
      <c r="Q209" s="80">
        <f>InfosVentesAmiensFoireBAC25!J183</f>
        <v>0</v>
      </c>
      <c r="R209" s="80">
        <f>IF(InfosVentesAmiensFoireBAC25!L183=0,TablVentesAmiensFoireBAC25!S183,TablVentesAmiensFoireBAC25!S183-TablVentesAmiensFoireBAC25!S183*TablVentesAmiensFoireBAC25!K183)</f>
        <v>0</v>
      </c>
    </row>
    <row r="210" spans="9:18" ht="14.25" customHeight="1" x14ac:dyDescent="0.3">
      <c r="I210" s="84"/>
      <c r="J210" s="84"/>
      <c r="K210" s="84"/>
      <c r="L210" s="84"/>
      <c r="M210" s="84"/>
      <c r="O210" s="84"/>
      <c r="P210" s="84"/>
      <c r="Q210" s="80">
        <f>InfosVentesAmiensFoireBAC25!J184</f>
        <v>0</v>
      </c>
      <c r="R210" s="80">
        <f>IF(InfosVentesAmiensFoireBAC25!L184=0,TablVentesAmiensFoireBAC25!S184,TablVentesAmiensFoireBAC25!S184-TablVentesAmiensFoireBAC25!S184*TablVentesAmiensFoireBAC25!K184)</f>
        <v>0</v>
      </c>
    </row>
    <row r="211" spans="9:18" ht="14.25" customHeight="1" x14ac:dyDescent="0.3">
      <c r="I211" s="84"/>
      <c r="J211" s="84"/>
      <c r="K211" s="84"/>
      <c r="L211" s="84"/>
      <c r="M211" s="84"/>
      <c r="O211" s="84"/>
      <c r="P211" s="84"/>
      <c r="Q211" s="80">
        <f>InfosVentesAmiensFoireBAC25!J185</f>
        <v>0</v>
      </c>
      <c r="R211" s="80">
        <f>IF(InfosVentesAmiensFoireBAC25!L185=0,TablVentesAmiensFoireBAC25!S185,TablVentesAmiensFoireBAC25!S185-TablVentesAmiensFoireBAC25!S185*TablVentesAmiensFoireBAC25!K185)</f>
        <v>0</v>
      </c>
    </row>
    <row r="212" spans="9:18" ht="14.25" customHeight="1" x14ac:dyDescent="0.3">
      <c r="I212" s="84"/>
      <c r="J212" s="84"/>
      <c r="K212" s="84"/>
      <c r="L212" s="84"/>
      <c r="M212" s="84"/>
      <c r="O212" s="84"/>
      <c r="P212" s="84"/>
      <c r="Q212" s="80">
        <f>InfosVentesAmiensFoireBAC25!J186</f>
        <v>0</v>
      </c>
      <c r="R212" s="80">
        <f>IF(InfosVentesAmiensFoireBAC25!L186=0,TablVentesAmiensFoireBAC25!S186,TablVentesAmiensFoireBAC25!S186-TablVentesAmiensFoireBAC25!S186*TablVentesAmiensFoireBAC25!K186)</f>
        <v>0</v>
      </c>
    </row>
    <row r="213" spans="9:18" ht="14.25" customHeight="1" x14ac:dyDescent="0.3">
      <c r="I213" s="84"/>
      <c r="J213" s="84"/>
      <c r="K213" s="84"/>
      <c r="L213" s="84"/>
      <c r="M213" s="84"/>
      <c r="O213" s="84"/>
      <c r="P213" s="84"/>
      <c r="Q213" s="80">
        <f>InfosVentesAmiensFoireBAC25!J187</f>
        <v>0</v>
      </c>
      <c r="R213" s="80">
        <f>IF(InfosVentesAmiensFoireBAC25!L187=0,TablVentesAmiensFoireBAC25!S187,TablVentesAmiensFoireBAC25!S187-TablVentesAmiensFoireBAC25!S187*TablVentesAmiensFoireBAC25!K187)</f>
        <v>0</v>
      </c>
    </row>
    <row r="214" spans="9:18" ht="14.25" customHeight="1" x14ac:dyDescent="0.3">
      <c r="I214" s="84"/>
      <c r="J214" s="84"/>
      <c r="K214" s="84"/>
      <c r="L214" s="84"/>
      <c r="M214" s="84"/>
      <c r="O214" s="84"/>
      <c r="P214" s="84"/>
      <c r="Q214" s="80">
        <f>InfosVentesAmiensFoireBAC25!J188</f>
        <v>0</v>
      </c>
      <c r="R214" s="80">
        <f>IF(InfosVentesAmiensFoireBAC25!L188=0,TablVentesAmiensFoireBAC25!S188,TablVentesAmiensFoireBAC25!S188-TablVentesAmiensFoireBAC25!S188*TablVentesAmiensFoireBAC25!K188)</f>
        <v>0</v>
      </c>
    </row>
    <row r="215" spans="9:18" ht="14.25" customHeight="1" x14ac:dyDescent="0.3">
      <c r="I215" s="84"/>
      <c r="J215" s="84"/>
      <c r="K215" s="84"/>
      <c r="L215" s="84"/>
      <c r="M215" s="84"/>
      <c r="O215" s="84"/>
      <c r="P215" s="84"/>
      <c r="Q215" s="80">
        <f>InfosVentesAmiensFoireBAC25!J189</f>
        <v>0</v>
      </c>
      <c r="R215" s="80">
        <f>IF(InfosVentesAmiensFoireBAC25!L189=0,TablVentesAmiensFoireBAC25!S189,TablVentesAmiensFoireBAC25!S189-TablVentesAmiensFoireBAC25!S189*TablVentesAmiensFoireBAC25!K189)</f>
        <v>0</v>
      </c>
    </row>
    <row r="216" spans="9:18" ht="14.25" customHeight="1" x14ac:dyDescent="0.3">
      <c r="I216" s="84"/>
      <c r="J216" s="84"/>
      <c r="K216" s="84"/>
      <c r="L216" s="84"/>
      <c r="M216" s="84"/>
      <c r="O216" s="84"/>
      <c r="P216" s="84"/>
      <c r="Q216" s="80">
        <f>InfosVentesAmiensFoireBAC25!J190</f>
        <v>0</v>
      </c>
      <c r="R216" s="80">
        <f>IF(InfosVentesAmiensFoireBAC25!L190=0,TablVentesAmiensFoireBAC25!S190,TablVentesAmiensFoireBAC25!S190-TablVentesAmiensFoireBAC25!S190*TablVentesAmiensFoireBAC25!K190)</f>
        <v>0</v>
      </c>
    </row>
    <row r="217" spans="9:18" ht="14.25" customHeight="1" x14ac:dyDescent="0.3">
      <c r="I217" s="84"/>
      <c r="J217" s="84"/>
      <c r="K217" s="84"/>
      <c r="L217" s="84"/>
      <c r="M217" s="84"/>
      <c r="O217" s="84"/>
      <c r="P217" s="84"/>
      <c r="Q217" s="80">
        <f>InfosVentesAmiensFoireBAC25!J191</f>
        <v>0</v>
      </c>
      <c r="R217" s="80">
        <f>IF(InfosVentesAmiensFoireBAC25!L191=0,TablVentesAmiensFoireBAC25!S191,TablVentesAmiensFoireBAC25!S191-TablVentesAmiensFoireBAC25!S191*TablVentesAmiensFoireBAC25!K191)</f>
        <v>0</v>
      </c>
    </row>
    <row r="218" spans="9:18" ht="14.25" customHeight="1" x14ac:dyDescent="0.3">
      <c r="I218" s="84"/>
      <c r="J218" s="84"/>
      <c r="K218" s="84"/>
      <c r="L218" s="84"/>
      <c r="M218" s="84"/>
      <c r="O218" s="84"/>
      <c r="P218" s="84"/>
      <c r="Q218" s="80">
        <f>InfosVentesAmiensFoireBAC25!J192</f>
        <v>0</v>
      </c>
      <c r="R218" s="80">
        <f>IF(InfosVentesAmiensFoireBAC25!L192=0,TablVentesAmiensFoireBAC25!S192,TablVentesAmiensFoireBAC25!S192-TablVentesAmiensFoireBAC25!S192*TablVentesAmiensFoireBAC25!K192)</f>
        <v>0</v>
      </c>
    </row>
    <row r="219" spans="9:18" ht="14.25" customHeight="1" x14ac:dyDescent="0.3">
      <c r="I219" s="84"/>
      <c r="J219" s="84"/>
      <c r="K219" s="84"/>
      <c r="L219" s="84"/>
      <c r="M219" s="84"/>
      <c r="O219" s="84"/>
      <c r="P219" s="84"/>
      <c r="Q219" s="80">
        <f>InfosVentesAmiensFoireBAC25!J193</f>
        <v>0</v>
      </c>
      <c r="R219" s="80">
        <f>IF(InfosVentesAmiensFoireBAC25!L193=0,TablVentesAmiensFoireBAC25!S193,TablVentesAmiensFoireBAC25!S193-TablVentesAmiensFoireBAC25!S193*TablVentesAmiensFoireBAC25!K193)</f>
        <v>0</v>
      </c>
    </row>
    <row r="220" spans="9:18" ht="14.25" customHeight="1" x14ac:dyDescent="0.3">
      <c r="I220" s="84"/>
      <c r="J220" s="84"/>
      <c r="K220" s="84"/>
      <c r="L220" s="84"/>
      <c r="M220" s="84"/>
      <c r="O220" s="84"/>
      <c r="P220" s="84"/>
      <c r="Q220" s="80">
        <f>InfosVentesAmiensFoireBAC25!J194</f>
        <v>0</v>
      </c>
      <c r="R220" s="80">
        <f>IF(InfosVentesAmiensFoireBAC25!L194=0,TablVentesAmiensFoireBAC25!S194,TablVentesAmiensFoireBAC25!S194-TablVentesAmiensFoireBAC25!S194*TablVentesAmiensFoireBAC25!K194)</f>
        <v>0</v>
      </c>
    </row>
    <row r="221" spans="9:18" ht="14.25" customHeight="1" x14ac:dyDescent="0.3">
      <c r="I221" s="84"/>
      <c r="J221" s="84"/>
      <c r="K221" s="84"/>
      <c r="L221" s="84"/>
      <c r="M221" s="84"/>
      <c r="O221" s="84"/>
      <c r="P221" s="84"/>
      <c r="Q221" s="80">
        <f>InfosVentesAmiensFoireBAC25!J195</f>
        <v>0</v>
      </c>
      <c r="R221" s="80">
        <f>IF(InfosVentesAmiensFoireBAC25!L195=0,TablVentesAmiensFoireBAC25!S195,TablVentesAmiensFoireBAC25!S195-TablVentesAmiensFoireBAC25!S195*TablVentesAmiensFoireBAC25!K195)</f>
        <v>0</v>
      </c>
    </row>
    <row r="222" spans="9:18" ht="14.25" customHeight="1" x14ac:dyDescent="0.3">
      <c r="I222" s="84"/>
      <c r="J222" s="84"/>
      <c r="K222" s="84"/>
      <c r="L222" s="84"/>
      <c r="M222" s="84"/>
      <c r="O222" s="84"/>
      <c r="P222" s="84"/>
      <c r="Q222" s="80">
        <f>InfosVentesAmiensFoireBAC25!J196</f>
        <v>0</v>
      </c>
      <c r="R222" s="80">
        <f>IF(InfosVentesAmiensFoireBAC25!L196=0,TablVentesAmiensFoireBAC25!S196,TablVentesAmiensFoireBAC25!S196-TablVentesAmiensFoireBAC25!S196*TablVentesAmiensFoireBAC25!K196)</f>
        <v>0</v>
      </c>
    </row>
    <row r="223" spans="9:18" ht="14.25" customHeight="1" x14ac:dyDescent="0.3">
      <c r="I223" s="84"/>
      <c r="J223" s="84"/>
      <c r="K223" s="84"/>
      <c r="L223" s="84"/>
      <c r="M223" s="84"/>
      <c r="O223" s="84"/>
      <c r="P223" s="84"/>
      <c r="Q223" s="80">
        <f>InfosVentesAmiensFoireBAC25!J197</f>
        <v>0</v>
      </c>
      <c r="R223" s="80">
        <f>IF(InfosVentesAmiensFoireBAC25!L197=0,TablVentesAmiensFoireBAC25!S197,TablVentesAmiensFoireBAC25!S197-TablVentesAmiensFoireBAC25!S197*TablVentesAmiensFoireBAC25!K197)</f>
        <v>0</v>
      </c>
    </row>
    <row r="224" spans="9:18" ht="14.25" customHeight="1" x14ac:dyDescent="0.3">
      <c r="I224" s="84"/>
      <c r="J224" s="84"/>
      <c r="K224" s="84"/>
      <c r="L224" s="84"/>
      <c r="M224" s="84"/>
      <c r="O224" s="84"/>
      <c r="P224" s="84"/>
      <c r="Q224" s="80">
        <f>InfosVentesAmiensFoireBAC25!J198</f>
        <v>0</v>
      </c>
      <c r="R224" s="80">
        <f>IF(InfosVentesAmiensFoireBAC25!L198=0,TablVentesAmiensFoireBAC25!S198,TablVentesAmiensFoireBAC25!S198-TablVentesAmiensFoireBAC25!S198*TablVentesAmiensFoireBAC25!K198)</f>
        <v>0</v>
      </c>
    </row>
    <row r="225" spans="9:18" ht="14.25" customHeight="1" x14ac:dyDescent="0.3">
      <c r="I225" s="84"/>
      <c r="J225" s="84"/>
      <c r="K225" s="84"/>
      <c r="L225" s="84"/>
      <c r="M225" s="84"/>
      <c r="O225" s="84"/>
      <c r="P225" s="84"/>
      <c r="Q225" s="80">
        <f>InfosVentesAmiensFoireBAC25!J199</f>
        <v>0</v>
      </c>
      <c r="R225" s="80">
        <f>IF(InfosVentesAmiensFoireBAC25!L199=0,TablVentesAmiensFoireBAC25!S199,TablVentesAmiensFoireBAC25!S199-TablVentesAmiensFoireBAC25!S199*TablVentesAmiensFoireBAC25!K199)</f>
        <v>0</v>
      </c>
    </row>
    <row r="226" spans="9:18" ht="14.25" customHeight="1" x14ac:dyDescent="0.3">
      <c r="I226" s="84"/>
      <c r="J226" s="84"/>
      <c r="K226" s="84"/>
      <c r="L226" s="84"/>
      <c r="M226" s="84"/>
      <c r="O226" s="84"/>
      <c r="P226" s="84"/>
      <c r="Q226" s="80">
        <f>InfosVentesAmiensFoireBAC25!J200</f>
        <v>0</v>
      </c>
      <c r="R226" s="80">
        <f>IF(InfosVentesAmiensFoireBAC25!L200=0,TablVentesAmiensFoireBAC25!S200,TablVentesAmiensFoireBAC25!S200-TablVentesAmiensFoireBAC25!S200*TablVentesAmiensFoireBAC25!K200)</f>
        <v>0</v>
      </c>
    </row>
    <row r="227" spans="9:18" ht="14.25" customHeight="1" x14ac:dyDescent="0.3">
      <c r="I227" s="84"/>
      <c r="J227" s="84"/>
      <c r="K227" s="84"/>
      <c r="L227" s="84"/>
      <c r="M227" s="84"/>
      <c r="O227" s="84"/>
      <c r="P227" s="84"/>
      <c r="Q227" s="80">
        <f>InfosVentesAmiensFoireBAC25!J201</f>
        <v>0</v>
      </c>
      <c r="R227" s="80">
        <f>IF(InfosVentesAmiensFoireBAC25!L201=0,TablVentesAmiensFoireBAC25!S201,TablVentesAmiensFoireBAC25!S201-TablVentesAmiensFoireBAC25!S201*TablVentesAmiensFoireBAC25!K201)</f>
        <v>0</v>
      </c>
    </row>
    <row r="228" spans="9:18" ht="14.25" customHeight="1" x14ac:dyDescent="0.3">
      <c r="I228" s="84"/>
      <c r="J228" s="84"/>
      <c r="K228" s="84"/>
      <c r="L228" s="84"/>
      <c r="M228" s="84"/>
      <c r="O228" s="84"/>
      <c r="P228" s="84"/>
      <c r="Q228" s="80">
        <f>InfosVentesAmiensFoireBAC25!J202</f>
        <v>0</v>
      </c>
      <c r="R228" s="80">
        <f>IF(InfosVentesAmiensFoireBAC25!L202=0,TablVentesAmiensFoireBAC25!S202,TablVentesAmiensFoireBAC25!S202-TablVentesAmiensFoireBAC25!S202*TablVentesAmiensFoireBAC25!K202)</f>
        <v>0</v>
      </c>
    </row>
    <row r="229" spans="9:18" ht="14.25" customHeight="1" x14ac:dyDescent="0.3">
      <c r="I229" s="84"/>
      <c r="J229" s="84"/>
      <c r="K229" s="84"/>
      <c r="L229" s="84"/>
      <c r="M229" s="84"/>
      <c r="O229" s="84"/>
      <c r="P229" s="84"/>
      <c r="Q229" s="80">
        <f>InfosVentesAmiensFoireBAC25!J203</f>
        <v>0</v>
      </c>
      <c r="R229" s="80">
        <f>IF(InfosVentesAmiensFoireBAC25!L203=0,TablVentesAmiensFoireBAC25!S203,TablVentesAmiensFoireBAC25!S203-TablVentesAmiensFoireBAC25!S203*TablVentesAmiensFoireBAC25!K203)</f>
        <v>0</v>
      </c>
    </row>
    <row r="230" spans="9:18" ht="14.25" customHeight="1" x14ac:dyDescent="0.3">
      <c r="I230" s="84"/>
      <c r="J230" s="84"/>
      <c r="K230" s="84"/>
      <c r="L230" s="84"/>
      <c r="M230" s="84"/>
      <c r="O230" s="84"/>
      <c r="P230" s="84"/>
      <c r="Q230" s="80">
        <f>InfosVentesAmiensFoireBAC25!J204</f>
        <v>0</v>
      </c>
      <c r="R230" s="80">
        <f>IF(InfosVentesAmiensFoireBAC25!L204=0,TablVentesAmiensFoireBAC25!S204,TablVentesAmiensFoireBAC25!S204-TablVentesAmiensFoireBAC25!S204*TablVentesAmiensFoireBAC25!K204)</f>
        <v>0</v>
      </c>
    </row>
    <row r="231" spans="9:18" ht="14.25" customHeight="1" x14ac:dyDescent="0.3">
      <c r="I231" s="84"/>
      <c r="J231" s="84"/>
      <c r="K231" s="84"/>
      <c r="L231" s="84"/>
      <c r="M231" s="84"/>
      <c r="O231" s="84"/>
      <c r="P231" s="84"/>
      <c r="Q231" s="80">
        <f>InfosVentesAmiensFoireBAC25!J205</f>
        <v>0</v>
      </c>
      <c r="R231" s="80">
        <f>IF(InfosVentesAmiensFoireBAC25!L205=0,TablVentesAmiensFoireBAC25!S205,TablVentesAmiensFoireBAC25!S205-TablVentesAmiensFoireBAC25!S205*TablVentesAmiensFoireBAC25!K205)</f>
        <v>0</v>
      </c>
    </row>
    <row r="232" spans="9:18" ht="14.25" customHeight="1" x14ac:dyDescent="0.3">
      <c r="I232" s="84"/>
      <c r="J232" s="84"/>
      <c r="K232" s="84"/>
      <c r="L232" s="84"/>
      <c r="M232" s="84"/>
      <c r="O232" s="84"/>
      <c r="P232" s="84"/>
      <c r="Q232" s="80">
        <f>InfosVentesAmiensFoireBAC25!J206</f>
        <v>0</v>
      </c>
      <c r="R232" s="80">
        <f>IF(InfosVentesAmiensFoireBAC25!L206=0,TablVentesAmiensFoireBAC25!S206,TablVentesAmiensFoireBAC25!S206-TablVentesAmiensFoireBAC25!S206*TablVentesAmiensFoireBAC25!K206)</f>
        <v>0</v>
      </c>
    </row>
    <row r="233" spans="9:18" ht="14.25" customHeight="1" x14ac:dyDescent="0.3">
      <c r="I233" s="84"/>
      <c r="J233" s="84"/>
      <c r="K233" s="84"/>
      <c r="L233" s="84"/>
      <c r="M233" s="84"/>
      <c r="O233" s="84"/>
      <c r="P233" s="84"/>
      <c r="Q233" s="80">
        <f>InfosVentesAmiensFoireBAC25!J207</f>
        <v>0</v>
      </c>
      <c r="R233" s="80">
        <f>IF(InfosVentesAmiensFoireBAC25!L207=0,TablVentesAmiensFoireBAC25!S207,TablVentesAmiensFoireBAC25!S207-TablVentesAmiensFoireBAC25!S207*TablVentesAmiensFoireBAC25!K207)</f>
        <v>0</v>
      </c>
    </row>
    <row r="234" spans="9:18" ht="14.25" customHeight="1" x14ac:dyDescent="0.3">
      <c r="I234" s="84"/>
      <c r="J234" s="84"/>
      <c r="K234" s="84"/>
      <c r="L234" s="84"/>
      <c r="M234" s="84"/>
      <c r="O234" s="84"/>
      <c r="P234" s="84"/>
      <c r="Q234" s="80">
        <f>InfosVentesAmiensFoireBAC25!J208</f>
        <v>0</v>
      </c>
      <c r="R234" s="80">
        <f>IF(InfosVentesAmiensFoireBAC25!L208=0,TablVentesAmiensFoireBAC25!S208,TablVentesAmiensFoireBAC25!S208-TablVentesAmiensFoireBAC25!S208*TablVentesAmiensFoireBAC25!K208)</f>
        <v>0</v>
      </c>
    </row>
    <row r="235" spans="9:18" ht="14.25" customHeight="1" x14ac:dyDescent="0.3">
      <c r="I235" s="84"/>
      <c r="J235" s="84"/>
      <c r="K235" s="84"/>
      <c r="L235" s="84"/>
      <c r="M235" s="84"/>
      <c r="O235" s="84"/>
      <c r="P235" s="84"/>
      <c r="Q235" s="80">
        <f>InfosVentesAmiensFoireBAC25!J209</f>
        <v>0</v>
      </c>
      <c r="R235" s="80">
        <f>IF(InfosVentesAmiensFoireBAC25!L209=0,TablVentesAmiensFoireBAC25!S209,TablVentesAmiensFoireBAC25!S209-TablVentesAmiensFoireBAC25!S209*TablVentesAmiensFoireBAC25!K209)</f>
        <v>0</v>
      </c>
    </row>
    <row r="236" spans="9:18" ht="14.25" customHeight="1" x14ac:dyDescent="0.3">
      <c r="I236" s="84"/>
      <c r="J236" s="84"/>
      <c r="K236" s="84"/>
      <c r="L236" s="84"/>
      <c r="M236" s="84"/>
      <c r="O236" s="84"/>
      <c r="P236" s="84"/>
      <c r="Q236" s="80">
        <f>InfosVentesAmiensFoireBAC25!J210</f>
        <v>0</v>
      </c>
      <c r="R236" s="80">
        <f>IF(InfosVentesAmiensFoireBAC25!L210=0,TablVentesAmiensFoireBAC25!S210,TablVentesAmiensFoireBAC25!S210-TablVentesAmiensFoireBAC25!S210*TablVentesAmiensFoireBAC25!K210)</f>
        <v>0</v>
      </c>
    </row>
    <row r="237" spans="9:18" ht="14.25" customHeight="1" x14ac:dyDescent="0.3">
      <c r="I237" s="84"/>
      <c r="J237" s="84"/>
      <c r="K237" s="84"/>
      <c r="L237" s="84"/>
      <c r="M237" s="84"/>
      <c r="O237" s="84"/>
      <c r="P237" s="84"/>
      <c r="Q237" s="80">
        <f>InfosVentesAmiensFoireBAC25!J211</f>
        <v>0</v>
      </c>
      <c r="R237" s="80">
        <f>IF(InfosVentesAmiensFoireBAC25!L211=0,TablVentesAmiensFoireBAC25!S211,TablVentesAmiensFoireBAC25!S211-TablVentesAmiensFoireBAC25!S211*TablVentesAmiensFoireBAC25!K211)</f>
        <v>0</v>
      </c>
    </row>
    <row r="238" spans="9:18" ht="14.25" customHeight="1" x14ac:dyDescent="0.3">
      <c r="I238" s="84"/>
      <c r="J238" s="84"/>
      <c r="K238" s="84"/>
      <c r="L238" s="84"/>
      <c r="M238" s="84"/>
      <c r="O238" s="84"/>
      <c r="P238" s="84"/>
      <c r="Q238" s="80">
        <f>InfosVentesAmiensFoireBAC25!J212</f>
        <v>0</v>
      </c>
      <c r="R238" s="80">
        <f>IF(InfosVentesAmiensFoireBAC25!L212=0,TablVentesAmiensFoireBAC25!S212,TablVentesAmiensFoireBAC25!S212-TablVentesAmiensFoireBAC25!S212*TablVentesAmiensFoireBAC25!K212)</f>
        <v>0</v>
      </c>
    </row>
    <row r="239" spans="9:18" ht="14.25" customHeight="1" x14ac:dyDescent="0.3">
      <c r="I239" s="84"/>
      <c r="J239" s="84"/>
      <c r="K239" s="84"/>
      <c r="L239" s="84"/>
      <c r="M239" s="84"/>
      <c r="O239" s="84"/>
      <c r="P239" s="84"/>
      <c r="Q239" s="80">
        <f>InfosVentesAmiensFoireBAC25!J213</f>
        <v>0</v>
      </c>
      <c r="R239" s="80">
        <f>IF(InfosVentesAmiensFoireBAC25!L213=0,TablVentesAmiensFoireBAC25!S213,TablVentesAmiensFoireBAC25!S213-TablVentesAmiensFoireBAC25!S213*TablVentesAmiensFoireBAC25!K213)</f>
        <v>0</v>
      </c>
    </row>
    <row r="240" spans="9:18" ht="14.25" customHeight="1" x14ac:dyDescent="0.3">
      <c r="I240" s="84"/>
      <c r="J240" s="84"/>
      <c r="K240" s="84"/>
      <c r="L240" s="84"/>
      <c r="M240" s="84"/>
      <c r="O240" s="84"/>
      <c r="P240" s="84"/>
      <c r="Q240" s="80">
        <f>InfosVentesAmiensFoireBAC25!J214</f>
        <v>0</v>
      </c>
      <c r="R240" s="80">
        <f>IF(InfosVentesAmiensFoireBAC25!L214=0,TablVentesAmiensFoireBAC25!S214,TablVentesAmiensFoireBAC25!S214-TablVentesAmiensFoireBAC25!S214*TablVentesAmiensFoireBAC25!K214)</f>
        <v>0</v>
      </c>
    </row>
    <row r="241" spans="9:18" ht="14.25" customHeight="1" x14ac:dyDescent="0.3">
      <c r="I241" s="84"/>
      <c r="J241" s="84"/>
      <c r="K241" s="84"/>
      <c r="L241" s="84"/>
      <c r="M241" s="84"/>
      <c r="O241" s="84"/>
      <c r="P241" s="84"/>
      <c r="Q241" s="80">
        <f>InfosVentesAmiensFoireBAC25!J215</f>
        <v>0</v>
      </c>
      <c r="R241" s="80">
        <f>IF(InfosVentesAmiensFoireBAC25!L215=0,TablVentesAmiensFoireBAC25!S215,TablVentesAmiensFoireBAC25!S215-TablVentesAmiensFoireBAC25!S215*TablVentesAmiensFoireBAC25!K215)</f>
        <v>0</v>
      </c>
    </row>
    <row r="242" spans="9:18" ht="14.25" customHeight="1" x14ac:dyDescent="0.3">
      <c r="I242" s="84"/>
      <c r="J242" s="84"/>
      <c r="K242" s="84"/>
      <c r="L242" s="84"/>
      <c r="M242" s="84"/>
      <c r="O242" s="84"/>
      <c r="P242" s="84"/>
      <c r="Q242" s="80">
        <f>InfosVentesAmiensFoireBAC25!J216</f>
        <v>0</v>
      </c>
      <c r="R242" s="80">
        <f>IF(InfosVentesAmiensFoireBAC25!L216=0,TablVentesAmiensFoireBAC25!S216,TablVentesAmiensFoireBAC25!S216-TablVentesAmiensFoireBAC25!S216*TablVentesAmiensFoireBAC25!K216)</f>
        <v>0</v>
      </c>
    </row>
    <row r="243" spans="9:18" ht="14.25" customHeight="1" x14ac:dyDescent="0.3">
      <c r="I243" s="84"/>
      <c r="J243" s="84"/>
      <c r="K243" s="84"/>
      <c r="L243" s="84"/>
      <c r="M243" s="84"/>
      <c r="O243" s="84"/>
      <c r="P243" s="84"/>
      <c r="Q243" s="80">
        <f>InfosVentesAmiensFoireBAC25!J217</f>
        <v>0</v>
      </c>
      <c r="R243" s="80">
        <f>IF(InfosVentesAmiensFoireBAC25!L217=0,TablVentesAmiensFoireBAC25!S217,TablVentesAmiensFoireBAC25!S217-TablVentesAmiensFoireBAC25!S217*TablVentesAmiensFoireBAC25!K217)</f>
        <v>0</v>
      </c>
    </row>
    <row r="244" spans="9:18" ht="14.25" customHeight="1" x14ac:dyDescent="0.3">
      <c r="I244" s="84"/>
      <c r="J244" s="84"/>
      <c r="K244" s="84"/>
      <c r="L244" s="84"/>
      <c r="M244" s="84"/>
      <c r="O244" s="84"/>
      <c r="P244" s="84"/>
      <c r="Q244" s="80">
        <f>InfosVentesAmiensFoireBAC25!J218</f>
        <v>0</v>
      </c>
      <c r="R244" s="80">
        <f>IF(InfosVentesAmiensFoireBAC25!L218=0,TablVentesAmiensFoireBAC25!S218,TablVentesAmiensFoireBAC25!S218-TablVentesAmiensFoireBAC25!S218*TablVentesAmiensFoireBAC25!K218)</f>
        <v>0</v>
      </c>
    </row>
    <row r="245" spans="9:18" ht="14.25" customHeight="1" x14ac:dyDescent="0.3">
      <c r="I245" s="84"/>
      <c r="J245" s="84"/>
      <c r="K245" s="84"/>
      <c r="L245" s="84"/>
      <c r="M245" s="84"/>
      <c r="O245" s="84"/>
      <c r="P245" s="84"/>
      <c r="Q245" s="80">
        <f>InfosVentesAmiensFoireBAC25!J219</f>
        <v>0</v>
      </c>
      <c r="R245" s="80">
        <f>IF(InfosVentesAmiensFoireBAC25!L219=0,TablVentesAmiensFoireBAC25!S219,TablVentesAmiensFoireBAC25!S219-TablVentesAmiensFoireBAC25!S219*TablVentesAmiensFoireBAC25!K219)</f>
        <v>0</v>
      </c>
    </row>
    <row r="246" spans="9:18" ht="14.25" customHeight="1" x14ac:dyDescent="0.3">
      <c r="I246" s="84"/>
      <c r="J246" s="84"/>
      <c r="K246" s="84"/>
      <c r="L246" s="84"/>
      <c r="M246" s="84"/>
      <c r="O246" s="84"/>
      <c r="P246" s="84"/>
      <c r="Q246" s="80">
        <f>InfosVentesAmiensFoireBAC25!J220</f>
        <v>0</v>
      </c>
      <c r="R246" s="80">
        <f>IF(InfosVentesAmiensFoireBAC25!L220=0,TablVentesAmiensFoireBAC25!S220,TablVentesAmiensFoireBAC25!S220-TablVentesAmiensFoireBAC25!S220*TablVentesAmiensFoireBAC25!K220)</f>
        <v>0</v>
      </c>
    </row>
    <row r="247" spans="9:18" ht="14.25" customHeight="1" x14ac:dyDescent="0.3">
      <c r="I247" s="84"/>
      <c r="J247" s="84"/>
      <c r="K247" s="84"/>
      <c r="L247" s="84"/>
      <c r="M247" s="84"/>
      <c r="O247" s="84"/>
      <c r="P247" s="84"/>
      <c r="Q247" s="80">
        <f>InfosVentesAmiensFoireBAC25!J221</f>
        <v>0</v>
      </c>
      <c r="R247" s="80">
        <f>IF(InfosVentesAmiensFoireBAC25!L221=0,TablVentesAmiensFoireBAC25!S221,TablVentesAmiensFoireBAC25!S221-TablVentesAmiensFoireBAC25!S221*TablVentesAmiensFoireBAC25!K221)</f>
        <v>0</v>
      </c>
    </row>
    <row r="248" spans="9:18" ht="14.25" customHeight="1" x14ac:dyDescent="0.3">
      <c r="I248" s="84"/>
      <c r="J248" s="84"/>
      <c r="K248" s="84"/>
      <c r="L248" s="84"/>
      <c r="M248" s="84"/>
      <c r="O248" s="84"/>
      <c r="P248" s="84"/>
      <c r="Q248" s="80">
        <f>InfosVentesAmiensFoireBAC25!J222</f>
        <v>0</v>
      </c>
      <c r="R248" s="80">
        <f>IF(InfosVentesAmiensFoireBAC25!L222=0,TablVentesAmiensFoireBAC25!S222,TablVentesAmiensFoireBAC25!S222-TablVentesAmiensFoireBAC25!S222*TablVentesAmiensFoireBAC25!K222)</f>
        <v>0</v>
      </c>
    </row>
    <row r="249" spans="9:18" ht="14.25" customHeight="1" x14ac:dyDescent="0.3">
      <c r="I249" s="84"/>
      <c r="J249" s="84"/>
      <c r="K249" s="84"/>
      <c r="L249" s="84"/>
      <c r="M249" s="84"/>
      <c r="O249" s="84"/>
      <c r="P249" s="84"/>
      <c r="Q249" s="80">
        <f>InfosVentesAmiensFoireBAC25!J223</f>
        <v>0</v>
      </c>
      <c r="R249" s="80">
        <f>IF(InfosVentesAmiensFoireBAC25!L223=0,TablVentesAmiensFoireBAC25!S223,TablVentesAmiensFoireBAC25!S223-TablVentesAmiensFoireBAC25!S223*TablVentesAmiensFoireBAC25!K223)</f>
        <v>0</v>
      </c>
    </row>
    <row r="250" spans="9:18" ht="14.25" customHeight="1" x14ac:dyDescent="0.3">
      <c r="I250" s="84"/>
      <c r="J250" s="84"/>
      <c r="K250" s="84"/>
      <c r="L250" s="84"/>
      <c r="M250" s="84"/>
      <c r="O250" s="84"/>
      <c r="P250" s="84"/>
      <c r="Q250" s="80">
        <f>InfosVentesAmiensFoireBAC25!J224</f>
        <v>0</v>
      </c>
      <c r="R250" s="80">
        <f>IF(InfosVentesAmiensFoireBAC25!L224=0,TablVentesAmiensFoireBAC25!S224,TablVentesAmiensFoireBAC25!S224-TablVentesAmiensFoireBAC25!S224*TablVentesAmiensFoireBAC25!K224)</f>
        <v>0</v>
      </c>
    </row>
    <row r="251" spans="9:18" ht="14.25" customHeight="1" x14ac:dyDescent="0.3">
      <c r="I251" s="84"/>
      <c r="J251" s="84"/>
      <c r="K251" s="84"/>
      <c r="L251" s="84"/>
      <c r="M251" s="84"/>
      <c r="O251" s="84"/>
      <c r="P251" s="84"/>
      <c r="Q251" s="80">
        <f>InfosVentesAmiensFoireBAC25!J225</f>
        <v>0</v>
      </c>
      <c r="R251" s="80">
        <f>IF(InfosVentesAmiensFoireBAC25!L225=0,TablVentesAmiensFoireBAC25!S225,TablVentesAmiensFoireBAC25!S225-TablVentesAmiensFoireBAC25!S225*TablVentesAmiensFoireBAC25!K225)</f>
        <v>0</v>
      </c>
    </row>
    <row r="252" spans="9:18" ht="14.25" customHeight="1" x14ac:dyDescent="0.3">
      <c r="I252" s="84"/>
      <c r="J252" s="84"/>
      <c r="K252" s="84"/>
      <c r="L252" s="84"/>
      <c r="M252" s="84"/>
      <c r="O252" s="84"/>
      <c r="P252" s="84"/>
      <c r="Q252" s="80">
        <f>InfosVentesAmiensFoireBAC25!J226</f>
        <v>0</v>
      </c>
      <c r="R252" s="80">
        <f>IF(InfosVentesAmiensFoireBAC25!L226=0,TablVentesAmiensFoireBAC25!S226,TablVentesAmiensFoireBAC25!S226-TablVentesAmiensFoireBAC25!S226*TablVentesAmiensFoireBAC25!K226)</f>
        <v>0</v>
      </c>
    </row>
    <row r="253" spans="9:18" ht="14.25" customHeight="1" x14ac:dyDescent="0.3">
      <c r="I253" s="84"/>
      <c r="J253" s="84"/>
      <c r="K253" s="84"/>
      <c r="L253" s="84"/>
      <c r="M253" s="84"/>
      <c r="O253" s="84"/>
      <c r="P253" s="84"/>
      <c r="Q253" s="80">
        <f>InfosVentesAmiensFoireBAC25!J227</f>
        <v>0</v>
      </c>
      <c r="R253" s="80">
        <f>IF(InfosVentesAmiensFoireBAC25!L227=0,TablVentesAmiensFoireBAC25!S227,TablVentesAmiensFoireBAC25!S227-TablVentesAmiensFoireBAC25!S227*TablVentesAmiensFoireBAC25!K227)</f>
        <v>0</v>
      </c>
    </row>
    <row r="254" spans="9:18" ht="14.25" customHeight="1" x14ac:dyDescent="0.3">
      <c r="I254" s="84"/>
      <c r="J254" s="84"/>
      <c r="K254" s="84"/>
      <c r="L254" s="84"/>
      <c r="M254" s="84"/>
      <c r="O254" s="84"/>
      <c r="P254" s="84"/>
      <c r="Q254" s="80">
        <f>InfosVentesAmiensFoireBAC25!J228</f>
        <v>0</v>
      </c>
      <c r="R254" s="80">
        <f>IF(InfosVentesAmiensFoireBAC25!L228=0,TablVentesAmiensFoireBAC25!S228,TablVentesAmiensFoireBAC25!S228-TablVentesAmiensFoireBAC25!S228*TablVentesAmiensFoireBAC25!K228)</f>
        <v>0</v>
      </c>
    </row>
    <row r="255" spans="9:18" ht="14.25" customHeight="1" x14ac:dyDescent="0.3">
      <c r="I255" s="84"/>
      <c r="J255" s="84"/>
      <c r="K255" s="84"/>
      <c r="L255" s="84"/>
      <c r="M255" s="84"/>
      <c r="O255" s="84"/>
      <c r="P255" s="84"/>
      <c r="Q255" s="80">
        <f>InfosVentesAmiensFoireBAC25!J229</f>
        <v>0</v>
      </c>
      <c r="R255" s="80">
        <f>IF(InfosVentesAmiensFoireBAC25!L229=0,TablVentesAmiensFoireBAC25!S229,TablVentesAmiensFoireBAC25!S229-TablVentesAmiensFoireBAC25!S229*TablVentesAmiensFoireBAC25!K229)</f>
        <v>0</v>
      </c>
    </row>
    <row r="256" spans="9:18" ht="14.25" customHeight="1" x14ac:dyDescent="0.3">
      <c r="I256" s="84"/>
      <c r="J256" s="84"/>
      <c r="K256" s="84"/>
      <c r="L256" s="84"/>
      <c r="M256" s="84"/>
      <c r="O256" s="84"/>
      <c r="P256" s="84"/>
      <c r="Q256" s="80">
        <f>InfosVentesAmiensFoireBAC25!J230</f>
        <v>0</v>
      </c>
      <c r="R256" s="80">
        <f>IF(InfosVentesAmiensFoireBAC25!L230=0,TablVentesAmiensFoireBAC25!S230,TablVentesAmiensFoireBAC25!S230-TablVentesAmiensFoireBAC25!S230*TablVentesAmiensFoireBAC25!K230)</f>
        <v>0</v>
      </c>
    </row>
    <row r="257" spans="9:18" ht="14.25" customHeight="1" x14ac:dyDescent="0.3">
      <c r="I257" s="84"/>
      <c r="J257" s="84"/>
      <c r="K257" s="84"/>
      <c r="L257" s="84"/>
      <c r="M257" s="84"/>
      <c r="O257" s="84"/>
      <c r="P257" s="84"/>
      <c r="Q257" s="80">
        <f>InfosVentesAmiensFoireBAC25!J231</f>
        <v>0</v>
      </c>
      <c r="R257" s="80">
        <f>IF(InfosVentesAmiensFoireBAC25!L231=0,TablVentesAmiensFoireBAC25!S231,TablVentesAmiensFoireBAC25!S231-TablVentesAmiensFoireBAC25!S231*TablVentesAmiensFoireBAC25!K231)</f>
        <v>0</v>
      </c>
    </row>
    <row r="258" spans="9:18" ht="14.25" customHeight="1" x14ac:dyDescent="0.3">
      <c r="I258" s="84"/>
      <c r="J258" s="84"/>
      <c r="K258" s="84"/>
      <c r="L258" s="84"/>
      <c r="M258" s="84"/>
      <c r="O258" s="84"/>
      <c r="P258" s="84"/>
      <c r="Q258" s="80">
        <f>InfosVentesAmiensFoireBAC25!J232</f>
        <v>0</v>
      </c>
      <c r="R258" s="80">
        <f>IF(InfosVentesAmiensFoireBAC25!L232=0,TablVentesAmiensFoireBAC25!S232,TablVentesAmiensFoireBAC25!S232-TablVentesAmiensFoireBAC25!S232*TablVentesAmiensFoireBAC25!K232)</f>
        <v>0</v>
      </c>
    </row>
    <row r="259" spans="9:18" ht="14.25" customHeight="1" x14ac:dyDescent="0.3">
      <c r="I259" s="84"/>
      <c r="J259" s="84"/>
      <c r="K259" s="84"/>
      <c r="L259" s="84"/>
      <c r="M259" s="84"/>
      <c r="O259" s="84"/>
      <c r="P259" s="84"/>
      <c r="Q259" s="80">
        <f>InfosVentesAmiensFoireBAC25!J233</f>
        <v>0</v>
      </c>
      <c r="R259" s="80">
        <f>IF(InfosVentesAmiensFoireBAC25!L233=0,TablVentesAmiensFoireBAC25!S233,TablVentesAmiensFoireBAC25!S233-TablVentesAmiensFoireBAC25!S233*TablVentesAmiensFoireBAC25!K233)</f>
        <v>0</v>
      </c>
    </row>
    <row r="260" spans="9:18" ht="14.25" customHeight="1" x14ac:dyDescent="0.3">
      <c r="I260" s="84"/>
      <c r="J260" s="84"/>
      <c r="K260" s="84"/>
      <c r="L260" s="84"/>
      <c r="M260" s="84"/>
      <c r="O260" s="84"/>
      <c r="P260" s="84"/>
      <c r="Q260" s="80">
        <f>InfosVentesAmiensFoireBAC25!J234</f>
        <v>0</v>
      </c>
      <c r="R260" s="80">
        <f>IF(InfosVentesAmiensFoireBAC25!L234=0,TablVentesAmiensFoireBAC25!S234,TablVentesAmiensFoireBAC25!S234-TablVentesAmiensFoireBAC25!S234*TablVentesAmiensFoireBAC25!K234)</f>
        <v>0</v>
      </c>
    </row>
    <row r="261" spans="9:18" ht="14.25" customHeight="1" x14ac:dyDescent="0.3">
      <c r="I261" s="84"/>
      <c r="J261" s="84"/>
      <c r="K261" s="84"/>
      <c r="L261" s="84"/>
      <c r="M261" s="84"/>
      <c r="O261" s="84"/>
      <c r="P261" s="84"/>
      <c r="Q261" s="80">
        <f>InfosVentesAmiensFoireBAC25!J235</f>
        <v>0</v>
      </c>
      <c r="R261" s="80">
        <f>IF(InfosVentesAmiensFoireBAC25!L235=0,TablVentesAmiensFoireBAC25!S235,TablVentesAmiensFoireBAC25!S235-TablVentesAmiensFoireBAC25!S235*TablVentesAmiensFoireBAC25!K235)</f>
        <v>0</v>
      </c>
    </row>
    <row r="262" spans="9:18" ht="14.25" customHeight="1" x14ac:dyDescent="0.3">
      <c r="I262" s="84"/>
      <c r="J262" s="84"/>
      <c r="K262" s="84"/>
      <c r="L262" s="84"/>
      <c r="M262" s="84"/>
      <c r="O262" s="84"/>
      <c r="P262" s="84"/>
      <c r="Q262" s="80">
        <f>InfosVentesAmiensFoireBAC25!J236</f>
        <v>0</v>
      </c>
      <c r="R262" s="80">
        <f>IF(InfosVentesAmiensFoireBAC25!L236=0,TablVentesAmiensFoireBAC25!S236,TablVentesAmiensFoireBAC25!S236-TablVentesAmiensFoireBAC25!S236*TablVentesAmiensFoireBAC25!K236)</f>
        <v>0</v>
      </c>
    </row>
    <row r="263" spans="9:18" ht="14.25" customHeight="1" x14ac:dyDescent="0.3">
      <c r="I263" s="84"/>
      <c r="J263" s="84"/>
      <c r="K263" s="84"/>
      <c r="L263" s="84"/>
      <c r="M263" s="84"/>
      <c r="O263" s="84"/>
      <c r="P263" s="84"/>
      <c r="Q263" s="80">
        <f>InfosVentesAmiensFoireBAC25!J237</f>
        <v>0</v>
      </c>
      <c r="R263" s="80">
        <f>IF(InfosVentesAmiensFoireBAC25!L237=0,TablVentesAmiensFoireBAC25!S237,TablVentesAmiensFoireBAC25!S237-TablVentesAmiensFoireBAC25!S237*TablVentesAmiensFoireBAC25!K237)</f>
        <v>0</v>
      </c>
    </row>
    <row r="264" spans="9:18" ht="14.25" customHeight="1" x14ac:dyDescent="0.3">
      <c r="I264" s="84"/>
      <c r="J264" s="84"/>
      <c r="K264" s="84"/>
      <c r="L264" s="84"/>
      <c r="M264" s="84"/>
      <c r="O264" s="84"/>
      <c r="P264" s="84"/>
      <c r="Q264" s="80">
        <f>InfosVentesAmiensFoireBAC25!J238</f>
        <v>0</v>
      </c>
      <c r="R264" s="80">
        <f>IF(InfosVentesAmiensFoireBAC25!L238=0,TablVentesAmiensFoireBAC25!S238,TablVentesAmiensFoireBAC25!S238-TablVentesAmiensFoireBAC25!S238*TablVentesAmiensFoireBAC25!K238)</f>
        <v>0</v>
      </c>
    </row>
    <row r="265" spans="9:18" ht="14.25" customHeight="1" x14ac:dyDescent="0.3">
      <c r="I265" s="84"/>
      <c r="J265" s="84"/>
      <c r="K265" s="84"/>
      <c r="L265" s="84"/>
      <c r="M265" s="84"/>
      <c r="O265" s="84"/>
      <c r="P265" s="84"/>
      <c r="Q265" s="80">
        <f>InfosVentesAmiensFoireBAC25!J239</f>
        <v>0</v>
      </c>
      <c r="R265" s="80">
        <f>IF(InfosVentesAmiensFoireBAC25!L239=0,TablVentesAmiensFoireBAC25!S239,TablVentesAmiensFoireBAC25!S239-TablVentesAmiensFoireBAC25!S239*TablVentesAmiensFoireBAC25!K239)</f>
        <v>0</v>
      </c>
    </row>
    <row r="266" spans="9:18" ht="14.25" customHeight="1" x14ac:dyDescent="0.3">
      <c r="I266" s="84"/>
      <c r="J266" s="84"/>
      <c r="K266" s="84"/>
      <c r="L266" s="84"/>
      <c r="M266" s="84"/>
      <c r="O266" s="84"/>
      <c r="P266" s="84"/>
      <c r="Q266" s="80">
        <f>InfosVentesAmiensFoireBAC25!J240</f>
        <v>0</v>
      </c>
      <c r="R266" s="80">
        <f>IF(InfosVentesAmiensFoireBAC25!L240=0,TablVentesAmiensFoireBAC25!S240,TablVentesAmiensFoireBAC25!S240-TablVentesAmiensFoireBAC25!S240*TablVentesAmiensFoireBAC25!K240)</f>
        <v>0</v>
      </c>
    </row>
    <row r="267" spans="9:18" ht="14.25" customHeight="1" x14ac:dyDescent="0.3">
      <c r="I267" s="84"/>
      <c r="J267" s="84"/>
      <c r="K267" s="84"/>
      <c r="L267" s="84"/>
      <c r="M267" s="84"/>
      <c r="O267" s="84"/>
      <c r="P267" s="84"/>
      <c r="Q267" s="80">
        <f>InfosVentesAmiensFoireBAC25!J241</f>
        <v>0</v>
      </c>
      <c r="R267" s="80">
        <f>IF(InfosVentesAmiensFoireBAC25!L241=0,TablVentesAmiensFoireBAC25!S241,TablVentesAmiensFoireBAC25!S241-TablVentesAmiensFoireBAC25!S241*TablVentesAmiensFoireBAC25!K241)</f>
        <v>0</v>
      </c>
    </row>
    <row r="268" spans="9:18" ht="14.25" customHeight="1" x14ac:dyDescent="0.3">
      <c r="I268" s="84"/>
      <c r="J268" s="84"/>
      <c r="K268" s="84"/>
      <c r="L268" s="84"/>
      <c r="M268" s="84"/>
      <c r="O268" s="84"/>
      <c r="P268" s="84"/>
      <c r="Q268" s="80">
        <f>InfosVentesAmiensFoireBAC25!J242</f>
        <v>0</v>
      </c>
      <c r="R268" s="80">
        <f>IF(InfosVentesAmiensFoireBAC25!L242=0,TablVentesAmiensFoireBAC25!S242,TablVentesAmiensFoireBAC25!S242-TablVentesAmiensFoireBAC25!S242*TablVentesAmiensFoireBAC25!K242)</f>
        <v>0</v>
      </c>
    </row>
    <row r="269" spans="9:18" ht="14.25" customHeight="1" x14ac:dyDescent="0.3">
      <c r="I269" s="84"/>
      <c r="J269" s="84"/>
      <c r="K269" s="84"/>
      <c r="L269" s="84"/>
      <c r="M269" s="84"/>
      <c r="O269" s="84"/>
      <c r="P269" s="84"/>
      <c r="Q269" s="80">
        <f>InfosVentesAmiensFoireBAC25!J243</f>
        <v>0</v>
      </c>
      <c r="R269" s="80">
        <f>IF(InfosVentesAmiensFoireBAC25!L243=0,TablVentesAmiensFoireBAC25!S243,TablVentesAmiensFoireBAC25!S243-TablVentesAmiensFoireBAC25!S243*TablVentesAmiensFoireBAC25!K243)</f>
        <v>0</v>
      </c>
    </row>
    <row r="270" spans="9:18" ht="14.25" customHeight="1" x14ac:dyDescent="0.3">
      <c r="I270" s="84"/>
      <c r="J270" s="84"/>
      <c r="K270" s="84"/>
      <c r="L270" s="84"/>
      <c r="M270" s="84"/>
      <c r="O270" s="84"/>
      <c r="P270" s="84"/>
      <c r="Q270" s="80">
        <f>InfosVentesAmiensFoireBAC25!J244</f>
        <v>0</v>
      </c>
      <c r="R270" s="80">
        <f>IF(InfosVentesAmiensFoireBAC25!L244=0,TablVentesAmiensFoireBAC25!S244,TablVentesAmiensFoireBAC25!S244-TablVentesAmiensFoireBAC25!S244*TablVentesAmiensFoireBAC25!K244)</f>
        <v>0</v>
      </c>
    </row>
    <row r="271" spans="9:18" ht="14.25" customHeight="1" x14ac:dyDescent="0.3">
      <c r="I271" s="84"/>
      <c r="J271" s="84"/>
      <c r="K271" s="84"/>
      <c r="L271" s="84"/>
      <c r="M271" s="84"/>
      <c r="O271" s="84"/>
      <c r="P271" s="84"/>
      <c r="Q271" s="80">
        <f>InfosVentesAmiensFoireBAC25!J245</f>
        <v>0</v>
      </c>
      <c r="R271" s="80">
        <f>IF(InfosVentesAmiensFoireBAC25!L245=0,TablVentesAmiensFoireBAC25!S245,TablVentesAmiensFoireBAC25!S245-TablVentesAmiensFoireBAC25!S245*TablVentesAmiensFoireBAC25!K245)</f>
        <v>0</v>
      </c>
    </row>
    <row r="272" spans="9:18" ht="14.25" customHeight="1" x14ac:dyDescent="0.3">
      <c r="I272" s="84"/>
      <c r="J272" s="84"/>
      <c r="K272" s="84"/>
      <c r="L272" s="84"/>
      <c r="M272" s="84"/>
      <c r="O272" s="84"/>
      <c r="P272" s="84"/>
      <c r="Q272" s="80">
        <f>InfosVentesAmiensFoireBAC25!J246</f>
        <v>0</v>
      </c>
      <c r="R272" s="80">
        <f>IF(InfosVentesAmiensFoireBAC25!L246=0,TablVentesAmiensFoireBAC25!S246,TablVentesAmiensFoireBAC25!S246-TablVentesAmiensFoireBAC25!S246*TablVentesAmiensFoireBAC25!K246)</f>
        <v>0</v>
      </c>
    </row>
    <row r="273" spans="9:18" ht="14.25" customHeight="1" x14ac:dyDescent="0.3">
      <c r="I273" s="84"/>
      <c r="J273" s="84"/>
      <c r="K273" s="84"/>
      <c r="L273" s="84"/>
      <c r="M273" s="84"/>
      <c r="O273" s="84"/>
      <c r="P273" s="84"/>
      <c r="Q273" s="80">
        <f>InfosVentesAmiensFoireBAC25!J247</f>
        <v>0</v>
      </c>
      <c r="R273" s="80">
        <f>IF(InfosVentesAmiensFoireBAC25!L247=0,TablVentesAmiensFoireBAC25!S247,TablVentesAmiensFoireBAC25!S247-TablVentesAmiensFoireBAC25!S247*TablVentesAmiensFoireBAC25!K247)</f>
        <v>0</v>
      </c>
    </row>
    <row r="274" spans="9:18" ht="14.25" customHeight="1" x14ac:dyDescent="0.3">
      <c r="I274" s="84"/>
      <c r="J274" s="84"/>
      <c r="K274" s="84"/>
      <c r="L274" s="84"/>
      <c r="M274" s="84"/>
      <c r="O274" s="84"/>
      <c r="P274" s="84"/>
      <c r="Q274" s="80">
        <f>InfosVentesAmiensFoireBAC25!J248</f>
        <v>0</v>
      </c>
      <c r="R274" s="80">
        <f>IF(InfosVentesAmiensFoireBAC25!L248=0,TablVentesAmiensFoireBAC25!S248,TablVentesAmiensFoireBAC25!S248-TablVentesAmiensFoireBAC25!S248*TablVentesAmiensFoireBAC25!K248)</f>
        <v>0</v>
      </c>
    </row>
    <row r="275" spans="9:18" ht="14.25" customHeight="1" x14ac:dyDescent="0.3">
      <c r="I275" s="84"/>
      <c r="J275" s="84"/>
      <c r="K275" s="84"/>
      <c r="L275" s="84"/>
      <c r="M275" s="84"/>
      <c r="O275" s="84"/>
      <c r="P275" s="84"/>
      <c r="Q275" s="80">
        <f>InfosVentesAmiensFoireBAC25!J249</f>
        <v>0</v>
      </c>
      <c r="R275" s="80">
        <f>IF(InfosVentesAmiensFoireBAC25!L249=0,TablVentesAmiensFoireBAC25!S249,TablVentesAmiensFoireBAC25!S249-TablVentesAmiensFoireBAC25!S249*TablVentesAmiensFoireBAC25!K249)</f>
        <v>0</v>
      </c>
    </row>
    <row r="276" spans="9:18" ht="14.25" customHeight="1" x14ac:dyDescent="0.3">
      <c r="I276" s="84"/>
      <c r="J276" s="84"/>
      <c r="K276" s="84"/>
      <c r="L276" s="84"/>
      <c r="M276" s="84"/>
      <c r="O276" s="84"/>
      <c r="P276" s="84"/>
      <c r="Q276" s="80">
        <f>InfosVentesAmiensFoireBAC25!J250</f>
        <v>0</v>
      </c>
      <c r="R276" s="80">
        <f>IF(InfosVentesAmiensFoireBAC25!L250=0,TablVentesAmiensFoireBAC25!S250,TablVentesAmiensFoireBAC25!S250-TablVentesAmiensFoireBAC25!S250*TablVentesAmiensFoireBAC25!K250)</f>
        <v>0</v>
      </c>
    </row>
    <row r="277" spans="9:18" ht="14.25" customHeight="1" x14ac:dyDescent="0.3">
      <c r="I277" s="84"/>
      <c r="J277" s="84"/>
      <c r="K277" s="84"/>
      <c r="L277" s="84"/>
      <c r="M277" s="84"/>
      <c r="O277" s="84"/>
      <c r="P277" s="84"/>
      <c r="Q277" s="80">
        <f>InfosVentesAmiensFoireBAC25!J251</f>
        <v>0</v>
      </c>
      <c r="R277" s="80">
        <f>IF(InfosVentesAmiensFoireBAC25!L251=0,TablVentesAmiensFoireBAC25!S251,TablVentesAmiensFoireBAC25!S251-TablVentesAmiensFoireBAC25!S251*TablVentesAmiensFoireBAC25!K251)</f>
        <v>0</v>
      </c>
    </row>
    <row r="278" spans="9:18" ht="14.25" customHeight="1" x14ac:dyDescent="0.3">
      <c r="I278" s="84"/>
      <c r="J278" s="84"/>
      <c r="K278" s="84"/>
      <c r="L278" s="84"/>
      <c r="M278" s="84"/>
      <c r="O278" s="84"/>
      <c r="P278" s="84"/>
      <c r="Q278" s="80">
        <f>InfosVentesAmiensFoireBAC25!J252</f>
        <v>0</v>
      </c>
      <c r="R278" s="80">
        <f>IF(InfosVentesAmiensFoireBAC25!L252=0,TablVentesAmiensFoireBAC25!S252,TablVentesAmiensFoireBAC25!S252-TablVentesAmiensFoireBAC25!S252*TablVentesAmiensFoireBAC25!K252)</f>
        <v>0</v>
      </c>
    </row>
    <row r="279" spans="9:18" ht="14.25" customHeight="1" x14ac:dyDescent="0.3">
      <c r="I279" s="84"/>
      <c r="J279" s="84"/>
      <c r="K279" s="84"/>
      <c r="L279" s="84"/>
      <c r="M279" s="84"/>
      <c r="O279" s="84"/>
      <c r="P279" s="84"/>
      <c r="Q279" s="80">
        <f>InfosVentesAmiensFoireBAC25!J253</f>
        <v>0</v>
      </c>
      <c r="R279" s="80">
        <f>IF(InfosVentesAmiensFoireBAC25!L253=0,TablVentesAmiensFoireBAC25!S253,TablVentesAmiensFoireBAC25!S253-TablVentesAmiensFoireBAC25!S253*TablVentesAmiensFoireBAC25!K253)</f>
        <v>0</v>
      </c>
    </row>
    <row r="280" spans="9:18" ht="14.25" customHeight="1" x14ac:dyDescent="0.3">
      <c r="I280" s="84"/>
      <c r="J280" s="84"/>
      <c r="K280" s="84"/>
      <c r="L280" s="84"/>
      <c r="M280" s="84"/>
      <c r="O280" s="84"/>
      <c r="P280" s="84"/>
      <c r="Q280" s="80">
        <f>InfosVentesAmiensFoireBAC25!J254</f>
        <v>0</v>
      </c>
      <c r="R280" s="80">
        <f>IF(InfosVentesAmiensFoireBAC25!L254=0,TablVentesAmiensFoireBAC25!S254,TablVentesAmiensFoireBAC25!S254-TablVentesAmiensFoireBAC25!S254*TablVentesAmiensFoireBAC25!K254)</f>
        <v>0</v>
      </c>
    </row>
    <row r="281" spans="9:18" ht="14.25" customHeight="1" x14ac:dyDescent="0.3">
      <c r="I281" s="84"/>
      <c r="J281" s="84"/>
      <c r="K281" s="84"/>
      <c r="L281" s="84"/>
      <c r="M281" s="84"/>
      <c r="O281" s="84"/>
      <c r="P281" s="84"/>
      <c r="Q281" s="80">
        <f>InfosVentesAmiensFoireBAC25!J255</f>
        <v>0</v>
      </c>
      <c r="R281" s="80">
        <f>IF(InfosVentesAmiensFoireBAC25!L255=0,TablVentesAmiensFoireBAC25!S255,TablVentesAmiensFoireBAC25!S255-TablVentesAmiensFoireBAC25!S255*TablVentesAmiensFoireBAC25!K255)</f>
        <v>0</v>
      </c>
    </row>
    <row r="282" spans="9:18" ht="14.25" customHeight="1" x14ac:dyDescent="0.3">
      <c r="I282" s="84"/>
      <c r="J282" s="84"/>
      <c r="K282" s="84"/>
      <c r="L282" s="84"/>
      <c r="M282" s="84"/>
      <c r="O282" s="84"/>
      <c r="P282" s="84"/>
      <c r="Q282" s="80">
        <f>InfosVentesAmiensFoireBAC25!J256</f>
        <v>0</v>
      </c>
      <c r="R282" s="80">
        <f>IF(InfosVentesAmiensFoireBAC25!L256=0,TablVentesAmiensFoireBAC25!S256,TablVentesAmiensFoireBAC25!S256-TablVentesAmiensFoireBAC25!S256*TablVentesAmiensFoireBAC25!K256)</f>
        <v>0</v>
      </c>
    </row>
    <row r="283" spans="9:18" ht="14.25" customHeight="1" x14ac:dyDescent="0.3">
      <c r="I283" s="84"/>
      <c r="J283" s="84"/>
      <c r="K283" s="84"/>
      <c r="L283" s="84"/>
      <c r="M283" s="84"/>
      <c r="O283" s="84"/>
      <c r="P283" s="84"/>
      <c r="Q283" s="80">
        <f>InfosVentesAmiensFoireBAC25!J257</f>
        <v>0</v>
      </c>
      <c r="R283" s="80">
        <f>IF(InfosVentesAmiensFoireBAC25!L257=0,TablVentesAmiensFoireBAC25!S257,TablVentesAmiensFoireBAC25!S257-TablVentesAmiensFoireBAC25!S257*TablVentesAmiensFoireBAC25!K257)</f>
        <v>0</v>
      </c>
    </row>
    <row r="284" spans="9:18" ht="14.25" customHeight="1" x14ac:dyDescent="0.3">
      <c r="I284" s="84"/>
      <c r="J284" s="84"/>
      <c r="K284" s="84"/>
      <c r="L284" s="84"/>
      <c r="M284" s="84"/>
      <c r="O284" s="84"/>
      <c r="P284" s="84"/>
      <c r="Q284" s="80">
        <f>InfosVentesAmiensFoireBAC25!J258</f>
        <v>0</v>
      </c>
      <c r="R284" s="80">
        <f>IF(InfosVentesAmiensFoireBAC25!L258=0,TablVentesAmiensFoireBAC25!S258,TablVentesAmiensFoireBAC25!S258-TablVentesAmiensFoireBAC25!S258*TablVentesAmiensFoireBAC25!K258)</f>
        <v>0</v>
      </c>
    </row>
    <row r="285" spans="9:18" ht="14.25" customHeight="1" x14ac:dyDescent="0.3">
      <c r="I285" s="84"/>
      <c r="J285" s="84"/>
      <c r="K285" s="84"/>
      <c r="L285" s="84"/>
      <c r="M285" s="84"/>
      <c r="O285" s="84"/>
      <c r="P285" s="84"/>
      <c r="Q285" s="80">
        <f>InfosVentesAmiensFoireBAC25!J259</f>
        <v>0</v>
      </c>
      <c r="R285" s="80">
        <f>IF(InfosVentesAmiensFoireBAC25!L259=0,TablVentesAmiensFoireBAC25!S259,TablVentesAmiensFoireBAC25!S259-TablVentesAmiensFoireBAC25!S259*TablVentesAmiensFoireBAC25!K259)</f>
        <v>0</v>
      </c>
    </row>
    <row r="286" spans="9:18" ht="14.25" customHeight="1" x14ac:dyDescent="0.3">
      <c r="I286" s="84"/>
      <c r="J286" s="84"/>
      <c r="K286" s="84"/>
      <c r="L286" s="84"/>
      <c r="M286" s="84"/>
      <c r="O286" s="84"/>
      <c r="P286" s="84"/>
      <c r="Q286" s="80">
        <f>InfosVentesAmiensFoireBAC25!J260</f>
        <v>0</v>
      </c>
      <c r="R286" s="80">
        <f>IF(InfosVentesAmiensFoireBAC25!L260=0,TablVentesAmiensFoireBAC25!S260,TablVentesAmiensFoireBAC25!S260-TablVentesAmiensFoireBAC25!S260*TablVentesAmiensFoireBAC25!K260)</f>
        <v>0</v>
      </c>
    </row>
    <row r="287" spans="9:18" ht="14.25" customHeight="1" x14ac:dyDescent="0.3">
      <c r="I287" s="84"/>
      <c r="J287" s="84"/>
      <c r="K287" s="84"/>
      <c r="L287" s="84"/>
      <c r="M287" s="84"/>
      <c r="O287" s="84"/>
      <c r="P287" s="84"/>
      <c r="Q287" s="80">
        <f>InfosVentesAmiensFoireBAC25!J261</f>
        <v>0</v>
      </c>
      <c r="R287" s="80">
        <f>IF(InfosVentesAmiensFoireBAC25!L261=0,TablVentesAmiensFoireBAC25!S261,TablVentesAmiensFoireBAC25!S261-TablVentesAmiensFoireBAC25!S261*TablVentesAmiensFoireBAC25!K261)</f>
        <v>0</v>
      </c>
    </row>
    <row r="288" spans="9:18" ht="14.25" customHeight="1" x14ac:dyDescent="0.3">
      <c r="I288" s="84"/>
      <c r="J288" s="84"/>
      <c r="K288" s="84"/>
      <c r="L288" s="84"/>
      <c r="M288" s="84"/>
      <c r="O288" s="84"/>
      <c r="P288" s="84"/>
      <c r="Q288" s="80">
        <f>InfosVentesAmiensFoireBAC25!J262</f>
        <v>0</v>
      </c>
      <c r="R288" s="80">
        <f>IF(InfosVentesAmiensFoireBAC25!L262=0,TablVentesAmiensFoireBAC25!S262,TablVentesAmiensFoireBAC25!S262-TablVentesAmiensFoireBAC25!S262*TablVentesAmiensFoireBAC25!K262)</f>
        <v>0</v>
      </c>
    </row>
    <row r="289" spans="9:18" ht="14.25" customHeight="1" x14ac:dyDescent="0.3">
      <c r="I289" s="84"/>
      <c r="J289" s="84"/>
      <c r="K289" s="84"/>
      <c r="L289" s="84"/>
      <c r="M289" s="84"/>
      <c r="O289" s="84"/>
      <c r="P289" s="84"/>
      <c r="Q289" s="80">
        <f>InfosVentesAmiensFoireBAC25!J263</f>
        <v>0</v>
      </c>
      <c r="R289" s="80">
        <f>IF(InfosVentesAmiensFoireBAC25!L263=0,TablVentesAmiensFoireBAC25!S263,TablVentesAmiensFoireBAC25!S263-TablVentesAmiensFoireBAC25!S263*TablVentesAmiensFoireBAC25!K263)</f>
        <v>0</v>
      </c>
    </row>
    <row r="290" spans="9:18" ht="14.25" customHeight="1" x14ac:dyDescent="0.3">
      <c r="I290" s="84"/>
      <c r="J290" s="84"/>
      <c r="K290" s="84"/>
      <c r="L290" s="84"/>
      <c r="M290" s="84"/>
      <c r="O290" s="84"/>
      <c r="P290" s="84"/>
      <c r="Q290" s="80">
        <f>InfosVentesAmiensFoireBAC25!J264</f>
        <v>0</v>
      </c>
      <c r="R290" s="80">
        <f>IF(InfosVentesAmiensFoireBAC25!L264=0,TablVentesAmiensFoireBAC25!S264,TablVentesAmiensFoireBAC25!S264-TablVentesAmiensFoireBAC25!S264*TablVentesAmiensFoireBAC25!K264)</f>
        <v>0</v>
      </c>
    </row>
    <row r="291" spans="9:18" ht="14.25" customHeight="1" x14ac:dyDescent="0.3">
      <c r="I291" s="84"/>
      <c r="J291" s="84"/>
      <c r="K291" s="84"/>
      <c r="L291" s="84"/>
      <c r="M291" s="84"/>
      <c r="O291" s="84"/>
      <c r="P291" s="84"/>
      <c r="Q291" s="80">
        <f>InfosVentesAmiensFoireBAC25!J265</f>
        <v>0</v>
      </c>
      <c r="R291" s="80">
        <f>IF(InfosVentesAmiensFoireBAC25!L265=0,TablVentesAmiensFoireBAC25!S265,TablVentesAmiensFoireBAC25!S265-TablVentesAmiensFoireBAC25!S265*TablVentesAmiensFoireBAC25!K265)</f>
        <v>0</v>
      </c>
    </row>
    <row r="292" spans="9:18" ht="14.25" customHeight="1" x14ac:dyDescent="0.3">
      <c r="I292" s="84"/>
      <c r="J292" s="84"/>
      <c r="K292" s="84"/>
      <c r="L292" s="84"/>
      <c r="M292" s="84"/>
      <c r="O292" s="84"/>
      <c r="P292" s="84"/>
      <c r="Q292" s="80">
        <f>InfosVentesAmiensFoireBAC25!J266</f>
        <v>0</v>
      </c>
      <c r="R292" s="80">
        <f>IF(InfosVentesAmiensFoireBAC25!L266=0,TablVentesAmiensFoireBAC25!S266,TablVentesAmiensFoireBAC25!S266-TablVentesAmiensFoireBAC25!S266*TablVentesAmiensFoireBAC25!K266)</f>
        <v>0</v>
      </c>
    </row>
    <row r="293" spans="9:18" ht="14.25" customHeight="1" x14ac:dyDescent="0.3">
      <c r="I293" s="84"/>
      <c r="J293" s="84"/>
      <c r="K293" s="84"/>
      <c r="L293" s="84"/>
      <c r="M293" s="84"/>
      <c r="O293" s="84"/>
      <c r="P293" s="84"/>
      <c r="Q293" s="80">
        <f>InfosVentesAmiensFoireBAC25!J267</f>
        <v>0</v>
      </c>
      <c r="R293" s="80">
        <f>IF(InfosVentesAmiensFoireBAC25!L267=0,TablVentesAmiensFoireBAC25!S267,TablVentesAmiensFoireBAC25!S267-TablVentesAmiensFoireBAC25!S267*TablVentesAmiensFoireBAC25!K267)</f>
        <v>0</v>
      </c>
    </row>
    <row r="294" spans="9:18" ht="14.25" customHeight="1" x14ac:dyDescent="0.3">
      <c r="I294" s="84"/>
      <c r="J294" s="84"/>
      <c r="K294" s="84"/>
      <c r="L294" s="84"/>
      <c r="M294" s="84"/>
      <c r="O294" s="84"/>
      <c r="P294" s="84"/>
      <c r="Q294" s="80">
        <f>InfosVentesAmiensFoireBAC25!J268</f>
        <v>0</v>
      </c>
      <c r="R294" s="80">
        <f>IF(InfosVentesAmiensFoireBAC25!L268=0,TablVentesAmiensFoireBAC25!S268,TablVentesAmiensFoireBAC25!S268-TablVentesAmiensFoireBAC25!S268*TablVentesAmiensFoireBAC25!K268)</f>
        <v>0</v>
      </c>
    </row>
    <row r="295" spans="9:18" ht="14.25" customHeight="1" x14ac:dyDescent="0.3">
      <c r="I295" s="84"/>
      <c r="J295" s="84"/>
      <c r="K295" s="84"/>
      <c r="L295" s="84"/>
      <c r="M295" s="84"/>
      <c r="O295" s="84"/>
      <c r="P295" s="84"/>
      <c r="Q295" s="80">
        <f>InfosVentesAmiensFoireBAC25!J269</f>
        <v>0</v>
      </c>
      <c r="R295" s="80">
        <f>IF(InfosVentesAmiensFoireBAC25!L269=0,TablVentesAmiensFoireBAC25!S269,TablVentesAmiensFoireBAC25!S269-TablVentesAmiensFoireBAC25!S269*TablVentesAmiensFoireBAC25!K269)</f>
        <v>0</v>
      </c>
    </row>
    <row r="296" spans="9:18" ht="14.25" customHeight="1" x14ac:dyDescent="0.3">
      <c r="I296" s="84"/>
      <c r="J296" s="84"/>
      <c r="K296" s="84"/>
      <c r="L296" s="84"/>
      <c r="M296" s="84"/>
      <c r="O296" s="84"/>
      <c r="P296" s="84"/>
      <c r="Q296" s="80">
        <f>InfosVentesAmiensFoireBAC25!J270</f>
        <v>0</v>
      </c>
      <c r="R296" s="80">
        <f>IF(InfosVentesAmiensFoireBAC25!L270=0,TablVentesAmiensFoireBAC25!S270,TablVentesAmiensFoireBAC25!S270-TablVentesAmiensFoireBAC25!S270*TablVentesAmiensFoireBAC25!K270)</f>
        <v>0</v>
      </c>
    </row>
    <row r="297" spans="9:18" ht="14.25" customHeight="1" x14ac:dyDescent="0.3">
      <c r="I297" s="84"/>
      <c r="J297" s="84"/>
      <c r="K297" s="84"/>
      <c r="L297" s="84"/>
      <c r="M297" s="84"/>
      <c r="O297" s="84"/>
      <c r="P297" s="84"/>
      <c r="Q297" s="80">
        <f>InfosVentesAmiensFoireBAC25!J271</f>
        <v>0</v>
      </c>
      <c r="R297" s="80">
        <f>IF(InfosVentesAmiensFoireBAC25!L271=0,TablVentesAmiensFoireBAC25!S271,TablVentesAmiensFoireBAC25!S271-TablVentesAmiensFoireBAC25!S271*TablVentesAmiensFoireBAC25!K271)</f>
        <v>0</v>
      </c>
    </row>
    <row r="298" spans="9:18" ht="14.25" customHeight="1" x14ac:dyDescent="0.3">
      <c r="I298" s="84"/>
      <c r="J298" s="84"/>
      <c r="K298" s="84"/>
      <c r="L298" s="84"/>
      <c r="M298" s="84"/>
      <c r="O298" s="84"/>
      <c r="P298" s="84"/>
      <c r="Q298" s="80">
        <f>InfosVentesAmiensFoireBAC25!J272</f>
        <v>0</v>
      </c>
      <c r="R298" s="80">
        <f>IF(InfosVentesAmiensFoireBAC25!L272=0,TablVentesAmiensFoireBAC25!S272,TablVentesAmiensFoireBAC25!S272-TablVentesAmiensFoireBAC25!S272*TablVentesAmiensFoireBAC25!K272)</f>
        <v>0</v>
      </c>
    </row>
    <row r="299" spans="9:18" ht="14.25" customHeight="1" x14ac:dyDescent="0.3">
      <c r="I299" s="84"/>
      <c r="J299" s="84"/>
      <c r="K299" s="84"/>
      <c r="L299" s="84"/>
      <c r="M299" s="84"/>
      <c r="O299" s="84"/>
      <c r="P299" s="84"/>
      <c r="Q299" s="80">
        <f>InfosVentesAmiensFoireBAC25!J273</f>
        <v>0</v>
      </c>
      <c r="R299" s="80">
        <f>IF(InfosVentesAmiensFoireBAC25!L273=0,TablVentesAmiensFoireBAC25!S273,TablVentesAmiensFoireBAC25!S273-TablVentesAmiensFoireBAC25!S273*TablVentesAmiensFoireBAC25!K273)</f>
        <v>0</v>
      </c>
    </row>
    <row r="300" spans="9:18" ht="14.25" customHeight="1" x14ac:dyDescent="0.3">
      <c r="I300" s="84"/>
      <c r="J300" s="84"/>
      <c r="K300" s="84"/>
      <c r="L300" s="84"/>
      <c r="M300" s="84"/>
      <c r="O300" s="84"/>
      <c r="P300" s="84"/>
      <c r="Q300" s="80">
        <f>InfosVentesAmiensFoireBAC25!J274</f>
        <v>0</v>
      </c>
      <c r="R300" s="80">
        <f>IF(InfosVentesAmiensFoireBAC25!L274=0,TablVentesAmiensFoireBAC25!S274,TablVentesAmiensFoireBAC25!S274-TablVentesAmiensFoireBAC25!S274*TablVentesAmiensFoireBAC25!K274)</f>
        <v>0</v>
      </c>
    </row>
    <row r="301" spans="9:18" ht="14.25" customHeight="1" x14ac:dyDescent="0.3">
      <c r="I301" s="84"/>
      <c r="J301" s="84"/>
      <c r="K301" s="84"/>
      <c r="L301" s="84"/>
      <c r="M301" s="84"/>
      <c r="O301" s="84"/>
      <c r="P301" s="84"/>
      <c r="Q301" s="80">
        <f>InfosVentesAmiensFoireBAC25!J275</f>
        <v>0</v>
      </c>
      <c r="R301" s="80">
        <f>IF(InfosVentesAmiensFoireBAC25!L275=0,TablVentesAmiensFoireBAC25!S275,TablVentesAmiensFoireBAC25!S275-TablVentesAmiensFoireBAC25!S275*TablVentesAmiensFoireBAC25!K275)</f>
        <v>0</v>
      </c>
    </row>
    <row r="302" spans="9:18" ht="14.25" customHeight="1" x14ac:dyDescent="0.3">
      <c r="I302" s="84"/>
      <c r="J302" s="84"/>
      <c r="K302" s="84"/>
      <c r="L302" s="84"/>
      <c r="M302" s="84"/>
      <c r="O302" s="84"/>
      <c r="P302" s="84"/>
      <c r="Q302" s="80">
        <f>InfosVentesAmiensFoireBAC25!J276</f>
        <v>0</v>
      </c>
      <c r="R302" s="80">
        <f>IF(InfosVentesAmiensFoireBAC25!L276=0,TablVentesAmiensFoireBAC25!S276,TablVentesAmiensFoireBAC25!S276-TablVentesAmiensFoireBAC25!S276*TablVentesAmiensFoireBAC25!K276)</f>
        <v>0</v>
      </c>
    </row>
    <row r="303" spans="9:18" ht="14.25" customHeight="1" x14ac:dyDescent="0.3">
      <c r="I303" s="84"/>
      <c r="J303" s="84"/>
      <c r="K303" s="84"/>
      <c r="L303" s="84"/>
      <c r="M303" s="84"/>
      <c r="O303" s="84"/>
      <c r="P303" s="84"/>
      <c r="Q303" s="80">
        <f>InfosVentesAmiensFoireBAC25!J277</f>
        <v>0</v>
      </c>
      <c r="R303" s="80">
        <f>IF(InfosVentesAmiensFoireBAC25!L277=0,TablVentesAmiensFoireBAC25!S277,TablVentesAmiensFoireBAC25!S277-TablVentesAmiensFoireBAC25!S277*TablVentesAmiensFoireBAC25!K277)</f>
        <v>0</v>
      </c>
    </row>
    <row r="304" spans="9:18" ht="14.25" customHeight="1" x14ac:dyDescent="0.3">
      <c r="I304" s="84"/>
      <c r="J304" s="84"/>
      <c r="K304" s="84"/>
      <c r="L304" s="84"/>
      <c r="M304" s="84"/>
      <c r="O304" s="84"/>
      <c r="P304" s="84"/>
      <c r="Q304" s="80">
        <f>InfosVentesAmiensFoireBAC25!J278</f>
        <v>0</v>
      </c>
      <c r="R304" s="80">
        <f>IF(InfosVentesAmiensFoireBAC25!L278=0,TablVentesAmiensFoireBAC25!S278,TablVentesAmiensFoireBAC25!S278-TablVentesAmiensFoireBAC25!S278*TablVentesAmiensFoireBAC25!K278)</f>
        <v>0</v>
      </c>
    </row>
    <row r="305" spans="9:18" ht="14.25" customHeight="1" x14ac:dyDescent="0.3">
      <c r="I305" s="84"/>
      <c r="J305" s="84"/>
      <c r="K305" s="84"/>
      <c r="L305" s="84"/>
      <c r="M305" s="84"/>
      <c r="O305" s="84"/>
      <c r="P305" s="84"/>
      <c r="Q305" s="80">
        <f>InfosVentesAmiensFoireBAC25!J279</f>
        <v>0</v>
      </c>
      <c r="R305" s="80">
        <f>IF(InfosVentesAmiensFoireBAC25!L279=0,TablVentesAmiensFoireBAC25!S279,TablVentesAmiensFoireBAC25!S279-TablVentesAmiensFoireBAC25!S279*TablVentesAmiensFoireBAC25!K279)</f>
        <v>0</v>
      </c>
    </row>
    <row r="306" spans="9:18" ht="14.25" customHeight="1" x14ac:dyDescent="0.3">
      <c r="I306" s="84"/>
      <c r="J306" s="84"/>
      <c r="K306" s="84"/>
      <c r="L306" s="84"/>
      <c r="M306" s="84"/>
      <c r="O306" s="84"/>
      <c r="P306" s="84"/>
      <c r="Q306" s="80">
        <f>InfosVentesAmiensFoireBAC25!J280</f>
        <v>0</v>
      </c>
      <c r="R306" s="80">
        <f>IF(InfosVentesAmiensFoireBAC25!L280=0,TablVentesAmiensFoireBAC25!S280,TablVentesAmiensFoireBAC25!S280-TablVentesAmiensFoireBAC25!S280*TablVentesAmiensFoireBAC25!K280)</f>
        <v>0</v>
      </c>
    </row>
    <row r="307" spans="9:18" ht="14.25" customHeight="1" x14ac:dyDescent="0.3">
      <c r="I307" s="84"/>
      <c r="J307" s="84"/>
      <c r="K307" s="84"/>
      <c r="L307" s="84"/>
      <c r="M307" s="84"/>
      <c r="O307" s="84"/>
      <c r="P307" s="84"/>
      <c r="Q307" s="80">
        <f>InfosVentesAmiensFoireBAC25!J281</f>
        <v>0</v>
      </c>
      <c r="R307" s="80">
        <f>IF(InfosVentesAmiensFoireBAC25!L281=0,TablVentesAmiensFoireBAC25!S281,TablVentesAmiensFoireBAC25!S281-TablVentesAmiensFoireBAC25!S281*TablVentesAmiensFoireBAC25!K281)</f>
        <v>0</v>
      </c>
    </row>
    <row r="308" spans="9:18" ht="14.25" customHeight="1" x14ac:dyDescent="0.3">
      <c r="I308" s="84"/>
      <c r="J308" s="84"/>
      <c r="K308" s="84"/>
      <c r="L308" s="84"/>
      <c r="M308" s="84"/>
      <c r="O308" s="84"/>
      <c r="P308" s="84"/>
      <c r="Q308" s="80">
        <f>InfosVentesAmiensFoireBAC25!J282</f>
        <v>0</v>
      </c>
      <c r="R308" s="80">
        <f>IF(InfosVentesAmiensFoireBAC25!L282=0,TablVentesAmiensFoireBAC25!S282,TablVentesAmiensFoireBAC25!S282-TablVentesAmiensFoireBAC25!S282*TablVentesAmiensFoireBAC25!K282)</f>
        <v>0</v>
      </c>
    </row>
    <row r="309" spans="9:18" ht="14.25" customHeight="1" x14ac:dyDescent="0.3">
      <c r="I309" s="84"/>
      <c r="J309" s="84"/>
      <c r="K309" s="84"/>
      <c r="L309" s="84"/>
      <c r="M309" s="84"/>
      <c r="O309" s="84"/>
      <c r="P309" s="84"/>
      <c r="Q309" s="80">
        <f>InfosVentesAmiensFoireBAC25!J283</f>
        <v>0</v>
      </c>
      <c r="R309" s="80">
        <f>IF(InfosVentesAmiensFoireBAC25!L283=0,TablVentesAmiensFoireBAC25!S283,TablVentesAmiensFoireBAC25!S283-TablVentesAmiensFoireBAC25!S283*TablVentesAmiensFoireBAC25!K283)</f>
        <v>0</v>
      </c>
    </row>
    <row r="310" spans="9:18" ht="14.25" customHeight="1" x14ac:dyDescent="0.3">
      <c r="I310" s="84"/>
      <c r="J310" s="84"/>
      <c r="K310" s="84"/>
      <c r="L310" s="84"/>
      <c r="M310" s="84"/>
      <c r="O310" s="84"/>
      <c r="P310" s="84"/>
      <c r="Q310" s="80">
        <f>InfosVentesAmiensFoireBAC25!J284</f>
        <v>0</v>
      </c>
      <c r="R310" s="80">
        <f>IF(InfosVentesAmiensFoireBAC25!L284=0,TablVentesAmiensFoireBAC25!S284,TablVentesAmiensFoireBAC25!S284-TablVentesAmiensFoireBAC25!S284*TablVentesAmiensFoireBAC25!K284)</f>
        <v>0</v>
      </c>
    </row>
    <row r="311" spans="9:18" ht="14.25" customHeight="1" x14ac:dyDescent="0.3">
      <c r="I311" s="84"/>
      <c r="J311" s="84"/>
      <c r="K311" s="84"/>
      <c r="L311" s="84"/>
      <c r="M311" s="84"/>
      <c r="O311" s="84"/>
      <c r="P311" s="84"/>
      <c r="Q311" s="80">
        <f>InfosVentesAmiensFoireBAC25!J285</f>
        <v>0</v>
      </c>
      <c r="R311" s="80">
        <f>IF(InfosVentesAmiensFoireBAC25!L285=0,TablVentesAmiensFoireBAC25!S285,TablVentesAmiensFoireBAC25!S285-TablVentesAmiensFoireBAC25!S285*TablVentesAmiensFoireBAC25!K285)</f>
        <v>0</v>
      </c>
    </row>
    <row r="312" spans="9:18" ht="14.25" customHeight="1" x14ac:dyDescent="0.3">
      <c r="I312" s="84"/>
      <c r="J312" s="84"/>
      <c r="K312" s="84"/>
      <c r="L312" s="84"/>
      <c r="M312" s="84"/>
      <c r="O312" s="84"/>
      <c r="P312" s="84"/>
      <c r="Q312" s="80">
        <f>InfosVentesAmiensFoireBAC25!J286</f>
        <v>0</v>
      </c>
      <c r="R312" s="80">
        <f>IF(InfosVentesAmiensFoireBAC25!L286=0,TablVentesAmiensFoireBAC25!S286,TablVentesAmiensFoireBAC25!S286-TablVentesAmiensFoireBAC25!S286*TablVentesAmiensFoireBAC25!K286)</f>
        <v>0</v>
      </c>
    </row>
    <row r="313" spans="9:18" ht="14.25" customHeight="1" x14ac:dyDescent="0.3">
      <c r="I313" s="84"/>
      <c r="J313" s="84"/>
      <c r="K313" s="84"/>
      <c r="L313" s="84"/>
      <c r="M313" s="84"/>
      <c r="O313" s="84"/>
      <c r="P313" s="84"/>
      <c r="Q313" s="80">
        <f>InfosVentesAmiensFoireBAC25!J287</f>
        <v>0</v>
      </c>
      <c r="R313" s="80">
        <f>IF(InfosVentesAmiensFoireBAC25!L287=0,TablVentesAmiensFoireBAC25!S287,TablVentesAmiensFoireBAC25!S287-TablVentesAmiensFoireBAC25!S287*TablVentesAmiensFoireBAC25!K287)</f>
        <v>0</v>
      </c>
    </row>
    <row r="314" spans="9:18" ht="14.25" customHeight="1" x14ac:dyDescent="0.3">
      <c r="I314" s="84"/>
      <c r="J314" s="84"/>
      <c r="K314" s="84"/>
      <c r="L314" s="84"/>
      <c r="M314" s="84"/>
      <c r="O314" s="84"/>
      <c r="P314" s="84"/>
      <c r="Q314" s="80">
        <f>InfosVentesAmiensFoireBAC25!J288</f>
        <v>0</v>
      </c>
      <c r="R314" s="80">
        <f>IF(InfosVentesAmiensFoireBAC25!L288=0,TablVentesAmiensFoireBAC25!S288,TablVentesAmiensFoireBAC25!S288-TablVentesAmiensFoireBAC25!S288*TablVentesAmiensFoireBAC25!K288)</f>
        <v>0</v>
      </c>
    </row>
    <row r="315" spans="9:18" ht="14.25" customHeight="1" x14ac:dyDescent="0.3">
      <c r="I315" s="84"/>
      <c r="J315" s="84"/>
      <c r="K315" s="84"/>
      <c r="L315" s="84"/>
      <c r="M315" s="84"/>
      <c r="O315" s="84"/>
      <c r="P315" s="84"/>
      <c r="Q315" s="80">
        <f>InfosVentesAmiensFoireBAC25!J289</f>
        <v>0</v>
      </c>
      <c r="R315" s="80">
        <f>IF(InfosVentesAmiensFoireBAC25!L289=0,TablVentesAmiensFoireBAC25!S289,TablVentesAmiensFoireBAC25!S289-TablVentesAmiensFoireBAC25!S289*TablVentesAmiensFoireBAC25!K289)</f>
        <v>0</v>
      </c>
    </row>
    <row r="316" spans="9:18" ht="14.25" customHeight="1" x14ac:dyDescent="0.3">
      <c r="I316" s="84"/>
      <c r="J316" s="84"/>
      <c r="K316" s="84"/>
      <c r="L316" s="84"/>
      <c r="M316" s="84"/>
      <c r="O316" s="84"/>
      <c r="P316" s="84"/>
      <c r="Q316" s="80">
        <f>InfosVentesAmiensFoireBAC25!J290</f>
        <v>0</v>
      </c>
      <c r="R316" s="80">
        <f>IF(InfosVentesAmiensFoireBAC25!L290=0,TablVentesAmiensFoireBAC25!S290,TablVentesAmiensFoireBAC25!S290-TablVentesAmiensFoireBAC25!S290*TablVentesAmiensFoireBAC25!K290)</f>
        <v>0</v>
      </c>
    </row>
    <row r="317" spans="9:18" ht="14.25" customHeight="1" x14ac:dyDescent="0.3">
      <c r="I317" s="84"/>
      <c r="J317" s="84"/>
      <c r="K317" s="84"/>
      <c r="L317" s="84"/>
      <c r="M317" s="84"/>
      <c r="O317" s="84"/>
      <c r="P317" s="84"/>
      <c r="Q317" s="80">
        <f>InfosVentesAmiensFoireBAC25!J291</f>
        <v>0</v>
      </c>
      <c r="R317" s="80">
        <f>IF(InfosVentesAmiensFoireBAC25!L291=0,TablVentesAmiensFoireBAC25!S291,TablVentesAmiensFoireBAC25!S291-TablVentesAmiensFoireBAC25!S291*TablVentesAmiensFoireBAC25!K291)</f>
        <v>0</v>
      </c>
    </row>
    <row r="318" spans="9:18" ht="14.25" customHeight="1" x14ac:dyDescent="0.3">
      <c r="I318" s="84"/>
      <c r="J318" s="84"/>
      <c r="K318" s="84"/>
      <c r="L318" s="84"/>
      <c r="M318" s="84"/>
      <c r="O318" s="84"/>
      <c r="P318" s="84"/>
      <c r="Q318" s="80">
        <f>InfosVentesAmiensFoireBAC25!J292</f>
        <v>0</v>
      </c>
      <c r="R318" s="80">
        <f>IF(InfosVentesAmiensFoireBAC25!L292=0,TablVentesAmiensFoireBAC25!S292,TablVentesAmiensFoireBAC25!S292-TablVentesAmiensFoireBAC25!S292*TablVentesAmiensFoireBAC25!K292)</f>
        <v>0</v>
      </c>
    </row>
    <row r="319" spans="9:18" ht="14.25" customHeight="1" x14ac:dyDescent="0.3">
      <c r="I319" s="84"/>
      <c r="J319" s="84"/>
      <c r="K319" s="84"/>
      <c r="L319" s="84"/>
      <c r="M319" s="84"/>
      <c r="O319" s="84"/>
      <c r="P319" s="84"/>
      <c r="Q319" s="80">
        <f>InfosVentesAmiensFoireBAC25!J293</f>
        <v>0</v>
      </c>
      <c r="R319" s="80">
        <f>IF(InfosVentesAmiensFoireBAC25!L293=0,TablVentesAmiensFoireBAC25!S293,TablVentesAmiensFoireBAC25!S293-TablVentesAmiensFoireBAC25!S293*TablVentesAmiensFoireBAC25!K293)</f>
        <v>0</v>
      </c>
    </row>
    <row r="320" spans="9:18" ht="14.25" customHeight="1" x14ac:dyDescent="0.3">
      <c r="I320" s="84"/>
      <c r="J320" s="84"/>
      <c r="K320" s="84"/>
      <c r="L320" s="84"/>
      <c r="M320" s="84"/>
      <c r="O320" s="84"/>
      <c r="P320" s="84"/>
      <c r="Q320" s="80">
        <f>InfosVentesAmiensFoireBAC25!J294</f>
        <v>0</v>
      </c>
      <c r="R320" s="80">
        <f>IF(InfosVentesAmiensFoireBAC25!L294=0,TablVentesAmiensFoireBAC25!S294,TablVentesAmiensFoireBAC25!S294-TablVentesAmiensFoireBAC25!S294*TablVentesAmiensFoireBAC25!K294)</f>
        <v>0</v>
      </c>
    </row>
    <row r="321" spans="9:18" ht="14.25" customHeight="1" x14ac:dyDescent="0.3">
      <c r="I321" s="84"/>
      <c r="J321" s="84"/>
      <c r="K321" s="84"/>
      <c r="L321" s="84"/>
      <c r="M321" s="84"/>
      <c r="O321" s="84"/>
      <c r="P321" s="84"/>
      <c r="Q321" s="80">
        <f>InfosVentesAmiensFoireBAC25!J295</f>
        <v>0</v>
      </c>
      <c r="R321" s="80">
        <f>IF(InfosVentesAmiensFoireBAC25!L295=0,TablVentesAmiensFoireBAC25!S295,TablVentesAmiensFoireBAC25!S295-TablVentesAmiensFoireBAC25!S295*TablVentesAmiensFoireBAC25!K295)</f>
        <v>0</v>
      </c>
    </row>
    <row r="322" spans="9:18" ht="14.25" customHeight="1" x14ac:dyDescent="0.3">
      <c r="I322" s="84"/>
      <c r="J322" s="84"/>
      <c r="K322" s="84"/>
      <c r="L322" s="84"/>
      <c r="M322" s="84"/>
      <c r="O322" s="84"/>
      <c r="P322" s="84"/>
      <c r="Q322" s="80">
        <f>InfosVentesAmiensFoireBAC25!J296</f>
        <v>0</v>
      </c>
      <c r="R322" s="80">
        <f>IF(InfosVentesAmiensFoireBAC25!L296=0,TablVentesAmiensFoireBAC25!S296,TablVentesAmiensFoireBAC25!S296-TablVentesAmiensFoireBAC25!S296*TablVentesAmiensFoireBAC25!K296)</f>
        <v>0</v>
      </c>
    </row>
    <row r="323" spans="9:18" ht="14.25" customHeight="1" x14ac:dyDescent="0.3">
      <c r="I323" s="84"/>
      <c r="J323" s="84"/>
      <c r="K323" s="84"/>
      <c r="L323" s="84"/>
      <c r="M323" s="84"/>
      <c r="O323" s="84"/>
      <c r="P323" s="84"/>
      <c r="Q323" s="80">
        <f>InfosVentesAmiensFoireBAC25!J297</f>
        <v>0</v>
      </c>
      <c r="R323" s="80">
        <f>IF(InfosVentesAmiensFoireBAC25!L297=0,TablVentesAmiensFoireBAC25!S297,TablVentesAmiensFoireBAC25!S297-TablVentesAmiensFoireBAC25!S297*TablVentesAmiensFoireBAC25!K297)</f>
        <v>0</v>
      </c>
    </row>
    <row r="324" spans="9:18" ht="14.25" customHeight="1" x14ac:dyDescent="0.3">
      <c r="I324" s="84"/>
      <c r="J324" s="84"/>
      <c r="K324" s="84"/>
      <c r="L324" s="84"/>
      <c r="M324" s="84"/>
      <c r="O324" s="84"/>
      <c r="P324" s="84"/>
      <c r="Q324" s="80">
        <f>InfosVentesAmiensFoireBAC25!J298</f>
        <v>0</v>
      </c>
      <c r="R324" s="80">
        <f>IF(InfosVentesAmiensFoireBAC25!L298=0,TablVentesAmiensFoireBAC25!S298,TablVentesAmiensFoireBAC25!S298-TablVentesAmiensFoireBAC25!S298*TablVentesAmiensFoireBAC25!K298)</f>
        <v>0</v>
      </c>
    </row>
    <row r="325" spans="9:18" ht="14.25" customHeight="1" x14ac:dyDescent="0.3">
      <c r="I325" s="84"/>
      <c r="J325" s="84"/>
      <c r="K325" s="84"/>
      <c r="L325" s="84"/>
      <c r="M325" s="84"/>
      <c r="O325" s="84"/>
      <c r="P325" s="84"/>
      <c r="Q325" s="80">
        <f>InfosVentesAmiensFoireBAC25!J299</f>
        <v>0</v>
      </c>
      <c r="R325" s="80">
        <f>IF(InfosVentesAmiensFoireBAC25!L299=0,TablVentesAmiensFoireBAC25!S299,TablVentesAmiensFoireBAC25!S299-TablVentesAmiensFoireBAC25!S299*TablVentesAmiensFoireBAC25!K299)</f>
        <v>0</v>
      </c>
    </row>
    <row r="326" spans="9:18" ht="14.25" customHeight="1" x14ac:dyDescent="0.3">
      <c r="I326" s="84"/>
      <c r="J326" s="84"/>
      <c r="K326" s="84"/>
      <c r="L326" s="84"/>
      <c r="M326" s="84"/>
      <c r="O326" s="84"/>
      <c r="P326" s="84"/>
      <c r="Q326" s="80">
        <f>InfosVentesAmiensFoireBAC25!J300</f>
        <v>0</v>
      </c>
      <c r="R326" s="80">
        <f>IF(InfosVentesAmiensFoireBAC25!L300=0,TablVentesAmiensFoireBAC25!S300,TablVentesAmiensFoireBAC25!S300-TablVentesAmiensFoireBAC25!S300*TablVentesAmiensFoireBAC25!K300)</f>
        <v>0</v>
      </c>
    </row>
    <row r="327" spans="9:18" ht="14.25" customHeight="1" x14ac:dyDescent="0.3">
      <c r="I327" s="84"/>
      <c r="J327" s="84"/>
      <c r="K327" s="84"/>
      <c r="L327" s="84"/>
      <c r="M327" s="84"/>
      <c r="O327" s="84"/>
      <c r="P327" s="84"/>
      <c r="Q327" s="80">
        <f>InfosVentesAmiensFoireBAC25!J301</f>
        <v>0</v>
      </c>
      <c r="R327" s="80">
        <f>IF(InfosVentesAmiensFoireBAC25!L301=0,TablVentesAmiensFoireBAC25!S301,TablVentesAmiensFoireBAC25!S301-TablVentesAmiensFoireBAC25!S301*TablVentesAmiensFoireBAC25!K301)</f>
        <v>0</v>
      </c>
    </row>
    <row r="328" spans="9:18" ht="14.25" customHeight="1" x14ac:dyDescent="0.3">
      <c r="I328" s="84"/>
      <c r="J328" s="84"/>
      <c r="K328" s="84"/>
      <c r="L328" s="84"/>
      <c r="M328" s="84"/>
      <c r="O328" s="84"/>
      <c r="P328" s="84"/>
      <c r="Q328" s="80">
        <f>InfosVentesAmiensFoireBAC25!J302</f>
        <v>0</v>
      </c>
      <c r="R328" s="80">
        <f>IF(InfosVentesAmiensFoireBAC25!L302=0,TablVentesAmiensFoireBAC25!S302,TablVentesAmiensFoireBAC25!S302-TablVentesAmiensFoireBAC25!S302*TablVentesAmiensFoireBAC25!K302)</f>
        <v>0</v>
      </c>
    </row>
    <row r="329" spans="9:18" ht="14.25" customHeight="1" x14ac:dyDescent="0.3">
      <c r="I329" s="84"/>
      <c r="J329" s="84"/>
      <c r="K329" s="84"/>
      <c r="L329" s="84"/>
      <c r="M329" s="84"/>
      <c r="O329" s="84"/>
      <c r="P329" s="84"/>
      <c r="Q329" s="80">
        <f>InfosVentesAmiensFoireBAC25!J303</f>
        <v>0</v>
      </c>
      <c r="R329" s="80">
        <f>IF(InfosVentesAmiensFoireBAC25!L303=0,TablVentesAmiensFoireBAC25!S303,TablVentesAmiensFoireBAC25!S303-TablVentesAmiensFoireBAC25!S303*TablVentesAmiensFoireBAC25!K303)</f>
        <v>0</v>
      </c>
    </row>
    <row r="330" spans="9:18" ht="14.25" customHeight="1" x14ac:dyDescent="0.3">
      <c r="I330" s="84"/>
      <c r="J330" s="84"/>
      <c r="K330" s="84"/>
      <c r="L330" s="84"/>
      <c r="M330" s="84"/>
      <c r="O330" s="84"/>
      <c r="P330" s="84"/>
      <c r="Q330" s="80">
        <f>InfosVentesAmiensFoireBAC25!J304</f>
        <v>0</v>
      </c>
      <c r="R330" s="80">
        <f>IF(InfosVentesAmiensFoireBAC25!L304=0,TablVentesAmiensFoireBAC25!S304,TablVentesAmiensFoireBAC25!S304-TablVentesAmiensFoireBAC25!S304*TablVentesAmiensFoireBAC25!K304)</f>
        <v>0</v>
      </c>
    </row>
    <row r="331" spans="9:18" ht="14.25" customHeight="1" x14ac:dyDescent="0.3">
      <c r="I331" s="84"/>
      <c r="J331" s="84"/>
      <c r="K331" s="84"/>
      <c r="L331" s="84"/>
      <c r="M331" s="84"/>
      <c r="O331" s="84"/>
      <c r="P331" s="84"/>
      <c r="Q331" s="80">
        <f>InfosVentesAmiensFoireBAC25!J305</f>
        <v>0</v>
      </c>
      <c r="R331" s="80">
        <f>IF(InfosVentesAmiensFoireBAC25!L305=0,TablVentesAmiensFoireBAC25!S305,TablVentesAmiensFoireBAC25!S305-TablVentesAmiensFoireBAC25!S305*TablVentesAmiensFoireBAC25!K305)</f>
        <v>0</v>
      </c>
    </row>
    <row r="332" spans="9:18" ht="14.25" customHeight="1" x14ac:dyDescent="0.3">
      <c r="I332" s="84"/>
      <c r="J332" s="84"/>
      <c r="K332" s="84"/>
      <c r="L332" s="84"/>
      <c r="M332" s="84"/>
      <c r="O332" s="84"/>
      <c r="P332" s="84"/>
      <c r="Q332" s="80">
        <f>InfosVentesAmiensFoireBAC25!J306</f>
        <v>0</v>
      </c>
      <c r="R332" s="80">
        <f>IF(InfosVentesAmiensFoireBAC25!L306=0,TablVentesAmiensFoireBAC25!S306,TablVentesAmiensFoireBAC25!S306-TablVentesAmiensFoireBAC25!S306*TablVentesAmiensFoireBAC25!K306)</f>
        <v>0</v>
      </c>
    </row>
    <row r="333" spans="9:18" ht="14.25" customHeight="1" x14ac:dyDescent="0.3">
      <c r="I333" s="84"/>
      <c r="J333" s="84"/>
      <c r="K333" s="84"/>
      <c r="L333" s="84"/>
      <c r="M333" s="84"/>
      <c r="O333" s="84"/>
      <c r="P333" s="84"/>
      <c r="Q333" s="80">
        <f>InfosVentesAmiensFoireBAC25!J307</f>
        <v>0</v>
      </c>
      <c r="R333" s="80">
        <f>IF(InfosVentesAmiensFoireBAC25!L307=0,TablVentesAmiensFoireBAC25!S307,TablVentesAmiensFoireBAC25!S307-TablVentesAmiensFoireBAC25!S307*TablVentesAmiensFoireBAC25!K307)</f>
        <v>0</v>
      </c>
    </row>
    <row r="334" spans="9:18" ht="14.25" customHeight="1" x14ac:dyDescent="0.3">
      <c r="I334" s="84"/>
      <c r="J334" s="84"/>
      <c r="K334" s="84"/>
      <c r="L334" s="84"/>
      <c r="M334" s="84"/>
      <c r="O334" s="84"/>
      <c r="P334" s="84"/>
      <c r="Q334" s="80">
        <f>InfosVentesAmiensFoireBAC25!J308</f>
        <v>0</v>
      </c>
      <c r="R334" s="80">
        <f>IF(InfosVentesAmiensFoireBAC25!L308=0,TablVentesAmiensFoireBAC25!S308,TablVentesAmiensFoireBAC25!S308-TablVentesAmiensFoireBAC25!S308*TablVentesAmiensFoireBAC25!K308)</f>
        <v>0</v>
      </c>
    </row>
    <row r="335" spans="9:18" ht="14.25" customHeight="1" x14ac:dyDescent="0.3">
      <c r="I335" s="84"/>
      <c r="J335" s="84"/>
      <c r="K335" s="84"/>
      <c r="L335" s="84"/>
      <c r="M335" s="84"/>
      <c r="O335" s="84"/>
      <c r="P335" s="84"/>
      <c r="Q335" s="80">
        <f>InfosVentesAmiensFoireBAC25!J309</f>
        <v>0</v>
      </c>
      <c r="R335" s="80">
        <f>IF(InfosVentesAmiensFoireBAC25!L309=0,TablVentesAmiensFoireBAC25!S309,TablVentesAmiensFoireBAC25!S309-TablVentesAmiensFoireBAC25!S309*TablVentesAmiensFoireBAC25!K309)</f>
        <v>0</v>
      </c>
    </row>
    <row r="336" spans="9:18" ht="14.25" customHeight="1" x14ac:dyDescent="0.3">
      <c r="I336" s="84"/>
      <c r="J336" s="84"/>
      <c r="K336" s="84"/>
      <c r="L336" s="84"/>
      <c r="M336" s="84"/>
      <c r="O336" s="84"/>
      <c r="P336" s="84"/>
      <c r="Q336" s="80">
        <f>InfosVentesAmiensFoireBAC25!J310</f>
        <v>0</v>
      </c>
      <c r="R336" s="80">
        <f>IF(InfosVentesAmiensFoireBAC25!L310=0,TablVentesAmiensFoireBAC25!S310,TablVentesAmiensFoireBAC25!S310-TablVentesAmiensFoireBAC25!S310*TablVentesAmiensFoireBAC25!K310)</f>
        <v>0</v>
      </c>
    </row>
    <row r="337" spans="9:18" ht="14.25" customHeight="1" x14ac:dyDescent="0.3">
      <c r="I337" s="84"/>
      <c r="J337" s="84"/>
      <c r="K337" s="84"/>
      <c r="L337" s="84"/>
      <c r="M337" s="84"/>
      <c r="O337" s="84"/>
      <c r="P337" s="84"/>
      <c r="Q337" s="80">
        <f>InfosVentesAmiensFoireBAC25!J311</f>
        <v>0</v>
      </c>
      <c r="R337" s="80">
        <f>IF(InfosVentesAmiensFoireBAC25!L311=0,TablVentesAmiensFoireBAC25!S311,TablVentesAmiensFoireBAC25!S311-TablVentesAmiensFoireBAC25!S311*TablVentesAmiensFoireBAC25!K311)</f>
        <v>0</v>
      </c>
    </row>
    <row r="338" spans="9:18" ht="14.25" customHeight="1" x14ac:dyDescent="0.3">
      <c r="I338" s="84"/>
      <c r="J338" s="84"/>
      <c r="K338" s="84"/>
      <c r="L338" s="84"/>
      <c r="M338" s="84"/>
      <c r="O338" s="84"/>
      <c r="P338" s="84"/>
      <c r="Q338" s="80">
        <f>InfosVentesAmiensFoireBAC25!J312</f>
        <v>0</v>
      </c>
      <c r="R338" s="80">
        <f>IF(InfosVentesAmiensFoireBAC25!L312=0,TablVentesAmiensFoireBAC25!S312,TablVentesAmiensFoireBAC25!S312-TablVentesAmiensFoireBAC25!S312*TablVentesAmiensFoireBAC25!K312)</f>
        <v>0</v>
      </c>
    </row>
    <row r="339" spans="9:18" ht="14.25" customHeight="1" x14ac:dyDescent="0.3">
      <c r="I339" s="84"/>
      <c r="J339" s="84"/>
      <c r="K339" s="84"/>
      <c r="L339" s="84"/>
      <c r="M339" s="84"/>
      <c r="O339" s="84"/>
      <c r="P339" s="84"/>
      <c r="Q339" s="80">
        <f>InfosVentesAmiensFoireBAC25!J313</f>
        <v>0</v>
      </c>
      <c r="R339" s="80">
        <f>IF(InfosVentesAmiensFoireBAC25!L313=0,TablVentesAmiensFoireBAC25!S313,TablVentesAmiensFoireBAC25!S313-TablVentesAmiensFoireBAC25!S313*TablVentesAmiensFoireBAC25!K313)</f>
        <v>0</v>
      </c>
    </row>
    <row r="340" spans="9:18" ht="14.25" customHeight="1" x14ac:dyDescent="0.3">
      <c r="I340" s="84"/>
      <c r="J340" s="84"/>
      <c r="K340" s="84"/>
      <c r="L340" s="84"/>
      <c r="M340" s="84"/>
      <c r="O340" s="84"/>
      <c r="P340" s="84"/>
      <c r="Q340" s="80">
        <f>InfosVentesAmiensFoireBAC25!J314</f>
        <v>0</v>
      </c>
      <c r="R340" s="80">
        <f>IF(InfosVentesAmiensFoireBAC25!L314=0,TablVentesAmiensFoireBAC25!S314,TablVentesAmiensFoireBAC25!S314-TablVentesAmiensFoireBAC25!S314*TablVentesAmiensFoireBAC25!K314)</f>
        <v>0</v>
      </c>
    </row>
    <row r="341" spans="9:18" ht="14.25" customHeight="1" x14ac:dyDescent="0.3">
      <c r="I341" s="84"/>
      <c r="J341" s="84"/>
      <c r="K341" s="84"/>
      <c r="L341" s="84"/>
      <c r="M341" s="84"/>
      <c r="O341" s="84"/>
      <c r="P341" s="84"/>
      <c r="Q341" s="80">
        <f>InfosVentesAmiensFoireBAC25!J315</f>
        <v>0</v>
      </c>
      <c r="R341" s="80">
        <f>IF(InfosVentesAmiensFoireBAC25!L315=0,TablVentesAmiensFoireBAC25!S315,TablVentesAmiensFoireBAC25!S315-TablVentesAmiensFoireBAC25!S315*TablVentesAmiensFoireBAC25!K315)</f>
        <v>0</v>
      </c>
    </row>
    <row r="342" spans="9:18" ht="14.25" customHeight="1" x14ac:dyDescent="0.3">
      <c r="I342" s="84"/>
      <c r="J342" s="84"/>
      <c r="K342" s="84"/>
      <c r="L342" s="84"/>
      <c r="M342" s="84"/>
      <c r="O342" s="84"/>
      <c r="P342" s="84"/>
      <c r="Q342" s="80">
        <f>InfosVentesAmiensFoireBAC25!J316</f>
        <v>0</v>
      </c>
      <c r="R342" s="80">
        <f>IF(InfosVentesAmiensFoireBAC25!L316=0,TablVentesAmiensFoireBAC25!S316,TablVentesAmiensFoireBAC25!S316-TablVentesAmiensFoireBAC25!S316*TablVentesAmiensFoireBAC25!K316)</f>
        <v>0</v>
      </c>
    </row>
    <row r="343" spans="9:18" ht="14.25" customHeight="1" x14ac:dyDescent="0.3">
      <c r="I343" s="84"/>
      <c r="J343" s="84"/>
      <c r="K343" s="84"/>
      <c r="L343" s="84"/>
      <c r="M343" s="84"/>
      <c r="O343" s="84"/>
      <c r="P343" s="84"/>
      <c r="Q343" s="80">
        <f>InfosVentesAmiensFoireBAC25!J317</f>
        <v>0</v>
      </c>
      <c r="R343" s="80">
        <f>IF(InfosVentesAmiensFoireBAC25!L317=0,TablVentesAmiensFoireBAC25!S317,TablVentesAmiensFoireBAC25!S317-TablVentesAmiensFoireBAC25!S317*TablVentesAmiensFoireBAC25!K317)</f>
        <v>0</v>
      </c>
    </row>
    <row r="344" spans="9:18" ht="14.25" customHeight="1" x14ac:dyDescent="0.3">
      <c r="I344" s="84"/>
      <c r="J344" s="84"/>
      <c r="K344" s="84"/>
      <c r="L344" s="84"/>
      <c r="M344" s="84"/>
      <c r="O344" s="84"/>
      <c r="P344" s="84"/>
      <c r="Q344" s="80">
        <f>InfosVentesAmiensFoireBAC25!J318</f>
        <v>0</v>
      </c>
      <c r="R344" s="80">
        <f>IF(InfosVentesAmiensFoireBAC25!L318=0,TablVentesAmiensFoireBAC25!S318,TablVentesAmiensFoireBAC25!S318-TablVentesAmiensFoireBAC25!S318*TablVentesAmiensFoireBAC25!K318)</f>
        <v>0</v>
      </c>
    </row>
    <row r="345" spans="9:18" ht="14.25" customHeight="1" x14ac:dyDescent="0.3">
      <c r="I345" s="84"/>
      <c r="J345" s="84"/>
      <c r="K345" s="84"/>
      <c r="L345" s="84"/>
      <c r="M345" s="84"/>
      <c r="O345" s="84"/>
      <c r="P345" s="84"/>
      <c r="Q345" s="80">
        <f>InfosVentesAmiensFoireBAC25!J319</f>
        <v>0</v>
      </c>
      <c r="R345" s="80">
        <f>IF(InfosVentesAmiensFoireBAC25!L319=0,TablVentesAmiensFoireBAC25!S319,TablVentesAmiensFoireBAC25!S319-TablVentesAmiensFoireBAC25!S319*TablVentesAmiensFoireBAC25!K319)</f>
        <v>0</v>
      </c>
    </row>
    <row r="346" spans="9:18" ht="14.25" customHeight="1" x14ac:dyDescent="0.3">
      <c r="I346" s="84"/>
      <c r="J346" s="84"/>
      <c r="K346" s="84"/>
      <c r="L346" s="84"/>
      <c r="M346" s="84"/>
      <c r="O346" s="84"/>
      <c r="P346" s="84"/>
      <c r="Q346" s="80">
        <f>InfosVentesAmiensFoireBAC25!J320</f>
        <v>0</v>
      </c>
      <c r="R346" s="80">
        <f>IF(InfosVentesAmiensFoireBAC25!L320=0,TablVentesAmiensFoireBAC25!S320,TablVentesAmiensFoireBAC25!S320-TablVentesAmiensFoireBAC25!S320*TablVentesAmiensFoireBAC25!K320)</f>
        <v>0</v>
      </c>
    </row>
    <row r="347" spans="9:18" ht="14.25" customHeight="1" x14ac:dyDescent="0.3">
      <c r="I347" s="84"/>
      <c r="J347" s="84"/>
      <c r="K347" s="84"/>
      <c r="L347" s="84"/>
      <c r="M347" s="84"/>
      <c r="O347" s="84"/>
      <c r="P347" s="84"/>
      <c r="Q347" s="80">
        <f>InfosVentesAmiensFoireBAC25!J321</f>
        <v>0</v>
      </c>
      <c r="R347" s="80">
        <f>IF(InfosVentesAmiensFoireBAC25!L321=0,TablVentesAmiensFoireBAC25!S321,TablVentesAmiensFoireBAC25!S321-TablVentesAmiensFoireBAC25!S321*TablVentesAmiensFoireBAC25!K321)</f>
        <v>0</v>
      </c>
    </row>
    <row r="348" spans="9:18" ht="14.25" customHeight="1" x14ac:dyDescent="0.3">
      <c r="I348" s="84"/>
      <c r="J348" s="84"/>
      <c r="K348" s="84"/>
      <c r="L348" s="84"/>
      <c r="M348" s="84"/>
      <c r="O348" s="84"/>
      <c r="P348" s="84"/>
      <c r="Q348" s="80">
        <f>InfosVentesAmiensFoireBAC25!J322</f>
        <v>0</v>
      </c>
      <c r="R348" s="80">
        <f>IF(InfosVentesAmiensFoireBAC25!L322=0,TablVentesAmiensFoireBAC25!S322,TablVentesAmiensFoireBAC25!S322-TablVentesAmiensFoireBAC25!S322*TablVentesAmiensFoireBAC25!K322)</f>
        <v>0</v>
      </c>
    </row>
    <row r="349" spans="9:18" ht="14.25" customHeight="1" x14ac:dyDescent="0.3">
      <c r="I349" s="84"/>
      <c r="J349" s="84"/>
      <c r="K349" s="84"/>
      <c r="L349" s="84"/>
      <c r="M349" s="84"/>
      <c r="O349" s="84"/>
      <c r="P349" s="84"/>
      <c r="Q349" s="80">
        <f>InfosVentesAmiensFoireBAC25!J323</f>
        <v>0</v>
      </c>
      <c r="R349" s="80">
        <f>IF(InfosVentesAmiensFoireBAC25!L323=0,TablVentesAmiensFoireBAC25!S323,TablVentesAmiensFoireBAC25!S323-TablVentesAmiensFoireBAC25!S323*TablVentesAmiensFoireBAC25!K323)</f>
        <v>0</v>
      </c>
    </row>
    <row r="350" spans="9:18" ht="14.25" customHeight="1" x14ac:dyDescent="0.3">
      <c r="I350" s="84"/>
      <c r="J350" s="84"/>
      <c r="K350" s="84"/>
      <c r="L350" s="84"/>
      <c r="M350" s="84"/>
      <c r="O350" s="84"/>
      <c r="P350" s="84"/>
      <c r="Q350" s="80">
        <f>InfosVentesAmiensFoireBAC25!J324</f>
        <v>0</v>
      </c>
      <c r="R350" s="80">
        <f>IF(InfosVentesAmiensFoireBAC25!L324=0,TablVentesAmiensFoireBAC25!S324,TablVentesAmiensFoireBAC25!S324-TablVentesAmiensFoireBAC25!S324*TablVentesAmiensFoireBAC25!K324)</f>
        <v>0</v>
      </c>
    </row>
    <row r="351" spans="9:18" ht="14.25" customHeight="1" x14ac:dyDescent="0.3">
      <c r="I351" s="84"/>
      <c r="J351" s="84"/>
      <c r="K351" s="84"/>
      <c r="L351" s="84"/>
      <c r="M351" s="84"/>
      <c r="O351" s="84"/>
      <c r="P351" s="84"/>
      <c r="Q351" s="80">
        <f>InfosVentesAmiensFoireBAC25!J325</f>
        <v>0</v>
      </c>
      <c r="R351" s="80">
        <f>IF(InfosVentesAmiensFoireBAC25!L348=0,TablVentesAmiensFoireBAC25!S348,TablVentesAmiensFoireBAC25!S348-TablVentesAmiensFoireBAC25!S348*TablVentesAmiensFoireBAC25!K348)</f>
        <v>0</v>
      </c>
    </row>
    <row r="352" spans="9:18" ht="14.25" customHeight="1" x14ac:dyDescent="0.3">
      <c r="I352" s="84"/>
      <c r="J352" s="84"/>
      <c r="K352" s="84"/>
      <c r="L352" s="84"/>
      <c r="M352" s="84"/>
      <c r="O352" s="84"/>
      <c r="P352" s="84"/>
      <c r="Q352" s="80">
        <f>InfosVentesAmiensFoireBAC25!J326</f>
        <v>0</v>
      </c>
      <c r="R352" s="80">
        <f>IF(InfosVentesAmiensFoireBAC25!L349=0,TablVentesAmiensFoireBAC25!S349,TablVentesAmiensFoireBAC25!S349-TablVentesAmiensFoireBAC25!S349*TablVentesAmiensFoireBAC25!K349)</f>
        <v>0</v>
      </c>
    </row>
    <row r="353" spans="9:18" ht="14.25" customHeight="1" x14ac:dyDescent="0.3">
      <c r="I353" s="84"/>
      <c r="J353" s="84"/>
      <c r="K353" s="84"/>
      <c r="L353" s="84"/>
      <c r="M353" s="84"/>
      <c r="O353" s="84"/>
      <c r="P353" s="84"/>
      <c r="Q353" s="80">
        <f>InfosVentesAmiensFoireBAC25!J327</f>
        <v>0</v>
      </c>
      <c r="R353" s="80">
        <f>IF(InfosVentesAmiensFoireBAC25!L350=0,TablVentesAmiensFoireBAC25!S350,TablVentesAmiensFoireBAC25!S350-TablVentesAmiensFoireBAC25!S350*TablVentesAmiensFoireBAC25!K350)</f>
        <v>0</v>
      </c>
    </row>
    <row r="354" spans="9:18" ht="14.25" customHeight="1" x14ac:dyDescent="0.3">
      <c r="I354" s="84"/>
      <c r="J354" s="84"/>
      <c r="K354" s="84"/>
      <c r="L354" s="84"/>
      <c r="M354" s="84"/>
      <c r="O354" s="84"/>
      <c r="P354" s="84"/>
      <c r="Q354" s="80">
        <f>InfosVentesAmiensFoireBAC25!J328</f>
        <v>0</v>
      </c>
      <c r="R354" s="80">
        <f>IF(InfosVentesAmiensFoireBAC25!L351=0,TablVentesAmiensFoireBAC25!S351,TablVentesAmiensFoireBAC25!S351-TablVentesAmiensFoireBAC25!S351*TablVentesAmiensFoireBAC25!K351)</f>
        <v>0</v>
      </c>
    </row>
    <row r="355" spans="9:18" ht="14.25" customHeight="1" x14ac:dyDescent="0.3">
      <c r="I355" s="84"/>
      <c r="J355" s="84"/>
      <c r="K355" s="84"/>
      <c r="L355" s="84"/>
      <c r="M355" s="84"/>
      <c r="O355" s="84"/>
      <c r="P355" s="84"/>
      <c r="Q355" s="80">
        <f>InfosVentesAmiensFoireBAC25!J329</f>
        <v>0</v>
      </c>
      <c r="R355" s="80">
        <f>IF(InfosVentesAmiensFoireBAC25!L352=0,TablVentesAmiensFoireBAC25!S352,TablVentesAmiensFoireBAC25!S352-TablVentesAmiensFoireBAC25!S352*TablVentesAmiensFoireBAC25!K352)</f>
        <v>0</v>
      </c>
    </row>
    <row r="356" spans="9:18" ht="14.25" customHeight="1" x14ac:dyDescent="0.3">
      <c r="I356" s="84"/>
      <c r="J356" s="84"/>
      <c r="K356" s="84"/>
      <c r="L356" s="84"/>
      <c r="M356" s="84"/>
      <c r="O356" s="84"/>
      <c r="P356" s="84"/>
      <c r="Q356" s="80">
        <f>InfosVentesAmiensFoireBAC25!J330</f>
        <v>0</v>
      </c>
      <c r="R356" s="80">
        <f>IF(InfosVentesAmiensFoireBAC25!L353=0,TablVentesAmiensFoireBAC25!S353,TablVentesAmiensFoireBAC25!S353-TablVentesAmiensFoireBAC25!S353*TablVentesAmiensFoireBAC25!K353)</f>
        <v>0</v>
      </c>
    </row>
  </sheetData>
  <mergeCells count="2">
    <mergeCell ref="T15:V15"/>
    <mergeCell ref="T16:V16"/>
  </mergeCells>
  <pageMargins left="0.7" right="0.7" top="0.75" bottom="0.75" header="0" footer="0"/>
  <pageSetup paperSize="9" orientation="landscape" r:id="rId1"/>
  <ignoredErrors>
    <ignoredError sqref="L3" evalError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1EACE7D-9580-4061-82FB-4CCF60D60913}">
          <x14:formula1>
            <xm:f>FeuilleAmiensFoireBAC!$F$1:$F$29</xm:f>
          </x14:formula1>
          <xm:sqref>A2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437B19-523F-4563-8A2C-2F0228A309F4}">
  <dimension ref="A1:T89"/>
  <sheetViews>
    <sheetView workbookViewId="0">
      <selection activeCell="I15" sqref="I15"/>
    </sheetView>
  </sheetViews>
  <sheetFormatPr baseColWidth="10" defaultRowHeight="14.4" x14ac:dyDescent="0.3"/>
  <cols>
    <col min="1" max="1" width="27" customWidth="1"/>
    <col min="2" max="2" width="8" customWidth="1"/>
    <col min="3" max="3" width="8.88671875" customWidth="1"/>
    <col min="4" max="4" width="8.6640625" customWidth="1"/>
    <col min="5" max="5" width="6.5546875" customWidth="1"/>
    <col min="6" max="6" width="6.44140625" customWidth="1"/>
    <col min="7" max="7" width="8" customWidth="1"/>
    <col min="8" max="8" width="9.6640625" customWidth="1"/>
    <col min="9" max="9" width="11.5546875" customWidth="1"/>
    <col min="11" max="11" width="11.21875" customWidth="1"/>
    <col min="12" max="12" width="10.77734375" customWidth="1"/>
    <col min="13" max="13" width="10.6640625" customWidth="1"/>
    <col min="14" max="14" width="13" customWidth="1"/>
    <col min="15" max="15" width="8.109375" customWidth="1"/>
    <col min="16" max="16" width="8.88671875" customWidth="1"/>
  </cols>
  <sheetData>
    <row r="1" spans="1:8" ht="24.6" thickBot="1" x14ac:dyDescent="0.35">
      <c r="A1" s="76" t="s">
        <v>179</v>
      </c>
      <c r="B1" s="76" t="s">
        <v>32</v>
      </c>
      <c r="C1" s="77" t="s">
        <v>96</v>
      </c>
      <c r="D1" s="77" t="s">
        <v>100</v>
      </c>
      <c r="E1" s="77" t="s">
        <v>101</v>
      </c>
      <c r="F1" s="77" t="s">
        <v>105</v>
      </c>
      <c r="G1" s="77" t="s">
        <v>106</v>
      </c>
      <c r="H1" s="77" t="s">
        <v>113</v>
      </c>
    </row>
    <row r="2" spans="1:8" x14ac:dyDescent="0.3">
      <c r="A2" s="116" t="s">
        <v>85</v>
      </c>
      <c r="B2" s="116"/>
      <c r="C2" s="124">
        <v>126509.4818181818</v>
      </c>
      <c r="D2" s="124">
        <v>5415.9000000000005</v>
      </c>
      <c r="E2" s="121" t="e">
        <v>#REF!</v>
      </c>
      <c r="F2" s="124">
        <v>3652.44</v>
      </c>
      <c r="G2" s="124">
        <v>1763.46</v>
      </c>
      <c r="H2" s="118"/>
    </row>
    <row r="3" spans="1:8" x14ac:dyDescent="0.3">
      <c r="A3" s="79" t="s">
        <v>115</v>
      </c>
      <c r="B3" s="79">
        <v>22962</v>
      </c>
      <c r="C3" s="114">
        <v>17257.109090909085</v>
      </c>
      <c r="D3" s="79">
        <v>688.86</v>
      </c>
      <c r="E3" s="114" t="s">
        <v>107</v>
      </c>
      <c r="F3" s="114" t="s">
        <v>107</v>
      </c>
      <c r="G3" s="114">
        <v>688.86</v>
      </c>
      <c r="H3" s="114" t="s">
        <v>107</v>
      </c>
    </row>
    <row r="4" spans="1:8" x14ac:dyDescent="0.3">
      <c r="A4" s="79" t="s">
        <v>125</v>
      </c>
      <c r="B4" s="79">
        <v>17300</v>
      </c>
      <c r="C4" s="114">
        <v>12565.218181818182</v>
      </c>
      <c r="D4" s="79">
        <v>519</v>
      </c>
      <c r="E4" s="114" t="s">
        <v>107</v>
      </c>
      <c r="F4" s="114">
        <v>519</v>
      </c>
      <c r="G4" s="114" t="s">
        <v>107</v>
      </c>
      <c r="H4" s="114" t="s">
        <v>107</v>
      </c>
    </row>
    <row r="5" spans="1:8" x14ac:dyDescent="0.3">
      <c r="A5" s="79" t="s">
        <v>131</v>
      </c>
      <c r="B5" s="79">
        <v>13000</v>
      </c>
      <c r="C5" s="114">
        <v>8969.3818181818169</v>
      </c>
      <c r="D5" s="79">
        <v>390</v>
      </c>
      <c r="E5" s="114" t="s">
        <v>107</v>
      </c>
      <c r="F5" s="114">
        <v>390</v>
      </c>
      <c r="G5" s="114" t="s">
        <v>107</v>
      </c>
      <c r="H5" s="114" t="s">
        <v>107</v>
      </c>
    </row>
    <row r="6" spans="1:8" x14ac:dyDescent="0.3">
      <c r="A6" s="79" t="s">
        <v>137</v>
      </c>
      <c r="B6" s="79">
        <v>12900</v>
      </c>
      <c r="C6" s="114">
        <v>10555.590909090908</v>
      </c>
      <c r="D6" s="79">
        <v>387</v>
      </c>
      <c r="E6" s="114" t="s">
        <v>107</v>
      </c>
      <c r="F6" s="114">
        <v>387</v>
      </c>
      <c r="G6" s="114" t="s">
        <v>107</v>
      </c>
      <c r="H6" s="114" t="s">
        <v>107</v>
      </c>
    </row>
    <row r="7" spans="1:8" x14ac:dyDescent="0.3">
      <c r="A7" s="79" t="s">
        <v>143</v>
      </c>
      <c r="B7" s="79">
        <v>13780</v>
      </c>
      <c r="C7" s="114">
        <v>9280.3909090909092</v>
      </c>
      <c r="D7" s="79">
        <v>413.4</v>
      </c>
      <c r="E7" s="114" t="s">
        <v>107</v>
      </c>
      <c r="F7" s="114">
        <v>413.4</v>
      </c>
      <c r="G7" s="114" t="s">
        <v>107</v>
      </c>
      <c r="H7" s="114" t="s">
        <v>107</v>
      </c>
    </row>
    <row r="8" spans="1:8" x14ac:dyDescent="0.3">
      <c r="A8" s="79" t="s">
        <v>148</v>
      </c>
      <c r="B8" s="79">
        <v>12846</v>
      </c>
      <c r="C8" s="114">
        <v>8968.4272727272728</v>
      </c>
      <c r="D8" s="79">
        <v>385.38</v>
      </c>
      <c r="E8" s="114" t="s">
        <v>107</v>
      </c>
      <c r="F8" s="114">
        <v>385.38</v>
      </c>
      <c r="G8" s="114" t="s">
        <v>107</v>
      </c>
      <c r="H8" s="114" t="s">
        <v>107</v>
      </c>
    </row>
    <row r="9" spans="1:8" x14ac:dyDescent="0.3">
      <c r="A9" s="79" t="s">
        <v>152</v>
      </c>
      <c r="B9" s="79">
        <v>17000</v>
      </c>
      <c r="C9" s="114">
        <v>12052.827272727272</v>
      </c>
      <c r="D9" s="79">
        <v>510</v>
      </c>
      <c r="E9" s="114" t="s">
        <v>107</v>
      </c>
      <c r="F9" s="114">
        <v>510</v>
      </c>
      <c r="G9" s="114" t="s">
        <v>107</v>
      </c>
      <c r="H9" s="114" t="s">
        <v>107</v>
      </c>
    </row>
    <row r="10" spans="1:8" x14ac:dyDescent="0.3">
      <c r="A10" s="79" t="s">
        <v>156</v>
      </c>
      <c r="B10" s="79">
        <v>18922</v>
      </c>
      <c r="C10" s="114">
        <v>13039.781818181818</v>
      </c>
      <c r="D10" s="79">
        <v>567.66</v>
      </c>
      <c r="E10" s="114" t="s">
        <v>107</v>
      </c>
      <c r="F10" s="114">
        <v>567.66</v>
      </c>
      <c r="G10" s="114" t="s">
        <v>107</v>
      </c>
      <c r="H10" s="114" t="s">
        <v>107</v>
      </c>
    </row>
    <row r="11" spans="1:8" x14ac:dyDescent="0.3">
      <c r="A11" s="79" t="s">
        <v>163</v>
      </c>
      <c r="B11" s="79">
        <v>16000</v>
      </c>
      <c r="C11" s="114">
        <v>8680.3909090909074</v>
      </c>
      <c r="D11" s="79">
        <v>480</v>
      </c>
      <c r="E11" s="114" t="s">
        <v>107</v>
      </c>
      <c r="F11" s="114">
        <v>480</v>
      </c>
      <c r="G11" s="114" t="s">
        <v>107</v>
      </c>
      <c r="H11" s="114" t="s">
        <v>107</v>
      </c>
    </row>
    <row r="12" spans="1:8" x14ac:dyDescent="0.3">
      <c r="A12" s="79" t="s">
        <v>167</v>
      </c>
      <c r="B12" s="79">
        <v>20000</v>
      </c>
      <c r="C12" s="114">
        <v>13875.336363636363</v>
      </c>
      <c r="D12" s="79">
        <v>600</v>
      </c>
      <c r="E12" s="114" t="s">
        <v>107</v>
      </c>
      <c r="F12" s="114" t="s">
        <v>107</v>
      </c>
      <c r="G12" s="114">
        <v>600</v>
      </c>
      <c r="H12" s="114" t="s">
        <v>107</v>
      </c>
    </row>
    <row r="13" spans="1:8" x14ac:dyDescent="0.3">
      <c r="A13" s="79" t="s">
        <v>173</v>
      </c>
      <c r="B13" s="79">
        <v>15820</v>
      </c>
      <c r="C13" s="114">
        <v>11265.027272727271</v>
      </c>
      <c r="D13" s="79">
        <v>474.59999999999997</v>
      </c>
      <c r="E13" s="114" t="s">
        <v>107</v>
      </c>
      <c r="F13" s="114" t="s">
        <v>107</v>
      </c>
      <c r="G13" s="114">
        <v>474.59999999999997</v>
      </c>
      <c r="H13" s="114" t="s">
        <v>107</v>
      </c>
    </row>
    <row r="15" spans="1:8" ht="25.2" customHeight="1" x14ac:dyDescent="0.3">
      <c r="A15" t="s">
        <v>104</v>
      </c>
      <c r="B15">
        <f>73.91*9</f>
        <v>665.18999999999994</v>
      </c>
      <c r="D15" t="s">
        <v>110</v>
      </c>
    </row>
    <row r="16" spans="1:8" x14ac:dyDescent="0.3">
      <c r="A16" t="s">
        <v>108</v>
      </c>
      <c r="B16">
        <v>150</v>
      </c>
      <c r="D16">
        <f>B15+B16</f>
        <v>815.18999999999994</v>
      </c>
    </row>
    <row r="17" spans="1:20" x14ac:dyDescent="0.3">
      <c r="A17" t="s">
        <v>109</v>
      </c>
      <c r="B17">
        <v>9</v>
      </c>
    </row>
    <row r="18" spans="1:20" ht="48.6" thickBot="1" x14ac:dyDescent="0.35">
      <c r="A18" s="76" t="s">
        <v>64</v>
      </c>
      <c r="B18" s="76" t="s">
        <v>32</v>
      </c>
      <c r="C18" s="77" t="s">
        <v>96</v>
      </c>
      <c r="D18" s="77" t="s">
        <v>93</v>
      </c>
      <c r="E18" s="77" t="s">
        <v>94</v>
      </c>
      <c r="F18" s="77" t="s">
        <v>95</v>
      </c>
      <c r="G18" s="76" t="s">
        <v>63</v>
      </c>
      <c r="H18" s="76" t="s">
        <v>91</v>
      </c>
      <c r="I18" s="77" t="s">
        <v>97</v>
      </c>
      <c r="J18" s="77" t="s">
        <v>98</v>
      </c>
      <c r="K18" s="77" t="s">
        <v>101</v>
      </c>
      <c r="L18" s="77" t="s">
        <v>99</v>
      </c>
      <c r="M18" s="77" t="s">
        <v>102</v>
      </c>
      <c r="N18" s="77" t="s">
        <v>103</v>
      </c>
      <c r="O18" s="77" t="s">
        <v>180</v>
      </c>
      <c r="P18" s="77" t="s">
        <v>111</v>
      </c>
      <c r="Q18" s="77" t="s">
        <v>111</v>
      </c>
      <c r="R18" s="77" t="s">
        <v>111</v>
      </c>
      <c r="S18" s="77" t="s">
        <v>111</v>
      </c>
      <c r="T18" s="77" t="s">
        <v>111</v>
      </c>
    </row>
    <row r="19" spans="1:20" ht="15" thickBot="1" x14ac:dyDescent="0.35">
      <c r="A19" s="115" t="s">
        <v>74</v>
      </c>
      <c r="B19" s="116">
        <f>SUM(B20:B37)</f>
        <v>101708</v>
      </c>
      <c r="C19" s="116">
        <f t="shared" ref="C19:F19" si="0">SUM(C20:C37)</f>
        <v>71354.77</v>
      </c>
      <c r="D19" s="116">
        <f t="shared" si="0"/>
        <v>49948.339</v>
      </c>
      <c r="E19" s="116">
        <f t="shared" si="0"/>
        <v>8813.6363636363621</v>
      </c>
      <c r="F19" s="116">
        <f t="shared" si="0"/>
        <v>4074.3436363636361</v>
      </c>
      <c r="G19" s="116"/>
      <c r="H19" s="119"/>
      <c r="I19" s="125">
        <f t="shared" ref="I19:N19" si="1">SUM(I20:I37)</f>
        <v>6438.3132009000001</v>
      </c>
      <c r="J19" s="125">
        <f t="shared" si="1"/>
        <v>1159.9181999999996</v>
      </c>
      <c r="K19" s="125">
        <f t="shared" si="1"/>
        <v>0</v>
      </c>
      <c r="L19" s="125">
        <f t="shared" si="1"/>
        <v>7598.2314009000002</v>
      </c>
      <c r="M19" s="125">
        <f t="shared" si="1"/>
        <v>7598.2314009000002</v>
      </c>
      <c r="N19" s="125">
        <f t="shared" si="1"/>
        <v>0</v>
      </c>
      <c r="O19" s="130">
        <f>M19/4</f>
        <v>1899.557850225</v>
      </c>
      <c r="P19" s="132">
        <f>M19/4</f>
        <v>1899.557850225</v>
      </c>
      <c r="Q19" s="132">
        <f>P44</f>
        <v>446.42901068181817</v>
      </c>
      <c r="R19" s="132"/>
      <c r="S19" s="132"/>
      <c r="T19" s="132"/>
    </row>
    <row r="20" spans="1:20" ht="15" thickBot="1" x14ac:dyDescent="0.35">
      <c r="A20" s="79" t="s">
        <v>148</v>
      </c>
      <c r="B20" s="79">
        <v>12846</v>
      </c>
      <c r="C20" s="79">
        <v>10136</v>
      </c>
      <c r="D20" s="114">
        <v>7095.2</v>
      </c>
      <c r="E20" s="114">
        <v>1427.9999999999998</v>
      </c>
      <c r="F20" s="114">
        <v>0</v>
      </c>
      <c r="G20" s="114">
        <v>425.43636363636364</v>
      </c>
      <c r="H20" s="90">
        <v>23.8</v>
      </c>
      <c r="I20" s="114">
        <v>1086.27512</v>
      </c>
      <c r="J20" s="114">
        <v>128.51999999999998</v>
      </c>
      <c r="K20" s="114"/>
      <c r="L20" s="114">
        <v>1214.79512</v>
      </c>
      <c r="M20" s="114">
        <v>1214.79512</v>
      </c>
      <c r="N20" s="123" t="s">
        <v>107</v>
      </c>
      <c r="O20" s="123"/>
      <c r="P20" s="123"/>
      <c r="Q20" s="123"/>
      <c r="R20" s="123"/>
      <c r="S20" s="123"/>
      <c r="T20" s="123"/>
    </row>
    <row r="21" spans="1:20" ht="15" thickBot="1" x14ac:dyDescent="0.35">
      <c r="A21" s="79" t="s">
        <v>152</v>
      </c>
      <c r="B21" s="79">
        <v>17000</v>
      </c>
      <c r="C21" s="79">
        <v>9202</v>
      </c>
      <c r="D21" s="114">
        <v>6441.4</v>
      </c>
      <c r="E21" s="114">
        <v>1427.9999999999998</v>
      </c>
      <c r="F21" s="114">
        <v>1305.1690909090908</v>
      </c>
      <c r="G21" s="114">
        <v>443.49090909090904</v>
      </c>
      <c r="H21" s="90">
        <v>20.7</v>
      </c>
      <c r="I21" s="114">
        <v>986.17834000000005</v>
      </c>
      <c r="J21" s="114">
        <v>245.98521818181811</v>
      </c>
      <c r="K21" s="114"/>
      <c r="L21" s="114">
        <v>1232.1635581818182</v>
      </c>
      <c r="M21" s="114">
        <v>1232.1635581818182</v>
      </c>
      <c r="N21" s="123" t="s">
        <v>107</v>
      </c>
      <c r="O21" s="123"/>
      <c r="P21" s="123"/>
      <c r="Q21" s="123"/>
      <c r="R21" s="123"/>
      <c r="S21" s="123"/>
      <c r="T21" s="123"/>
    </row>
    <row r="22" spans="1:20" ht="15" thickBot="1" x14ac:dyDescent="0.35">
      <c r="A22" s="79" t="s">
        <v>115</v>
      </c>
      <c r="B22" s="79">
        <v>22962</v>
      </c>
      <c r="C22" s="79">
        <v>18625</v>
      </c>
      <c r="D22" s="114">
        <v>13037.5</v>
      </c>
      <c r="E22" s="114">
        <v>1868.9999999999998</v>
      </c>
      <c r="F22" s="114">
        <v>0</v>
      </c>
      <c r="G22" s="114">
        <v>7988.3827272727267</v>
      </c>
      <c r="H22" s="90">
        <v>2.2999999999999998</v>
      </c>
      <c r="I22" s="114">
        <v>1597.09375</v>
      </c>
      <c r="J22" s="114">
        <v>168.20999999999998</v>
      </c>
      <c r="K22" s="114"/>
      <c r="L22" s="114">
        <v>1765.30375</v>
      </c>
      <c r="M22" s="114">
        <v>1765.30375</v>
      </c>
      <c r="N22" s="123" t="s">
        <v>107</v>
      </c>
      <c r="O22" s="123"/>
      <c r="P22" s="123"/>
      <c r="Q22" s="123"/>
      <c r="R22" s="123"/>
      <c r="S22" s="123"/>
      <c r="T22" s="123"/>
    </row>
    <row r="23" spans="1:20" ht="15" thickBot="1" x14ac:dyDescent="0.35">
      <c r="A23" s="79" t="s">
        <v>137</v>
      </c>
      <c r="B23" s="79">
        <v>12900</v>
      </c>
      <c r="C23" s="79">
        <v>11500</v>
      </c>
      <c r="D23" s="114">
        <v>8049.9999999999991</v>
      </c>
      <c r="E23" s="114">
        <v>0</v>
      </c>
      <c r="F23" s="114">
        <v>0</v>
      </c>
      <c r="G23" s="114">
        <v>63773.544444444444</v>
      </c>
      <c r="H23" s="90">
        <v>0.1</v>
      </c>
      <c r="I23" s="114">
        <v>422.62499999999994</v>
      </c>
      <c r="J23" s="114">
        <v>0</v>
      </c>
      <c r="K23" s="114"/>
      <c r="L23" s="114">
        <v>422.62499999999994</v>
      </c>
      <c r="M23" s="114">
        <v>422.62499999999994</v>
      </c>
      <c r="N23" s="123" t="s">
        <v>107</v>
      </c>
      <c r="O23" s="123"/>
      <c r="P23" s="123"/>
      <c r="Q23" s="123"/>
      <c r="R23" s="123"/>
      <c r="S23" s="123"/>
      <c r="T23" s="123"/>
    </row>
    <row r="24" spans="1:20" ht="15" thickBot="1" x14ac:dyDescent="0.35">
      <c r="A24" s="79" t="s">
        <v>167</v>
      </c>
      <c r="B24" s="79">
        <v>20000</v>
      </c>
      <c r="C24" s="79">
        <v>8319.77</v>
      </c>
      <c r="D24" s="114">
        <v>5823.8389999999999</v>
      </c>
      <c r="E24" s="114">
        <v>1575</v>
      </c>
      <c r="F24" s="114">
        <v>756.64272727272714</v>
      </c>
      <c r="G24" s="114">
        <v>864.99999999999989</v>
      </c>
      <c r="H24" s="90">
        <v>9.6</v>
      </c>
      <c r="I24" s="114">
        <v>891.62975090000009</v>
      </c>
      <c r="J24" s="114">
        <v>209.84784545454542</v>
      </c>
      <c r="K24" s="114"/>
      <c r="L24" s="114">
        <v>1101.4775963545455</v>
      </c>
      <c r="M24" s="114">
        <v>1101.4775963545455</v>
      </c>
      <c r="N24" s="123" t="s">
        <v>107</v>
      </c>
      <c r="O24" s="123"/>
      <c r="P24" s="123"/>
      <c r="Q24" s="123"/>
      <c r="R24" s="123"/>
      <c r="S24" s="123"/>
      <c r="T24" s="123"/>
    </row>
    <row r="25" spans="1:20" ht="13.8" customHeight="1" thickBot="1" x14ac:dyDescent="0.35">
      <c r="A25" s="79" t="s">
        <v>163</v>
      </c>
      <c r="B25" s="79">
        <v>16000</v>
      </c>
      <c r="C25" s="79">
        <v>13572</v>
      </c>
      <c r="D25" s="114">
        <v>9500.4</v>
      </c>
      <c r="E25" s="114">
        <v>2513.6363636363631</v>
      </c>
      <c r="F25" s="114">
        <v>2012.5318181818179</v>
      </c>
      <c r="G25" s="114">
        <v>422.42727272727268</v>
      </c>
      <c r="H25" s="90">
        <v>32.1</v>
      </c>
      <c r="I25" s="114">
        <v>1454.51124</v>
      </c>
      <c r="J25" s="114">
        <v>407.35513636363623</v>
      </c>
      <c r="K25" s="114"/>
      <c r="L25" s="114">
        <v>1861.8663763636364</v>
      </c>
      <c r="M25" s="114">
        <v>1861.8663763636364</v>
      </c>
      <c r="N25" s="123" t="s">
        <v>107</v>
      </c>
      <c r="O25" s="123"/>
      <c r="P25" s="123"/>
      <c r="Q25" s="123"/>
      <c r="R25" s="123"/>
      <c r="S25" s="123"/>
      <c r="T25" s="123"/>
    </row>
    <row r="26" spans="1:20" x14ac:dyDescent="0.3">
      <c r="A26" s="79"/>
      <c r="B26" s="79"/>
      <c r="C26" s="79"/>
      <c r="D26" s="114"/>
      <c r="E26" s="114"/>
      <c r="F26" s="114"/>
      <c r="G26" s="114"/>
      <c r="H26" s="114"/>
      <c r="I26" s="114"/>
      <c r="J26" s="114"/>
      <c r="K26" s="114"/>
      <c r="L26" s="114"/>
      <c r="M26" s="114"/>
      <c r="N26" s="114"/>
      <c r="O26" s="114"/>
      <c r="P26" s="114"/>
      <c r="Q26" s="114"/>
      <c r="R26" s="114"/>
      <c r="S26" s="114"/>
      <c r="T26" s="114"/>
    </row>
    <row r="27" spans="1:20" x14ac:dyDescent="0.3">
      <c r="A27" s="79"/>
      <c r="B27" s="79"/>
      <c r="C27" s="79"/>
      <c r="D27" s="114"/>
      <c r="E27" s="114"/>
      <c r="F27" s="114"/>
      <c r="G27" s="114"/>
      <c r="H27" s="114"/>
      <c r="I27" s="114"/>
      <c r="J27" s="114"/>
      <c r="K27" s="114"/>
      <c r="L27" s="114"/>
      <c r="M27" s="114"/>
      <c r="N27" s="114"/>
      <c r="O27" s="114"/>
      <c r="P27" s="114"/>
      <c r="Q27" s="114"/>
      <c r="R27" s="114"/>
      <c r="S27" s="114"/>
      <c r="T27" s="114"/>
    </row>
    <row r="28" spans="1:20" x14ac:dyDescent="0.3">
      <c r="A28" s="79"/>
      <c r="B28" s="79"/>
      <c r="C28" s="79"/>
      <c r="D28" s="114"/>
      <c r="E28" s="114"/>
      <c r="F28" s="114"/>
      <c r="G28" s="114"/>
      <c r="H28" s="114"/>
      <c r="I28" s="114"/>
      <c r="J28" s="114"/>
      <c r="K28" s="114"/>
      <c r="L28" s="114"/>
      <c r="M28" s="114"/>
      <c r="N28" s="114"/>
      <c r="O28" s="114"/>
      <c r="P28" s="114"/>
      <c r="Q28" s="114"/>
      <c r="R28" s="114"/>
      <c r="S28" s="114"/>
      <c r="T28" s="114"/>
    </row>
    <row r="29" spans="1:20" x14ac:dyDescent="0.3">
      <c r="A29" s="79"/>
      <c r="B29" s="79"/>
      <c r="C29" s="79"/>
      <c r="D29" s="114"/>
      <c r="E29" s="114"/>
      <c r="F29" s="114"/>
      <c r="G29" s="114"/>
      <c r="H29" s="114"/>
      <c r="I29" s="114"/>
      <c r="J29" s="114"/>
      <c r="K29" s="114"/>
      <c r="L29" s="114"/>
      <c r="M29" s="114"/>
      <c r="N29" s="114"/>
      <c r="O29" s="114"/>
      <c r="P29" s="114"/>
      <c r="Q29" s="114"/>
      <c r="R29" s="114"/>
      <c r="S29" s="114"/>
      <c r="T29" s="114"/>
    </row>
    <row r="30" spans="1:20" x14ac:dyDescent="0.3">
      <c r="A30" s="79"/>
      <c r="B30" s="79"/>
      <c r="C30" s="114"/>
      <c r="D30" s="114"/>
      <c r="E30" s="114"/>
      <c r="F30" s="114"/>
      <c r="G30" s="114"/>
      <c r="H30" s="128"/>
      <c r="I30" s="114"/>
      <c r="J30" s="114"/>
      <c r="K30" s="114"/>
      <c r="L30" s="114"/>
      <c r="M30" s="114"/>
      <c r="N30" s="114"/>
      <c r="O30" s="114"/>
      <c r="P30" s="114"/>
      <c r="Q30" s="114"/>
      <c r="R30" s="114"/>
      <c r="S30" s="114"/>
      <c r="T30" s="114"/>
    </row>
    <row r="31" spans="1:20" x14ac:dyDescent="0.3">
      <c r="A31" s="79"/>
      <c r="B31" s="79"/>
      <c r="C31" s="114"/>
      <c r="D31" s="114"/>
      <c r="E31" s="114"/>
      <c r="F31" s="114"/>
      <c r="G31" s="114"/>
      <c r="H31" s="128"/>
      <c r="I31" s="114"/>
      <c r="J31" s="114"/>
      <c r="K31" s="114"/>
      <c r="L31" s="114"/>
      <c r="M31" s="114"/>
      <c r="N31" s="114"/>
      <c r="O31" s="114"/>
      <c r="P31" s="114"/>
      <c r="Q31" s="114"/>
      <c r="R31" s="114"/>
      <c r="S31" s="114"/>
      <c r="T31" s="114"/>
    </row>
    <row r="32" spans="1:20" x14ac:dyDescent="0.3">
      <c r="A32" s="79"/>
      <c r="B32" s="79"/>
      <c r="C32" s="114"/>
      <c r="D32" s="114"/>
      <c r="E32" s="114"/>
      <c r="F32" s="114"/>
      <c r="G32" s="114"/>
      <c r="H32" s="128"/>
      <c r="I32" s="114"/>
      <c r="J32" s="114"/>
      <c r="K32" s="114"/>
      <c r="L32" s="114"/>
      <c r="M32" s="114"/>
      <c r="N32" s="114"/>
      <c r="O32" s="114"/>
      <c r="P32" s="114"/>
      <c r="Q32" s="114"/>
      <c r="R32" s="114"/>
      <c r="S32" s="114"/>
      <c r="T32" s="114"/>
    </row>
    <row r="33" spans="1:20" x14ac:dyDescent="0.3">
      <c r="A33" s="79"/>
      <c r="B33" s="79"/>
      <c r="C33" s="79"/>
      <c r="D33" s="114"/>
      <c r="E33" s="114"/>
      <c r="F33" s="114"/>
      <c r="G33" s="114"/>
      <c r="H33" s="128"/>
      <c r="I33" s="114"/>
      <c r="J33" s="114"/>
      <c r="K33" s="114"/>
      <c r="L33" s="114"/>
      <c r="M33" s="114"/>
      <c r="N33" s="114"/>
      <c r="O33" s="114"/>
      <c r="P33" s="114"/>
      <c r="Q33" s="114"/>
      <c r="R33" s="114"/>
      <c r="S33" s="114"/>
      <c r="T33" s="114"/>
    </row>
    <row r="34" spans="1:20" x14ac:dyDescent="0.3">
      <c r="A34" s="79"/>
      <c r="B34" s="79"/>
      <c r="C34" s="114"/>
      <c r="D34" s="114"/>
      <c r="E34" s="114"/>
      <c r="F34" s="114"/>
      <c r="G34" s="114"/>
      <c r="H34" s="128"/>
      <c r="I34" s="114"/>
      <c r="J34" s="114"/>
      <c r="K34" s="114"/>
      <c r="L34" s="114"/>
      <c r="M34" s="114"/>
      <c r="N34" s="114"/>
      <c r="O34" s="114"/>
      <c r="P34" s="114"/>
      <c r="Q34" s="114"/>
      <c r="R34" s="114"/>
      <c r="S34" s="114"/>
      <c r="T34" s="114"/>
    </row>
    <row r="35" spans="1:20" x14ac:dyDescent="0.3">
      <c r="A35" s="79"/>
      <c r="B35" s="79"/>
      <c r="C35" s="79"/>
      <c r="D35" s="114"/>
      <c r="E35" s="114"/>
      <c r="F35" s="114"/>
      <c r="G35" s="114"/>
      <c r="H35" s="128"/>
      <c r="I35" s="114"/>
      <c r="J35" s="114"/>
      <c r="K35" s="114"/>
      <c r="L35" s="114"/>
      <c r="M35" s="114"/>
      <c r="N35" s="114"/>
      <c r="O35" s="114"/>
      <c r="P35" s="114"/>
      <c r="Q35" s="114"/>
      <c r="R35" s="114"/>
      <c r="S35" s="114"/>
      <c r="T35" s="114"/>
    </row>
    <row r="36" spans="1:20" x14ac:dyDescent="0.3">
      <c r="A36" s="79"/>
      <c r="B36" s="79"/>
      <c r="C36" s="114"/>
      <c r="D36" s="114"/>
      <c r="E36" s="114"/>
      <c r="F36" s="114"/>
      <c r="G36" s="114"/>
      <c r="H36" s="128"/>
      <c r="I36" s="114"/>
      <c r="J36" s="114"/>
      <c r="K36" s="114"/>
      <c r="L36" s="114"/>
      <c r="M36" s="114"/>
      <c r="N36" s="114"/>
      <c r="O36" s="114"/>
      <c r="P36" s="114"/>
      <c r="Q36" s="114"/>
      <c r="R36" s="114"/>
      <c r="S36" s="114"/>
      <c r="T36" s="114"/>
    </row>
    <row r="37" spans="1:20" x14ac:dyDescent="0.3">
      <c r="A37" s="79"/>
      <c r="B37" s="79"/>
      <c r="C37" s="79"/>
      <c r="D37" s="114"/>
      <c r="E37" s="114"/>
      <c r="F37" s="114"/>
      <c r="G37" s="114"/>
      <c r="H37" s="128"/>
      <c r="I37" s="114"/>
      <c r="J37" s="114"/>
      <c r="K37" s="114"/>
      <c r="L37" s="114"/>
      <c r="M37" s="114"/>
      <c r="N37" s="114"/>
      <c r="O37" s="114"/>
      <c r="P37" s="114"/>
      <c r="Q37" s="114"/>
      <c r="R37" s="114"/>
      <c r="S37" s="114"/>
      <c r="T37" s="114"/>
    </row>
    <row r="38" spans="1:20" x14ac:dyDescent="0.3">
      <c r="A38" t="s">
        <v>104</v>
      </c>
      <c r="B38">
        <f>73.91*9</f>
        <v>665.18999999999994</v>
      </c>
      <c r="D38" t="s">
        <v>110</v>
      </c>
    </row>
    <row r="39" spans="1:20" x14ac:dyDescent="0.3">
      <c r="A39" t="s">
        <v>108</v>
      </c>
      <c r="B39">
        <v>150</v>
      </c>
      <c r="D39" s="129">
        <f>B38+B39</f>
        <v>815.18999999999994</v>
      </c>
    </row>
    <row r="40" spans="1:20" x14ac:dyDescent="0.3">
      <c r="A40" t="s">
        <v>109</v>
      </c>
      <c r="B40">
        <v>9</v>
      </c>
      <c r="K40" s="127"/>
      <c r="M40" s="129" t="s">
        <v>112</v>
      </c>
      <c r="N40" s="129"/>
      <c r="O40" s="131">
        <f>O19+R19+S19+T19+P19+Q19</f>
        <v>4245.5447111318181</v>
      </c>
    </row>
    <row r="41" spans="1:20" x14ac:dyDescent="0.3">
      <c r="M41" s="127"/>
    </row>
    <row r="43" spans="1:20" ht="48.6" thickBot="1" x14ac:dyDescent="0.35">
      <c r="A43" s="76" t="s">
        <v>64</v>
      </c>
      <c r="B43" s="76" t="s">
        <v>32</v>
      </c>
      <c r="C43" s="77" t="s">
        <v>96</v>
      </c>
      <c r="D43" s="77" t="s">
        <v>93</v>
      </c>
      <c r="E43" s="77" t="s">
        <v>94</v>
      </c>
      <c r="F43" s="77" t="s">
        <v>95</v>
      </c>
      <c r="G43" s="76" t="s">
        <v>63</v>
      </c>
      <c r="H43" s="76" t="s">
        <v>91</v>
      </c>
      <c r="I43" s="77" t="s">
        <v>97</v>
      </c>
      <c r="J43" s="77" t="s">
        <v>98</v>
      </c>
      <c r="K43" s="77" t="s">
        <v>101</v>
      </c>
      <c r="L43" s="77" t="s">
        <v>99</v>
      </c>
      <c r="M43" s="77" t="s">
        <v>102</v>
      </c>
      <c r="N43" s="77" t="s">
        <v>103</v>
      </c>
      <c r="O43" s="77" t="s">
        <v>100</v>
      </c>
      <c r="P43" s="77" t="s">
        <v>180</v>
      </c>
      <c r="Q43" s="77" t="s">
        <v>111</v>
      </c>
      <c r="R43" s="77" t="s">
        <v>111</v>
      </c>
      <c r="S43" s="77" t="s">
        <v>111</v>
      </c>
      <c r="T43" s="77" t="s">
        <v>111</v>
      </c>
    </row>
    <row r="44" spans="1:20" ht="15" thickBot="1" x14ac:dyDescent="0.35">
      <c r="A44" s="115" t="s">
        <v>82</v>
      </c>
      <c r="B44" s="116">
        <v>52042</v>
      </c>
      <c r="C44" s="116">
        <v>38942</v>
      </c>
      <c r="D44" s="116">
        <v>27259.4</v>
      </c>
      <c r="E44" s="116">
        <v>5663.6363636363631</v>
      </c>
      <c r="F44" s="116">
        <v>0</v>
      </c>
      <c r="G44" s="116"/>
      <c r="H44" s="119"/>
      <c r="I44" s="120"/>
      <c r="J44" s="122"/>
      <c r="K44" s="122" t="s">
        <v>107</v>
      </c>
      <c r="L44" s="132">
        <f>SUM(L45:L62)</f>
        <v>2926.6927327272729</v>
      </c>
      <c r="M44" s="132">
        <f>SUM(M45:M62)</f>
        <v>1785.7160427272727</v>
      </c>
      <c r="N44" s="126"/>
      <c r="O44" s="130" t="e">
        <f>#REF!</f>
        <v>#REF!</v>
      </c>
      <c r="P44" s="130">
        <f>M44/4</f>
        <v>446.42901068181817</v>
      </c>
      <c r="Q44" s="132">
        <f>P19</f>
        <v>1899.557850225</v>
      </c>
      <c r="R44" s="132"/>
      <c r="S44" s="132"/>
      <c r="T44" s="132"/>
    </row>
    <row r="45" spans="1:20" ht="15" thickBot="1" x14ac:dyDescent="0.35">
      <c r="A45" s="79" t="s">
        <v>156</v>
      </c>
      <c r="B45" s="79">
        <v>18922</v>
      </c>
      <c r="C45" s="79">
        <v>13572</v>
      </c>
      <c r="D45" s="114">
        <v>9500.4</v>
      </c>
      <c r="E45" s="114">
        <v>2513.6363636363631</v>
      </c>
      <c r="F45" s="114">
        <v>0</v>
      </c>
      <c r="G45" s="114">
        <v>6224.0549494949491</v>
      </c>
      <c r="H45" s="90">
        <v>2.1</v>
      </c>
      <c r="I45" s="113">
        <v>914.88851999999997</v>
      </c>
      <c r="J45" s="112">
        <v>226.22727272727266</v>
      </c>
      <c r="K45" s="112"/>
      <c r="L45" s="123">
        <v>1141.1157927272727</v>
      </c>
      <c r="M45" s="123">
        <v>1141.1157927272727</v>
      </c>
      <c r="N45" s="123" t="s">
        <v>107</v>
      </c>
      <c r="O45" s="123"/>
      <c r="P45" s="123"/>
      <c r="Q45" s="191"/>
      <c r="R45" s="123"/>
      <c r="S45" s="123"/>
      <c r="T45" s="123"/>
    </row>
    <row r="46" spans="1:20" ht="15" thickBot="1" x14ac:dyDescent="0.35">
      <c r="A46" s="79" t="s">
        <v>173</v>
      </c>
      <c r="B46" s="79">
        <v>15820</v>
      </c>
      <c r="C46" s="79">
        <v>12407</v>
      </c>
      <c r="D46" s="114">
        <v>8684.9</v>
      </c>
      <c r="E46" s="114">
        <v>1280.9999999999998</v>
      </c>
      <c r="F46" s="114">
        <v>0</v>
      </c>
      <c r="G46" s="114">
        <v>5628.9916161616156</v>
      </c>
      <c r="H46" s="90">
        <v>2.2000000000000002</v>
      </c>
      <c r="I46" s="113">
        <v>1025.68669</v>
      </c>
      <c r="J46" s="112">
        <v>115.28999999999998</v>
      </c>
      <c r="K46" s="112"/>
      <c r="L46" s="123">
        <v>1140.97669</v>
      </c>
      <c r="M46" s="123" t="s">
        <v>107</v>
      </c>
      <c r="N46" s="123">
        <v>1140.97669</v>
      </c>
      <c r="O46" s="123"/>
      <c r="P46" s="123"/>
      <c r="Q46" s="191"/>
      <c r="R46" s="123"/>
      <c r="S46" s="123"/>
      <c r="T46" s="123"/>
    </row>
    <row r="47" spans="1:20" ht="15" thickBot="1" x14ac:dyDescent="0.35">
      <c r="A47" s="79" t="s">
        <v>125</v>
      </c>
      <c r="B47" s="79">
        <v>17300</v>
      </c>
      <c r="C47" s="79">
        <v>12963</v>
      </c>
      <c r="D47" s="114">
        <v>9074.0999999999985</v>
      </c>
      <c r="E47" s="114">
        <v>1868.9999999999998</v>
      </c>
      <c r="F47" s="114">
        <v>0</v>
      </c>
      <c r="G47" s="114">
        <v>7825.3449494949491</v>
      </c>
      <c r="H47" s="90">
        <v>1.6</v>
      </c>
      <c r="I47" s="113">
        <v>476.39024999999992</v>
      </c>
      <c r="J47" s="112">
        <v>168.20999999999998</v>
      </c>
      <c r="K47" s="112"/>
      <c r="L47" s="123">
        <v>644.60024999999996</v>
      </c>
      <c r="M47" s="123">
        <v>644.60024999999996</v>
      </c>
      <c r="N47" s="123" t="s">
        <v>107</v>
      </c>
      <c r="O47" s="123"/>
      <c r="P47" s="123"/>
      <c r="Q47" s="123"/>
      <c r="R47" s="123"/>
      <c r="S47" s="123"/>
      <c r="T47" s="123"/>
    </row>
    <row r="63" spans="1:4" x14ac:dyDescent="0.3">
      <c r="A63" t="s">
        <v>104</v>
      </c>
      <c r="B63">
        <v>665.18999999999994</v>
      </c>
      <c r="D63" t="s">
        <v>110</v>
      </c>
    </row>
    <row r="64" spans="1:4" x14ac:dyDescent="0.3">
      <c r="A64" t="s">
        <v>108</v>
      </c>
      <c r="B64">
        <v>150</v>
      </c>
      <c r="D64" s="129">
        <v>815.18999999999994</v>
      </c>
    </row>
    <row r="65" spans="1:20" x14ac:dyDescent="0.3">
      <c r="A65" t="s">
        <v>109</v>
      </c>
      <c r="B65">
        <v>9</v>
      </c>
      <c r="K65" s="127"/>
      <c r="M65" s="129" t="s">
        <v>112</v>
      </c>
      <c r="N65" s="129"/>
      <c r="O65" s="131">
        <v>1510.7859374999998</v>
      </c>
    </row>
    <row r="66" spans="1:20" ht="15.6" customHeight="1" x14ac:dyDescent="0.3"/>
    <row r="67" spans="1:20" ht="48.6" thickBot="1" x14ac:dyDescent="0.35">
      <c r="A67" s="76" t="s">
        <v>64</v>
      </c>
      <c r="B67" s="76" t="s">
        <v>32</v>
      </c>
      <c r="C67" s="77" t="s">
        <v>96</v>
      </c>
      <c r="D67" s="77" t="s">
        <v>93</v>
      </c>
      <c r="E67" s="77" t="s">
        <v>94</v>
      </c>
      <c r="F67" s="77" t="s">
        <v>95</v>
      </c>
      <c r="G67" s="76" t="s">
        <v>63</v>
      </c>
      <c r="H67" s="76" t="s">
        <v>91</v>
      </c>
      <c r="I67" s="77" t="s">
        <v>97</v>
      </c>
      <c r="J67" s="77" t="s">
        <v>98</v>
      </c>
      <c r="K67" s="77" t="s">
        <v>101</v>
      </c>
      <c r="L67" s="77" t="s">
        <v>99</v>
      </c>
      <c r="M67" s="77" t="s">
        <v>102</v>
      </c>
      <c r="N67" s="77" t="s">
        <v>103</v>
      </c>
      <c r="O67" s="77" t="s">
        <v>100</v>
      </c>
      <c r="P67" s="77" t="s">
        <v>180</v>
      </c>
      <c r="Q67" s="77" t="s">
        <v>111</v>
      </c>
      <c r="R67" s="77" t="s">
        <v>111</v>
      </c>
      <c r="S67" s="77" t="s">
        <v>111</v>
      </c>
      <c r="T67" s="77" t="s">
        <v>111</v>
      </c>
    </row>
    <row r="68" spans="1:20" ht="15" thickBot="1" x14ac:dyDescent="0.35">
      <c r="A68" s="115" t="s">
        <v>82</v>
      </c>
      <c r="B68" s="116">
        <v>52042</v>
      </c>
      <c r="C68" s="116">
        <v>38942</v>
      </c>
      <c r="D68" s="116">
        <v>27259.4</v>
      </c>
      <c r="E68" s="116">
        <v>5663.6363636363631</v>
      </c>
      <c r="F68" s="116">
        <v>0</v>
      </c>
      <c r="G68" s="116"/>
      <c r="H68" s="119"/>
      <c r="I68" s="120"/>
      <c r="J68" s="122"/>
      <c r="K68" s="122" t="s">
        <v>107</v>
      </c>
      <c r="L68" s="132">
        <v>2926.6927327272729</v>
      </c>
      <c r="M68" s="132">
        <v>1785.7160427272727</v>
      </c>
      <c r="N68" s="126"/>
      <c r="O68" s="130">
        <v>913.11</v>
      </c>
      <c r="P68" s="130">
        <v>446.42901068181817</v>
      </c>
      <c r="Q68" s="132">
        <v>695.59593749999999</v>
      </c>
      <c r="R68" s="132"/>
      <c r="S68" s="132"/>
      <c r="T68" s="132"/>
    </row>
    <row r="69" spans="1:20" ht="15" thickBot="1" x14ac:dyDescent="0.35">
      <c r="A69" s="79" t="s">
        <v>156</v>
      </c>
      <c r="B69" s="79">
        <v>18922</v>
      </c>
      <c r="C69" s="79">
        <v>13572</v>
      </c>
      <c r="D69" s="114">
        <v>9500.4</v>
      </c>
      <c r="E69" s="114">
        <v>2513.6363636363631</v>
      </c>
      <c r="F69" s="114">
        <v>0</v>
      </c>
      <c r="G69" s="114">
        <v>6224.0549494949491</v>
      </c>
      <c r="H69" s="90">
        <v>2.1</v>
      </c>
      <c r="I69" s="113">
        <v>914.88851999999997</v>
      </c>
      <c r="J69" s="112">
        <v>226.22727272727266</v>
      </c>
      <c r="K69" s="112"/>
      <c r="L69" s="123">
        <v>1141.1157927272727</v>
      </c>
      <c r="M69" s="123">
        <v>1141.1157927272727</v>
      </c>
      <c r="N69" s="123" t="s">
        <v>107</v>
      </c>
      <c r="O69" s="123"/>
      <c r="P69" s="123"/>
      <c r="Q69" s="191"/>
      <c r="R69" s="123"/>
      <c r="S69" s="123"/>
      <c r="T69" s="123"/>
    </row>
    <row r="70" spans="1:20" ht="15" thickBot="1" x14ac:dyDescent="0.35">
      <c r="A70" s="79" t="s">
        <v>173</v>
      </c>
      <c r="B70" s="79">
        <v>15820</v>
      </c>
      <c r="C70" s="79">
        <v>12407</v>
      </c>
      <c r="D70" s="114">
        <v>8684.9</v>
      </c>
      <c r="E70" s="114">
        <v>1280.9999999999998</v>
      </c>
      <c r="F70" s="114">
        <v>0</v>
      </c>
      <c r="G70" s="114">
        <v>5628.9916161616156</v>
      </c>
      <c r="H70" s="90">
        <v>2.2000000000000002</v>
      </c>
      <c r="I70" s="113">
        <v>1025.68669</v>
      </c>
      <c r="J70" s="112">
        <v>115.28999999999998</v>
      </c>
      <c r="K70" s="112"/>
      <c r="L70" s="123">
        <v>1140.97669</v>
      </c>
      <c r="M70" s="123" t="s">
        <v>107</v>
      </c>
      <c r="N70" s="123">
        <v>1140.97669</v>
      </c>
      <c r="O70" s="123"/>
      <c r="P70" s="123"/>
      <c r="Q70" s="191"/>
      <c r="R70" s="123"/>
      <c r="S70" s="123"/>
      <c r="T70" s="123"/>
    </row>
    <row r="71" spans="1:20" ht="15" thickBot="1" x14ac:dyDescent="0.35">
      <c r="A71" s="79" t="s">
        <v>125</v>
      </c>
      <c r="B71" s="79">
        <v>17300</v>
      </c>
      <c r="C71" s="79">
        <v>12963</v>
      </c>
      <c r="D71" s="114">
        <v>9074.0999999999985</v>
      </c>
      <c r="E71" s="114">
        <v>1868.9999999999998</v>
      </c>
      <c r="F71" s="114">
        <v>0</v>
      </c>
      <c r="G71" s="114">
        <v>7825.3449494949491</v>
      </c>
      <c r="H71" s="90">
        <v>1.6</v>
      </c>
      <c r="I71" s="113">
        <v>476.39024999999992</v>
      </c>
      <c r="J71" s="112">
        <v>168.20999999999998</v>
      </c>
      <c r="K71" s="112"/>
      <c r="L71" s="123">
        <v>644.60024999999996</v>
      </c>
      <c r="M71" s="123">
        <v>644.60024999999996</v>
      </c>
      <c r="N71" s="123" t="s">
        <v>107</v>
      </c>
      <c r="O71" s="123"/>
      <c r="P71" s="123"/>
      <c r="Q71" s="123"/>
      <c r="R71" s="123"/>
      <c r="S71" s="123"/>
      <c r="T71" s="123"/>
    </row>
    <row r="87" spans="1:15" x14ac:dyDescent="0.3">
      <c r="A87" t="s">
        <v>104</v>
      </c>
      <c r="B87">
        <v>665.18999999999994</v>
      </c>
      <c r="D87" t="s">
        <v>110</v>
      </c>
    </row>
    <row r="88" spans="1:15" x14ac:dyDescent="0.3">
      <c r="A88" t="s">
        <v>108</v>
      </c>
      <c r="B88">
        <v>150</v>
      </c>
      <c r="D88" s="129">
        <v>815.18999999999994</v>
      </c>
    </row>
    <row r="89" spans="1:15" x14ac:dyDescent="0.3">
      <c r="A89" t="s">
        <v>109</v>
      </c>
      <c r="B89">
        <v>9</v>
      </c>
      <c r="K89" s="127"/>
      <c r="M89" s="129" t="s">
        <v>112</v>
      </c>
      <c r="N89" s="129"/>
      <c r="O89" s="131">
        <v>1510.7859374999998</v>
      </c>
    </row>
  </sheetData>
  <sortState xmlns:xlrd2="http://schemas.microsoft.com/office/spreadsheetml/2017/richdata2" ref="A45:Q55">
    <sortCondition descending="1" ref="A45:A55"/>
  </sortState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35956C77-0BA6-494F-865F-DFF77F20E87A}">
          <x14:formula1>
            <xm:f>FeuilleAmiensFoireBAC!$F$1:$F$29</xm:f>
          </x14:formula1>
          <xm:sqref>A30:A35 A19 A56:A60 A44 A80:A84 A68</xm:sqref>
        </x14:dataValidation>
        <x14:dataValidation type="list" allowBlank="1" showInputMessage="1" showErrorMessage="1" xr:uid="{31AFF34C-84AB-4F61-9B30-D8916BDA6D3A}">
          <x14:formula1>
            <xm:f>FeuilleAmiensFoireBAC!$H$4:$H$4</xm:f>
          </x14:formula1>
          <xm:sqref>A2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447930-9A16-4370-B413-881B66FF0340}">
  <dimension ref="A2:N357"/>
  <sheetViews>
    <sheetView workbookViewId="0">
      <selection activeCell="A3" sqref="A3:J14"/>
    </sheetView>
  </sheetViews>
  <sheetFormatPr baseColWidth="10" defaultColWidth="14.44140625" defaultRowHeight="15" customHeight="1" x14ac:dyDescent="0.3"/>
  <cols>
    <col min="1" max="1" width="28.6640625" style="74" customWidth="1"/>
    <col min="2" max="2" width="24.109375" style="74" customWidth="1"/>
    <col min="3" max="3" width="12.6640625" style="74" customWidth="1"/>
    <col min="4" max="4" width="12.33203125" style="74" customWidth="1"/>
    <col min="5" max="7" width="10.6640625" style="74" customWidth="1"/>
    <col min="8" max="8" width="12.44140625" style="74" customWidth="1"/>
    <col min="9" max="9" width="10.6640625" style="74" customWidth="1"/>
    <col min="10" max="10" width="14.109375" style="74" customWidth="1"/>
    <col min="11" max="12" width="10.5546875" style="74" customWidth="1"/>
    <col min="13" max="14" width="10.6640625" style="74" customWidth="1"/>
    <col min="15" max="15" width="2.6640625" style="74" customWidth="1"/>
    <col min="16" max="33" width="10.6640625" style="74" customWidth="1"/>
    <col min="34" max="16384" width="14.44140625" style="74"/>
  </cols>
  <sheetData>
    <row r="2" spans="1:10" ht="45.75" customHeight="1" thickBot="1" x14ac:dyDescent="0.35">
      <c r="A2" s="76" t="s">
        <v>64</v>
      </c>
      <c r="B2" s="76" t="s">
        <v>32</v>
      </c>
      <c r="C2" s="77" t="s">
        <v>96</v>
      </c>
      <c r="D2" s="77" t="s">
        <v>100</v>
      </c>
      <c r="E2" s="77" t="s">
        <v>101</v>
      </c>
      <c r="F2" s="77" t="s">
        <v>105</v>
      </c>
      <c r="G2" s="77" t="s">
        <v>106</v>
      </c>
      <c r="H2" s="76" t="s">
        <v>63</v>
      </c>
      <c r="I2" s="76" t="s">
        <v>91</v>
      </c>
      <c r="J2" s="77" t="s">
        <v>97</v>
      </c>
    </row>
    <row r="3" spans="1:10" ht="14.25" customHeight="1" thickBot="1" x14ac:dyDescent="0.35">
      <c r="A3" s="116" t="s">
        <v>85</v>
      </c>
      <c r="B3" s="116"/>
      <c r="C3" s="124">
        <f>SUM(C4:C100)</f>
        <v>126509.4818181818</v>
      </c>
      <c r="D3" s="124">
        <f>SUM(D4:D100)</f>
        <v>5415.9000000000005</v>
      </c>
      <c r="E3" s="121" t="e">
        <f>IF(C3&gt;#REF!,C3*0.5%,"")</f>
        <v>#REF!</v>
      </c>
      <c r="F3" s="124">
        <f>SUM(F4:F20)</f>
        <v>3652.44</v>
      </c>
      <c r="G3" s="124">
        <f>SUM(G4:G20)</f>
        <v>1763.46</v>
      </c>
      <c r="H3" s="118"/>
      <c r="I3" s="119"/>
      <c r="J3" s="120"/>
    </row>
    <row r="4" spans="1:10" ht="14.25" customHeight="1" thickBot="1" x14ac:dyDescent="0.35">
      <c r="A4" s="79" t="str">
        <f>IF(InfosVentesAmiensFoireBAC25!P4=$A$3,InfosVentesAmiensFoireBAC25!D4,"")</f>
        <v>PRÊTRE</v>
      </c>
      <c r="B4" s="79">
        <f>IF(InfosVentesAmiensFoireBAC25!R4&lt;1,InfosVentesAmiensFoireBAC25!Z4,"")</f>
        <v>22962</v>
      </c>
      <c r="C4" s="114">
        <f>IF(InfosVentesAmiensFoireBAC25!P4=$A$3,TablVentesAmiensFoireBAC25!V4,"")</f>
        <v>17257.109090909085</v>
      </c>
      <c r="D4" s="79">
        <f>B4*3%</f>
        <v>688.86</v>
      </c>
      <c r="E4" s="114" t="str">
        <f>IF(InfosVentesAmiensFoireBAC25!J4=$A$3,IF(InfosVentesAmiensFoireBAC25!R4&lt;1,TablVentesAmiensFoireBAC25!T4*70%),"")</f>
        <v/>
      </c>
      <c r="F4" s="114" t="str">
        <f>IF(TablVentesAmiensFoireBAC25!P4&gt;30,D4,"")</f>
        <v/>
      </c>
      <c r="G4" s="114">
        <f>IF(TablVentesAmiensFoireBAC25!P4&gt;30,"",D4)</f>
        <v>688.86</v>
      </c>
      <c r="H4" s="114" t="str">
        <f>IF(InfosVentesAmiensFoireBAC25!J4=$A$3,TablVentesAmiensFoireBAC25!AB4,"")</f>
        <v/>
      </c>
      <c r="I4" s="90" t="str">
        <f t="shared" ref="I4:I35" si="0">IF(ISERROR(ROUNDDOWN(D4/H4,1)),"",(ROUNDDOWN(D4/H4,1)))</f>
        <v/>
      </c>
      <c r="J4" s="113" t="e">
        <f>(C4)*IF(C4&lt;1.59,0,IF(I4&lt;=1.69,#REF!,IF(I4&lt;=1.79,#REF!,IF(I4&lt;=1.89,#REF!,IF(I4&lt;=1.99,#REF!,IF(I4&lt;=2.09,#REF!,IF(I4&lt;=2.19,#REF!,IF(I4&lt;=2.29,#REF!,IF(I4&lt;=2.39,#REF!,IF(I4&lt;2.49,#REF!,IF(I4&lt;=2.59,#REF!,IF(I4&gt;=2.6,#REF!))))))))))))</f>
        <v>#REF!</v>
      </c>
    </row>
    <row r="5" spans="1:10" ht="14.25" customHeight="1" thickBot="1" x14ac:dyDescent="0.35">
      <c r="A5" s="79" t="str">
        <f>IF(InfosVentesAmiensFoireBAC25!P5=$A$3,InfosVentesAmiensFoireBAC25!D5,"")</f>
        <v>ISELI</v>
      </c>
      <c r="B5" s="79">
        <f>IF(InfosVentesAmiensFoireBAC25!R5&lt;1,InfosVentesAmiensFoireBAC25!Z5,"")</f>
        <v>17300</v>
      </c>
      <c r="C5" s="114">
        <f>IF(InfosVentesAmiensFoireBAC25!P5=$A$3,TablVentesAmiensFoireBAC25!V5,"")</f>
        <v>12565.218181818182</v>
      </c>
      <c r="D5" s="79">
        <f t="shared" ref="D5:D19" si="1">B5*3%</f>
        <v>519</v>
      </c>
      <c r="E5" s="114" t="str">
        <f>IF(InfosVentesAmiensFoireBAC25!J5=$A$3,IF(InfosVentesAmiensFoireBAC25!R5&lt;1,TablVentesAmiensFoireBAC25!T5*70%),"")</f>
        <v/>
      </c>
      <c r="F5" s="114">
        <f>IF(TablVentesAmiensFoireBAC25!P5&gt;30,D5,"")</f>
        <v>519</v>
      </c>
      <c r="G5" s="114" t="str">
        <f>IF(TablVentesAmiensFoireBAC25!P5&gt;30,"",D5)</f>
        <v/>
      </c>
      <c r="H5" s="114" t="str">
        <f>IF(InfosVentesAmiensFoireBAC25!J5=$A$3,TablVentesAmiensFoireBAC25!AB5,"")</f>
        <v/>
      </c>
      <c r="I5" s="90" t="str">
        <f t="shared" ref="I5:I19" si="2">IF(ISERROR(ROUNDDOWN(D5/H5,1)),"",(ROUNDDOWN(D5/H5,1)))</f>
        <v/>
      </c>
      <c r="J5" s="113" t="e">
        <f>(C5)*IF(C5&lt;1.59,0,IF(I5&lt;=1.69,#REF!,IF(I5&lt;=1.79,#REF!,IF(I5&lt;=1.89,#REF!,IF(I5&lt;=1.99,#REF!,IF(I5&lt;=2.09,#REF!,IF(I5&lt;=2.19,#REF!,IF(I5&lt;=2.29,#REF!,IF(I5&lt;=2.39,#REF!,IF(I5&lt;2.49,#REF!,IF(I5&lt;=2.59,#REF!,IF(I5&gt;=2.6,#REF!))))))))))))</f>
        <v>#REF!</v>
      </c>
    </row>
    <row r="6" spans="1:10" ht="14.25" customHeight="1" thickBot="1" x14ac:dyDescent="0.35">
      <c r="A6" s="79" t="str">
        <f>IF(InfosVentesAmiensFoireBAC25!P6=$A$3,InfosVentesAmiensFoireBAC25!D6,"")</f>
        <v>MULIN</v>
      </c>
      <c r="B6" s="79">
        <f>IF(InfosVentesAmiensFoireBAC25!R6&lt;1,InfosVentesAmiensFoireBAC25!Z6,"")</f>
        <v>13000</v>
      </c>
      <c r="C6" s="114">
        <f>IF(InfosVentesAmiensFoireBAC25!P6=$A$3,TablVentesAmiensFoireBAC25!V6,"")</f>
        <v>8969.3818181818169</v>
      </c>
      <c r="D6" s="79">
        <f t="shared" si="1"/>
        <v>390</v>
      </c>
      <c r="E6" s="114" t="str">
        <f>IF(InfosVentesAmiensFoireBAC25!J6=$A$3,IF(InfosVentesAmiensFoireBAC25!R6&lt;1,TablVentesAmiensFoireBAC25!T6*70%),"")</f>
        <v/>
      </c>
      <c r="F6" s="114">
        <f>IF(TablVentesAmiensFoireBAC25!P6&gt;30,D6,"")</f>
        <v>390</v>
      </c>
      <c r="G6" s="114" t="str">
        <f>IF(TablVentesAmiensFoireBAC25!P6&gt;30,"",D6)</f>
        <v/>
      </c>
      <c r="H6" s="114" t="str">
        <f>IF(InfosVentesAmiensFoireBAC25!J6=$A$3,TablVentesAmiensFoireBAC25!AB6,"")</f>
        <v/>
      </c>
      <c r="I6" s="90" t="str">
        <f t="shared" si="2"/>
        <v/>
      </c>
      <c r="J6" s="113" t="e">
        <f>(C6)*IF(C6&lt;1.59,0,IF(I6&lt;=1.69,#REF!,IF(I6&lt;=1.79,#REF!,IF(I6&lt;=1.89,#REF!,IF(I6&lt;=1.99,#REF!,IF(I6&lt;=2.09,#REF!,IF(I6&lt;=2.19,#REF!,IF(I6&lt;=2.29,#REF!,IF(I6&lt;=2.39,#REF!,IF(I6&lt;2.49,#REF!,IF(I6&lt;=2.59,#REF!,IF(I6&gt;=2.6,#REF!))))))))))))</f>
        <v>#REF!</v>
      </c>
    </row>
    <row r="7" spans="1:10" ht="14.25" customHeight="1" thickBot="1" x14ac:dyDescent="0.35">
      <c r="A7" s="79" t="str">
        <f>IF(InfosVentesAmiensFoireBAC25!P7=$A$3,InfosVentesAmiensFoireBAC25!D7,"")</f>
        <v>PAUTHIER &amp; DELABRE</v>
      </c>
      <c r="B7" s="79">
        <f>IF(InfosVentesAmiensFoireBAC25!R7&lt;1,InfosVentesAmiensFoireBAC25!Z7,"")</f>
        <v>12900</v>
      </c>
      <c r="C7" s="114">
        <f>IF(InfosVentesAmiensFoireBAC25!P7=$A$3,TablVentesAmiensFoireBAC25!V7,"")</f>
        <v>10555.590909090908</v>
      </c>
      <c r="D7" s="79">
        <f t="shared" si="1"/>
        <v>387</v>
      </c>
      <c r="E7" s="114" t="str">
        <f>IF(InfosVentesAmiensFoireBAC25!J7=$A$3,IF(InfosVentesAmiensFoireBAC25!R7&lt;1,TablVentesAmiensFoireBAC25!T7*70%),"")</f>
        <v/>
      </c>
      <c r="F7" s="114">
        <f>IF(TablVentesAmiensFoireBAC25!P7&gt;30,D7,"")</f>
        <v>387</v>
      </c>
      <c r="G7" s="114" t="str">
        <f>IF(TablVentesAmiensFoireBAC25!P7&gt;30,"",D7)</f>
        <v/>
      </c>
      <c r="H7" s="114" t="str">
        <f>IF(InfosVentesAmiensFoireBAC25!J7=$A$3,TablVentesAmiensFoireBAC25!AB7,"")</f>
        <v/>
      </c>
      <c r="I7" s="90" t="str">
        <f t="shared" si="2"/>
        <v/>
      </c>
      <c r="J7" s="113" t="e">
        <f>(C7)*IF(C7&lt;1.59,0,IF(I7&lt;=1.69,#REF!,IF(I7&lt;=1.79,#REF!,IF(I7&lt;=1.89,#REF!,IF(I7&lt;=1.99,#REF!,IF(I7&lt;=2.09,#REF!,IF(I7&lt;=2.19,#REF!,IF(I7&lt;=2.29,#REF!,IF(I7&lt;=2.39,#REF!,IF(I7&lt;2.49,#REF!,IF(I7&lt;=2.59,#REF!,IF(I7&gt;=2.6,#REF!))))))))))))</f>
        <v>#REF!</v>
      </c>
    </row>
    <row r="8" spans="1:10" ht="14.25" customHeight="1" thickBot="1" x14ac:dyDescent="0.35">
      <c r="A8" s="79" t="str">
        <f>IF(InfosVentesAmiensFoireBAC25!P8=$A$3,InfosVentesAmiensFoireBAC25!D8,"")</f>
        <v>SOULIS</v>
      </c>
      <c r="B8" s="79">
        <f>IF(InfosVentesAmiensFoireBAC25!R8&lt;1,InfosVentesAmiensFoireBAC25!Z8,"")</f>
        <v>13780</v>
      </c>
      <c r="C8" s="114">
        <f>IF(InfosVentesAmiensFoireBAC25!P8=$A$3,TablVentesAmiensFoireBAC25!V8,"")</f>
        <v>9280.3909090909092</v>
      </c>
      <c r="D8" s="79">
        <f t="shared" si="1"/>
        <v>413.4</v>
      </c>
      <c r="E8" s="114" t="str">
        <f>IF(InfosVentesAmiensFoireBAC25!J8=$A$3,IF(InfosVentesAmiensFoireBAC25!R8&lt;1,TablVentesAmiensFoireBAC25!T8*70%),"")</f>
        <v/>
      </c>
      <c r="F8" s="114">
        <f>IF(TablVentesAmiensFoireBAC25!P8&gt;30,D8,"")</f>
        <v>413.4</v>
      </c>
      <c r="G8" s="114" t="str">
        <f>IF(TablVentesAmiensFoireBAC25!P8&gt;30,"",D8)</f>
        <v/>
      </c>
      <c r="H8" s="114" t="str">
        <f>IF(InfosVentesAmiensFoireBAC25!J8=$A$3,TablVentesAmiensFoireBAC25!AB8,"")</f>
        <v/>
      </c>
      <c r="I8" s="90" t="str">
        <f t="shared" si="2"/>
        <v/>
      </c>
      <c r="J8" s="113" t="e">
        <f>(C8)*IF(C8&lt;1.59,0,IF(I8&lt;=1.69,#REF!,IF(I8&lt;=1.79,#REF!,IF(I8&lt;=1.89,#REF!,IF(I8&lt;=1.99,#REF!,IF(I8&lt;=2.09,#REF!,IF(I8&lt;=2.19,#REF!,IF(I8&lt;=2.29,#REF!,IF(I8&lt;=2.39,#REF!,IF(I8&lt;2.49,#REF!,IF(I8&lt;=2.59,#REF!,IF(I8&gt;=2.6,#REF!))))))))))))</f>
        <v>#REF!</v>
      </c>
    </row>
    <row r="9" spans="1:10" ht="14.25" customHeight="1" thickBot="1" x14ac:dyDescent="0.35">
      <c r="A9" s="79" t="str">
        <f>IF(InfosVentesAmiensFoireBAC25!P9=$A$3,InfosVentesAmiensFoireBAC25!D9,"")</f>
        <v>VENDOLA</v>
      </c>
      <c r="B9" s="79">
        <f>IF(InfosVentesAmiensFoireBAC25!R9&lt;1,InfosVentesAmiensFoireBAC25!Z9,"")</f>
        <v>12846</v>
      </c>
      <c r="C9" s="114">
        <f>IF(InfosVentesAmiensFoireBAC25!P9=$A$3,TablVentesAmiensFoireBAC25!V9,"")</f>
        <v>8968.4272727272728</v>
      </c>
      <c r="D9" s="79">
        <f t="shared" si="1"/>
        <v>385.38</v>
      </c>
      <c r="E9" s="114" t="str">
        <f>IF(InfosVentesAmiensFoireBAC25!J9=$A$3,IF(InfosVentesAmiensFoireBAC25!R9&lt;1,TablVentesAmiensFoireBAC25!T9*70%),"")</f>
        <v/>
      </c>
      <c r="F9" s="114">
        <f>IF(TablVentesAmiensFoireBAC25!P9&gt;30,D9,"")</f>
        <v>385.38</v>
      </c>
      <c r="G9" s="114" t="str">
        <f>IF(TablVentesAmiensFoireBAC25!P9&gt;30,"",D9)</f>
        <v/>
      </c>
      <c r="H9" s="114" t="str">
        <f>IF(InfosVentesAmiensFoireBAC25!J9=$A$3,TablVentesAmiensFoireBAC25!AB9,"")</f>
        <v/>
      </c>
      <c r="I9" s="90" t="str">
        <f t="shared" si="2"/>
        <v/>
      </c>
      <c r="J9" s="113" t="e">
        <f>(C9)*IF(C9&lt;1.59,0,IF(I9&lt;=1.69,#REF!,IF(I9&lt;=1.79,#REF!,IF(I9&lt;=1.89,#REF!,IF(I9&lt;=1.99,#REF!,IF(I9&lt;=2.09,#REF!,IF(I9&lt;=2.19,#REF!,IF(I9&lt;=2.29,#REF!,IF(I9&lt;=2.39,#REF!,IF(I9&lt;2.49,#REF!,IF(I9&lt;=2.59,#REF!,IF(I9&gt;=2.6,#REF!))))))))))))</f>
        <v>#REF!</v>
      </c>
    </row>
    <row r="10" spans="1:10" ht="14.25" customHeight="1" thickBot="1" x14ac:dyDescent="0.35">
      <c r="A10" s="79" t="str">
        <f>IF(InfosVentesAmiensFoireBAC25!P10=$A$3,InfosVentesAmiensFoireBAC25!D10,"")</f>
        <v>TISSOT</v>
      </c>
      <c r="B10" s="79">
        <f>IF(InfosVentesAmiensFoireBAC25!R10&lt;1,InfosVentesAmiensFoireBAC25!Z10,"")</f>
        <v>17000</v>
      </c>
      <c r="C10" s="114">
        <f>IF(InfosVentesAmiensFoireBAC25!P10=$A$3,TablVentesAmiensFoireBAC25!V10,"")</f>
        <v>12052.827272727272</v>
      </c>
      <c r="D10" s="79">
        <f t="shared" si="1"/>
        <v>510</v>
      </c>
      <c r="E10" s="114" t="str">
        <f>IF(InfosVentesAmiensFoireBAC25!J10=$A$3,IF(InfosVentesAmiensFoireBAC25!R10&lt;1,TablVentesAmiensFoireBAC25!T10*70%),"")</f>
        <v/>
      </c>
      <c r="F10" s="114">
        <f>IF(TablVentesAmiensFoireBAC25!P10&gt;30,D10,"")</f>
        <v>510</v>
      </c>
      <c r="G10" s="114" t="str">
        <f>IF(TablVentesAmiensFoireBAC25!P10&gt;30,"",D10)</f>
        <v/>
      </c>
      <c r="H10" s="114" t="str">
        <f>IF(InfosVentesAmiensFoireBAC25!J10=$A$3,TablVentesAmiensFoireBAC25!AB10,"")</f>
        <v/>
      </c>
      <c r="I10" s="90" t="str">
        <f t="shared" si="2"/>
        <v/>
      </c>
      <c r="J10" s="113" t="e">
        <f>(C10)*IF(C10&lt;1.59,0,IF(I10&lt;=1.69,#REF!,IF(I10&lt;=1.79,#REF!,IF(I10&lt;=1.89,#REF!,IF(I10&lt;=1.99,#REF!,IF(I10&lt;=2.09,#REF!,IF(I10&lt;=2.19,#REF!,IF(I10&lt;=2.29,#REF!,IF(I10&lt;=2.39,#REF!,IF(I10&lt;2.49,#REF!,IF(I10&lt;=2.59,#REF!,IF(I10&gt;=2.6,#REF!))))))))))))</f>
        <v>#REF!</v>
      </c>
    </row>
    <row r="11" spans="1:10" ht="14.25" customHeight="1" thickBot="1" x14ac:dyDescent="0.35">
      <c r="A11" s="79" t="str">
        <f>IF(InfosVentesAmiensFoireBAC25!P11=$A$3,InfosVentesAmiensFoireBAC25!D11,"")</f>
        <v>STOPPANI</v>
      </c>
      <c r="B11" s="79">
        <f>IF(InfosVentesAmiensFoireBAC25!R11&lt;1,InfosVentesAmiensFoireBAC25!Z11,"")</f>
        <v>18922</v>
      </c>
      <c r="C11" s="114">
        <f>IF(InfosVentesAmiensFoireBAC25!P11=$A$3,TablVentesAmiensFoireBAC25!V11,"")</f>
        <v>13039.781818181818</v>
      </c>
      <c r="D11" s="79">
        <f t="shared" si="1"/>
        <v>567.66</v>
      </c>
      <c r="E11" s="114" t="str">
        <f>IF(InfosVentesAmiensFoireBAC25!J11=$A$3,IF(InfosVentesAmiensFoireBAC25!R11&lt;1,TablVentesAmiensFoireBAC25!T11*70%),"")</f>
        <v/>
      </c>
      <c r="F11" s="114">
        <f>IF(TablVentesAmiensFoireBAC25!P11&gt;30,D11,"")</f>
        <v>567.66</v>
      </c>
      <c r="G11" s="114" t="str">
        <f>IF(TablVentesAmiensFoireBAC25!P11&gt;30,"",D11)</f>
        <v/>
      </c>
      <c r="H11" s="114" t="str">
        <f>IF(InfosVentesAmiensFoireBAC25!J11=$A$3,TablVentesAmiensFoireBAC25!AB11,"")</f>
        <v/>
      </c>
      <c r="I11" s="90" t="str">
        <f t="shared" si="2"/>
        <v/>
      </c>
      <c r="J11" s="113" t="e">
        <f>(C11)*IF(C11&lt;1.59,0,IF(I11&lt;=1.69,#REF!,IF(I11&lt;=1.79,#REF!,IF(I11&lt;=1.89,#REF!,IF(I11&lt;=1.99,#REF!,IF(I11&lt;=2.09,#REF!,IF(I11&lt;=2.19,#REF!,IF(I11&lt;=2.29,#REF!,IF(I11&lt;=2.39,#REF!,IF(I11&lt;2.49,#REF!,IF(I11&lt;=2.59,#REF!,IF(I11&gt;=2.6,#REF!))))))))))))</f>
        <v>#REF!</v>
      </c>
    </row>
    <row r="12" spans="1:10" ht="14.25" customHeight="1" thickBot="1" x14ac:dyDescent="0.35">
      <c r="A12" s="79" t="str">
        <f>IF(InfosVentesAmiensFoireBAC25!P12=$A$3,InfosVentesAmiensFoireBAC25!D12,"")</f>
        <v>BARDEY</v>
      </c>
      <c r="B12" s="79">
        <f>IF(InfosVentesAmiensFoireBAC25!R12&lt;1,InfosVentesAmiensFoireBAC25!Z12,"")</f>
        <v>16000</v>
      </c>
      <c r="C12" s="114">
        <f>IF(InfosVentesAmiensFoireBAC25!P12=$A$3,TablVentesAmiensFoireBAC25!V12,"")</f>
        <v>8680.3909090909074</v>
      </c>
      <c r="D12" s="79">
        <f t="shared" si="1"/>
        <v>480</v>
      </c>
      <c r="E12" s="114" t="str">
        <f>IF(InfosVentesAmiensFoireBAC25!J12=$A$3,IF(InfosVentesAmiensFoireBAC25!R12&lt;1,TablVentesAmiensFoireBAC25!T12*70%),"")</f>
        <v/>
      </c>
      <c r="F12" s="114">
        <f>IF(TablVentesAmiensFoireBAC25!P12&gt;30,D12,"")</f>
        <v>480</v>
      </c>
      <c r="G12" s="114" t="str">
        <f>IF(TablVentesAmiensFoireBAC25!P12&gt;30,"",D12)</f>
        <v/>
      </c>
      <c r="H12" s="114" t="str">
        <f>IF(InfosVentesAmiensFoireBAC25!J12=$A$3,TablVentesAmiensFoireBAC25!AB12,"")</f>
        <v/>
      </c>
      <c r="I12" s="90" t="str">
        <f t="shared" si="2"/>
        <v/>
      </c>
      <c r="J12" s="113" t="e">
        <f>(C12)*IF(C12&lt;1.59,0,IF(I12&lt;=1.69,#REF!,IF(I12&lt;=1.79,#REF!,IF(I12&lt;=1.89,#REF!,IF(I12&lt;=1.99,#REF!,IF(I12&lt;=2.09,#REF!,IF(I12&lt;=2.19,#REF!,IF(I12&lt;=2.29,#REF!,IF(I12&lt;=2.39,#REF!,IF(I12&lt;2.49,#REF!,IF(I12&lt;=2.59,#REF!,IF(I12&gt;=2.6,#REF!))))))))))))</f>
        <v>#REF!</v>
      </c>
    </row>
    <row r="13" spans="1:10" ht="14.25" customHeight="1" thickBot="1" x14ac:dyDescent="0.35">
      <c r="A13" s="79" t="str">
        <f>IF(InfosVentesAmiensFoireBAC25!P13=$A$3,InfosVentesAmiensFoireBAC25!D13,"")</f>
        <v>BAUMONT</v>
      </c>
      <c r="B13" s="79">
        <f>IF(InfosVentesAmiensFoireBAC25!R13&lt;1,InfosVentesAmiensFoireBAC25!Z13,"")</f>
        <v>20000</v>
      </c>
      <c r="C13" s="114">
        <f>IF(InfosVentesAmiensFoireBAC25!P13=$A$3,TablVentesAmiensFoireBAC25!V13,"")</f>
        <v>13875.336363636363</v>
      </c>
      <c r="D13" s="79">
        <f t="shared" si="1"/>
        <v>600</v>
      </c>
      <c r="E13" s="114" t="str">
        <f>IF(InfosVentesAmiensFoireBAC25!J13=$A$3,IF(InfosVentesAmiensFoireBAC25!R13&lt;1,TablVentesAmiensFoireBAC25!T13*70%),"")</f>
        <v/>
      </c>
      <c r="F13" s="114" t="str">
        <f>IF(TablVentesAmiensFoireBAC25!P13&gt;30,D13,"")</f>
        <v/>
      </c>
      <c r="G13" s="114">
        <f>IF(TablVentesAmiensFoireBAC25!P13&gt;30,"",D13)</f>
        <v>600</v>
      </c>
      <c r="H13" s="114" t="str">
        <f>IF(InfosVentesAmiensFoireBAC25!J13=$A$3,TablVentesAmiensFoireBAC25!AB13,"")</f>
        <v/>
      </c>
      <c r="I13" s="90" t="str">
        <f t="shared" si="2"/>
        <v/>
      </c>
      <c r="J13" s="113" t="e">
        <f>(C13)*IF(C13&lt;1.59,0,IF(I13&lt;=1.69,#REF!,IF(I13&lt;=1.79,#REF!,IF(I13&lt;=1.89,#REF!,IF(I13&lt;=1.99,#REF!,IF(I13&lt;=2.09,#REF!,IF(I13&lt;=2.19,#REF!,IF(I13&lt;=2.29,#REF!,IF(I13&lt;=2.39,#REF!,IF(I13&lt;2.49,#REF!,IF(I13&lt;=2.59,#REF!,IF(I13&gt;=2.6,#REF!))))))))))))</f>
        <v>#REF!</v>
      </c>
    </row>
    <row r="14" spans="1:10" ht="14.25" customHeight="1" thickBot="1" x14ac:dyDescent="0.35">
      <c r="A14" s="79" t="str">
        <f>IF(InfosVentesAmiensFoireBAC25!P14=$A$3,InfosVentesAmiensFoireBAC25!D14,"")</f>
        <v>RÉTHORÉ</v>
      </c>
      <c r="B14" s="79">
        <f>IF(InfosVentesAmiensFoireBAC25!R14&lt;1,InfosVentesAmiensFoireBAC25!Z14,"")</f>
        <v>15820</v>
      </c>
      <c r="C14" s="114">
        <f>IF(InfosVentesAmiensFoireBAC25!P14=$A$3,TablVentesAmiensFoireBAC25!V14,"")</f>
        <v>11265.027272727271</v>
      </c>
      <c r="D14" s="79">
        <f t="shared" si="1"/>
        <v>474.59999999999997</v>
      </c>
      <c r="E14" s="114" t="str">
        <f>IF(InfosVentesAmiensFoireBAC25!J14=$A$3,IF(InfosVentesAmiensFoireBAC25!R14&lt;1,TablVentesAmiensFoireBAC25!T14*70%),"")</f>
        <v/>
      </c>
      <c r="F14" s="114" t="str">
        <f>IF(TablVentesAmiensFoireBAC25!P14&gt;30,D14,"")</f>
        <v/>
      </c>
      <c r="G14" s="114">
        <f>IF(TablVentesAmiensFoireBAC25!P14&gt;30,"",D14)</f>
        <v>474.59999999999997</v>
      </c>
      <c r="H14" s="114" t="str">
        <f>IF(InfosVentesAmiensFoireBAC25!J14=$A$3,TablVentesAmiensFoireBAC25!AB14,"")</f>
        <v/>
      </c>
      <c r="I14" s="90" t="str">
        <f t="shared" si="2"/>
        <v/>
      </c>
      <c r="J14" s="113" t="e">
        <f>(C14)*IF(C14&lt;1.59,0,IF(I14&lt;=1.69,#REF!,IF(I14&lt;=1.79,#REF!,IF(I14&lt;=1.89,#REF!,IF(I14&lt;=1.99,#REF!,IF(I14&lt;=2.09,#REF!,IF(I14&lt;=2.19,#REF!,IF(I14&lt;=2.29,#REF!,IF(I14&lt;=2.39,#REF!,IF(I14&lt;2.49,#REF!,IF(I14&lt;=2.59,#REF!,IF(I14&gt;=2.6,#REF!))))))))))))</f>
        <v>#REF!</v>
      </c>
    </row>
    <row r="15" spans="1:10" ht="14.25" customHeight="1" thickBot="1" x14ac:dyDescent="0.35">
      <c r="A15" s="79" t="str">
        <f>IF(InfosVentesAmiensFoireBAC25!P15=$A$3,InfosVentesAmiensFoireBAC25!D15,"")</f>
        <v/>
      </c>
      <c r="B15" s="79">
        <f>IF(InfosVentesAmiensFoireBAC25!R15&lt;1,InfosVentesAmiensFoireBAC25!Z15,"")</f>
        <v>0</v>
      </c>
      <c r="C15" s="114" t="str">
        <f>IF(InfosVentesAmiensFoireBAC25!P15=$A$3,TablVentesAmiensFoireBAC25!V15,"")</f>
        <v/>
      </c>
      <c r="D15" s="79">
        <f t="shared" si="1"/>
        <v>0</v>
      </c>
      <c r="E15" s="114" t="str">
        <f>IF(InfosVentesAmiensFoireBAC25!J15=$A$3,IF(InfosVentesAmiensFoireBAC25!R15&lt;1,TablVentesAmiensFoireBAC25!T15*70%),"")</f>
        <v/>
      </c>
      <c r="F15" s="114" t="str">
        <f>IF(TablVentesAmiensFoireBAC25!P15&gt;30,D15,"")</f>
        <v/>
      </c>
      <c r="G15" s="114">
        <f>IF(TablVentesAmiensFoireBAC25!P15&gt;30,"",D15)</f>
        <v>0</v>
      </c>
      <c r="H15" s="114" t="str">
        <f>IF(InfosVentesAmiensFoireBAC25!J15=$A$3,TablVentesAmiensFoireBAC25!AB15,"")</f>
        <v/>
      </c>
      <c r="I15" s="90" t="str">
        <f t="shared" si="2"/>
        <v/>
      </c>
      <c r="J15" s="113" t="e">
        <f>(C15)*IF(C15&lt;1.59,0,IF(I15&lt;=1.69,#REF!,IF(I15&lt;=1.79,#REF!,IF(I15&lt;=1.89,#REF!,IF(I15&lt;=1.99,#REF!,IF(I15&lt;=2.09,#REF!,IF(I15&lt;=2.19,#REF!,IF(I15&lt;=2.29,#REF!,IF(I15&lt;=2.39,#REF!,IF(I15&lt;2.49,#REF!,IF(I15&lt;=2.59,#REF!,IF(I15&gt;=2.6,#REF!))))))))))))</f>
        <v>#VALUE!</v>
      </c>
    </row>
    <row r="16" spans="1:10" ht="14.25" customHeight="1" thickBot="1" x14ac:dyDescent="0.35">
      <c r="A16" s="79" t="str">
        <f>IF(InfosVentesAmiensFoireBAC25!P16=$A$3,InfosVentesAmiensFoireBAC25!D16,"")</f>
        <v/>
      </c>
      <c r="B16" s="79">
        <f>IF(InfosVentesAmiensFoireBAC25!R16&lt;1,InfosVentesAmiensFoireBAC25!Z16,"")</f>
        <v>0</v>
      </c>
      <c r="C16" s="114" t="str">
        <f>IF(InfosVentesAmiensFoireBAC25!P16=$A$3,TablVentesAmiensFoireBAC25!V16,"")</f>
        <v/>
      </c>
      <c r="D16" s="79">
        <f t="shared" si="1"/>
        <v>0</v>
      </c>
      <c r="E16" s="114" t="str">
        <f>IF(InfosVentesAmiensFoireBAC25!J16=$A$3,IF(InfosVentesAmiensFoireBAC25!R16&lt;1,TablVentesAmiensFoireBAC25!T16*70%),"")</f>
        <v/>
      </c>
      <c r="F16" s="114" t="str">
        <f>IF(TablVentesAmiensFoireBAC25!P16&gt;30,D16,"")</f>
        <v/>
      </c>
      <c r="G16" s="114">
        <f>IF(TablVentesAmiensFoireBAC25!P16&gt;30,"",D16)</f>
        <v>0</v>
      </c>
      <c r="H16" s="114" t="str">
        <f>IF(InfosVentesAmiensFoireBAC25!J16=$A$3,TablVentesAmiensFoireBAC25!AB16,"")</f>
        <v/>
      </c>
      <c r="I16" s="90" t="str">
        <f t="shared" si="2"/>
        <v/>
      </c>
      <c r="J16" s="113" t="e">
        <f>(C16)*IF(C16&lt;1.59,0,IF(I16&lt;=1.69,#REF!,IF(I16&lt;=1.79,#REF!,IF(I16&lt;=1.89,#REF!,IF(I16&lt;=1.99,#REF!,IF(I16&lt;=2.09,#REF!,IF(I16&lt;=2.19,#REF!,IF(I16&lt;=2.29,#REF!,IF(I16&lt;=2.39,#REF!,IF(I16&lt;2.49,#REF!,IF(I16&lt;=2.59,#REF!,IF(I16&gt;=2.6,#REF!))))))))))))</f>
        <v>#VALUE!</v>
      </c>
    </row>
    <row r="17" spans="1:10" ht="14.25" customHeight="1" thickBot="1" x14ac:dyDescent="0.35">
      <c r="A17" s="79" t="str">
        <f>IF(InfosVentesAmiensFoireBAC25!P17=$A$3,InfosVentesAmiensFoireBAC25!D17,"")</f>
        <v/>
      </c>
      <c r="B17" s="79">
        <f>IF(InfosVentesAmiensFoireBAC25!R17&lt;1,InfosVentesAmiensFoireBAC25!Z17,"")</f>
        <v>0</v>
      </c>
      <c r="C17" s="114" t="str">
        <f>IF(InfosVentesAmiensFoireBAC25!P17=$A$3,TablVentesAmiensFoireBAC25!V17,"")</f>
        <v/>
      </c>
      <c r="D17" s="79">
        <f t="shared" si="1"/>
        <v>0</v>
      </c>
      <c r="E17" s="114" t="str">
        <f>IF(InfosVentesAmiensFoireBAC25!J17=$A$3,IF(InfosVentesAmiensFoireBAC25!R17&lt;1,TablVentesAmiensFoireBAC25!T17*70%),"")</f>
        <v/>
      </c>
      <c r="F17" s="114" t="str">
        <f>IF(TablVentesAmiensFoireBAC25!P17&gt;30,D17,"")</f>
        <v/>
      </c>
      <c r="G17" s="114">
        <f>IF(TablVentesAmiensFoireBAC25!P17&gt;30,"",D17)</f>
        <v>0</v>
      </c>
      <c r="H17" s="114" t="str">
        <f>IF(InfosVentesAmiensFoireBAC25!J17=$A$3,TablVentesAmiensFoireBAC25!AB17,"")</f>
        <v/>
      </c>
      <c r="I17" s="90" t="str">
        <f t="shared" si="2"/>
        <v/>
      </c>
      <c r="J17" s="113" t="e">
        <f>(C17)*IF(C17&lt;1.59,0,IF(I17&lt;=1.69,#REF!,IF(I17&lt;=1.79,#REF!,IF(I17&lt;=1.89,#REF!,IF(I17&lt;=1.99,#REF!,IF(I17&lt;=2.09,#REF!,IF(I17&lt;=2.19,#REF!,IF(I17&lt;=2.29,#REF!,IF(I17&lt;=2.39,#REF!,IF(I17&lt;2.49,#REF!,IF(I17&lt;=2.59,#REF!,IF(I17&gt;=2.6,#REF!))))))))))))</f>
        <v>#VALUE!</v>
      </c>
    </row>
    <row r="18" spans="1:10" ht="14.25" customHeight="1" thickBot="1" x14ac:dyDescent="0.35">
      <c r="A18" s="79" t="str">
        <f>IF(InfosVentesAmiensFoireBAC25!P18=$A$3,InfosVentesAmiensFoireBAC25!D18,"")</f>
        <v/>
      </c>
      <c r="B18" s="79">
        <f>IF(InfosVentesAmiensFoireBAC25!R18&lt;1,InfosVentesAmiensFoireBAC25!Z18,"")</f>
        <v>0</v>
      </c>
      <c r="C18" s="114" t="str">
        <f>IF(InfosVentesAmiensFoireBAC25!P18=$A$3,TablVentesAmiensFoireBAC25!V18,"")</f>
        <v/>
      </c>
      <c r="D18" s="79">
        <f t="shared" si="1"/>
        <v>0</v>
      </c>
      <c r="E18" s="114" t="str">
        <f>IF(InfosVentesAmiensFoireBAC25!J18=$A$3,IF(InfosVentesAmiensFoireBAC25!R18&lt;1,TablVentesAmiensFoireBAC25!T18*70%),"")</f>
        <v/>
      </c>
      <c r="F18" s="114" t="str">
        <f>IF(TablVentesAmiensFoireBAC25!P18&gt;30,D18,"")</f>
        <v/>
      </c>
      <c r="G18" s="114">
        <f>IF(TablVentesAmiensFoireBAC25!P18&gt;30,"",D18)</f>
        <v>0</v>
      </c>
      <c r="H18" s="114" t="str">
        <f>IF(InfosVentesAmiensFoireBAC25!J18=$A$3,TablVentesAmiensFoireBAC25!AB18,"")</f>
        <v/>
      </c>
      <c r="I18" s="90" t="str">
        <f t="shared" si="2"/>
        <v/>
      </c>
      <c r="J18" s="113" t="e">
        <f>(C18)*IF(C18&lt;1.59,0,IF(I18&lt;=1.69,#REF!,IF(I18&lt;=1.79,#REF!,IF(I18&lt;=1.89,#REF!,IF(I18&lt;=1.99,#REF!,IF(I18&lt;=2.09,#REF!,IF(I18&lt;=2.19,#REF!,IF(I18&lt;=2.29,#REF!,IF(I18&lt;=2.39,#REF!,IF(I18&lt;2.49,#REF!,IF(I18&lt;=2.59,#REF!,IF(I18&gt;=2.6,#REF!))))))))))))</f>
        <v>#VALUE!</v>
      </c>
    </row>
    <row r="19" spans="1:10" ht="14.25" customHeight="1" thickBot="1" x14ac:dyDescent="0.35">
      <c r="A19" s="79" t="str">
        <f>IF(InfosVentesAmiensFoireBAC25!P19=$A$3,InfosVentesAmiensFoireBAC25!D19,"")</f>
        <v/>
      </c>
      <c r="B19" s="79">
        <f>IF(InfosVentesAmiensFoireBAC25!R19&lt;1,InfosVentesAmiensFoireBAC25!Z19,"")</f>
        <v>0</v>
      </c>
      <c r="C19" s="114" t="str">
        <f>IF(InfosVentesAmiensFoireBAC25!P19=$A$3,TablVentesAmiensFoireBAC25!V19,"")</f>
        <v/>
      </c>
      <c r="D19" s="79">
        <f t="shared" si="1"/>
        <v>0</v>
      </c>
      <c r="E19" s="114" t="str">
        <f>IF(InfosVentesAmiensFoireBAC25!J19=$A$3,IF(InfosVentesAmiensFoireBAC25!R19&lt;1,TablVentesAmiensFoireBAC25!T19*70%),"")</f>
        <v/>
      </c>
      <c r="F19" s="114" t="str">
        <f>IF(TablVentesAmiensFoireBAC25!P19&gt;30,D19,"")</f>
        <v/>
      </c>
      <c r="G19" s="114">
        <f>IF(TablVentesAmiensFoireBAC25!P19&gt;30,"",D19)</f>
        <v>0</v>
      </c>
      <c r="H19" s="114" t="str">
        <f>IF(InfosVentesAmiensFoireBAC25!J19=$A$3,TablVentesAmiensFoireBAC25!AB19,"")</f>
        <v/>
      </c>
      <c r="I19" s="90" t="str">
        <f t="shared" si="2"/>
        <v/>
      </c>
      <c r="J19" s="113" t="e">
        <f>(C19)*IF(C19&lt;1.59,0,IF(I19&lt;=1.69,#REF!,IF(I19&lt;=1.79,#REF!,IF(I19&lt;=1.89,#REF!,IF(I19&lt;=1.99,#REF!,IF(I19&lt;=2.09,#REF!,IF(I19&lt;=2.19,#REF!,IF(I19&lt;=2.29,#REF!,IF(I19&lt;=2.39,#REF!,IF(I19&lt;2.49,#REF!,IF(I19&lt;=2.59,#REF!,IF(I19&gt;=2.6,#REF!))))))))))))</f>
        <v>#VALUE!</v>
      </c>
    </row>
    <row r="20" spans="1:10" ht="14.25" customHeight="1" thickBot="1" x14ac:dyDescent="0.35">
      <c r="A20" s="79" t="str">
        <f>IF(InfosVentesAmiensFoireBAC25!P20=$A$3,InfosVentesAmiensFoireBAC25!D20,"")</f>
        <v/>
      </c>
      <c r="B20" s="79">
        <f>IF(InfosVentesAmiensFoireBAC25!R20&lt;1,InfosVentesAmiensFoireBAC25!Z20,"")</f>
        <v>0</v>
      </c>
      <c r="C20" s="114" t="str">
        <f>IF(InfosVentesAmiensFoireBAC25!P20=$A$3,TablVentesAmiensFoireBAC25!V19,"")</f>
        <v/>
      </c>
      <c r="D20" s="79">
        <f t="shared" ref="D20:D68" si="3">B20*3%</f>
        <v>0</v>
      </c>
      <c r="E20" s="114" t="str">
        <f>IF(InfosVentesAmiensFoireBAC25!J19=$A$3,IF(InfosVentesAmiensFoireBAC25!R19&lt;1,TablVentesAmiensFoireBAC25!T19*70%),"")</f>
        <v/>
      </c>
      <c r="F20" s="114" t="str">
        <f>IF(TablVentesAmiensFoireBAC25!P20&gt;30,D20,"")</f>
        <v/>
      </c>
      <c r="G20" s="114">
        <f>IF(TablVentesAmiensFoireBAC25!P19&gt;30,"",D20)</f>
        <v>0</v>
      </c>
      <c r="H20" s="114" t="str">
        <f>IF(InfosVentesAmiensFoireBAC25!J19=$A$3,TablVentesAmiensFoireBAC25!AB19,"")</f>
        <v/>
      </c>
      <c r="I20" s="90" t="str">
        <f t="shared" si="0"/>
        <v/>
      </c>
      <c r="J20" s="113" t="e">
        <f>(C20)*IF(C20&lt;1.59,0,IF(I20&lt;=1.69,#REF!,IF(I20&lt;=1.79,#REF!,IF(I20&lt;=1.89,#REF!,IF(I20&lt;=1.99,#REF!,IF(I20&lt;=2.09,#REF!,IF(I20&lt;=2.19,#REF!,IF(I20&lt;=2.29,#REF!,IF(I20&lt;=2.39,#REF!,IF(I20&lt;2.49,#REF!,IF(I20&lt;=2.59,#REF!,IF(I20&gt;=2.6,#REF!))))))))))))</f>
        <v>#VALUE!</v>
      </c>
    </row>
    <row r="21" spans="1:10" ht="14.25" customHeight="1" thickBot="1" x14ac:dyDescent="0.35">
      <c r="A21" s="79" t="str">
        <f>IF(InfosVentesAmiensFoireBAC25!P21=$A$3,InfosVentesAmiensFoireBAC25!D21,"")</f>
        <v/>
      </c>
      <c r="B21" s="79">
        <f>IF(InfosVentesAmiensFoireBAC25!R21&lt;1,InfosVentesAmiensFoireBAC25!Z21,"")</f>
        <v>0</v>
      </c>
      <c r="C21" s="114" t="str">
        <f>IF(InfosVentesAmiensFoireBAC25!P21=$A$3,TablVentesAmiensFoireBAC25!V20,"")</f>
        <v/>
      </c>
      <c r="D21" s="79">
        <f t="shared" si="3"/>
        <v>0</v>
      </c>
      <c r="E21" s="114" t="str">
        <f>IF(InfosVentesAmiensFoireBAC25!J20=$A$3,IF(InfosVentesAmiensFoireBAC25!R20&lt;1,TablVentesAmiensFoireBAC25!T20*70%),"")</f>
        <v/>
      </c>
      <c r="F21" s="114" t="str">
        <f>IF(TablVentesAmiensFoireBAC25!P21&gt;30,D21,"")</f>
        <v/>
      </c>
      <c r="G21" s="114">
        <f>IF(TablVentesAmiensFoireBAC25!P20&gt;30,"",D21)</f>
        <v>0</v>
      </c>
      <c r="H21" s="114" t="str">
        <f>IF(InfosVentesAmiensFoireBAC25!J20=$A$3,TablVentesAmiensFoireBAC25!AB20,"")</f>
        <v/>
      </c>
      <c r="I21" s="90" t="str">
        <f t="shared" si="0"/>
        <v/>
      </c>
      <c r="J21" s="113" t="e">
        <f>(C21)*IF(C21&lt;1.59,0,IF(I21&lt;=1.69,#REF!,IF(I21&lt;=1.79,#REF!,IF(I21&lt;=1.89,#REF!,IF(I21&lt;=1.99,#REF!,IF(I21&lt;=2.09,#REF!,IF(I21&lt;=2.19,#REF!,IF(I21&lt;=2.29,#REF!,IF(I21&lt;=2.39,#REF!,IF(I21&lt;2.49,#REF!,IF(I21&lt;=2.59,#REF!,IF(I21&gt;=2.6,#REF!))))))))))))</f>
        <v>#VALUE!</v>
      </c>
    </row>
    <row r="22" spans="1:10" ht="14.25" customHeight="1" thickBot="1" x14ac:dyDescent="0.35">
      <c r="A22" s="79" t="str">
        <f>IF(InfosVentesAmiensFoireBAC25!P22=$A$3,InfosVentesAmiensFoireBAC25!D22,"")</f>
        <v/>
      </c>
      <c r="B22" s="79">
        <f>IF(InfosVentesAmiensFoireBAC25!R22&lt;1,InfosVentesAmiensFoireBAC25!Z22,"")</f>
        <v>0</v>
      </c>
      <c r="C22" s="114" t="str">
        <f>IF(InfosVentesAmiensFoireBAC25!P22=$A$3,TablVentesAmiensFoireBAC25!V21,"")</f>
        <v/>
      </c>
      <c r="D22" s="79">
        <f t="shared" si="3"/>
        <v>0</v>
      </c>
      <c r="E22" s="114" t="str">
        <f>IF(InfosVentesAmiensFoireBAC25!J21=$A$3,IF(InfosVentesAmiensFoireBAC25!R21&lt;1,TablVentesAmiensFoireBAC25!T21*70%),"")</f>
        <v/>
      </c>
      <c r="F22" s="114" t="str">
        <f>IF(TablVentesAmiensFoireBAC25!P22&gt;30,D22,"")</f>
        <v/>
      </c>
      <c r="G22" s="114">
        <f>IF(TablVentesAmiensFoireBAC25!P21&gt;30,"",D22)</f>
        <v>0</v>
      </c>
      <c r="H22" s="114" t="str">
        <f>IF(InfosVentesAmiensFoireBAC25!J21=$A$3,TablVentesAmiensFoireBAC25!AB21,"")</f>
        <v/>
      </c>
      <c r="I22" s="90" t="str">
        <f t="shared" si="0"/>
        <v/>
      </c>
      <c r="J22" s="113" t="e">
        <f>(C22)*IF(C22&lt;1.59,0,IF(I22&lt;=1.69,#REF!,IF(I22&lt;=1.79,#REF!,IF(I22&lt;=1.89,#REF!,IF(I22&lt;=1.99,#REF!,IF(I22&lt;=2.09,#REF!,IF(I22&lt;=2.19,#REF!,IF(I22&lt;=2.29,#REF!,IF(I22&lt;=2.39,#REF!,IF(I22&lt;2.49,#REF!,IF(I22&lt;=2.59,#REF!,IF(I22&gt;=2.6,#REF!))))))))))))</f>
        <v>#VALUE!</v>
      </c>
    </row>
    <row r="23" spans="1:10" ht="14.25" customHeight="1" thickBot="1" x14ac:dyDescent="0.35">
      <c r="A23" s="79" t="str">
        <f>IF(InfosVentesAmiensFoireBAC25!P23=$A$3,InfosVentesAmiensFoireBAC25!D23,"")</f>
        <v/>
      </c>
      <c r="B23" s="79">
        <f>IF(InfosVentesAmiensFoireBAC25!R23&lt;1,InfosVentesAmiensFoireBAC25!Z23,"")</f>
        <v>0</v>
      </c>
      <c r="C23" s="114" t="str">
        <f>IF(InfosVentesAmiensFoireBAC25!P23=$A$3,TablVentesAmiensFoireBAC25!V22,"")</f>
        <v/>
      </c>
      <c r="D23" s="79">
        <f t="shared" si="3"/>
        <v>0</v>
      </c>
      <c r="E23" s="114" t="str">
        <f>IF(InfosVentesAmiensFoireBAC25!J22=$A$3,IF(InfosVentesAmiensFoireBAC25!R22&lt;1,TablVentesAmiensFoireBAC25!T22*70%),"")</f>
        <v/>
      </c>
      <c r="F23" s="114" t="str">
        <f>IF(TablVentesAmiensFoireBAC25!P23&gt;30,D23,"")</f>
        <v/>
      </c>
      <c r="G23" s="114">
        <f>IF(TablVentesAmiensFoireBAC25!P22&gt;30,"",D23)</f>
        <v>0</v>
      </c>
      <c r="H23" s="114" t="str">
        <f>IF(InfosVentesAmiensFoireBAC25!J22=$A$3,TablVentesAmiensFoireBAC25!AB22,"")</f>
        <v/>
      </c>
      <c r="I23" s="90" t="str">
        <f t="shared" si="0"/>
        <v/>
      </c>
      <c r="J23" s="113" t="e">
        <f>(C23)*IF(C23&lt;1.59,0,IF(I23&lt;=1.69,#REF!,IF(I23&lt;=1.79,#REF!,IF(I23&lt;=1.89,#REF!,IF(I23&lt;=1.99,#REF!,IF(I23&lt;=2.09,#REF!,IF(I23&lt;=2.19,#REF!,IF(I23&lt;=2.29,#REF!,IF(I23&lt;=2.39,#REF!,IF(I23&lt;2.49,#REF!,IF(I23&lt;=2.59,#REF!,IF(I23&gt;=2.6,#REF!))))))))))))</f>
        <v>#VALUE!</v>
      </c>
    </row>
    <row r="24" spans="1:10" ht="14.25" customHeight="1" thickBot="1" x14ac:dyDescent="0.35">
      <c r="A24" s="79" t="str">
        <f>IF(InfosVentesAmiensFoireBAC25!P24=$A$3,InfosVentesAmiensFoireBAC25!D24,"")</f>
        <v/>
      </c>
      <c r="B24" s="79">
        <f>IF(InfosVentesAmiensFoireBAC25!R24&lt;1,InfosVentesAmiensFoireBAC25!Z24,"")</f>
        <v>0</v>
      </c>
      <c r="C24" s="114" t="str">
        <f>IF(InfosVentesAmiensFoireBAC25!P24=$A$3,TablVentesAmiensFoireBAC25!V23,"")</f>
        <v/>
      </c>
      <c r="D24" s="79">
        <f t="shared" si="3"/>
        <v>0</v>
      </c>
      <c r="E24" s="114" t="str">
        <f>IF(InfosVentesAmiensFoireBAC25!J23=$A$3,IF(InfosVentesAmiensFoireBAC25!R23&lt;1,TablVentesAmiensFoireBAC25!T23*70%),"")</f>
        <v/>
      </c>
      <c r="F24" s="114" t="str">
        <f>IF(TablVentesAmiensFoireBAC25!P24&gt;30,D24,"")</f>
        <v/>
      </c>
      <c r="G24" s="114">
        <f>IF(TablVentesAmiensFoireBAC25!P23&gt;30,"",D24)</f>
        <v>0</v>
      </c>
      <c r="H24" s="114" t="str">
        <f>IF(InfosVentesAmiensFoireBAC25!J23=$A$3,TablVentesAmiensFoireBAC25!AB23,"")</f>
        <v/>
      </c>
      <c r="I24" s="90" t="str">
        <f t="shared" si="0"/>
        <v/>
      </c>
      <c r="J24" s="113" t="e">
        <f>(C24)*IF(C24&lt;1.59,0,IF(I24&lt;=1.69,#REF!,IF(I24&lt;=1.79,#REF!,IF(I24&lt;=1.89,#REF!,IF(I24&lt;=1.99,#REF!,IF(I24&lt;=2.09,#REF!,IF(I24&lt;=2.19,#REF!,IF(I24&lt;=2.29,#REF!,IF(I24&lt;=2.39,#REF!,IF(I24&lt;2.49,#REF!,IF(I24&lt;=2.59,#REF!,IF(I24&gt;=2.6,#REF!))))))))))))</f>
        <v>#VALUE!</v>
      </c>
    </row>
    <row r="25" spans="1:10" ht="14.25" customHeight="1" thickBot="1" x14ac:dyDescent="0.35">
      <c r="A25" s="79" t="str">
        <f>IF(InfosVentesAmiensFoireBAC25!P25=$A$3,InfosVentesAmiensFoireBAC25!D25,"")</f>
        <v/>
      </c>
      <c r="B25" s="79">
        <f>IF(InfosVentesAmiensFoireBAC25!R25&lt;1,InfosVentesAmiensFoireBAC25!Z25,"")</f>
        <v>0</v>
      </c>
      <c r="C25" s="114" t="str">
        <f>IF(InfosVentesAmiensFoireBAC25!P25=$A$3,TablVentesAmiensFoireBAC25!V24,"")</f>
        <v/>
      </c>
      <c r="D25" s="79">
        <f t="shared" si="3"/>
        <v>0</v>
      </c>
      <c r="E25" s="114" t="str">
        <f>IF(InfosVentesAmiensFoireBAC25!J24=$A$3,IF(InfosVentesAmiensFoireBAC25!R24&lt;1,TablVentesAmiensFoireBAC25!T24*70%),"")</f>
        <v/>
      </c>
      <c r="F25" s="114" t="str">
        <f>IF(TablVentesAmiensFoireBAC25!P25&gt;30,D25,"")</f>
        <v/>
      </c>
      <c r="G25" s="114">
        <f>IF(TablVentesAmiensFoireBAC25!P24&gt;30,"",D25)</f>
        <v>0</v>
      </c>
      <c r="H25" s="114" t="str">
        <f>IF(InfosVentesAmiensFoireBAC25!J24=$A$3,TablVentesAmiensFoireBAC25!AB24,"")</f>
        <v/>
      </c>
      <c r="I25" s="90" t="str">
        <f t="shared" si="0"/>
        <v/>
      </c>
      <c r="J25" s="113" t="e">
        <f>(C25)*IF(C25&lt;1.59,0,IF(I25&lt;=1.69,#REF!,IF(I25&lt;=1.79,#REF!,IF(I25&lt;=1.89,#REF!,IF(I25&lt;=1.99,#REF!,IF(I25&lt;=2.09,#REF!,IF(I25&lt;=2.19,#REF!,IF(I25&lt;=2.29,#REF!,IF(I25&lt;=2.39,#REF!,IF(I25&lt;2.49,#REF!,IF(I25&lt;=2.59,#REF!,IF(I25&gt;=2.6,#REF!))))))))))))</f>
        <v>#VALUE!</v>
      </c>
    </row>
    <row r="26" spans="1:10" ht="14.25" customHeight="1" thickBot="1" x14ac:dyDescent="0.35">
      <c r="A26" s="79" t="str">
        <f>IF(InfosVentesAmiensFoireBAC25!P26=$A$3,InfosVentesAmiensFoireBAC25!D26,"")</f>
        <v/>
      </c>
      <c r="B26" s="79">
        <f>IF(InfosVentesAmiensFoireBAC25!R26&lt;1,InfosVentesAmiensFoireBAC25!Z26,"")</f>
        <v>0</v>
      </c>
      <c r="C26" s="114" t="str">
        <f>IF(InfosVentesAmiensFoireBAC25!P26=$A$3,TablVentesAmiensFoireBAC25!V25,"")</f>
        <v/>
      </c>
      <c r="D26" s="79">
        <f t="shared" si="3"/>
        <v>0</v>
      </c>
      <c r="E26" s="114" t="str">
        <f>IF(InfosVentesAmiensFoireBAC25!J25=$A$3,IF(InfosVentesAmiensFoireBAC25!R25&lt;1,TablVentesAmiensFoireBAC25!T25*70%),"")</f>
        <v/>
      </c>
      <c r="F26" s="114" t="str">
        <f>IF(TablVentesAmiensFoireBAC25!P25&gt;30,D26,"")</f>
        <v/>
      </c>
      <c r="G26" s="114">
        <f>IF(TablVentesAmiensFoireBAC25!P25&gt;30,"",D26)</f>
        <v>0</v>
      </c>
      <c r="H26" s="114" t="str">
        <f>IF(InfosVentesAmiensFoireBAC25!J25=$A$3,TablVentesAmiensFoireBAC25!AB25,"")</f>
        <v/>
      </c>
      <c r="I26" s="90" t="str">
        <f t="shared" si="0"/>
        <v/>
      </c>
      <c r="J26" s="113" t="e">
        <f>(C26)*IF(C26&lt;1.59,0,IF(I26&lt;=1.69,#REF!,IF(I26&lt;=1.79,#REF!,IF(I26&lt;=1.89,#REF!,IF(I26&lt;=1.99,#REF!,IF(I26&lt;=2.09,#REF!,IF(I26&lt;=2.19,#REF!,IF(I26&lt;=2.29,#REF!,IF(I26&lt;=2.39,#REF!,IF(I26&lt;2.49,#REF!,IF(I26&lt;=2.59,#REF!,IF(I26&gt;=2.6,#REF!))))))))))))</f>
        <v>#VALUE!</v>
      </c>
    </row>
    <row r="27" spans="1:10" ht="14.25" customHeight="1" thickBot="1" x14ac:dyDescent="0.35">
      <c r="A27" s="79" t="str">
        <f>IF(InfosVentesAmiensFoireBAC25!P27=$A$3,InfosVentesAmiensFoireBAC25!D27,"")</f>
        <v/>
      </c>
      <c r="B27" s="79">
        <f>IF(InfosVentesAmiensFoireBAC25!R27&lt;1,InfosVentesAmiensFoireBAC25!Z27,"")</f>
        <v>0</v>
      </c>
      <c r="C27" s="114" t="str">
        <f>IF(InfosVentesAmiensFoireBAC25!P27=$A$3,TablVentesAmiensFoireBAC25!V26,"")</f>
        <v/>
      </c>
      <c r="D27" s="79">
        <f t="shared" si="3"/>
        <v>0</v>
      </c>
      <c r="E27" s="114" t="str">
        <f>IF(InfosVentesAmiensFoireBAC25!J26=$A$3,IF(InfosVentesAmiensFoireBAC25!R26&lt;1,TablVentesAmiensFoireBAC25!T26*70%),"")</f>
        <v/>
      </c>
      <c r="F27" s="114" t="str">
        <f>IF(TablVentesAmiensFoireBAC25!P26&gt;30,D27,"")</f>
        <v/>
      </c>
      <c r="G27" s="114">
        <f>IF(TablVentesAmiensFoireBAC25!P26&gt;30,"",D27)</f>
        <v>0</v>
      </c>
      <c r="H27" s="114" t="str">
        <f>IF(InfosVentesAmiensFoireBAC25!J26=$A$3,TablVentesAmiensFoireBAC25!AB26,"")</f>
        <v/>
      </c>
      <c r="I27" s="90" t="str">
        <f t="shared" si="0"/>
        <v/>
      </c>
      <c r="J27" s="113" t="e">
        <f>(C27)*IF(C27&lt;1.59,0,IF(I27&lt;=1.69,#REF!,IF(I27&lt;=1.79,#REF!,IF(I27&lt;=1.89,#REF!,IF(I27&lt;=1.99,#REF!,IF(I27&lt;=2.09,#REF!,IF(I27&lt;=2.19,#REF!,IF(I27&lt;=2.29,#REF!,IF(I27&lt;=2.39,#REF!,IF(I27&lt;2.49,#REF!,IF(I27&lt;=2.59,#REF!,IF(I27&gt;=2.6,#REF!))))))))))))</f>
        <v>#VALUE!</v>
      </c>
    </row>
    <row r="28" spans="1:10" ht="14.25" customHeight="1" thickBot="1" x14ac:dyDescent="0.35">
      <c r="A28" s="79" t="str">
        <f>IF(InfosVentesAmiensFoireBAC25!P28=$A$3,InfosVentesAmiensFoireBAC25!D28,"")</f>
        <v/>
      </c>
      <c r="B28" s="79">
        <f>IF(InfosVentesAmiensFoireBAC25!R28&lt;1,InfosVentesAmiensFoireBAC25!Z28,"")</f>
        <v>0</v>
      </c>
      <c r="C28" s="114" t="str">
        <f>IF(InfosVentesAmiensFoireBAC25!P28=$A$3,TablVentesAmiensFoireBAC25!V27,"")</f>
        <v/>
      </c>
      <c r="D28" s="79">
        <f t="shared" si="3"/>
        <v>0</v>
      </c>
      <c r="E28" s="114" t="str">
        <f>IF(InfosVentesAmiensFoireBAC25!J27=$A$3,IF(InfosVentesAmiensFoireBAC25!R27&lt;1,TablVentesAmiensFoireBAC25!T27*70%),"")</f>
        <v/>
      </c>
      <c r="F28" s="114" t="str">
        <f>IF(TablVentesAmiensFoireBAC25!P27&gt;30,D28,"")</f>
        <v/>
      </c>
      <c r="G28" s="114">
        <f>IF(TablVentesAmiensFoireBAC25!P27&gt;30,"",D28)</f>
        <v>0</v>
      </c>
      <c r="H28" s="114" t="str">
        <f>IF(InfosVentesAmiensFoireBAC25!J27=$A$3,TablVentesAmiensFoireBAC25!AB27,"")</f>
        <v/>
      </c>
      <c r="I28" s="90" t="str">
        <f t="shared" si="0"/>
        <v/>
      </c>
      <c r="J28" s="113" t="e">
        <f>(C28)*IF(C28&lt;1.59,0,IF(I28&lt;=1.69,#REF!,IF(I28&lt;=1.79,#REF!,IF(I28&lt;=1.89,#REF!,IF(I28&lt;=1.99,#REF!,IF(I28&lt;=2.09,#REF!,IF(I28&lt;=2.19,#REF!,IF(I28&lt;=2.29,#REF!,IF(I28&lt;=2.39,#REF!,IF(I28&lt;2.49,#REF!,IF(I28&lt;=2.59,#REF!,IF(I28&gt;=2.6,#REF!))))))))))))</f>
        <v>#VALUE!</v>
      </c>
    </row>
    <row r="29" spans="1:10" ht="14.25" customHeight="1" thickBot="1" x14ac:dyDescent="0.35">
      <c r="A29" s="79" t="str">
        <f>IF(InfosVentesAmiensFoireBAC25!P29=$A$3,InfosVentesAmiensFoireBAC25!D29,"")</f>
        <v/>
      </c>
      <c r="B29" s="79">
        <f>IF(InfosVentesAmiensFoireBAC25!R29&lt;1,InfosVentesAmiensFoireBAC25!Z29,"")</f>
        <v>0</v>
      </c>
      <c r="C29" s="114" t="str">
        <f>IF(InfosVentesAmiensFoireBAC25!P29=$A$3,TablVentesAmiensFoireBAC25!V28,"")</f>
        <v/>
      </c>
      <c r="D29" s="79">
        <f t="shared" si="3"/>
        <v>0</v>
      </c>
      <c r="E29" s="114" t="str">
        <f>IF(InfosVentesAmiensFoireBAC25!J28=$A$3,IF(InfosVentesAmiensFoireBAC25!R28&lt;1,TablVentesAmiensFoireBAC25!T28*70%),"")</f>
        <v/>
      </c>
      <c r="F29" s="114" t="str">
        <f>IF(TablVentesAmiensFoireBAC25!P28&gt;30,D29,"")</f>
        <v/>
      </c>
      <c r="G29" s="114">
        <f>IF(TablVentesAmiensFoireBAC25!P28&gt;30,"",D29)</f>
        <v>0</v>
      </c>
      <c r="H29" s="114" t="str">
        <f>IF(InfosVentesAmiensFoireBAC25!J28=$A$3,TablVentesAmiensFoireBAC25!AB28,"")</f>
        <v/>
      </c>
      <c r="I29" s="90" t="str">
        <f t="shared" si="0"/>
        <v/>
      </c>
      <c r="J29" s="113" t="e">
        <f>(C29)*IF(C29&lt;1.59,0,IF(I29&lt;=1.69,#REF!,IF(I29&lt;=1.79,#REF!,IF(I29&lt;=1.89,#REF!,IF(I29&lt;=1.99,#REF!,IF(I29&lt;=2.09,#REF!,IF(I29&lt;=2.19,#REF!,IF(I29&lt;=2.29,#REF!,IF(I29&lt;=2.39,#REF!,IF(I29&lt;2.49,#REF!,IF(I29&lt;=2.59,#REF!,IF(I29&gt;=2.6,#REF!))))))))))))</f>
        <v>#VALUE!</v>
      </c>
    </row>
    <row r="30" spans="1:10" ht="14.25" customHeight="1" thickBot="1" x14ac:dyDescent="0.35">
      <c r="A30" s="79" t="str">
        <f>IF(InfosVentesAmiensFoireBAC25!P30=$A$3,InfosVentesAmiensFoireBAC25!D30,"")</f>
        <v/>
      </c>
      <c r="B30" s="79">
        <f>IF(InfosVentesAmiensFoireBAC25!R30&lt;1,InfosVentesAmiensFoireBAC25!Z30,"")</f>
        <v>0</v>
      </c>
      <c r="C30" s="114" t="str">
        <f>IF(InfosVentesAmiensFoireBAC25!P30=$A$3,TablVentesAmiensFoireBAC25!V29,"")</f>
        <v/>
      </c>
      <c r="D30" s="79">
        <f t="shared" si="3"/>
        <v>0</v>
      </c>
      <c r="E30" s="114" t="str">
        <f>IF(InfosVentesAmiensFoireBAC25!J29=$A$3,IF(InfosVentesAmiensFoireBAC25!R29&lt;1,TablVentesAmiensFoireBAC25!T29*70%),"")</f>
        <v/>
      </c>
      <c r="F30" s="114" t="str">
        <f>IF(TablVentesAmiensFoireBAC25!P29&gt;30,D30,"")</f>
        <v/>
      </c>
      <c r="G30" s="114">
        <f>IF(TablVentesAmiensFoireBAC25!P29&gt;30,"",D30)</f>
        <v>0</v>
      </c>
      <c r="H30" s="114" t="str">
        <f>IF(InfosVentesAmiensFoireBAC25!J29=$A$3,TablVentesAmiensFoireBAC25!AB29,"")</f>
        <v/>
      </c>
      <c r="I30" s="90" t="str">
        <f t="shared" si="0"/>
        <v/>
      </c>
      <c r="J30" s="113" t="e">
        <f>(C30)*IF(C30&lt;1.59,0,IF(I30&lt;=1.69,#REF!,IF(I30&lt;=1.79,#REF!,IF(I30&lt;=1.89,#REF!,IF(I30&lt;=1.99,#REF!,IF(I30&lt;=2.09,#REF!,IF(I30&lt;=2.19,#REF!,IF(I30&lt;=2.29,#REF!,IF(I30&lt;=2.39,#REF!,IF(I30&lt;2.49,#REF!,IF(I30&lt;=2.59,#REF!,IF(I30&gt;=2.6,#REF!))))))))))))</f>
        <v>#VALUE!</v>
      </c>
    </row>
    <row r="31" spans="1:10" ht="14.25" customHeight="1" thickBot="1" x14ac:dyDescent="0.35">
      <c r="A31" s="79" t="str">
        <f>IF(InfosVentesAmiensFoireBAC25!P31=$A$3,InfosVentesAmiensFoireBAC25!D31,"")</f>
        <v/>
      </c>
      <c r="B31" s="79">
        <f>IF(InfosVentesAmiensFoireBAC25!R31&lt;1,InfosVentesAmiensFoireBAC25!Z31,"")</f>
        <v>0</v>
      </c>
      <c r="C31" s="114" t="str">
        <f>IF(InfosVentesAmiensFoireBAC25!P31=$A$3,TablVentesAmiensFoireBAC25!V30,"")</f>
        <v/>
      </c>
      <c r="D31" s="79">
        <f t="shared" si="3"/>
        <v>0</v>
      </c>
      <c r="E31" s="114" t="str">
        <f>IF(InfosVentesAmiensFoireBAC25!J30=$A$3,IF(InfosVentesAmiensFoireBAC25!R30&lt;1,TablVentesAmiensFoireBAC25!T30*70%),"")</f>
        <v/>
      </c>
      <c r="F31" s="114" t="str">
        <f>IF(TablVentesAmiensFoireBAC25!P30&gt;30,D31,"")</f>
        <v/>
      </c>
      <c r="G31" s="114">
        <f>IF(TablVentesAmiensFoireBAC25!P30&gt;30,"",D31)</f>
        <v>0</v>
      </c>
      <c r="H31" s="114" t="str">
        <f>IF(InfosVentesAmiensFoireBAC25!J30=$A$3,TablVentesAmiensFoireBAC25!AB30,"")</f>
        <v/>
      </c>
      <c r="I31" s="90" t="str">
        <f t="shared" si="0"/>
        <v/>
      </c>
      <c r="J31" s="113" t="e">
        <f>(C31)*IF(C31&lt;1.59,0,IF(I31&lt;=1.69,#REF!,IF(I31&lt;=1.79,#REF!,IF(I31&lt;=1.89,#REF!,IF(I31&lt;=1.99,#REF!,IF(I31&lt;=2.09,#REF!,IF(I31&lt;=2.19,#REF!,IF(I31&lt;=2.29,#REF!,IF(I31&lt;=2.39,#REF!,IF(I31&lt;2.49,#REF!,IF(I31&lt;=2.59,#REF!,IF(I31&gt;=2.6,#REF!))))))))))))</f>
        <v>#VALUE!</v>
      </c>
    </row>
    <row r="32" spans="1:10" ht="14.25" customHeight="1" thickBot="1" x14ac:dyDescent="0.35">
      <c r="A32" s="79" t="str">
        <f>IF(InfosVentesAmiensFoireBAC25!P32=$A$3,InfosVentesAmiensFoireBAC25!D32,"")</f>
        <v/>
      </c>
      <c r="B32" s="79">
        <f>IF(InfosVentesAmiensFoireBAC25!R32&lt;1,InfosVentesAmiensFoireBAC25!Z32,"")</f>
        <v>0</v>
      </c>
      <c r="C32" s="114" t="str">
        <f>IF(InfosVentesAmiensFoireBAC25!P32=$A$3,TablVentesAmiensFoireBAC25!V31,"")</f>
        <v/>
      </c>
      <c r="D32" s="79">
        <f t="shared" si="3"/>
        <v>0</v>
      </c>
      <c r="E32" s="114" t="str">
        <f>IF(InfosVentesAmiensFoireBAC25!J31=$A$3,IF(InfosVentesAmiensFoireBAC25!R31&lt;1,TablVentesAmiensFoireBAC25!T31*70%),"")</f>
        <v/>
      </c>
      <c r="F32" s="114" t="str">
        <f>IF(TablVentesAmiensFoireBAC25!P31&gt;30,D32,"")</f>
        <v/>
      </c>
      <c r="G32" s="114">
        <f>IF(TablVentesAmiensFoireBAC25!P31&gt;30,"",D32)</f>
        <v>0</v>
      </c>
      <c r="H32" s="114" t="str">
        <f>IF(InfosVentesAmiensFoireBAC25!J31=$A$3,TablVentesAmiensFoireBAC25!AB31,"")</f>
        <v/>
      </c>
      <c r="I32" s="90" t="str">
        <f t="shared" si="0"/>
        <v/>
      </c>
      <c r="J32" s="113" t="e">
        <f>(C32)*IF(C32&lt;1.59,0,IF(I32&lt;=1.69,#REF!,IF(I32&lt;=1.79,#REF!,IF(I32&lt;=1.89,#REF!,IF(I32&lt;=1.99,#REF!,IF(I32&lt;=2.09,#REF!,IF(I32&lt;=2.19,#REF!,IF(I32&lt;=2.29,#REF!,IF(I32&lt;=2.39,#REF!,IF(I32&lt;2.49,#REF!,IF(I32&lt;=2.59,#REF!,IF(I32&gt;=2.6,#REF!))))))))))))</f>
        <v>#VALUE!</v>
      </c>
    </row>
    <row r="33" spans="1:10" ht="14.25" customHeight="1" thickBot="1" x14ac:dyDescent="0.35">
      <c r="A33" s="79" t="str">
        <f>IF(InfosVentesAmiensFoireBAC25!P33=$A$3,InfosVentesAmiensFoireBAC25!D33,"")</f>
        <v/>
      </c>
      <c r="B33" s="79">
        <f>IF(InfosVentesAmiensFoireBAC25!R33&lt;1,InfosVentesAmiensFoireBAC25!Z33,"")</f>
        <v>0</v>
      </c>
      <c r="C33" s="114" t="str">
        <f>IF(InfosVentesAmiensFoireBAC25!P33=$A$3,TablVentesAmiensFoireBAC25!V32,"")</f>
        <v/>
      </c>
      <c r="D33" s="79">
        <f t="shared" si="3"/>
        <v>0</v>
      </c>
      <c r="E33" s="114" t="str">
        <f>IF(InfosVentesAmiensFoireBAC25!J32=$A$3,IF(InfosVentesAmiensFoireBAC25!R32&lt;1,TablVentesAmiensFoireBAC25!T32*70%),"")</f>
        <v/>
      </c>
      <c r="F33" s="114" t="str">
        <f>IF(TablVentesAmiensFoireBAC25!P32&gt;30,D33,"")</f>
        <v/>
      </c>
      <c r="G33" s="114">
        <f>IF(TablVentesAmiensFoireBAC25!P32&gt;30,"",D33)</f>
        <v>0</v>
      </c>
      <c r="H33" s="114" t="str">
        <f>IF(InfosVentesAmiensFoireBAC25!J32=$A$3,TablVentesAmiensFoireBAC25!AB32,"")</f>
        <v/>
      </c>
      <c r="I33" s="90" t="str">
        <f t="shared" si="0"/>
        <v/>
      </c>
      <c r="J33" s="113" t="e">
        <f>(C33)*IF(C33&lt;1.59,0,IF(I33&lt;=1.69,#REF!,IF(I33&lt;=1.79,#REF!,IF(I33&lt;=1.89,#REF!,IF(I33&lt;=1.99,#REF!,IF(I33&lt;=2.09,#REF!,IF(I33&lt;=2.19,#REF!,IF(I33&lt;=2.29,#REF!,IF(I33&lt;=2.39,#REF!,IF(I33&lt;2.49,#REF!,IF(I33&lt;=2.59,#REF!,IF(I33&gt;=2.6,#REF!))))))))))))</f>
        <v>#VALUE!</v>
      </c>
    </row>
    <row r="34" spans="1:10" ht="14.25" customHeight="1" thickBot="1" x14ac:dyDescent="0.35">
      <c r="A34" s="79" t="str">
        <f>IF(InfosVentesAmiensFoireBAC25!P34=$A$3,InfosVentesAmiensFoireBAC25!D34,"")</f>
        <v/>
      </c>
      <c r="B34" s="79">
        <f>IF(InfosVentesAmiensFoireBAC25!R34&lt;1,InfosVentesAmiensFoireBAC25!Z34,"")</f>
        <v>0</v>
      </c>
      <c r="C34" s="114" t="str">
        <f>IF(InfosVentesAmiensFoireBAC25!P34=$A$3,TablVentesAmiensFoireBAC25!V33,"")</f>
        <v/>
      </c>
      <c r="D34" s="79">
        <f t="shared" si="3"/>
        <v>0</v>
      </c>
      <c r="E34" s="114" t="str">
        <f>IF(InfosVentesAmiensFoireBAC25!J33=$A$3,IF(InfosVentesAmiensFoireBAC25!R33&lt;1,TablVentesAmiensFoireBAC25!T33*70%),"")</f>
        <v/>
      </c>
      <c r="F34" s="114" t="str">
        <f>IF(TablVentesAmiensFoireBAC25!P33&gt;30,D34,"")</f>
        <v/>
      </c>
      <c r="G34" s="114">
        <f>IF(TablVentesAmiensFoireBAC25!P33&gt;30,"",D34)</f>
        <v>0</v>
      </c>
      <c r="H34" s="114" t="str">
        <f>IF(InfosVentesAmiensFoireBAC25!J33=$A$3,TablVentesAmiensFoireBAC25!AB33,"")</f>
        <v/>
      </c>
      <c r="I34" s="90" t="str">
        <f t="shared" si="0"/>
        <v/>
      </c>
      <c r="J34" s="113" t="e">
        <f>(C34)*IF(C34&lt;1.59,0,IF(I34&lt;=1.69,#REF!,IF(I34&lt;=1.79,#REF!,IF(I34&lt;=1.89,#REF!,IF(I34&lt;=1.99,#REF!,IF(I34&lt;=2.09,#REF!,IF(I34&lt;=2.19,#REF!,IF(I34&lt;=2.29,#REF!,IF(I34&lt;=2.39,#REF!,IF(I34&lt;2.49,#REF!,IF(I34&lt;=2.59,#REF!,IF(I34&gt;=2.6,#REF!))))))))))))</f>
        <v>#VALUE!</v>
      </c>
    </row>
    <row r="35" spans="1:10" ht="14.25" customHeight="1" thickBot="1" x14ac:dyDescent="0.35">
      <c r="A35" s="79" t="str">
        <f>IF(InfosVentesAmiensFoireBAC25!P35=$A$3,InfosVentesAmiensFoireBAC25!D35,"")</f>
        <v/>
      </c>
      <c r="B35" s="79">
        <f>IF(InfosVentesAmiensFoireBAC25!R35&lt;1,InfosVentesAmiensFoireBAC25!Z35,"")</f>
        <v>0</v>
      </c>
      <c r="C35" s="114" t="str">
        <f>IF(InfosVentesAmiensFoireBAC25!P35=$A$3,TablVentesAmiensFoireBAC25!V34,"")</f>
        <v/>
      </c>
      <c r="D35" s="79">
        <f t="shared" si="3"/>
        <v>0</v>
      </c>
      <c r="E35" s="114" t="str">
        <f>IF(InfosVentesAmiensFoireBAC25!J34=$A$3,IF(InfosVentesAmiensFoireBAC25!R34&lt;1,TablVentesAmiensFoireBAC25!T34*70%),"")</f>
        <v/>
      </c>
      <c r="F35" s="114" t="str">
        <f>IF(TablVentesAmiensFoireBAC25!P34&gt;30,D35,"")</f>
        <v/>
      </c>
      <c r="G35" s="114">
        <f>IF(TablVentesAmiensFoireBAC25!P34&gt;30,"",D35)</f>
        <v>0</v>
      </c>
      <c r="H35" s="114" t="str">
        <f>IF(InfosVentesAmiensFoireBAC25!J34=$A$3,TablVentesAmiensFoireBAC25!AB34,"")</f>
        <v/>
      </c>
      <c r="I35" s="90" t="str">
        <f t="shared" si="0"/>
        <v/>
      </c>
      <c r="J35" s="113" t="e">
        <f>(C35)*IF(C35&lt;1.59,0,IF(I35&lt;=1.69,#REF!,IF(I35&lt;=1.79,#REF!,IF(I35&lt;=1.89,#REF!,IF(I35&lt;=1.99,#REF!,IF(I35&lt;=2.09,#REF!,IF(I35&lt;=2.19,#REF!,IF(I35&lt;=2.29,#REF!,IF(I35&lt;=2.39,#REF!,IF(I35&lt;2.49,#REF!,IF(I35&lt;=2.59,#REF!,IF(I35&gt;=2.6,#REF!))))))))))))</f>
        <v>#VALUE!</v>
      </c>
    </row>
    <row r="36" spans="1:10" ht="14.25" customHeight="1" thickBot="1" x14ac:dyDescent="0.35">
      <c r="A36" s="79" t="str">
        <f>IF(InfosVentesAmiensFoireBAC25!P36=$A$3,InfosVentesAmiensFoireBAC25!D36,"")</f>
        <v/>
      </c>
      <c r="B36" s="79">
        <f>IF(InfosVentesAmiensFoireBAC25!R36&lt;1,InfosVentesAmiensFoireBAC25!Z36,"")</f>
        <v>0</v>
      </c>
      <c r="C36" s="114" t="str">
        <f>IF(InfosVentesAmiensFoireBAC25!P36=$A$3,TablVentesAmiensFoireBAC25!V35,"")</f>
        <v/>
      </c>
      <c r="D36" s="79">
        <f t="shared" si="3"/>
        <v>0</v>
      </c>
      <c r="E36" s="114" t="str">
        <f>IF(InfosVentesAmiensFoireBAC25!J35=$A$3,IF(InfosVentesAmiensFoireBAC25!R35&lt;1,TablVentesAmiensFoireBAC25!T35*70%),"")</f>
        <v/>
      </c>
      <c r="F36" s="114" t="str">
        <f>IF(TablVentesAmiensFoireBAC25!P35&gt;30,D36,"")</f>
        <v/>
      </c>
      <c r="G36" s="114">
        <f>IF(TablVentesAmiensFoireBAC25!P35&gt;30,"",D36)</f>
        <v>0</v>
      </c>
      <c r="H36" s="114" t="str">
        <f>IF(InfosVentesAmiensFoireBAC25!J35=$A$3,TablVentesAmiensFoireBAC25!AB35,"")</f>
        <v/>
      </c>
      <c r="I36" s="90" t="str">
        <f t="shared" ref="I36:I67" si="4">IF(ISERROR(ROUNDDOWN(D36/H36,1)),"",(ROUNDDOWN(D36/H36,1)))</f>
        <v/>
      </c>
      <c r="J36" s="113" t="e">
        <f>(C36)*IF(C36&lt;1.59,0,IF(I36&lt;=1.69,#REF!,IF(I36&lt;=1.79,#REF!,IF(I36&lt;=1.89,#REF!,IF(I36&lt;=1.99,#REF!,IF(I36&lt;=2.09,#REF!,IF(I36&lt;=2.19,#REF!,IF(I36&lt;=2.29,#REF!,IF(I36&lt;=2.39,#REF!,IF(I36&lt;2.49,#REF!,IF(I36&lt;=2.59,#REF!,IF(I36&gt;=2.6,#REF!))))))))))))</f>
        <v>#VALUE!</v>
      </c>
    </row>
    <row r="37" spans="1:10" ht="14.25" customHeight="1" thickBot="1" x14ac:dyDescent="0.35">
      <c r="A37" s="79" t="str">
        <f>IF(InfosVentesAmiensFoireBAC25!P37=$A$3,InfosVentesAmiensFoireBAC25!D37,"")</f>
        <v/>
      </c>
      <c r="B37" s="79">
        <f>IF(InfosVentesAmiensFoireBAC25!R37&lt;1,InfosVentesAmiensFoireBAC25!Z37,"")</f>
        <v>0</v>
      </c>
      <c r="C37" s="114" t="str">
        <f>IF(InfosVentesAmiensFoireBAC25!P37=$A$3,TablVentesAmiensFoireBAC25!V36,"")</f>
        <v/>
      </c>
      <c r="D37" s="79">
        <f t="shared" si="3"/>
        <v>0</v>
      </c>
      <c r="E37" s="114" t="str">
        <f>IF(InfosVentesAmiensFoireBAC25!J36=$A$3,IF(InfosVentesAmiensFoireBAC25!R36&lt;1,TablVentesAmiensFoireBAC25!T36*70%),"")</f>
        <v/>
      </c>
      <c r="F37" s="114" t="str">
        <f>IF(TablVentesAmiensFoireBAC25!P36&gt;30,D37,"")</f>
        <v/>
      </c>
      <c r="G37" s="114">
        <f>IF(TablVentesAmiensFoireBAC25!P36&gt;30,"",D37)</f>
        <v>0</v>
      </c>
      <c r="H37" s="114" t="str">
        <f>IF(InfosVentesAmiensFoireBAC25!J36=$A$3,TablVentesAmiensFoireBAC25!AB36,"")</f>
        <v/>
      </c>
      <c r="I37" s="90" t="str">
        <f t="shared" si="4"/>
        <v/>
      </c>
      <c r="J37" s="113" t="e">
        <f>(C37)*IF(C37&lt;1.59,0,IF(I37&lt;=1.69,#REF!,IF(I37&lt;=1.79,#REF!,IF(I37&lt;=1.89,#REF!,IF(I37&lt;=1.99,#REF!,IF(I37&lt;=2.09,#REF!,IF(I37&lt;=2.19,#REF!,IF(I37&lt;=2.29,#REF!,IF(I37&lt;=2.39,#REF!,IF(I37&lt;2.49,#REF!,IF(I37&lt;=2.59,#REF!,IF(I37&gt;=2.6,#REF!))))))))))))</f>
        <v>#VALUE!</v>
      </c>
    </row>
    <row r="38" spans="1:10" ht="14.25" customHeight="1" thickBot="1" x14ac:dyDescent="0.35">
      <c r="A38" s="79" t="str">
        <f>IF(InfosVentesAmiensFoireBAC25!P38=$A$3,InfosVentesAmiensFoireBAC25!D38,"")</f>
        <v/>
      </c>
      <c r="B38" s="79">
        <f>IF(InfosVentesAmiensFoireBAC25!R38&lt;1,InfosVentesAmiensFoireBAC25!Z38,"")</f>
        <v>0</v>
      </c>
      <c r="C38" s="114" t="str">
        <f>IF(InfosVentesAmiensFoireBAC25!P38=$A$3,TablVentesAmiensFoireBAC25!V37,"")</f>
        <v/>
      </c>
      <c r="D38" s="79">
        <f t="shared" si="3"/>
        <v>0</v>
      </c>
      <c r="E38" s="114" t="str">
        <f>IF(InfosVentesAmiensFoireBAC25!J37=$A$3,IF(InfosVentesAmiensFoireBAC25!R37&lt;1,TablVentesAmiensFoireBAC25!T37*70%),"")</f>
        <v/>
      </c>
      <c r="F38" s="114" t="str">
        <f>IF(TablVentesAmiensFoireBAC25!P37&gt;30,D38,"")</f>
        <v/>
      </c>
      <c r="G38" s="114">
        <f>IF(TablVentesAmiensFoireBAC25!P37&gt;30,"",D38)</f>
        <v>0</v>
      </c>
      <c r="H38" s="114" t="str">
        <f>IF(InfosVentesAmiensFoireBAC25!J37=$A$3,TablVentesAmiensFoireBAC25!AB37,"")</f>
        <v/>
      </c>
      <c r="I38" s="90" t="str">
        <f t="shared" si="4"/>
        <v/>
      </c>
      <c r="J38" s="113" t="e">
        <f>(C38)*IF(C38&lt;1.59,0,IF(I38&lt;=1.69,#REF!,IF(I38&lt;=1.79,#REF!,IF(I38&lt;=1.89,#REF!,IF(I38&lt;=1.99,#REF!,IF(I38&lt;=2.09,#REF!,IF(I38&lt;=2.19,#REF!,IF(I38&lt;=2.29,#REF!,IF(I38&lt;=2.39,#REF!,IF(I38&lt;2.49,#REF!,IF(I38&lt;=2.59,#REF!,IF(I38&gt;=2.6,#REF!))))))))))))</f>
        <v>#VALUE!</v>
      </c>
    </row>
    <row r="39" spans="1:10" ht="14.25" customHeight="1" thickBot="1" x14ac:dyDescent="0.35">
      <c r="A39" s="79" t="str">
        <f>IF(InfosVentesAmiensFoireBAC25!P39=$A$3,InfosVentesAmiensFoireBAC25!D39,"")</f>
        <v/>
      </c>
      <c r="B39" s="79">
        <f>IF(InfosVentesAmiensFoireBAC25!R39&lt;1,InfosVentesAmiensFoireBAC25!Z39,"")</f>
        <v>0</v>
      </c>
      <c r="C39" s="114" t="str">
        <f>IF(InfosVentesAmiensFoireBAC25!P39=$A$3,TablVentesAmiensFoireBAC25!V38,"")</f>
        <v/>
      </c>
      <c r="D39" s="79">
        <f t="shared" si="3"/>
        <v>0</v>
      </c>
      <c r="E39" s="114" t="str">
        <f>IF(InfosVentesAmiensFoireBAC25!J38=$A$3,IF(InfosVentesAmiensFoireBAC25!R38&lt;1,TablVentesAmiensFoireBAC25!T38*70%),"")</f>
        <v/>
      </c>
      <c r="F39" s="114" t="str">
        <f>IF(TablVentesAmiensFoireBAC25!P38&gt;30,D39,"")</f>
        <v/>
      </c>
      <c r="G39" s="114">
        <f>IF(TablVentesAmiensFoireBAC25!P38&gt;30,"",D39)</f>
        <v>0</v>
      </c>
      <c r="H39" s="114" t="str">
        <f>IF(InfosVentesAmiensFoireBAC25!J38=$A$3,TablVentesAmiensFoireBAC25!AB38,"")</f>
        <v/>
      </c>
      <c r="I39" s="90" t="str">
        <f t="shared" si="4"/>
        <v/>
      </c>
      <c r="J39" s="113" t="e">
        <f>(C39)*IF(C39&lt;1.59,0,IF(I39&lt;=1.69,#REF!,IF(I39&lt;=1.79,#REF!,IF(I39&lt;=1.89,#REF!,IF(I39&lt;=1.99,#REF!,IF(I39&lt;=2.09,#REF!,IF(I39&lt;=2.19,#REF!,IF(I39&lt;=2.29,#REF!,IF(I39&lt;=2.39,#REF!,IF(I39&lt;2.49,#REF!,IF(I39&lt;=2.59,#REF!,IF(I39&gt;=2.6,#REF!))))))))))))</f>
        <v>#VALUE!</v>
      </c>
    </row>
    <row r="40" spans="1:10" ht="14.25" customHeight="1" thickBot="1" x14ac:dyDescent="0.35">
      <c r="A40" s="79" t="str">
        <f>IF(InfosVentesAmiensFoireBAC25!P40=$A$3,InfosVentesAmiensFoireBAC25!D40,"")</f>
        <v/>
      </c>
      <c r="B40" s="79">
        <f>IF(InfosVentesAmiensFoireBAC25!R40&lt;1,InfosVentesAmiensFoireBAC25!Z40,"")</f>
        <v>0</v>
      </c>
      <c r="C40" s="114" t="str">
        <f>IF(InfosVentesAmiensFoireBAC25!P40=$A$3,TablVentesAmiensFoireBAC25!V39,"")</f>
        <v/>
      </c>
      <c r="D40" s="79">
        <f t="shared" si="3"/>
        <v>0</v>
      </c>
      <c r="E40" s="114" t="str">
        <f>IF(InfosVentesAmiensFoireBAC25!J39=$A$3,IF(InfosVentesAmiensFoireBAC25!R39&lt;1,TablVentesAmiensFoireBAC25!T39*70%),"")</f>
        <v/>
      </c>
      <c r="F40" s="114" t="str">
        <f>IF(TablVentesAmiensFoireBAC25!P39&gt;30,D40,"")</f>
        <v/>
      </c>
      <c r="G40" s="114">
        <f>IF(TablVentesAmiensFoireBAC25!P39&gt;30,"",D40)</f>
        <v>0</v>
      </c>
      <c r="H40" s="114" t="str">
        <f>IF(InfosVentesAmiensFoireBAC25!J39=$A$3,TablVentesAmiensFoireBAC25!AB39,"")</f>
        <v/>
      </c>
      <c r="I40" s="90" t="str">
        <f t="shared" si="4"/>
        <v/>
      </c>
      <c r="J40" s="113" t="e">
        <f>(C40)*IF(C40&lt;1.59,0,IF(I40&lt;=1.69,#REF!,IF(I40&lt;=1.79,#REF!,IF(I40&lt;=1.89,#REF!,IF(I40&lt;=1.99,#REF!,IF(I40&lt;=2.09,#REF!,IF(I40&lt;=2.19,#REF!,IF(I40&lt;=2.29,#REF!,IF(I40&lt;=2.39,#REF!,IF(I40&lt;2.49,#REF!,IF(I40&lt;=2.59,#REF!,IF(I40&gt;=2.6,#REF!))))))))))))</f>
        <v>#VALUE!</v>
      </c>
    </row>
    <row r="41" spans="1:10" ht="14.25" customHeight="1" thickBot="1" x14ac:dyDescent="0.35">
      <c r="A41" s="79" t="str">
        <f>IF(InfosVentesAmiensFoireBAC25!P41=$A$3,InfosVentesAmiensFoireBAC25!D41,"")</f>
        <v/>
      </c>
      <c r="B41" s="79">
        <f>IF(InfosVentesAmiensFoireBAC25!R41&lt;1,InfosVentesAmiensFoireBAC25!Z41,"")</f>
        <v>0</v>
      </c>
      <c r="C41" s="114" t="str">
        <f>IF(InfosVentesAmiensFoireBAC25!P41=$A$3,TablVentesAmiensFoireBAC25!V40,"")</f>
        <v/>
      </c>
      <c r="D41" s="79">
        <f t="shared" si="3"/>
        <v>0</v>
      </c>
      <c r="E41" s="114" t="str">
        <f>IF(InfosVentesAmiensFoireBAC25!J40=$A$3,IF(InfosVentesAmiensFoireBAC25!R40&lt;1,TablVentesAmiensFoireBAC25!T40*70%),"")</f>
        <v/>
      </c>
      <c r="F41" s="114" t="str">
        <f>IF(TablVentesAmiensFoireBAC25!P40&gt;30,D41,"")</f>
        <v/>
      </c>
      <c r="G41" s="114">
        <f>IF(TablVentesAmiensFoireBAC25!P40&gt;30,"",D41)</f>
        <v>0</v>
      </c>
      <c r="H41" s="114" t="str">
        <f>IF(InfosVentesAmiensFoireBAC25!J40=$A$3,TablVentesAmiensFoireBAC25!AB40,"")</f>
        <v/>
      </c>
      <c r="I41" s="90" t="str">
        <f t="shared" si="4"/>
        <v/>
      </c>
      <c r="J41" s="113" t="e">
        <f>(C41)*IF(C41&lt;1.59,0,IF(I41&lt;=1.69,#REF!,IF(I41&lt;=1.79,#REF!,IF(I41&lt;=1.89,#REF!,IF(I41&lt;=1.99,#REF!,IF(I41&lt;=2.09,#REF!,IF(I41&lt;=2.19,#REF!,IF(I41&lt;=2.29,#REF!,IF(I41&lt;=2.39,#REF!,IF(I41&lt;2.49,#REF!,IF(I41&lt;=2.59,#REF!,IF(I41&gt;=2.6,#REF!))))))))))))</f>
        <v>#VALUE!</v>
      </c>
    </row>
    <row r="42" spans="1:10" ht="14.25" customHeight="1" thickBot="1" x14ac:dyDescent="0.35">
      <c r="A42" s="79" t="str">
        <f>IF(InfosVentesAmiensFoireBAC25!P42=$A$3,InfosVentesAmiensFoireBAC25!D42,"")</f>
        <v/>
      </c>
      <c r="B42" s="79">
        <f>IF(InfosVentesAmiensFoireBAC25!R42&lt;1,InfosVentesAmiensFoireBAC25!Z42,"")</f>
        <v>0</v>
      </c>
      <c r="C42" s="114" t="str">
        <f>IF(InfosVentesAmiensFoireBAC25!P42=$A$3,TablVentesAmiensFoireBAC25!V41,"")</f>
        <v/>
      </c>
      <c r="D42" s="79">
        <f t="shared" si="3"/>
        <v>0</v>
      </c>
      <c r="E42" s="114" t="str">
        <f>IF(InfosVentesAmiensFoireBAC25!J41=$A$3,IF(InfosVentesAmiensFoireBAC25!R41&lt;1,TablVentesAmiensFoireBAC25!T41*70%),"")</f>
        <v/>
      </c>
      <c r="F42" s="114" t="str">
        <f>IF(TablVentesAmiensFoireBAC25!P41&gt;30,D42,"")</f>
        <v/>
      </c>
      <c r="G42" s="114">
        <f>IF(TablVentesAmiensFoireBAC25!P41&gt;30,"",D42)</f>
        <v>0</v>
      </c>
      <c r="H42" s="114" t="str">
        <f>IF(InfosVentesAmiensFoireBAC25!J41=$A$3,TablVentesAmiensFoireBAC25!AB41,"")</f>
        <v/>
      </c>
      <c r="I42" s="90" t="str">
        <f t="shared" si="4"/>
        <v/>
      </c>
      <c r="J42" s="113" t="e">
        <f>(C42)*IF(C42&lt;1.59,0,IF(I42&lt;=1.69,#REF!,IF(I42&lt;=1.79,#REF!,IF(I42&lt;=1.89,#REF!,IF(I42&lt;=1.99,#REF!,IF(I42&lt;=2.09,#REF!,IF(I42&lt;=2.19,#REF!,IF(I42&lt;=2.29,#REF!,IF(I42&lt;=2.39,#REF!,IF(I42&lt;2.49,#REF!,IF(I42&lt;=2.59,#REF!,IF(I42&gt;=2.6,#REF!))))))))))))</f>
        <v>#VALUE!</v>
      </c>
    </row>
    <row r="43" spans="1:10" ht="14.25" customHeight="1" thickBot="1" x14ac:dyDescent="0.35">
      <c r="A43" s="79" t="str">
        <f>IF(InfosVentesAmiensFoireBAC25!P43=$A$3,InfosVentesAmiensFoireBAC25!D43,"")</f>
        <v/>
      </c>
      <c r="B43" s="79">
        <f>IF(InfosVentesAmiensFoireBAC25!R43&lt;1,InfosVentesAmiensFoireBAC25!Z43,"")</f>
        <v>0</v>
      </c>
      <c r="C43" s="114" t="str">
        <f>IF(InfosVentesAmiensFoireBAC25!P43=$A$3,TablVentesAmiensFoireBAC25!V42,"")</f>
        <v/>
      </c>
      <c r="D43" s="79">
        <f t="shared" si="3"/>
        <v>0</v>
      </c>
      <c r="E43" s="114" t="str">
        <f>IF(InfosVentesAmiensFoireBAC25!J42=$A$3,IF(InfosVentesAmiensFoireBAC25!R42&lt;1,TablVentesAmiensFoireBAC25!T42*70%),"")</f>
        <v/>
      </c>
      <c r="F43" s="114" t="str">
        <f>IF(TablVentesAmiensFoireBAC25!P42&gt;30,D43,"")</f>
        <v/>
      </c>
      <c r="G43" s="114">
        <f>IF(TablVentesAmiensFoireBAC25!P42&gt;30,"",D43)</f>
        <v>0</v>
      </c>
      <c r="H43" s="114" t="str">
        <f>IF(InfosVentesAmiensFoireBAC25!J42=$A$3,TablVentesAmiensFoireBAC25!AB42,"")</f>
        <v/>
      </c>
      <c r="I43" s="90" t="str">
        <f t="shared" si="4"/>
        <v/>
      </c>
      <c r="J43" s="113" t="e">
        <f>(C43)*IF(C43&lt;1.59,0,IF(I43&lt;=1.69,#REF!,IF(I43&lt;=1.79,#REF!,IF(I43&lt;=1.89,#REF!,IF(I43&lt;=1.99,#REF!,IF(I43&lt;=2.09,#REF!,IF(I43&lt;=2.19,#REF!,IF(I43&lt;=2.29,#REF!,IF(I43&lt;=2.39,#REF!,IF(I43&lt;2.49,#REF!,IF(I43&lt;=2.59,#REF!,IF(I43&gt;=2.6,#REF!))))))))))))</f>
        <v>#VALUE!</v>
      </c>
    </row>
    <row r="44" spans="1:10" ht="14.25" customHeight="1" thickBot="1" x14ac:dyDescent="0.35">
      <c r="A44" s="79" t="str">
        <f>IF(InfosVentesAmiensFoireBAC25!P44=$A$3,InfosVentesAmiensFoireBAC25!D44,"")</f>
        <v/>
      </c>
      <c r="B44" s="79">
        <f>IF(InfosVentesAmiensFoireBAC25!R44&lt;1,InfosVentesAmiensFoireBAC25!Z44,"")</f>
        <v>0</v>
      </c>
      <c r="C44" s="114" t="str">
        <f>IF(InfosVentesAmiensFoireBAC25!P44=$A$3,TablVentesAmiensFoireBAC25!V43,"")</f>
        <v/>
      </c>
      <c r="D44" s="79">
        <f t="shared" si="3"/>
        <v>0</v>
      </c>
      <c r="E44" s="114" t="str">
        <f>IF(InfosVentesAmiensFoireBAC25!J43=$A$3,IF(InfosVentesAmiensFoireBAC25!R43&lt;1,TablVentesAmiensFoireBAC25!T43*70%),"")</f>
        <v/>
      </c>
      <c r="F44" s="114" t="str">
        <f>IF(TablVentesAmiensFoireBAC25!P43&gt;30,D44,"")</f>
        <v/>
      </c>
      <c r="G44" s="114">
        <f>IF(TablVentesAmiensFoireBAC25!P43&gt;30,"",D44)</f>
        <v>0</v>
      </c>
      <c r="H44" s="114" t="str">
        <f>IF(InfosVentesAmiensFoireBAC25!J43=$A$3,TablVentesAmiensFoireBAC25!AB43,"")</f>
        <v/>
      </c>
      <c r="I44" s="90" t="str">
        <f t="shared" si="4"/>
        <v/>
      </c>
      <c r="J44" s="113" t="e">
        <f>(C44)*IF(C44&lt;1.59,0,IF(I44&lt;=1.69,#REF!,IF(I44&lt;=1.79,#REF!,IF(I44&lt;=1.89,#REF!,IF(I44&lt;=1.99,#REF!,IF(I44&lt;=2.09,#REF!,IF(I44&lt;=2.19,#REF!,IF(I44&lt;=2.29,#REF!,IF(I44&lt;=2.39,#REF!,IF(I44&lt;2.49,#REF!,IF(I44&lt;=2.59,#REF!,IF(I44&gt;=2.6,#REF!))))))))))))</f>
        <v>#VALUE!</v>
      </c>
    </row>
    <row r="45" spans="1:10" ht="14.25" customHeight="1" thickBot="1" x14ac:dyDescent="0.35">
      <c r="A45" s="79" t="str">
        <f>IF(InfosVentesAmiensFoireBAC25!P45=$A$3,InfosVentesAmiensFoireBAC25!D45,"")</f>
        <v/>
      </c>
      <c r="B45" s="79">
        <f>IF(InfosVentesAmiensFoireBAC25!R45&lt;1,InfosVentesAmiensFoireBAC25!Z45,"")</f>
        <v>0</v>
      </c>
      <c r="C45" s="114" t="str">
        <f>IF(InfosVentesAmiensFoireBAC25!P45=$A$3,TablVentesAmiensFoireBAC25!V44,"")</f>
        <v/>
      </c>
      <c r="D45" s="79">
        <f t="shared" si="3"/>
        <v>0</v>
      </c>
      <c r="E45" s="114" t="str">
        <f>IF(InfosVentesAmiensFoireBAC25!J44=$A$3,IF(InfosVentesAmiensFoireBAC25!R44&lt;1,TablVentesAmiensFoireBAC25!T44*70%),"")</f>
        <v/>
      </c>
      <c r="F45" s="114" t="str">
        <f>IF(TablVentesAmiensFoireBAC25!P44&gt;30,D45,"")</f>
        <v/>
      </c>
      <c r="G45" s="114">
        <f>IF(TablVentesAmiensFoireBAC25!P44&gt;30,"",D45)</f>
        <v>0</v>
      </c>
      <c r="H45" s="114" t="str">
        <f>IF(InfosVentesAmiensFoireBAC25!J44=$A$3,TablVentesAmiensFoireBAC25!AB44,"")</f>
        <v/>
      </c>
      <c r="I45" s="90" t="str">
        <f t="shared" si="4"/>
        <v/>
      </c>
      <c r="J45" s="113" t="e">
        <f>(C45)*IF(C45&lt;1.59,0,IF(I45&lt;=1.69,#REF!,IF(I45&lt;=1.79,#REF!,IF(I45&lt;=1.89,#REF!,IF(I45&lt;=1.99,#REF!,IF(I45&lt;=2.09,#REF!,IF(I45&lt;=2.19,#REF!,IF(I45&lt;=2.29,#REF!,IF(I45&lt;=2.39,#REF!,IF(I45&lt;2.49,#REF!,IF(I45&lt;=2.59,#REF!,IF(I45&gt;=2.6,#REF!))))))))))))</f>
        <v>#VALUE!</v>
      </c>
    </row>
    <row r="46" spans="1:10" ht="14.25" customHeight="1" thickBot="1" x14ac:dyDescent="0.35">
      <c r="A46" s="79" t="str">
        <f>IF(InfosVentesAmiensFoireBAC25!P46=$A$3,InfosVentesAmiensFoireBAC25!D46,"")</f>
        <v/>
      </c>
      <c r="B46" s="79">
        <f>IF(InfosVentesAmiensFoireBAC25!R46&lt;1,InfosVentesAmiensFoireBAC25!Z46,"")</f>
        <v>0</v>
      </c>
      <c r="C46" s="114" t="str">
        <f>IF(InfosVentesAmiensFoireBAC25!P46=$A$3,TablVentesAmiensFoireBAC25!V45,"")</f>
        <v/>
      </c>
      <c r="D46" s="79">
        <f t="shared" si="3"/>
        <v>0</v>
      </c>
      <c r="E46" s="114" t="str">
        <f>IF(InfosVentesAmiensFoireBAC25!J45=$A$3,IF(InfosVentesAmiensFoireBAC25!R45&lt;1,TablVentesAmiensFoireBAC25!T45*70%),"")</f>
        <v/>
      </c>
      <c r="F46" s="114" t="str">
        <f>IF(TablVentesAmiensFoireBAC25!P45&gt;30,D46,"")</f>
        <v/>
      </c>
      <c r="G46" s="114">
        <f>IF(TablVentesAmiensFoireBAC25!P45&gt;30,"",D46)</f>
        <v>0</v>
      </c>
      <c r="H46" s="114" t="str">
        <f>IF(InfosVentesAmiensFoireBAC25!J45=$A$3,TablVentesAmiensFoireBAC25!AB45,"")</f>
        <v/>
      </c>
      <c r="I46" s="90" t="str">
        <f t="shared" si="4"/>
        <v/>
      </c>
      <c r="J46" s="113" t="e">
        <f>(C46)*IF(C46&lt;1.59,0,IF(I46&lt;=1.69,#REF!,IF(I46&lt;=1.79,#REF!,IF(I46&lt;=1.89,#REF!,IF(I46&lt;=1.99,#REF!,IF(I46&lt;=2.09,#REF!,IF(I46&lt;=2.19,#REF!,IF(I46&lt;=2.29,#REF!,IF(I46&lt;=2.39,#REF!,IF(I46&lt;2.49,#REF!,IF(I46&lt;=2.59,#REF!,IF(I46&gt;=2.6,#REF!))))))))))))</f>
        <v>#VALUE!</v>
      </c>
    </row>
    <row r="47" spans="1:10" ht="14.25" customHeight="1" thickBot="1" x14ac:dyDescent="0.35">
      <c r="A47" s="79" t="str">
        <f>IF(InfosVentesAmiensFoireBAC25!P47=$A$3,InfosVentesAmiensFoireBAC25!D47,"")</f>
        <v/>
      </c>
      <c r="B47" s="79">
        <f>IF(InfosVentesAmiensFoireBAC25!R47&lt;1,InfosVentesAmiensFoireBAC25!Z47,"")</f>
        <v>0</v>
      </c>
      <c r="C47" s="114" t="str">
        <f>IF(InfosVentesAmiensFoireBAC25!P47=$A$3,TablVentesAmiensFoireBAC25!V46,"")</f>
        <v/>
      </c>
      <c r="D47" s="79">
        <f t="shared" si="3"/>
        <v>0</v>
      </c>
      <c r="E47" s="114" t="str">
        <f>IF(InfosVentesAmiensFoireBAC25!J46=$A$3,IF(InfosVentesAmiensFoireBAC25!R46&lt;1,TablVentesAmiensFoireBAC25!T46*70%),"")</f>
        <v/>
      </c>
      <c r="F47" s="114" t="str">
        <f>IF(TablVentesAmiensFoireBAC25!P46&gt;30,D47,"")</f>
        <v/>
      </c>
      <c r="G47" s="114">
        <f>IF(TablVentesAmiensFoireBAC25!P46&gt;30,"",D47)</f>
        <v>0</v>
      </c>
      <c r="H47" s="114" t="str">
        <f>IF(InfosVentesAmiensFoireBAC25!J46=$A$3,TablVentesAmiensFoireBAC25!AB46,"")</f>
        <v/>
      </c>
      <c r="I47" s="90" t="str">
        <f t="shared" si="4"/>
        <v/>
      </c>
      <c r="J47" s="113" t="e">
        <f>(C47)*IF(C47&lt;1.59,0,IF(I47&lt;=1.69,#REF!,IF(I47&lt;=1.79,#REF!,IF(I47&lt;=1.89,#REF!,IF(I47&lt;=1.99,#REF!,IF(I47&lt;=2.09,#REF!,IF(I47&lt;=2.19,#REF!,IF(I47&lt;=2.29,#REF!,IF(I47&lt;=2.39,#REF!,IF(I47&lt;2.49,#REF!,IF(I47&lt;=2.59,#REF!,IF(I47&gt;=2.6,#REF!))))))))))))</f>
        <v>#VALUE!</v>
      </c>
    </row>
    <row r="48" spans="1:10" ht="14.25" customHeight="1" thickBot="1" x14ac:dyDescent="0.35">
      <c r="A48" s="79" t="str">
        <f>IF(InfosVentesAmiensFoireBAC25!P48=$A$3,InfosVentesAmiensFoireBAC25!D48,"")</f>
        <v/>
      </c>
      <c r="B48" s="79">
        <f>IF(InfosVentesAmiensFoireBAC25!R48&lt;1,InfosVentesAmiensFoireBAC25!Z48,"")</f>
        <v>0</v>
      </c>
      <c r="C48" s="114" t="str">
        <f>IF(InfosVentesAmiensFoireBAC25!P48=$A$3,TablVentesAmiensFoireBAC25!V47,"")</f>
        <v/>
      </c>
      <c r="D48" s="79">
        <f t="shared" si="3"/>
        <v>0</v>
      </c>
      <c r="E48" s="114" t="str">
        <f>IF(InfosVentesAmiensFoireBAC25!J47=$A$3,IF(InfosVentesAmiensFoireBAC25!R47&lt;1,TablVentesAmiensFoireBAC25!T47*70%),"")</f>
        <v/>
      </c>
      <c r="F48" s="114" t="str">
        <f>IF(TablVentesAmiensFoireBAC25!P47&gt;30,D48,"")</f>
        <v/>
      </c>
      <c r="G48" s="114">
        <f>IF(TablVentesAmiensFoireBAC25!P47&gt;30,"",D48)</f>
        <v>0</v>
      </c>
      <c r="H48" s="114" t="str">
        <f>IF(InfosVentesAmiensFoireBAC25!J47=$A$3,TablVentesAmiensFoireBAC25!AB47,"")</f>
        <v/>
      </c>
      <c r="I48" s="90" t="str">
        <f t="shared" si="4"/>
        <v/>
      </c>
      <c r="J48" s="113" t="e">
        <f>(C48)*IF(C48&lt;1.59,0,IF(I48&lt;=1.69,#REF!,IF(I48&lt;=1.79,#REF!,IF(I48&lt;=1.89,#REF!,IF(I48&lt;=1.99,#REF!,IF(I48&lt;=2.09,#REF!,IF(I48&lt;=2.19,#REF!,IF(I48&lt;=2.29,#REF!,IF(I48&lt;=2.39,#REF!,IF(I48&lt;2.49,#REF!,IF(I48&lt;=2.59,#REF!,IF(I48&gt;=2.6,#REF!))))))))))))</f>
        <v>#VALUE!</v>
      </c>
    </row>
    <row r="49" spans="1:10" ht="14.25" customHeight="1" thickBot="1" x14ac:dyDescent="0.35">
      <c r="A49" s="79" t="str">
        <f>IF(InfosVentesAmiensFoireBAC25!P49=$A$3,InfosVentesAmiensFoireBAC25!D49,"")</f>
        <v/>
      </c>
      <c r="B49" s="79">
        <f>IF(InfosVentesAmiensFoireBAC25!R49&lt;1,InfosVentesAmiensFoireBAC25!Z49,"")</f>
        <v>0</v>
      </c>
      <c r="C49" s="114" t="str">
        <f>IF(InfosVentesAmiensFoireBAC25!P49=$A$3,TablVentesAmiensFoireBAC25!V48,"")</f>
        <v/>
      </c>
      <c r="D49" s="79">
        <f t="shared" si="3"/>
        <v>0</v>
      </c>
      <c r="E49" s="114" t="str">
        <f>IF(InfosVentesAmiensFoireBAC25!J48=$A$3,IF(InfosVentesAmiensFoireBAC25!R48&lt;1,TablVentesAmiensFoireBAC25!T48*70%),"")</f>
        <v/>
      </c>
      <c r="F49" s="114" t="str">
        <f>IF(TablVentesAmiensFoireBAC25!P48&gt;30,D49,"")</f>
        <v/>
      </c>
      <c r="G49" s="114">
        <f>IF(TablVentesAmiensFoireBAC25!P48&gt;30,"",D49)</f>
        <v>0</v>
      </c>
      <c r="H49" s="114" t="str">
        <f>IF(InfosVentesAmiensFoireBAC25!J48=$A$3,TablVentesAmiensFoireBAC25!AB48,"")</f>
        <v/>
      </c>
      <c r="I49" s="90" t="str">
        <f t="shared" si="4"/>
        <v/>
      </c>
      <c r="J49" s="113" t="e">
        <f>(C49)*IF(C49&lt;1.59,0,IF(I49&lt;=1.69,#REF!,IF(I49&lt;=1.79,#REF!,IF(I49&lt;=1.89,#REF!,IF(I49&lt;=1.99,#REF!,IF(I49&lt;=2.09,#REF!,IF(I49&lt;=2.19,#REF!,IF(I49&lt;=2.29,#REF!,IF(I49&lt;=2.39,#REF!,IF(I49&lt;2.49,#REF!,IF(I49&lt;=2.59,#REF!,IF(I49&gt;=2.6,#REF!))))))))))))</f>
        <v>#VALUE!</v>
      </c>
    </row>
    <row r="50" spans="1:10" ht="14.25" customHeight="1" thickBot="1" x14ac:dyDescent="0.35">
      <c r="A50" s="79" t="str">
        <f>IF(InfosVentesAmiensFoireBAC25!P50=$A$3,InfosVentesAmiensFoireBAC25!D50,"")</f>
        <v/>
      </c>
      <c r="B50" s="79">
        <f>IF(InfosVentesAmiensFoireBAC25!R50&lt;1,InfosVentesAmiensFoireBAC25!Z50,"")</f>
        <v>0</v>
      </c>
      <c r="C50" s="114" t="str">
        <f>IF(InfosVentesAmiensFoireBAC25!P50=$A$3,TablVentesAmiensFoireBAC25!V49,"")</f>
        <v/>
      </c>
      <c r="D50" s="79">
        <f t="shared" si="3"/>
        <v>0</v>
      </c>
      <c r="E50" s="114" t="str">
        <f>IF(InfosVentesAmiensFoireBAC25!J49=$A$3,IF(InfosVentesAmiensFoireBAC25!R49&lt;1,TablVentesAmiensFoireBAC25!T49*70%),"")</f>
        <v/>
      </c>
      <c r="F50" s="114" t="str">
        <f>IF(TablVentesAmiensFoireBAC25!P49&gt;30,D50,"")</f>
        <v/>
      </c>
      <c r="G50" s="114">
        <f>IF(TablVentesAmiensFoireBAC25!P49&gt;30,"",D50)</f>
        <v>0</v>
      </c>
      <c r="H50" s="114" t="str">
        <f>IF(InfosVentesAmiensFoireBAC25!J49=$A$3,TablVentesAmiensFoireBAC25!AB49,"")</f>
        <v/>
      </c>
      <c r="I50" s="90" t="str">
        <f t="shared" si="4"/>
        <v/>
      </c>
      <c r="J50" s="113" t="e">
        <f>(C50)*IF(C50&lt;1.59,0,IF(I50&lt;=1.69,#REF!,IF(I50&lt;=1.79,#REF!,IF(I50&lt;=1.89,#REF!,IF(I50&lt;=1.99,#REF!,IF(I50&lt;=2.09,#REF!,IF(I50&lt;=2.19,#REF!,IF(I50&lt;=2.29,#REF!,IF(I50&lt;=2.39,#REF!,IF(I50&lt;2.49,#REF!,IF(I50&lt;=2.59,#REF!,IF(I50&gt;=2.6,#REF!))))))))))))</f>
        <v>#VALUE!</v>
      </c>
    </row>
    <row r="51" spans="1:10" ht="14.25" customHeight="1" thickBot="1" x14ac:dyDescent="0.35">
      <c r="A51" s="79" t="str">
        <f>IF(InfosVentesAmiensFoireBAC25!P51=$A$3,InfosVentesAmiensFoireBAC25!D51,"")</f>
        <v/>
      </c>
      <c r="B51" s="79">
        <f>IF(InfosVentesAmiensFoireBAC25!R51&lt;1,InfosVentesAmiensFoireBAC25!Z51,"")</f>
        <v>0</v>
      </c>
      <c r="C51" s="114" t="str">
        <f>IF(InfosVentesAmiensFoireBAC25!P51=$A$3,TablVentesAmiensFoireBAC25!V50,"")</f>
        <v/>
      </c>
      <c r="D51" s="79">
        <f t="shared" si="3"/>
        <v>0</v>
      </c>
      <c r="E51" s="114" t="str">
        <f>IF(InfosVentesAmiensFoireBAC25!J50=$A$3,IF(InfosVentesAmiensFoireBAC25!R50&lt;1,TablVentesAmiensFoireBAC25!T50*70%),"")</f>
        <v/>
      </c>
      <c r="F51" s="114" t="str">
        <f>IF(TablVentesAmiensFoireBAC25!P50&gt;30,D51,"")</f>
        <v/>
      </c>
      <c r="G51" s="114">
        <f>IF(TablVentesAmiensFoireBAC25!P50&gt;30,"",D51)</f>
        <v>0</v>
      </c>
      <c r="H51" s="114" t="str">
        <f>IF(InfosVentesAmiensFoireBAC25!J50=$A$3,TablVentesAmiensFoireBAC25!AB50,"")</f>
        <v/>
      </c>
      <c r="I51" s="90" t="str">
        <f t="shared" si="4"/>
        <v/>
      </c>
      <c r="J51" s="113" t="e">
        <f>(C51)*IF(C51&lt;1.59,0,IF(I51&lt;=1.69,#REF!,IF(I51&lt;=1.79,#REF!,IF(I51&lt;=1.89,#REF!,IF(I51&lt;=1.99,#REF!,IF(I51&lt;=2.09,#REF!,IF(I51&lt;=2.19,#REF!,IF(I51&lt;=2.29,#REF!,IF(I51&lt;=2.39,#REF!,IF(I51&lt;2.49,#REF!,IF(I51&lt;=2.59,#REF!,IF(I51&gt;=2.6,#REF!))))))))))))</f>
        <v>#VALUE!</v>
      </c>
    </row>
    <row r="52" spans="1:10" ht="14.25" customHeight="1" thickBot="1" x14ac:dyDescent="0.35">
      <c r="A52" s="79" t="str">
        <f>IF(InfosVentesAmiensFoireBAC25!P52=$A$3,InfosVentesAmiensFoireBAC25!D52,"")</f>
        <v/>
      </c>
      <c r="B52" s="79">
        <f>IF(InfosVentesAmiensFoireBAC25!R52&lt;1,InfosVentesAmiensFoireBAC25!Z52,"")</f>
        <v>0</v>
      </c>
      <c r="C52" s="114" t="str">
        <f>IF(InfosVentesAmiensFoireBAC25!P52=$A$3,TablVentesAmiensFoireBAC25!V51,"")</f>
        <v/>
      </c>
      <c r="D52" s="79">
        <f t="shared" si="3"/>
        <v>0</v>
      </c>
      <c r="E52" s="114" t="str">
        <f>IF(InfosVentesAmiensFoireBAC25!J51=$A$3,IF(InfosVentesAmiensFoireBAC25!R51&lt;1,TablVentesAmiensFoireBAC25!T51*70%),"")</f>
        <v/>
      </c>
      <c r="F52" s="114" t="str">
        <f>IF(TablVentesAmiensFoireBAC25!P51&gt;30,D52,"")</f>
        <v/>
      </c>
      <c r="G52" s="114">
        <f>IF(TablVentesAmiensFoireBAC25!P51&gt;30,"",D52)</f>
        <v>0</v>
      </c>
      <c r="H52" s="114" t="str">
        <f>IF(InfosVentesAmiensFoireBAC25!J51=$A$3,TablVentesAmiensFoireBAC25!AB51,"")</f>
        <v/>
      </c>
      <c r="I52" s="90" t="str">
        <f t="shared" si="4"/>
        <v/>
      </c>
      <c r="J52" s="113" t="e">
        <f>(C52)*IF(C52&lt;1.59,0,IF(I52&lt;=1.69,#REF!,IF(I52&lt;=1.79,#REF!,IF(I52&lt;=1.89,#REF!,IF(I52&lt;=1.99,#REF!,IF(I52&lt;=2.09,#REF!,IF(I52&lt;=2.19,#REF!,IF(I52&lt;=2.29,#REF!,IF(I52&lt;=2.39,#REF!,IF(I52&lt;2.49,#REF!,IF(I52&lt;=2.59,#REF!,IF(I52&gt;=2.6,#REF!))))))))))))</f>
        <v>#VALUE!</v>
      </c>
    </row>
    <row r="53" spans="1:10" ht="14.25" customHeight="1" thickBot="1" x14ac:dyDescent="0.35">
      <c r="A53" s="79" t="str">
        <f>IF(InfosVentesAmiensFoireBAC25!P53=$A$3,InfosVentesAmiensFoireBAC25!D53,"")</f>
        <v/>
      </c>
      <c r="B53" s="79">
        <f>IF(InfosVentesAmiensFoireBAC25!R53&lt;1,InfosVentesAmiensFoireBAC25!Z53,"")</f>
        <v>0</v>
      </c>
      <c r="C53" s="114" t="str">
        <f>IF(InfosVentesAmiensFoireBAC25!P53=$A$3,TablVentesAmiensFoireBAC25!V52,"")</f>
        <v/>
      </c>
      <c r="D53" s="79">
        <f t="shared" si="3"/>
        <v>0</v>
      </c>
      <c r="E53" s="114" t="str">
        <f>IF(InfosVentesAmiensFoireBAC25!J52=$A$3,IF(InfosVentesAmiensFoireBAC25!R52&lt;1,TablVentesAmiensFoireBAC25!T52*70%),"")</f>
        <v/>
      </c>
      <c r="F53" s="114" t="str">
        <f>IF(TablVentesAmiensFoireBAC25!P52&gt;30,D53,"")</f>
        <v/>
      </c>
      <c r="G53" s="114">
        <f>IF(TablVentesAmiensFoireBAC25!P52&gt;30,"",D53)</f>
        <v>0</v>
      </c>
      <c r="H53" s="114" t="str">
        <f>IF(InfosVentesAmiensFoireBAC25!J52=$A$3,TablVentesAmiensFoireBAC25!AB52,"")</f>
        <v/>
      </c>
      <c r="I53" s="90" t="str">
        <f t="shared" si="4"/>
        <v/>
      </c>
      <c r="J53" s="113" t="e">
        <f>(C53)*IF(C53&lt;1.59,0,IF(I53&lt;=1.69,#REF!,IF(I53&lt;=1.79,#REF!,IF(I53&lt;=1.89,#REF!,IF(I53&lt;=1.99,#REF!,IF(I53&lt;=2.09,#REF!,IF(I53&lt;=2.19,#REF!,IF(I53&lt;=2.29,#REF!,IF(I53&lt;=2.39,#REF!,IF(I53&lt;2.49,#REF!,IF(I53&lt;=2.59,#REF!,IF(I53&gt;=2.6,#REF!))))))))))))</f>
        <v>#VALUE!</v>
      </c>
    </row>
    <row r="54" spans="1:10" ht="14.25" customHeight="1" thickBot="1" x14ac:dyDescent="0.35">
      <c r="A54" s="79" t="str">
        <f>IF(InfosVentesAmiensFoireBAC25!P54=$A$3,InfosVentesAmiensFoireBAC25!D54,"")</f>
        <v/>
      </c>
      <c r="B54" s="79">
        <f>IF(InfosVentesAmiensFoireBAC25!R54&lt;1,InfosVentesAmiensFoireBAC25!Z54,"")</f>
        <v>0</v>
      </c>
      <c r="C54" s="114" t="str">
        <f>IF(InfosVentesAmiensFoireBAC25!P54=$A$3,TablVentesAmiensFoireBAC25!V53,"")</f>
        <v/>
      </c>
      <c r="D54" s="79">
        <f t="shared" si="3"/>
        <v>0</v>
      </c>
      <c r="E54" s="114" t="str">
        <f>IF(InfosVentesAmiensFoireBAC25!J53=$A$3,IF(InfosVentesAmiensFoireBAC25!R53&lt;1,TablVentesAmiensFoireBAC25!T53*70%),"")</f>
        <v/>
      </c>
      <c r="F54" s="114" t="str">
        <f>IF(TablVentesAmiensFoireBAC25!P53&gt;30,D54,"")</f>
        <v/>
      </c>
      <c r="G54" s="114">
        <f>IF(TablVentesAmiensFoireBAC25!P53&gt;30,"",D54)</f>
        <v>0</v>
      </c>
      <c r="H54" s="114" t="str">
        <f>IF(InfosVentesAmiensFoireBAC25!J53=$A$3,TablVentesAmiensFoireBAC25!AB53,"")</f>
        <v/>
      </c>
      <c r="I54" s="90" t="str">
        <f t="shared" si="4"/>
        <v/>
      </c>
      <c r="J54" s="113" t="e">
        <f>(C54)*IF(C54&lt;1.59,0,IF(I54&lt;=1.69,#REF!,IF(I54&lt;=1.79,#REF!,IF(I54&lt;=1.89,#REF!,IF(I54&lt;=1.99,#REF!,IF(I54&lt;=2.09,#REF!,IF(I54&lt;=2.19,#REF!,IF(I54&lt;=2.29,#REF!,IF(I54&lt;=2.39,#REF!,IF(I54&lt;2.49,#REF!,IF(I54&lt;=2.59,#REF!,IF(I54&gt;=2.6,#REF!))))))))))))</f>
        <v>#VALUE!</v>
      </c>
    </row>
    <row r="55" spans="1:10" ht="14.25" customHeight="1" thickBot="1" x14ac:dyDescent="0.35">
      <c r="A55" s="79" t="str">
        <f>IF(InfosVentesAmiensFoireBAC25!P55=$A$3,InfosVentesAmiensFoireBAC25!D55,"")</f>
        <v/>
      </c>
      <c r="B55" s="79">
        <f>IF(InfosVentesAmiensFoireBAC25!R55&lt;1,InfosVentesAmiensFoireBAC25!Z55,"")</f>
        <v>0</v>
      </c>
      <c r="C55" s="114" t="str">
        <f>IF(InfosVentesAmiensFoireBAC25!P55=$A$3,TablVentesAmiensFoireBAC25!V54,"")</f>
        <v/>
      </c>
      <c r="D55" s="79">
        <f t="shared" si="3"/>
        <v>0</v>
      </c>
      <c r="E55" s="114" t="str">
        <f>IF(InfosVentesAmiensFoireBAC25!J54=$A$3,IF(InfosVentesAmiensFoireBAC25!R54&lt;1,TablVentesAmiensFoireBAC25!T54*70%),"")</f>
        <v/>
      </c>
      <c r="F55" s="114" t="str">
        <f>IF(TablVentesAmiensFoireBAC25!P54&gt;30,D55,"")</f>
        <v/>
      </c>
      <c r="G55" s="114">
        <f>IF(TablVentesAmiensFoireBAC25!P54&gt;30,"",D55)</f>
        <v>0</v>
      </c>
      <c r="H55" s="114" t="str">
        <f>IF(InfosVentesAmiensFoireBAC25!J54=$A$3,TablVentesAmiensFoireBAC25!AB54,"")</f>
        <v/>
      </c>
      <c r="I55" s="90" t="str">
        <f t="shared" si="4"/>
        <v/>
      </c>
      <c r="J55" s="113" t="e">
        <f>(C55)*IF(C55&lt;1.59,0,IF(I55&lt;=1.69,#REF!,IF(I55&lt;=1.79,#REF!,IF(I55&lt;=1.89,#REF!,IF(I55&lt;=1.99,#REF!,IF(I55&lt;=2.09,#REF!,IF(I55&lt;=2.19,#REF!,IF(I55&lt;=2.29,#REF!,IF(I55&lt;=2.39,#REF!,IF(I55&lt;2.49,#REF!,IF(I55&lt;=2.59,#REF!,IF(I55&gt;=2.6,#REF!))))))))))))</f>
        <v>#VALUE!</v>
      </c>
    </row>
    <row r="56" spans="1:10" ht="14.25" customHeight="1" thickBot="1" x14ac:dyDescent="0.35">
      <c r="A56" s="79" t="str">
        <f>IF(InfosVentesAmiensFoireBAC25!P56=$A$3,InfosVentesAmiensFoireBAC25!D56,"")</f>
        <v/>
      </c>
      <c r="B56" s="79">
        <f>IF(InfosVentesAmiensFoireBAC25!R56&lt;1,InfosVentesAmiensFoireBAC25!Z56,"")</f>
        <v>0</v>
      </c>
      <c r="C56" s="114" t="str">
        <f>IF(InfosVentesAmiensFoireBAC25!P56=$A$3,TablVentesAmiensFoireBAC25!V55,"")</f>
        <v/>
      </c>
      <c r="D56" s="79">
        <f t="shared" si="3"/>
        <v>0</v>
      </c>
      <c r="E56" s="114" t="str">
        <f>IF(InfosVentesAmiensFoireBAC25!J55=$A$3,IF(InfosVentesAmiensFoireBAC25!R55&lt;1,TablVentesAmiensFoireBAC25!T55*70%),"")</f>
        <v/>
      </c>
      <c r="F56" s="114" t="str">
        <f>IF(TablVentesAmiensFoireBAC25!P55&gt;30,D56,"")</f>
        <v/>
      </c>
      <c r="G56" s="114">
        <f>IF(TablVentesAmiensFoireBAC25!P55&gt;30,"",D56)</f>
        <v>0</v>
      </c>
      <c r="H56" s="114" t="str">
        <f>IF(InfosVentesAmiensFoireBAC25!J55=$A$3,TablVentesAmiensFoireBAC25!AB55,"")</f>
        <v/>
      </c>
      <c r="I56" s="90" t="str">
        <f t="shared" si="4"/>
        <v/>
      </c>
      <c r="J56" s="113" t="e">
        <f>(C56)*IF(C56&lt;1.59,0,IF(I56&lt;=1.69,#REF!,IF(I56&lt;=1.79,#REF!,IF(I56&lt;=1.89,#REF!,IF(I56&lt;=1.99,#REF!,IF(I56&lt;=2.09,#REF!,IF(I56&lt;=2.19,#REF!,IF(I56&lt;=2.29,#REF!,IF(I56&lt;=2.39,#REF!,IF(I56&lt;2.49,#REF!,IF(I56&lt;=2.59,#REF!,IF(I56&gt;=2.6,#REF!))))))))))))</f>
        <v>#VALUE!</v>
      </c>
    </row>
    <row r="57" spans="1:10" ht="14.25" customHeight="1" thickBot="1" x14ac:dyDescent="0.35">
      <c r="A57" s="79" t="str">
        <f>IF(InfosVentesAmiensFoireBAC25!P57=$A$3,InfosVentesAmiensFoireBAC25!D57,"")</f>
        <v/>
      </c>
      <c r="B57" s="79">
        <f>IF(InfosVentesAmiensFoireBAC25!R57&lt;1,InfosVentesAmiensFoireBAC25!Z57,"")</f>
        <v>0</v>
      </c>
      <c r="C57" s="114" t="str">
        <f>IF(InfosVentesAmiensFoireBAC25!P57=$A$3,TablVentesAmiensFoireBAC25!V56,"")</f>
        <v/>
      </c>
      <c r="D57" s="79">
        <f t="shared" si="3"/>
        <v>0</v>
      </c>
      <c r="E57" s="114" t="str">
        <f>IF(InfosVentesAmiensFoireBAC25!J56=$A$3,IF(InfosVentesAmiensFoireBAC25!R56&lt;1,TablVentesAmiensFoireBAC25!T56*70%),"")</f>
        <v/>
      </c>
      <c r="F57" s="114" t="str">
        <f>IF(TablVentesAmiensFoireBAC25!P56&gt;30,D57,"")</f>
        <v/>
      </c>
      <c r="G57" s="114">
        <f>IF(TablVentesAmiensFoireBAC25!P56&gt;30,"",D57)</f>
        <v>0</v>
      </c>
      <c r="H57" s="114" t="str">
        <f>IF(InfosVentesAmiensFoireBAC25!J56=$A$3,TablVentesAmiensFoireBAC25!AB56,"")</f>
        <v/>
      </c>
      <c r="I57" s="90" t="str">
        <f t="shared" si="4"/>
        <v/>
      </c>
      <c r="J57" s="113" t="e">
        <f>(C57)*IF(C57&lt;1.59,0,IF(I57&lt;=1.69,#REF!,IF(I57&lt;=1.79,#REF!,IF(I57&lt;=1.89,#REF!,IF(I57&lt;=1.99,#REF!,IF(I57&lt;=2.09,#REF!,IF(I57&lt;=2.19,#REF!,IF(I57&lt;=2.29,#REF!,IF(I57&lt;=2.39,#REF!,IF(I57&lt;2.49,#REF!,IF(I57&lt;=2.59,#REF!,IF(I57&gt;=2.6,#REF!))))))))))))</f>
        <v>#VALUE!</v>
      </c>
    </row>
    <row r="58" spans="1:10" ht="14.25" customHeight="1" thickBot="1" x14ac:dyDescent="0.35">
      <c r="A58" s="79" t="str">
        <f>IF(InfosVentesAmiensFoireBAC25!P58=$A$3,InfosVentesAmiensFoireBAC25!D58,"")</f>
        <v/>
      </c>
      <c r="B58" s="79">
        <f>IF(InfosVentesAmiensFoireBAC25!R58&lt;1,InfosVentesAmiensFoireBAC25!Z58,"")</f>
        <v>0</v>
      </c>
      <c r="C58" s="114" t="str">
        <f>IF(InfosVentesAmiensFoireBAC25!P58=$A$3,TablVentesAmiensFoireBAC25!V57,"")</f>
        <v/>
      </c>
      <c r="D58" s="79">
        <f t="shared" si="3"/>
        <v>0</v>
      </c>
      <c r="E58" s="114" t="str">
        <f>IF(InfosVentesAmiensFoireBAC25!J57=$A$3,IF(InfosVentesAmiensFoireBAC25!R57&lt;1,TablVentesAmiensFoireBAC25!T57*70%),"")</f>
        <v/>
      </c>
      <c r="F58" s="114" t="str">
        <f>IF(TablVentesAmiensFoireBAC25!P57&gt;30,D58,"")</f>
        <v/>
      </c>
      <c r="G58" s="114">
        <f>IF(TablVentesAmiensFoireBAC25!P57&gt;30,"",D58)</f>
        <v>0</v>
      </c>
      <c r="H58" s="114" t="str">
        <f>IF(InfosVentesAmiensFoireBAC25!J57=$A$3,TablVentesAmiensFoireBAC25!AB57,"")</f>
        <v/>
      </c>
      <c r="I58" s="90" t="str">
        <f t="shared" si="4"/>
        <v/>
      </c>
      <c r="J58" s="113" t="e">
        <f>(C58)*IF(C58&lt;1.59,0,IF(I58&lt;=1.69,#REF!,IF(I58&lt;=1.79,#REF!,IF(I58&lt;=1.89,#REF!,IF(I58&lt;=1.99,#REF!,IF(I58&lt;=2.09,#REF!,IF(I58&lt;=2.19,#REF!,IF(I58&lt;=2.29,#REF!,IF(I58&lt;=2.39,#REF!,IF(I58&lt;2.49,#REF!,IF(I58&lt;=2.59,#REF!,IF(I58&gt;=2.6,#REF!))))))))))))</f>
        <v>#VALUE!</v>
      </c>
    </row>
    <row r="59" spans="1:10" ht="14.25" customHeight="1" thickBot="1" x14ac:dyDescent="0.35">
      <c r="A59" s="79" t="str">
        <f>IF(InfosVentesAmiensFoireBAC25!P59=$A$3,InfosVentesAmiensFoireBAC25!D59,"")</f>
        <v/>
      </c>
      <c r="B59" s="79">
        <f>IF(InfosVentesAmiensFoireBAC25!R59&lt;1,InfosVentesAmiensFoireBAC25!Z59,"")</f>
        <v>0</v>
      </c>
      <c r="C59" s="114" t="str">
        <f>IF(InfosVentesAmiensFoireBAC25!P59=$A$3,TablVentesAmiensFoireBAC25!V58,"")</f>
        <v/>
      </c>
      <c r="D59" s="79">
        <f t="shared" si="3"/>
        <v>0</v>
      </c>
      <c r="E59" s="114" t="str">
        <f>IF(InfosVentesAmiensFoireBAC25!J58=$A$3,IF(InfosVentesAmiensFoireBAC25!R58&lt;1,TablVentesAmiensFoireBAC25!T58*70%),"")</f>
        <v/>
      </c>
      <c r="F59" s="114" t="str">
        <f>IF(TablVentesAmiensFoireBAC25!P58&gt;30,D59,"")</f>
        <v/>
      </c>
      <c r="G59" s="114">
        <f>IF(TablVentesAmiensFoireBAC25!P58&gt;30,"",D59)</f>
        <v>0</v>
      </c>
      <c r="H59" s="114" t="str">
        <f>IF(InfosVentesAmiensFoireBAC25!J58=$A$3,TablVentesAmiensFoireBAC25!AB58,"")</f>
        <v/>
      </c>
      <c r="I59" s="90" t="str">
        <f t="shared" si="4"/>
        <v/>
      </c>
      <c r="J59" s="113" t="e">
        <f>(C59)*IF(C59&lt;1.59,0,IF(I59&lt;=1.69,#REF!,IF(I59&lt;=1.79,#REF!,IF(I59&lt;=1.89,#REF!,IF(I59&lt;=1.99,#REF!,IF(I59&lt;=2.09,#REF!,IF(I59&lt;=2.19,#REF!,IF(I59&lt;=2.29,#REF!,IF(I59&lt;=2.39,#REF!,IF(I59&lt;2.49,#REF!,IF(I59&lt;=2.59,#REF!,IF(I59&gt;=2.6,#REF!))))))))))))</f>
        <v>#VALUE!</v>
      </c>
    </row>
    <row r="60" spans="1:10" ht="14.25" customHeight="1" thickBot="1" x14ac:dyDescent="0.35">
      <c r="A60" s="79" t="str">
        <f>IF(InfosVentesAmiensFoireBAC25!P60=$A$3,InfosVentesAmiensFoireBAC25!D60,"")</f>
        <v/>
      </c>
      <c r="B60" s="79">
        <f>IF(InfosVentesAmiensFoireBAC25!R60&lt;1,InfosVentesAmiensFoireBAC25!Z60,"")</f>
        <v>0</v>
      </c>
      <c r="C60" s="114" t="str">
        <f>IF(InfosVentesAmiensFoireBAC25!P60=$A$3,TablVentesAmiensFoireBAC25!V59,"")</f>
        <v/>
      </c>
      <c r="D60" s="79">
        <f t="shared" si="3"/>
        <v>0</v>
      </c>
      <c r="E60" s="114" t="str">
        <f>IF(InfosVentesAmiensFoireBAC25!J59=$A$3,IF(InfosVentesAmiensFoireBAC25!R59&lt;1,TablVentesAmiensFoireBAC25!T59*70%),"")</f>
        <v/>
      </c>
      <c r="F60" s="114" t="str">
        <f>IF(TablVentesAmiensFoireBAC25!P59&gt;30,D60,"")</f>
        <v/>
      </c>
      <c r="G60" s="114">
        <f>IF(TablVentesAmiensFoireBAC25!P59&gt;30,"",D60)</f>
        <v>0</v>
      </c>
      <c r="H60" s="114" t="str">
        <f>IF(InfosVentesAmiensFoireBAC25!J59=$A$3,TablVentesAmiensFoireBAC25!AB59,"")</f>
        <v/>
      </c>
      <c r="I60" s="90" t="str">
        <f t="shared" si="4"/>
        <v/>
      </c>
      <c r="J60" s="113" t="e">
        <f>(C60)*IF(C60&lt;1.59,0,IF(I60&lt;=1.69,#REF!,IF(I60&lt;=1.79,#REF!,IF(I60&lt;=1.89,#REF!,IF(I60&lt;=1.99,#REF!,IF(I60&lt;=2.09,#REF!,IF(I60&lt;=2.19,#REF!,IF(I60&lt;=2.29,#REF!,IF(I60&lt;=2.39,#REF!,IF(I60&lt;2.49,#REF!,IF(I60&lt;=2.59,#REF!,IF(I60&gt;=2.6,#REF!))))))))))))</f>
        <v>#VALUE!</v>
      </c>
    </row>
    <row r="61" spans="1:10" ht="14.25" customHeight="1" thickBot="1" x14ac:dyDescent="0.35">
      <c r="A61" s="79" t="str">
        <f>IF(InfosVentesAmiensFoireBAC25!P61=$A$3,InfosVentesAmiensFoireBAC25!D61,"")</f>
        <v/>
      </c>
      <c r="B61" s="79">
        <f>IF(InfosVentesAmiensFoireBAC25!R61&lt;1,InfosVentesAmiensFoireBAC25!Z61,"")</f>
        <v>0</v>
      </c>
      <c r="C61" s="114" t="str">
        <f>IF(InfosVentesAmiensFoireBAC25!P61=$A$3,TablVentesAmiensFoireBAC25!V60,"")</f>
        <v/>
      </c>
      <c r="D61" s="79">
        <f t="shared" si="3"/>
        <v>0</v>
      </c>
      <c r="E61" s="114" t="str">
        <f>IF(InfosVentesAmiensFoireBAC25!J60=$A$3,IF(InfosVentesAmiensFoireBAC25!R60&lt;1,TablVentesAmiensFoireBAC25!T60*70%),"")</f>
        <v/>
      </c>
      <c r="F61" s="114" t="str">
        <f>IF(TablVentesAmiensFoireBAC25!P60&gt;30,D61,"")</f>
        <v/>
      </c>
      <c r="G61" s="114">
        <f>IF(TablVentesAmiensFoireBAC25!P60&gt;30,"",D61)</f>
        <v>0</v>
      </c>
      <c r="H61" s="114" t="str">
        <f>IF(InfosVentesAmiensFoireBAC25!J60=$A$3,TablVentesAmiensFoireBAC25!AB60,"")</f>
        <v/>
      </c>
      <c r="I61" s="90" t="str">
        <f t="shared" si="4"/>
        <v/>
      </c>
      <c r="J61" s="113" t="e">
        <f>(C61)*IF(C61&lt;1.59,0,IF(I61&lt;=1.69,#REF!,IF(I61&lt;=1.79,#REF!,IF(I61&lt;=1.89,#REF!,IF(I61&lt;=1.99,#REF!,IF(I61&lt;=2.09,#REF!,IF(I61&lt;=2.19,#REF!,IF(I61&lt;=2.29,#REF!,IF(I61&lt;=2.39,#REF!,IF(I61&lt;2.49,#REF!,IF(I61&lt;=2.59,#REF!,IF(I61&gt;=2.6,#REF!))))))))))))</f>
        <v>#VALUE!</v>
      </c>
    </row>
    <row r="62" spans="1:10" ht="14.25" customHeight="1" thickBot="1" x14ac:dyDescent="0.35">
      <c r="A62" s="79" t="str">
        <f>IF(InfosVentesAmiensFoireBAC25!P62=$A$3,InfosVentesAmiensFoireBAC25!D62,"")</f>
        <v/>
      </c>
      <c r="B62" s="79">
        <f>IF(InfosVentesAmiensFoireBAC25!R62&lt;1,InfosVentesAmiensFoireBAC25!Z62,"")</f>
        <v>0</v>
      </c>
      <c r="C62" s="114" t="str">
        <f>IF(InfosVentesAmiensFoireBAC25!P62=$A$3,TablVentesAmiensFoireBAC25!V61,"")</f>
        <v/>
      </c>
      <c r="D62" s="79">
        <f t="shared" si="3"/>
        <v>0</v>
      </c>
      <c r="E62" s="114" t="str">
        <f>IF(InfosVentesAmiensFoireBAC25!J61=$A$3,IF(InfosVentesAmiensFoireBAC25!R61&lt;1,TablVentesAmiensFoireBAC25!T61*70%),"")</f>
        <v/>
      </c>
      <c r="F62" s="114" t="str">
        <f>IF(TablVentesAmiensFoireBAC25!P61&gt;30,D62,"")</f>
        <v/>
      </c>
      <c r="G62" s="114">
        <f>IF(TablVentesAmiensFoireBAC25!P61&gt;30,"",D62)</f>
        <v>0</v>
      </c>
      <c r="H62" s="114" t="str">
        <f>IF(InfosVentesAmiensFoireBAC25!J61=$A$3,TablVentesAmiensFoireBAC25!AB61,"")</f>
        <v/>
      </c>
      <c r="I62" s="90" t="str">
        <f t="shared" si="4"/>
        <v/>
      </c>
      <c r="J62" s="113" t="e">
        <f>(C62)*IF(C62&lt;1.59,0,IF(I62&lt;=1.69,#REF!,IF(I62&lt;=1.79,#REF!,IF(I62&lt;=1.89,#REF!,IF(I62&lt;=1.99,#REF!,IF(I62&lt;=2.09,#REF!,IF(I62&lt;=2.19,#REF!,IF(I62&lt;=2.29,#REF!,IF(I62&lt;=2.39,#REF!,IF(I62&lt;2.49,#REF!,IF(I62&lt;=2.59,#REF!,IF(I62&gt;=2.6,#REF!))))))))))))</f>
        <v>#VALUE!</v>
      </c>
    </row>
    <row r="63" spans="1:10" ht="14.25" customHeight="1" thickBot="1" x14ac:dyDescent="0.35">
      <c r="A63" s="79" t="str">
        <f>IF(InfosVentesAmiensFoireBAC25!P63=$A$3,InfosVentesAmiensFoireBAC25!D63,"")</f>
        <v/>
      </c>
      <c r="B63" s="79">
        <f>IF(InfosVentesAmiensFoireBAC25!R63&lt;1,InfosVentesAmiensFoireBAC25!Z63,"")</f>
        <v>0</v>
      </c>
      <c r="C63" s="114" t="str">
        <f>IF(InfosVentesAmiensFoireBAC25!P63=$A$3,TablVentesAmiensFoireBAC25!V62,"")</f>
        <v/>
      </c>
      <c r="D63" s="79">
        <f t="shared" si="3"/>
        <v>0</v>
      </c>
      <c r="E63" s="114" t="str">
        <f>IF(InfosVentesAmiensFoireBAC25!J62=$A$3,IF(InfosVentesAmiensFoireBAC25!R62&lt;1,TablVentesAmiensFoireBAC25!T62*70%),"")</f>
        <v/>
      </c>
      <c r="F63" s="114" t="str">
        <f>IF(TablVentesAmiensFoireBAC25!P62&gt;30,D63,"")</f>
        <v/>
      </c>
      <c r="G63" s="114">
        <f>IF(TablVentesAmiensFoireBAC25!P62&gt;30,"",D63)</f>
        <v>0</v>
      </c>
      <c r="H63" s="114" t="str">
        <f>IF(InfosVentesAmiensFoireBAC25!J62=$A$3,TablVentesAmiensFoireBAC25!AB62,"")</f>
        <v/>
      </c>
      <c r="I63" s="90" t="str">
        <f t="shared" si="4"/>
        <v/>
      </c>
      <c r="J63" s="113" t="e">
        <f>(C63)*IF(C63&lt;1.59,0,IF(I63&lt;=1.69,#REF!,IF(I63&lt;=1.79,#REF!,IF(I63&lt;=1.89,#REF!,IF(I63&lt;=1.99,#REF!,IF(I63&lt;=2.09,#REF!,IF(I63&lt;=2.19,#REF!,IF(I63&lt;=2.29,#REF!,IF(I63&lt;=2.39,#REF!,IF(I63&lt;2.49,#REF!,IF(I63&lt;=2.59,#REF!,IF(I63&gt;=2.6,#REF!))))))))))))</f>
        <v>#VALUE!</v>
      </c>
    </row>
    <row r="64" spans="1:10" ht="14.25" customHeight="1" thickBot="1" x14ac:dyDescent="0.35">
      <c r="A64" s="79" t="str">
        <f>IF(InfosVentesAmiensFoireBAC25!P64=$A$3,InfosVentesAmiensFoireBAC25!D64,"")</f>
        <v/>
      </c>
      <c r="B64" s="79">
        <f>IF(InfosVentesAmiensFoireBAC25!R64&lt;1,InfosVentesAmiensFoireBAC25!Z64,"")</f>
        <v>0</v>
      </c>
      <c r="C64" s="114" t="str">
        <f>IF(InfosVentesAmiensFoireBAC25!P64=$A$3,TablVentesAmiensFoireBAC25!V63,"")</f>
        <v/>
      </c>
      <c r="D64" s="79">
        <f t="shared" si="3"/>
        <v>0</v>
      </c>
      <c r="E64" s="114" t="str">
        <f>IF(InfosVentesAmiensFoireBAC25!J63=$A$3,IF(InfosVentesAmiensFoireBAC25!R63&lt;1,TablVentesAmiensFoireBAC25!T63*70%),"")</f>
        <v/>
      </c>
      <c r="F64" s="114" t="str">
        <f>IF(TablVentesAmiensFoireBAC25!P63&gt;30,D64,"")</f>
        <v/>
      </c>
      <c r="G64" s="114">
        <f>IF(TablVentesAmiensFoireBAC25!P63&gt;30,"",D64)</f>
        <v>0</v>
      </c>
      <c r="H64" s="114" t="str">
        <f>IF(InfosVentesAmiensFoireBAC25!J63=$A$3,TablVentesAmiensFoireBAC25!AB63,"")</f>
        <v/>
      </c>
      <c r="I64" s="90" t="str">
        <f t="shared" si="4"/>
        <v/>
      </c>
      <c r="J64" s="113" t="e">
        <f>(C64)*IF(C64&lt;1.59,0,IF(I64&lt;=1.69,#REF!,IF(I64&lt;=1.79,#REF!,IF(I64&lt;=1.89,#REF!,IF(I64&lt;=1.99,#REF!,IF(I64&lt;=2.09,#REF!,IF(I64&lt;=2.19,#REF!,IF(I64&lt;=2.29,#REF!,IF(I64&lt;=2.39,#REF!,IF(I64&lt;2.49,#REF!,IF(I64&lt;=2.59,#REF!,IF(I64&gt;=2.6,#REF!))))))))))))</f>
        <v>#VALUE!</v>
      </c>
    </row>
    <row r="65" spans="1:10" ht="14.25" customHeight="1" thickBot="1" x14ac:dyDescent="0.35">
      <c r="A65" s="79" t="str">
        <f>IF(InfosVentesAmiensFoireBAC25!P65=$A$3,InfosVentesAmiensFoireBAC25!D65,"")</f>
        <v/>
      </c>
      <c r="B65" s="79">
        <f>IF(InfosVentesAmiensFoireBAC25!R65&lt;1,InfosVentesAmiensFoireBAC25!Z65,"")</f>
        <v>0</v>
      </c>
      <c r="C65" s="114" t="str">
        <f>IF(InfosVentesAmiensFoireBAC25!P65=$A$3,TablVentesAmiensFoireBAC25!V64,"")</f>
        <v/>
      </c>
      <c r="D65" s="79">
        <f t="shared" si="3"/>
        <v>0</v>
      </c>
      <c r="E65" s="114" t="str">
        <f>IF(InfosVentesAmiensFoireBAC25!J64=$A$3,IF(InfosVentesAmiensFoireBAC25!R64&lt;1,TablVentesAmiensFoireBAC25!T64*70%),"")</f>
        <v/>
      </c>
      <c r="F65" s="114" t="str">
        <f>IF(TablVentesAmiensFoireBAC25!P64&gt;30,D65,"")</f>
        <v/>
      </c>
      <c r="G65" s="114">
        <f>IF(TablVentesAmiensFoireBAC25!P64&gt;30,"",D65)</f>
        <v>0</v>
      </c>
      <c r="H65" s="114" t="str">
        <f>IF(InfosVentesAmiensFoireBAC25!J64=$A$3,TablVentesAmiensFoireBAC25!AB64,"")</f>
        <v/>
      </c>
      <c r="I65" s="90" t="str">
        <f t="shared" si="4"/>
        <v/>
      </c>
      <c r="J65" s="113" t="e">
        <f>(C65)*IF(C65&lt;1.59,0,IF(I65&lt;=1.69,#REF!,IF(I65&lt;=1.79,#REF!,IF(I65&lt;=1.89,#REF!,IF(I65&lt;=1.99,#REF!,IF(I65&lt;=2.09,#REF!,IF(I65&lt;=2.19,#REF!,IF(I65&lt;=2.29,#REF!,IF(I65&lt;=2.39,#REF!,IF(I65&lt;2.49,#REF!,IF(I65&lt;=2.59,#REF!,IF(I65&gt;=2.6,#REF!))))))))))))</f>
        <v>#VALUE!</v>
      </c>
    </row>
    <row r="66" spans="1:10" ht="14.25" customHeight="1" thickBot="1" x14ac:dyDescent="0.35">
      <c r="A66" s="79" t="str">
        <f>IF(InfosVentesAmiensFoireBAC25!P66=$A$3,InfosVentesAmiensFoireBAC25!D66,"")</f>
        <v/>
      </c>
      <c r="B66" s="79">
        <f>IF(InfosVentesAmiensFoireBAC25!R66&lt;1,InfosVentesAmiensFoireBAC25!Z66,"")</f>
        <v>0</v>
      </c>
      <c r="C66" s="114" t="str">
        <f>IF(InfosVentesAmiensFoireBAC25!P66=$A$3,TablVentesAmiensFoireBAC25!V65,"")</f>
        <v/>
      </c>
      <c r="D66" s="79">
        <f t="shared" si="3"/>
        <v>0</v>
      </c>
      <c r="E66" s="114" t="str">
        <f>IF(InfosVentesAmiensFoireBAC25!J65=$A$3,IF(InfosVentesAmiensFoireBAC25!R65&lt;1,TablVentesAmiensFoireBAC25!T65*70%),"")</f>
        <v/>
      </c>
      <c r="F66" s="114" t="str">
        <f>IF(TablVentesAmiensFoireBAC25!P65&gt;30,D66,"")</f>
        <v/>
      </c>
      <c r="G66" s="114">
        <f>IF(TablVentesAmiensFoireBAC25!P65&gt;30,"",D66)</f>
        <v>0</v>
      </c>
      <c r="H66" s="114" t="str">
        <f>IF(InfosVentesAmiensFoireBAC25!J65=$A$3,TablVentesAmiensFoireBAC25!AB65,"")</f>
        <v/>
      </c>
      <c r="I66" s="90" t="str">
        <f t="shared" si="4"/>
        <v/>
      </c>
      <c r="J66" s="113" t="e">
        <f>(C66)*IF(C66&lt;1.59,0,IF(I66&lt;=1.69,#REF!,IF(I66&lt;=1.79,#REF!,IF(I66&lt;=1.89,#REF!,IF(I66&lt;=1.99,#REF!,IF(I66&lt;=2.09,#REF!,IF(I66&lt;=2.19,#REF!,IF(I66&lt;=2.29,#REF!,IF(I66&lt;=2.39,#REF!,IF(I66&lt;2.49,#REF!,IF(I66&lt;=2.59,#REF!,IF(I66&gt;=2.6,#REF!))))))))))))</f>
        <v>#VALUE!</v>
      </c>
    </row>
    <row r="67" spans="1:10" ht="14.25" customHeight="1" thickBot="1" x14ac:dyDescent="0.35">
      <c r="A67" s="79" t="str">
        <f>IF(InfosVentesAmiensFoireBAC25!P67=$A$3,InfosVentesAmiensFoireBAC25!D67,"")</f>
        <v/>
      </c>
      <c r="B67" s="79">
        <f>IF(InfosVentesAmiensFoireBAC25!R67&lt;1,InfosVentesAmiensFoireBAC25!Z67,"")</f>
        <v>0</v>
      </c>
      <c r="C67" s="114" t="str">
        <f>IF(InfosVentesAmiensFoireBAC25!P67=$A$3,TablVentesAmiensFoireBAC25!V66,"")</f>
        <v/>
      </c>
      <c r="D67" s="79">
        <f t="shared" si="3"/>
        <v>0</v>
      </c>
      <c r="E67" s="114" t="str">
        <f>IF(InfosVentesAmiensFoireBAC25!J66=$A$3,IF(InfosVentesAmiensFoireBAC25!R66&lt;1,TablVentesAmiensFoireBAC25!T66*70%),"")</f>
        <v/>
      </c>
      <c r="F67" s="114" t="str">
        <f>IF(TablVentesAmiensFoireBAC25!P66&gt;30,D67,"")</f>
        <v/>
      </c>
      <c r="G67" s="114">
        <f>IF(TablVentesAmiensFoireBAC25!P66&gt;30,"",D67)</f>
        <v>0</v>
      </c>
      <c r="H67" s="114" t="str">
        <f>IF(InfosVentesAmiensFoireBAC25!J66=$A$3,TablVentesAmiensFoireBAC25!AB66,"")</f>
        <v/>
      </c>
      <c r="I67" s="90" t="str">
        <f t="shared" si="4"/>
        <v/>
      </c>
      <c r="J67" s="113" t="e">
        <f>(C67)*IF(C67&lt;1.59,0,IF(I67&lt;=1.69,#REF!,IF(I67&lt;=1.79,#REF!,IF(I67&lt;=1.89,#REF!,IF(I67&lt;=1.99,#REF!,IF(I67&lt;=2.09,#REF!,IF(I67&lt;=2.19,#REF!,IF(I67&lt;=2.29,#REF!,IF(I67&lt;=2.39,#REF!,IF(I67&lt;2.49,#REF!,IF(I67&lt;=2.59,#REF!,IF(I67&gt;=2.6,#REF!))))))))))))</f>
        <v>#VALUE!</v>
      </c>
    </row>
    <row r="68" spans="1:10" ht="14.25" customHeight="1" thickBot="1" x14ac:dyDescent="0.35">
      <c r="A68" s="79" t="str">
        <f>IF(InfosVentesAmiensFoireBAC25!P68=$A$3,InfosVentesAmiensFoireBAC25!D68,"")</f>
        <v/>
      </c>
      <c r="B68" s="79">
        <f>IF(InfosVentesAmiensFoireBAC25!R68&lt;1,InfosVentesAmiensFoireBAC25!Z68,"")</f>
        <v>0</v>
      </c>
      <c r="C68" s="114" t="str">
        <f>IF(InfosVentesAmiensFoireBAC25!P68=$A$3,TablVentesAmiensFoireBAC25!V67,"")</f>
        <v/>
      </c>
      <c r="D68" s="79">
        <f t="shared" si="3"/>
        <v>0</v>
      </c>
      <c r="E68" s="114" t="str">
        <f>IF(InfosVentesAmiensFoireBAC25!J67=$A$3,IF(InfosVentesAmiensFoireBAC25!R67&lt;1,TablVentesAmiensFoireBAC25!T67*70%),"")</f>
        <v/>
      </c>
      <c r="F68" s="114" t="str">
        <f>IF(TablVentesAmiensFoireBAC25!P67&gt;30,D68,"")</f>
        <v/>
      </c>
      <c r="G68" s="114">
        <f>IF(TablVentesAmiensFoireBAC25!P67&gt;30,"",D68)</f>
        <v>0</v>
      </c>
      <c r="H68" s="114" t="str">
        <f>IF(InfosVentesAmiensFoireBAC25!J67=$A$3,TablVentesAmiensFoireBAC25!AB67,"")</f>
        <v/>
      </c>
      <c r="I68" s="90" t="str">
        <f t="shared" ref="I68:I99" si="5">IF(ISERROR(ROUNDDOWN(D68/H68,1)),"",(ROUNDDOWN(D68/H68,1)))</f>
        <v/>
      </c>
      <c r="J68" s="113" t="e">
        <f>(C68)*IF(C68&lt;1.59,0,IF(I68&lt;=1.69,#REF!,IF(I68&lt;=1.79,#REF!,IF(I68&lt;=1.89,#REF!,IF(I68&lt;=1.99,#REF!,IF(I68&lt;=2.09,#REF!,IF(I68&lt;=2.19,#REF!,IF(I68&lt;=2.29,#REF!,IF(I68&lt;=2.39,#REF!,IF(I68&lt;2.49,#REF!,IF(I68&lt;=2.59,#REF!,IF(I68&gt;=2.6,#REF!))))))))))))</f>
        <v>#VALUE!</v>
      </c>
    </row>
    <row r="69" spans="1:10" ht="14.25" customHeight="1" thickBot="1" x14ac:dyDescent="0.35">
      <c r="A69" s="79" t="str">
        <f>IF(InfosVentesAmiensFoireBAC25!P69=$A$3,InfosVentesAmiensFoireBAC25!D69,"")</f>
        <v/>
      </c>
      <c r="B69" s="79">
        <f>IF(InfosVentesAmiensFoireBAC25!R69&lt;1,InfosVentesAmiensFoireBAC25!Z69,"")</f>
        <v>0</v>
      </c>
      <c r="C69" s="114" t="str">
        <f>IF(InfosVentesAmiensFoireBAC25!P69=$A$3,TablVentesAmiensFoireBAC25!V68,"")</f>
        <v/>
      </c>
      <c r="D69" s="79">
        <f t="shared" ref="D69:D100" si="6">B69*3%</f>
        <v>0</v>
      </c>
      <c r="E69" s="114" t="str">
        <f>IF(InfosVentesAmiensFoireBAC25!J68=$A$3,IF(InfosVentesAmiensFoireBAC25!R68&lt;1,TablVentesAmiensFoireBAC25!T68*70%),"")</f>
        <v/>
      </c>
      <c r="F69" s="114" t="str">
        <f>IF(TablVentesAmiensFoireBAC25!P68&gt;30,D69,"")</f>
        <v/>
      </c>
      <c r="G69" s="114">
        <f>IF(TablVentesAmiensFoireBAC25!P68&gt;30,"",D69)</f>
        <v>0</v>
      </c>
      <c r="H69" s="114" t="str">
        <f>IF(InfosVentesAmiensFoireBAC25!J68=$A$3,TablVentesAmiensFoireBAC25!AB68,"")</f>
        <v/>
      </c>
      <c r="I69" s="90" t="str">
        <f t="shared" si="5"/>
        <v/>
      </c>
      <c r="J69" s="113" t="e">
        <f>(C69)*IF(C69&lt;1.59,0,IF(I69&lt;=1.69,#REF!,IF(I69&lt;=1.79,#REF!,IF(I69&lt;=1.89,#REF!,IF(I69&lt;=1.99,#REF!,IF(I69&lt;=2.09,#REF!,IF(I69&lt;=2.19,#REF!,IF(I69&lt;=2.29,#REF!,IF(I69&lt;=2.39,#REF!,IF(I69&lt;2.49,#REF!,IF(I69&lt;=2.59,#REF!,IF(I69&gt;=2.6,#REF!))))))))))))</f>
        <v>#VALUE!</v>
      </c>
    </row>
    <row r="70" spans="1:10" ht="14.25" customHeight="1" thickBot="1" x14ac:dyDescent="0.35">
      <c r="A70" s="79" t="str">
        <f>IF(InfosVentesAmiensFoireBAC25!P70=$A$3,InfosVentesAmiensFoireBAC25!D70,"")</f>
        <v/>
      </c>
      <c r="B70" s="79">
        <f>IF(InfosVentesAmiensFoireBAC25!R70&lt;1,InfosVentesAmiensFoireBAC25!Z70,"")</f>
        <v>0</v>
      </c>
      <c r="C70" s="114" t="str">
        <f>IF(InfosVentesAmiensFoireBAC25!P70=$A$3,TablVentesAmiensFoireBAC25!V69,"")</f>
        <v/>
      </c>
      <c r="D70" s="79">
        <f t="shared" si="6"/>
        <v>0</v>
      </c>
      <c r="E70" s="114" t="str">
        <f>IF(InfosVentesAmiensFoireBAC25!J69=$A$3,IF(InfosVentesAmiensFoireBAC25!R69&lt;1,TablVentesAmiensFoireBAC25!T69*70%),"")</f>
        <v/>
      </c>
      <c r="F70" s="114" t="str">
        <f>IF(TablVentesAmiensFoireBAC25!P69&gt;30,D70,"")</f>
        <v/>
      </c>
      <c r="G70" s="114">
        <f>IF(TablVentesAmiensFoireBAC25!P69&gt;30,"",D70)</f>
        <v>0</v>
      </c>
      <c r="H70" s="114" t="str">
        <f>IF(InfosVentesAmiensFoireBAC25!J69=$A$3,TablVentesAmiensFoireBAC25!AB69,"")</f>
        <v/>
      </c>
      <c r="I70" s="90" t="str">
        <f t="shared" si="5"/>
        <v/>
      </c>
      <c r="J70" s="113" t="e">
        <f>(C70)*IF(C70&lt;1.59,0,IF(I70&lt;=1.69,#REF!,IF(I70&lt;=1.79,#REF!,IF(I70&lt;=1.89,#REF!,IF(I70&lt;=1.99,#REF!,IF(I70&lt;=2.09,#REF!,IF(I70&lt;=2.19,#REF!,IF(I70&lt;=2.29,#REF!,IF(I70&lt;=2.39,#REF!,IF(I70&lt;2.49,#REF!,IF(I70&lt;=2.59,#REF!,IF(I70&gt;=2.6,#REF!))))))))))))</f>
        <v>#VALUE!</v>
      </c>
    </row>
    <row r="71" spans="1:10" ht="14.25" customHeight="1" thickBot="1" x14ac:dyDescent="0.35">
      <c r="A71" s="79" t="str">
        <f>IF(InfosVentesAmiensFoireBAC25!P71=$A$3,InfosVentesAmiensFoireBAC25!D71,"")</f>
        <v/>
      </c>
      <c r="B71" s="79">
        <f>IF(InfosVentesAmiensFoireBAC25!R71&lt;1,InfosVentesAmiensFoireBAC25!Z71,"")</f>
        <v>0</v>
      </c>
      <c r="C71" s="114" t="str">
        <f>IF(InfosVentesAmiensFoireBAC25!P71=$A$3,TablVentesAmiensFoireBAC25!V70,"")</f>
        <v/>
      </c>
      <c r="D71" s="79">
        <f t="shared" si="6"/>
        <v>0</v>
      </c>
      <c r="E71" s="114" t="str">
        <f>IF(InfosVentesAmiensFoireBAC25!J70=$A$3,IF(InfosVentesAmiensFoireBAC25!R70&lt;1,TablVentesAmiensFoireBAC25!T70*70%),"")</f>
        <v/>
      </c>
      <c r="F71" s="114" t="str">
        <f>IF(TablVentesAmiensFoireBAC25!P70&gt;30,D71,"")</f>
        <v/>
      </c>
      <c r="G71" s="114">
        <f>IF(TablVentesAmiensFoireBAC25!P70&gt;30,"",D71)</f>
        <v>0</v>
      </c>
      <c r="H71" s="114" t="str">
        <f>IF(InfosVentesAmiensFoireBAC25!J70=$A$3,TablVentesAmiensFoireBAC25!AB70,"")</f>
        <v/>
      </c>
      <c r="I71" s="90" t="str">
        <f t="shared" si="5"/>
        <v/>
      </c>
      <c r="J71" s="113" t="e">
        <f>(C71)*IF(C71&lt;1.59,0,IF(I71&lt;=1.69,#REF!,IF(I71&lt;=1.79,#REF!,IF(I71&lt;=1.89,#REF!,IF(I71&lt;=1.99,#REF!,IF(I71&lt;=2.09,#REF!,IF(I71&lt;=2.19,#REF!,IF(I71&lt;=2.29,#REF!,IF(I71&lt;=2.39,#REF!,IF(I71&lt;2.49,#REF!,IF(I71&lt;=2.59,#REF!,IF(I71&gt;=2.6,#REF!))))))))))))</f>
        <v>#VALUE!</v>
      </c>
    </row>
    <row r="72" spans="1:10" ht="14.25" customHeight="1" thickBot="1" x14ac:dyDescent="0.35">
      <c r="A72" s="79" t="str">
        <f>IF(InfosVentesAmiensFoireBAC25!P72=$A$3,InfosVentesAmiensFoireBAC25!D72,"")</f>
        <v/>
      </c>
      <c r="B72" s="79">
        <f>IF(InfosVentesAmiensFoireBAC25!R72&lt;1,InfosVentesAmiensFoireBAC25!Z72,"")</f>
        <v>0</v>
      </c>
      <c r="C72" s="114" t="str">
        <f>IF(InfosVentesAmiensFoireBAC25!P72=$A$3,TablVentesAmiensFoireBAC25!V71,"")</f>
        <v/>
      </c>
      <c r="D72" s="79">
        <f t="shared" si="6"/>
        <v>0</v>
      </c>
      <c r="E72" s="114" t="str">
        <f>IF(InfosVentesAmiensFoireBAC25!J71=$A$3,IF(InfosVentesAmiensFoireBAC25!R71&lt;1,TablVentesAmiensFoireBAC25!T71*70%),"")</f>
        <v/>
      </c>
      <c r="F72" s="114" t="str">
        <f>IF(TablVentesAmiensFoireBAC25!P71&gt;30,D72,"")</f>
        <v/>
      </c>
      <c r="G72" s="114">
        <f>IF(TablVentesAmiensFoireBAC25!P71&gt;30,"",D72)</f>
        <v>0</v>
      </c>
      <c r="H72" s="114" t="str">
        <f>IF(InfosVentesAmiensFoireBAC25!J71=$A$3,TablVentesAmiensFoireBAC25!AB71,"")</f>
        <v/>
      </c>
      <c r="I72" s="90" t="str">
        <f t="shared" si="5"/>
        <v/>
      </c>
      <c r="J72" s="113" t="e">
        <f>(C72)*IF(C72&lt;1.59,0,IF(I72&lt;=1.69,#REF!,IF(I72&lt;=1.79,#REF!,IF(I72&lt;=1.89,#REF!,IF(I72&lt;=1.99,#REF!,IF(I72&lt;=2.09,#REF!,IF(I72&lt;=2.19,#REF!,IF(I72&lt;=2.29,#REF!,IF(I72&lt;=2.39,#REF!,IF(I72&lt;2.49,#REF!,IF(I72&lt;=2.59,#REF!,IF(I72&gt;=2.6,#REF!))))))))))))</f>
        <v>#VALUE!</v>
      </c>
    </row>
    <row r="73" spans="1:10" ht="14.25" customHeight="1" thickBot="1" x14ac:dyDescent="0.35">
      <c r="A73" s="79" t="str">
        <f>IF(InfosVentesAmiensFoireBAC25!P73=$A$3,InfosVentesAmiensFoireBAC25!D73,"")</f>
        <v/>
      </c>
      <c r="B73" s="79">
        <f>IF(InfosVentesAmiensFoireBAC25!R73&lt;1,InfosVentesAmiensFoireBAC25!Z73,"")</f>
        <v>0</v>
      </c>
      <c r="C73" s="114" t="str">
        <f>IF(InfosVentesAmiensFoireBAC25!P73=$A$3,TablVentesAmiensFoireBAC25!V72,"")</f>
        <v/>
      </c>
      <c r="D73" s="79">
        <f t="shared" si="6"/>
        <v>0</v>
      </c>
      <c r="E73" s="114" t="str">
        <f>IF(InfosVentesAmiensFoireBAC25!J72=$A$3,IF(InfosVentesAmiensFoireBAC25!R72&lt;1,TablVentesAmiensFoireBAC25!T72*70%),"")</f>
        <v/>
      </c>
      <c r="F73" s="114" t="str">
        <f>IF(TablVentesAmiensFoireBAC25!P72&gt;30,D73,"")</f>
        <v/>
      </c>
      <c r="G73" s="114">
        <f>IF(TablVentesAmiensFoireBAC25!P72&gt;30,"",D73)</f>
        <v>0</v>
      </c>
      <c r="H73" s="114" t="str">
        <f>IF(InfosVentesAmiensFoireBAC25!J72=$A$3,TablVentesAmiensFoireBAC25!AB72,"")</f>
        <v/>
      </c>
      <c r="I73" s="90" t="str">
        <f t="shared" si="5"/>
        <v/>
      </c>
      <c r="J73" s="113" t="e">
        <f>(C73)*IF(C73&lt;1.59,0,IF(I73&lt;=1.69,#REF!,IF(I73&lt;=1.79,#REF!,IF(I73&lt;=1.89,#REF!,IF(I73&lt;=1.99,#REF!,IF(I73&lt;=2.09,#REF!,IF(I73&lt;=2.19,#REF!,IF(I73&lt;=2.29,#REF!,IF(I73&lt;=2.39,#REF!,IF(I73&lt;2.49,#REF!,IF(I73&lt;=2.59,#REF!,IF(I73&gt;=2.6,#REF!))))))))))))</f>
        <v>#VALUE!</v>
      </c>
    </row>
    <row r="74" spans="1:10" ht="14.25" customHeight="1" thickBot="1" x14ac:dyDescent="0.35">
      <c r="A74" s="79" t="str">
        <f>IF(InfosVentesAmiensFoireBAC25!P74=$A$3,InfosVentesAmiensFoireBAC25!D74,"")</f>
        <v/>
      </c>
      <c r="B74" s="79">
        <f>IF(InfosVentesAmiensFoireBAC25!R74&lt;1,InfosVentesAmiensFoireBAC25!Z74,"")</f>
        <v>0</v>
      </c>
      <c r="C74" s="114" t="str">
        <f>IF(InfosVentesAmiensFoireBAC25!P74=$A$3,TablVentesAmiensFoireBAC25!V73,"")</f>
        <v/>
      </c>
      <c r="D74" s="79">
        <f t="shared" si="6"/>
        <v>0</v>
      </c>
      <c r="E74" s="114" t="str">
        <f>IF(InfosVentesAmiensFoireBAC25!J73=$A$3,IF(InfosVentesAmiensFoireBAC25!R73&lt;1,TablVentesAmiensFoireBAC25!T73*70%),"")</f>
        <v/>
      </c>
      <c r="F74" s="114" t="str">
        <f>IF(TablVentesAmiensFoireBAC25!P73&gt;30,D74,"")</f>
        <v/>
      </c>
      <c r="G74" s="114">
        <f>IF(TablVentesAmiensFoireBAC25!P73&gt;30,"",D74)</f>
        <v>0</v>
      </c>
      <c r="H74" s="114" t="str">
        <f>IF(InfosVentesAmiensFoireBAC25!J73=$A$3,TablVentesAmiensFoireBAC25!AB73,"")</f>
        <v/>
      </c>
      <c r="I74" s="90" t="str">
        <f t="shared" si="5"/>
        <v/>
      </c>
      <c r="J74" s="113" t="e">
        <f>(C74)*IF(C74&lt;1.59,0,IF(I74&lt;=1.69,#REF!,IF(I74&lt;=1.79,#REF!,IF(I74&lt;=1.89,#REF!,IF(I74&lt;=1.99,#REF!,IF(I74&lt;=2.09,#REF!,IF(I74&lt;=2.19,#REF!,IF(I74&lt;=2.29,#REF!,IF(I74&lt;=2.39,#REF!,IF(I74&lt;2.49,#REF!,IF(I74&lt;=2.59,#REF!,IF(I74&gt;=2.6,#REF!))))))))))))</f>
        <v>#VALUE!</v>
      </c>
    </row>
    <row r="75" spans="1:10" ht="14.25" customHeight="1" thickBot="1" x14ac:dyDescent="0.35">
      <c r="A75" s="79" t="str">
        <f>IF(InfosVentesAmiensFoireBAC25!P75=$A$3,InfosVentesAmiensFoireBAC25!D75,"")</f>
        <v/>
      </c>
      <c r="B75" s="79">
        <f>IF(InfosVentesAmiensFoireBAC25!R75&lt;1,InfosVentesAmiensFoireBAC25!Z75,"")</f>
        <v>0</v>
      </c>
      <c r="C75" s="114" t="str">
        <f>IF(InfosVentesAmiensFoireBAC25!P75=$A$3,TablVentesAmiensFoireBAC25!V74,"")</f>
        <v/>
      </c>
      <c r="D75" s="79">
        <f t="shared" si="6"/>
        <v>0</v>
      </c>
      <c r="E75" s="114" t="str">
        <f>IF(InfosVentesAmiensFoireBAC25!J74=$A$3,IF(InfosVentesAmiensFoireBAC25!R74&lt;1,TablVentesAmiensFoireBAC25!T74*70%),"")</f>
        <v/>
      </c>
      <c r="F75" s="114" t="str">
        <f>IF(TablVentesAmiensFoireBAC25!P74&gt;30,D75,"")</f>
        <v/>
      </c>
      <c r="G75" s="114">
        <f>IF(TablVentesAmiensFoireBAC25!P74&gt;30,"",D75)</f>
        <v>0</v>
      </c>
      <c r="H75" s="114" t="str">
        <f>IF(InfosVentesAmiensFoireBAC25!J74=$A$3,TablVentesAmiensFoireBAC25!AB74,"")</f>
        <v/>
      </c>
      <c r="I75" s="90" t="str">
        <f t="shared" si="5"/>
        <v/>
      </c>
      <c r="J75" s="113" t="e">
        <f>(C75)*IF(C75&lt;1.59,0,IF(I75&lt;=1.69,#REF!,IF(I75&lt;=1.79,#REF!,IF(I75&lt;=1.89,#REF!,IF(I75&lt;=1.99,#REF!,IF(I75&lt;=2.09,#REF!,IF(I75&lt;=2.19,#REF!,IF(I75&lt;=2.29,#REF!,IF(I75&lt;=2.39,#REF!,IF(I75&lt;2.49,#REF!,IF(I75&lt;=2.59,#REF!,IF(I75&gt;=2.6,#REF!))))))))))))</f>
        <v>#VALUE!</v>
      </c>
    </row>
    <row r="76" spans="1:10" ht="14.25" customHeight="1" thickBot="1" x14ac:dyDescent="0.35">
      <c r="A76" s="79" t="str">
        <f>IF(InfosVentesAmiensFoireBAC25!P76=$A$3,InfosVentesAmiensFoireBAC25!D76,"")</f>
        <v/>
      </c>
      <c r="B76" s="79">
        <f>IF(InfosVentesAmiensFoireBAC25!R76&lt;1,InfosVentesAmiensFoireBAC25!Z76,"")</f>
        <v>0</v>
      </c>
      <c r="C76" s="114" t="str">
        <f>IF(InfosVentesAmiensFoireBAC25!P76=$A$3,TablVentesAmiensFoireBAC25!V75,"")</f>
        <v/>
      </c>
      <c r="D76" s="79">
        <f t="shared" si="6"/>
        <v>0</v>
      </c>
      <c r="E76" s="114" t="str">
        <f>IF(InfosVentesAmiensFoireBAC25!J75=$A$3,IF(InfosVentesAmiensFoireBAC25!R75&lt;1,TablVentesAmiensFoireBAC25!T75*70%),"")</f>
        <v/>
      </c>
      <c r="F76" s="114" t="str">
        <f>IF(TablVentesAmiensFoireBAC25!P75&gt;30,D76,"")</f>
        <v/>
      </c>
      <c r="G76" s="114">
        <f>IF(TablVentesAmiensFoireBAC25!P75&gt;30,"",D76)</f>
        <v>0</v>
      </c>
      <c r="H76" s="114" t="str">
        <f>IF(InfosVentesAmiensFoireBAC25!J75=$A$3,TablVentesAmiensFoireBAC25!AB75,"")</f>
        <v/>
      </c>
      <c r="I76" s="90" t="str">
        <f t="shared" si="5"/>
        <v/>
      </c>
      <c r="J76" s="113" t="e">
        <f>(C76)*IF(C76&lt;1.59,0,IF(I76&lt;=1.69,#REF!,IF(I76&lt;=1.79,#REF!,IF(I76&lt;=1.89,#REF!,IF(I76&lt;=1.99,#REF!,IF(I76&lt;=2.09,#REF!,IF(I76&lt;=2.19,#REF!,IF(I76&lt;=2.29,#REF!,IF(I76&lt;=2.39,#REF!,IF(I76&lt;2.49,#REF!,IF(I76&lt;=2.59,#REF!,IF(I76&gt;=2.6,#REF!))))))))))))</f>
        <v>#VALUE!</v>
      </c>
    </row>
    <row r="77" spans="1:10" ht="14.25" customHeight="1" thickBot="1" x14ac:dyDescent="0.35">
      <c r="A77" s="79" t="str">
        <f>IF(InfosVentesAmiensFoireBAC25!P77=$A$3,InfosVentesAmiensFoireBAC25!D77,"")</f>
        <v/>
      </c>
      <c r="B77" s="79">
        <f>IF(InfosVentesAmiensFoireBAC25!R77&lt;1,InfosVentesAmiensFoireBAC25!Z77,"")</f>
        <v>0</v>
      </c>
      <c r="C77" s="114" t="str">
        <f>IF(InfosVentesAmiensFoireBAC25!P77=$A$3,TablVentesAmiensFoireBAC25!V76,"")</f>
        <v/>
      </c>
      <c r="D77" s="79">
        <f t="shared" si="6"/>
        <v>0</v>
      </c>
      <c r="E77" s="114" t="str">
        <f>IF(InfosVentesAmiensFoireBAC25!J76=$A$3,IF(InfosVentesAmiensFoireBAC25!R76&lt;1,TablVentesAmiensFoireBAC25!T76*70%),"")</f>
        <v/>
      </c>
      <c r="F77" s="114" t="str">
        <f>IF(TablVentesAmiensFoireBAC25!P76&gt;30,D77,"")</f>
        <v/>
      </c>
      <c r="G77" s="114">
        <f>IF(TablVentesAmiensFoireBAC25!P76&gt;30,"",D77)</f>
        <v>0</v>
      </c>
      <c r="H77" s="114" t="str">
        <f>IF(InfosVentesAmiensFoireBAC25!J76=$A$3,TablVentesAmiensFoireBAC25!AB76,"")</f>
        <v/>
      </c>
      <c r="I77" s="90" t="str">
        <f t="shared" si="5"/>
        <v/>
      </c>
      <c r="J77" s="113" t="e">
        <f>(C77)*IF(C77&lt;1.59,0,IF(I77&lt;=1.69,#REF!,IF(I77&lt;=1.79,#REF!,IF(I77&lt;=1.89,#REF!,IF(I77&lt;=1.99,#REF!,IF(I77&lt;=2.09,#REF!,IF(I77&lt;=2.19,#REF!,IF(I77&lt;=2.29,#REF!,IF(I77&lt;=2.39,#REF!,IF(I77&lt;2.49,#REF!,IF(I77&lt;=2.59,#REF!,IF(I77&gt;=2.6,#REF!))))))))))))</f>
        <v>#VALUE!</v>
      </c>
    </row>
    <row r="78" spans="1:10" ht="14.25" customHeight="1" thickBot="1" x14ac:dyDescent="0.35">
      <c r="A78" s="79" t="str">
        <f>IF(InfosVentesAmiensFoireBAC25!P78=$A$3,InfosVentesAmiensFoireBAC25!D78,"")</f>
        <v/>
      </c>
      <c r="B78" s="79">
        <f>IF(InfosVentesAmiensFoireBAC25!R78&lt;1,InfosVentesAmiensFoireBAC25!Z78,"")</f>
        <v>0</v>
      </c>
      <c r="C78" s="114" t="str">
        <f>IF(InfosVentesAmiensFoireBAC25!P78=$A$3,TablVentesAmiensFoireBAC25!V77,"")</f>
        <v/>
      </c>
      <c r="D78" s="79">
        <f t="shared" si="6"/>
        <v>0</v>
      </c>
      <c r="E78" s="114" t="str">
        <f>IF(InfosVentesAmiensFoireBAC25!J77=$A$3,IF(InfosVentesAmiensFoireBAC25!R77&lt;1,TablVentesAmiensFoireBAC25!T77*70%),"")</f>
        <v/>
      </c>
      <c r="F78" s="114" t="str">
        <f>IF(TablVentesAmiensFoireBAC25!P77&gt;30,D78,"")</f>
        <v/>
      </c>
      <c r="G78" s="114">
        <f>IF(TablVentesAmiensFoireBAC25!P77&gt;30,"",D78)</f>
        <v>0</v>
      </c>
      <c r="H78" s="114" t="str">
        <f>IF(InfosVentesAmiensFoireBAC25!J77=$A$3,TablVentesAmiensFoireBAC25!AB77,"")</f>
        <v/>
      </c>
      <c r="I78" s="90" t="str">
        <f t="shared" si="5"/>
        <v/>
      </c>
      <c r="J78" s="113" t="e">
        <f>(C78)*IF(C78&lt;1.59,0,IF(I78&lt;=1.69,#REF!,IF(I78&lt;=1.79,#REF!,IF(I78&lt;=1.89,#REF!,IF(I78&lt;=1.99,#REF!,IF(I78&lt;=2.09,#REF!,IF(I78&lt;=2.19,#REF!,IF(I78&lt;=2.29,#REF!,IF(I78&lt;=2.39,#REF!,IF(I78&lt;2.49,#REF!,IF(I78&lt;=2.59,#REF!,IF(I78&gt;=2.6,#REF!))))))))))))</f>
        <v>#VALUE!</v>
      </c>
    </row>
    <row r="79" spans="1:10" ht="14.25" customHeight="1" thickBot="1" x14ac:dyDescent="0.35">
      <c r="A79" s="79" t="str">
        <f>IF(InfosVentesAmiensFoireBAC25!P79=$A$3,InfosVentesAmiensFoireBAC25!D79,"")</f>
        <v/>
      </c>
      <c r="B79" s="79">
        <f>IF(InfosVentesAmiensFoireBAC25!R79&lt;1,InfosVentesAmiensFoireBAC25!Z79,"")</f>
        <v>0</v>
      </c>
      <c r="C79" s="114" t="str">
        <f>IF(InfosVentesAmiensFoireBAC25!P79=$A$3,TablVentesAmiensFoireBAC25!V78,"")</f>
        <v/>
      </c>
      <c r="D79" s="79">
        <f t="shared" si="6"/>
        <v>0</v>
      </c>
      <c r="E79" s="114" t="str">
        <f>IF(InfosVentesAmiensFoireBAC25!J78=$A$3,IF(InfosVentesAmiensFoireBAC25!R78&lt;1,TablVentesAmiensFoireBAC25!T78*70%),"")</f>
        <v/>
      </c>
      <c r="F79" s="114" t="str">
        <f>IF(TablVentesAmiensFoireBAC25!P78&gt;30,D79,"")</f>
        <v/>
      </c>
      <c r="G79" s="114">
        <f>IF(TablVentesAmiensFoireBAC25!P78&gt;30,"",D79)</f>
        <v>0</v>
      </c>
      <c r="H79" s="114" t="str">
        <f>IF(InfosVentesAmiensFoireBAC25!J78=$A$3,TablVentesAmiensFoireBAC25!AB78,"")</f>
        <v/>
      </c>
      <c r="I79" s="90" t="str">
        <f t="shared" si="5"/>
        <v/>
      </c>
      <c r="J79" s="113" t="e">
        <f>(C79)*IF(C79&lt;1.59,0,IF(I79&lt;=1.69,#REF!,IF(I79&lt;=1.79,#REF!,IF(I79&lt;=1.89,#REF!,IF(I79&lt;=1.99,#REF!,IF(I79&lt;=2.09,#REF!,IF(I79&lt;=2.19,#REF!,IF(I79&lt;=2.29,#REF!,IF(I79&lt;=2.39,#REF!,IF(I79&lt;2.49,#REF!,IF(I79&lt;=2.59,#REF!,IF(I79&gt;=2.6,#REF!))))))))))))</f>
        <v>#VALUE!</v>
      </c>
    </row>
    <row r="80" spans="1:10" ht="14.25" customHeight="1" thickBot="1" x14ac:dyDescent="0.35">
      <c r="A80" s="79" t="str">
        <f>IF(InfosVentesAmiensFoireBAC25!P80=$A$3,InfosVentesAmiensFoireBAC25!D80,"")</f>
        <v/>
      </c>
      <c r="B80" s="79">
        <f>IF(InfosVentesAmiensFoireBAC25!R80&lt;1,InfosVentesAmiensFoireBAC25!Z80,"")</f>
        <v>0</v>
      </c>
      <c r="C80" s="114" t="str">
        <f>IF(InfosVentesAmiensFoireBAC25!P80=$A$3,TablVentesAmiensFoireBAC25!V79,"")</f>
        <v/>
      </c>
      <c r="D80" s="79">
        <f t="shared" si="6"/>
        <v>0</v>
      </c>
      <c r="E80" s="114" t="str">
        <f>IF(InfosVentesAmiensFoireBAC25!J79=$A$3,IF(InfosVentesAmiensFoireBAC25!R79&lt;1,TablVentesAmiensFoireBAC25!T79*70%),"")</f>
        <v/>
      </c>
      <c r="F80" s="114" t="str">
        <f>IF(TablVentesAmiensFoireBAC25!P79&gt;30,D80,"")</f>
        <v/>
      </c>
      <c r="G80" s="114">
        <f>IF(TablVentesAmiensFoireBAC25!P79&gt;30,"",D80)</f>
        <v>0</v>
      </c>
      <c r="H80" s="114" t="str">
        <f>IF(InfosVentesAmiensFoireBAC25!J79=$A$3,TablVentesAmiensFoireBAC25!AB79,"")</f>
        <v/>
      </c>
      <c r="I80" s="90" t="str">
        <f t="shared" si="5"/>
        <v/>
      </c>
      <c r="J80" s="113" t="e">
        <f>(C80)*IF(C80&lt;1.59,0,IF(I80&lt;=1.69,#REF!,IF(I80&lt;=1.79,#REF!,IF(I80&lt;=1.89,#REF!,IF(I80&lt;=1.99,#REF!,IF(I80&lt;=2.09,#REF!,IF(I80&lt;=2.19,#REF!,IF(I80&lt;=2.29,#REF!,IF(I80&lt;=2.39,#REF!,IF(I80&lt;2.49,#REF!,IF(I80&lt;=2.59,#REF!,IF(I80&gt;=2.6,#REF!))))))))))))</f>
        <v>#VALUE!</v>
      </c>
    </row>
    <row r="81" spans="1:10" ht="14.25" customHeight="1" thickBot="1" x14ac:dyDescent="0.35">
      <c r="A81" s="79" t="str">
        <f>IF(InfosVentesAmiensFoireBAC25!P81=$A$3,InfosVentesAmiensFoireBAC25!D81,"")</f>
        <v/>
      </c>
      <c r="B81" s="79">
        <f>IF(InfosVentesAmiensFoireBAC25!R81&lt;1,InfosVentesAmiensFoireBAC25!Z81,"")</f>
        <v>0</v>
      </c>
      <c r="C81" s="114" t="str">
        <f>IF(InfosVentesAmiensFoireBAC25!P81=$A$3,TablVentesAmiensFoireBAC25!V80,"")</f>
        <v/>
      </c>
      <c r="D81" s="79">
        <f t="shared" si="6"/>
        <v>0</v>
      </c>
      <c r="E81" s="114" t="str">
        <f>IF(InfosVentesAmiensFoireBAC25!J80=$A$3,IF(InfosVentesAmiensFoireBAC25!R80&lt;1,TablVentesAmiensFoireBAC25!T80*70%),"")</f>
        <v/>
      </c>
      <c r="F81" s="114" t="str">
        <f>IF(TablVentesAmiensFoireBAC25!P80&gt;30,D81,"")</f>
        <v/>
      </c>
      <c r="G81" s="114">
        <f>IF(TablVentesAmiensFoireBAC25!P80&gt;30,"",D81)</f>
        <v>0</v>
      </c>
      <c r="H81" s="114" t="str">
        <f>IF(InfosVentesAmiensFoireBAC25!J80=$A$3,TablVentesAmiensFoireBAC25!AB80,"")</f>
        <v/>
      </c>
      <c r="I81" s="90" t="str">
        <f t="shared" si="5"/>
        <v/>
      </c>
      <c r="J81" s="113" t="e">
        <f>(C81)*IF(C81&lt;1.59,0,IF(I81&lt;=1.69,#REF!,IF(I81&lt;=1.79,#REF!,IF(I81&lt;=1.89,#REF!,IF(I81&lt;=1.99,#REF!,IF(I81&lt;=2.09,#REF!,IF(I81&lt;=2.19,#REF!,IF(I81&lt;=2.29,#REF!,IF(I81&lt;=2.39,#REF!,IF(I81&lt;2.49,#REF!,IF(I81&lt;=2.59,#REF!,IF(I81&gt;=2.6,#REF!))))))))))))</f>
        <v>#VALUE!</v>
      </c>
    </row>
    <row r="82" spans="1:10" ht="14.25" customHeight="1" thickBot="1" x14ac:dyDescent="0.35">
      <c r="A82" s="79" t="str">
        <f>IF(InfosVentesAmiensFoireBAC25!P82=$A$3,InfosVentesAmiensFoireBAC25!D82,"")</f>
        <v/>
      </c>
      <c r="B82" s="79">
        <f>IF(InfosVentesAmiensFoireBAC25!R82&lt;1,InfosVentesAmiensFoireBAC25!Z82,"")</f>
        <v>0</v>
      </c>
      <c r="C82" s="114" t="str">
        <f>IF(InfosVentesAmiensFoireBAC25!P82=$A$3,TablVentesAmiensFoireBAC25!V81,"")</f>
        <v/>
      </c>
      <c r="D82" s="79">
        <f t="shared" si="6"/>
        <v>0</v>
      </c>
      <c r="E82" s="114" t="str">
        <f>IF(InfosVentesAmiensFoireBAC25!J81=$A$3,IF(InfosVentesAmiensFoireBAC25!R81&lt;1,TablVentesAmiensFoireBAC25!T81*70%),"")</f>
        <v/>
      </c>
      <c r="F82" s="114" t="str">
        <f>IF(TablVentesAmiensFoireBAC25!P81&gt;30,D82,"")</f>
        <v/>
      </c>
      <c r="G82" s="114">
        <f>IF(TablVentesAmiensFoireBAC25!P81&gt;30,"",D82)</f>
        <v>0</v>
      </c>
      <c r="H82" s="114" t="str">
        <f>IF(InfosVentesAmiensFoireBAC25!J81=$A$3,TablVentesAmiensFoireBAC25!AB81,"")</f>
        <v/>
      </c>
      <c r="I82" s="90" t="str">
        <f t="shared" si="5"/>
        <v/>
      </c>
      <c r="J82" s="113" t="e">
        <f>(C82)*IF(C82&lt;1.59,0,IF(I82&lt;=1.69,#REF!,IF(I82&lt;=1.79,#REF!,IF(I82&lt;=1.89,#REF!,IF(I82&lt;=1.99,#REF!,IF(I82&lt;=2.09,#REF!,IF(I82&lt;=2.19,#REF!,IF(I82&lt;=2.29,#REF!,IF(I82&lt;=2.39,#REF!,IF(I82&lt;2.49,#REF!,IF(I82&lt;=2.59,#REF!,IF(I82&gt;=2.6,#REF!))))))))))))</f>
        <v>#VALUE!</v>
      </c>
    </row>
    <row r="83" spans="1:10" ht="14.25" customHeight="1" thickBot="1" x14ac:dyDescent="0.35">
      <c r="A83" s="79" t="str">
        <f>IF(InfosVentesAmiensFoireBAC25!P83=$A$3,InfosVentesAmiensFoireBAC25!D83,"")</f>
        <v/>
      </c>
      <c r="B83" s="79">
        <f>IF(InfosVentesAmiensFoireBAC25!R83&lt;1,InfosVentesAmiensFoireBAC25!Z83,"")</f>
        <v>0</v>
      </c>
      <c r="C83" s="114" t="str">
        <f>IF(InfosVentesAmiensFoireBAC25!P83=$A$3,TablVentesAmiensFoireBAC25!V82,"")</f>
        <v/>
      </c>
      <c r="D83" s="79">
        <f t="shared" si="6"/>
        <v>0</v>
      </c>
      <c r="E83" s="114" t="str">
        <f>IF(InfosVentesAmiensFoireBAC25!J82=$A$3,IF(InfosVentesAmiensFoireBAC25!R82&lt;1,TablVentesAmiensFoireBAC25!T82*70%),"")</f>
        <v/>
      </c>
      <c r="F83" s="114" t="str">
        <f>IF(TablVentesAmiensFoireBAC25!P82&gt;30,D83,"")</f>
        <v/>
      </c>
      <c r="G83" s="114">
        <f>IF(TablVentesAmiensFoireBAC25!P82&gt;30,"",D83)</f>
        <v>0</v>
      </c>
      <c r="H83" s="114" t="str">
        <f>IF(InfosVentesAmiensFoireBAC25!J82=$A$3,TablVentesAmiensFoireBAC25!AB82,"")</f>
        <v/>
      </c>
      <c r="I83" s="90" t="str">
        <f t="shared" si="5"/>
        <v/>
      </c>
      <c r="J83" s="113" t="e">
        <f>(C83)*IF(C83&lt;1.59,0,IF(I83&lt;=1.69,#REF!,IF(I83&lt;=1.79,#REF!,IF(I83&lt;=1.89,#REF!,IF(I83&lt;=1.99,#REF!,IF(I83&lt;=2.09,#REF!,IF(I83&lt;=2.19,#REF!,IF(I83&lt;=2.29,#REF!,IF(I83&lt;=2.39,#REF!,IF(I83&lt;2.49,#REF!,IF(I83&lt;=2.59,#REF!,IF(I83&gt;=2.6,#REF!))))))))))))</f>
        <v>#VALUE!</v>
      </c>
    </row>
    <row r="84" spans="1:10" ht="14.25" customHeight="1" thickBot="1" x14ac:dyDescent="0.35">
      <c r="A84" s="79" t="str">
        <f>IF(InfosVentesAmiensFoireBAC25!P84=$A$3,InfosVentesAmiensFoireBAC25!D84,"")</f>
        <v/>
      </c>
      <c r="B84" s="79">
        <f>IF(InfosVentesAmiensFoireBAC25!R84&lt;1,InfosVentesAmiensFoireBAC25!Z84,"")</f>
        <v>0</v>
      </c>
      <c r="C84" s="114" t="str">
        <f>IF(InfosVentesAmiensFoireBAC25!P84=$A$3,TablVentesAmiensFoireBAC25!V83,"")</f>
        <v/>
      </c>
      <c r="D84" s="79">
        <f t="shared" si="6"/>
        <v>0</v>
      </c>
      <c r="E84" s="114" t="str">
        <f>IF(InfosVentesAmiensFoireBAC25!J83=$A$3,IF(InfosVentesAmiensFoireBAC25!R83&lt;1,TablVentesAmiensFoireBAC25!T83*70%),"")</f>
        <v/>
      </c>
      <c r="F84" s="114" t="str">
        <f>IF(TablVentesAmiensFoireBAC25!P83&gt;30,D84,"")</f>
        <v/>
      </c>
      <c r="G84" s="114">
        <f>IF(TablVentesAmiensFoireBAC25!P83&gt;30,"",D84)</f>
        <v>0</v>
      </c>
      <c r="H84" s="114" t="str">
        <f>IF(InfosVentesAmiensFoireBAC25!J83=$A$3,TablVentesAmiensFoireBAC25!AB83,"")</f>
        <v/>
      </c>
      <c r="I84" s="90" t="str">
        <f t="shared" si="5"/>
        <v/>
      </c>
      <c r="J84" s="113" t="e">
        <f>(C84)*IF(C84&lt;1.59,0,IF(I84&lt;=1.69,#REF!,IF(I84&lt;=1.79,#REF!,IF(I84&lt;=1.89,#REF!,IF(I84&lt;=1.99,#REF!,IF(I84&lt;=2.09,#REF!,IF(I84&lt;=2.19,#REF!,IF(I84&lt;=2.29,#REF!,IF(I84&lt;=2.39,#REF!,IF(I84&lt;2.49,#REF!,IF(I84&lt;=2.59,#REF!,IF(I84&gt;=2.6,#REF!))))))))))))</f>
        <v>#VALUE!</v>
      </c>
    </row>
    <row r="85" spans="1:10" ht="14.25" customHeight="1" thickBot="1" x14ac:dyDescent="0.35">
      <c r="A85" s="79" t="str">
        <f>IF(InfosVentesAmiensFoireBAC25!P85=$A$3,InfosVentesAmiensFoireBAC25!D85,"")</f>
        <v/>
      </c>
      <c r="B85" s="79">
        <f>IF(InfosVentesAmiensFoireBAC25!R85&lt;1,InfosVentesAmiensFoireBAC25!Z85,"")</f>
        <v>0</v>
      </c>
      <c r="C85" s="114" t="str">
        <f>IF(InfosVentesAmiensFoireBAC25!P85=$A$3,TablVentesAmiensFoireBAC25!V84,"")</f>
        <v/>
      </c>
      <c r="D85" s="79">
        <f t="shared" si="6"/>
        <v>0</v>
      </c>
      <c r="E85" s="114" t="str">
        <f>IF(InfosVentesAmiensFoireBAC25!J84=$A$3,IF(InfosVentesAmiensFoireBAC25!R84&lt;1,TablVentesAmiensFoireBAC25!T84*70%),"")</f>
        <v/>
      </c>
      <c r="F85" s="114" t="str">
        <f>IF(TablVentesAmiensFoireBAC25!P84&gt;30,D85,"")</f>
        <v/>
      </c>
      <c r="G85" s="114">
        <f>IF(TablVentesAmiensFoireBAC25!P84&gt;30,"",D85)</f>
        <v>0</v>
      </c>
      <c r="H85" s="114" t="str">
        <f>IF(InfosVentesAmiensFoireBAC25!J84=$A$3,TablVentesAmiensFoireBAC25!AB84,"")</f>
        <v/>
      </c>
      <c r="I85" s="90" t="str">
        <f t="shared" si="5"/>
        <v/>
      </c>
      <c r="J85" s="113" t="e">
        <f>(C85)*IF(C85&lt;1.59,0,IF(I85&lt;=1.69,#REF!,IF(I85&lt;=1.79,#REF!,IF(I85&lt;=1.89,#REF!,IF(I85&lt;=1.99,#REF!,IF(I85&lt;=2.09,#REF!,IF(I85&lt;=2.19,#REF!,IF(I85&lt;=2.29,#REF!,IF(I85&lt;=2.39,#REF!,IF(I85&lt;2.49,#REF!,IF(I85&lt;=2.59,#REF!,IF(I85&gt;=2.6,#REF!))))))))))))</f>
        <v>#VALUE!</v>
      </c>
    </row>
    <row r="86" spans="1:10" ht="14.25" customHeight="1" thickBot="1" x14ac:dyDescent="0.35">
      <c r="A86" s="79" t="str">
        <f>IF(InfosVentesAmiensFoireBAC25!P86=$A$3,InfosVentesAmiensFoireBAC25!D86,"")</f>
        <v/>
      </c>
      <c r="B86" s="79">
        <f>IF(InfosVentesAmiensFoireBAC25!R86&lt;1,InfosVentesAmiensFoireBAC25!Z86,"")</f>
        <v>0</v>
      </c>
      <c r="C86" s="114" t="str">
        <f>IF(InfosVentesAmiensFoireBAC25!P86=$A$3,TablVentesAmiensFoireBAC25!V85,"")</f>
        <v/>
      </c>
      <c r="D86" s="79">
        <f t="shared" si="6"/>
        <v>0</v>
      </c>
      <c r="E86" s="114" t="str">
        <f>IF(InfosVentesAmiensFoireBAC25!J85=$A$3,IF(InfosVentesAmiensFoireBAC25!R85&lt;1,TablVentesAmiensFoireBAC25!T85*70%),"")</f>
        <v/>
      </c>
      <c r="F86" s="114" t="str">
        <f>IF(TablVentesAmiensFoireBAC25!P85&gt;30,D86,"")</f>
        <v/>
      </c>
      <c r="G86" s="114">
        <f>IF(TablVentesAmiensFoireBAC25!P85&gt;30,"",D86)</f>
        <v>0</v>
      </c>
      <c r="H86" s="114" t="str">
        <f>IF(InfosVentesAmiensFoireBAC25!J85=$A$3,TablVentesAmiensFoireBAC25!AB85,"")</f>
        <v/>
      </c>
      <c r="I86" s="90" t="str">
        <f t="shared" si="5"/>
        <v/>
      </c>
      <c r="J86" s="113" t="e">
        <f>(C86)*IF(C86&lt;1.59,0,IF(I86&lt;=1.69,#REF!,IF(I86&lt;=1.79,#REF!,IF(I86&lt;=1.89,#REF!,IF(I86&lt;=1.99,#REF!,IF(I86&lt;=2.09,#REF!,IF(I86&lt;=2.19,#REF!,IF(I86&lt;=2.29,#REF!,IF(I86&lt;=2.39,#REF!,IF(I86&lt;2.49,#REF!,IF(I86&lt;=2.59,#REF!,IF(I86&gt;=2.6,#REF!))))))))))))</f>
        <v>#VALUE!</v>
      </c>
    </row>
    <row r="87" spans="1:10" ht="14.25" customHeight="1" thickBot="1" x14ac:dyDescent="0.35">
      <c r="A87" s="79" t="str">
        <f>IF(InfosVentesAmiensFoireBAC25!P87=$A$3,InfosVentesAmiensFoireBAC25!D87,"")</f>
        <v/>
      </c>
      <c r="B87" s="79">
        <f>IF(InfosVentesAmiensFoireBAC25!R87&lt;1,InfosVentesAmiensFoireBAC25!Z87,"")</f>
        <v>0</v>
      </c>
      <c r="C87" s="114" t="str">
        <f>IF(InfosVentesAmiensFoireBAC25!P87=$A$3,TablVentesAmiensFoireBAC25!V86,"")</f>
        <v/>
      </c>
      <c r="D87" s="79">
        <f t="shared" si="6"/>
        <v>0</v>
      </c>
      <c r="E87" s="114" t="str">
        <f>IF(InfosVentesAmiensFoireBAC25!J86=$A$3,IF(InfosVentesAmiensFoireBAC25!R86&lt;1,TablVentesAmiensFoireBAC25!T86*70%),"")</f>
        <v/>
      </c>
      <c r="F87" s="114" t="str">
        <f>IF(TablVentesAmiensFoireBAC25!P86&gt;30,D87,"")</f>
        <v/>
      </c>
      <c r="G87" s="114">
        <f>IF(TablVentesAmiensFoireBAC25!P86&gt;30,"",D87)</f>
        <v>0</v>
      </c>
      <c r="H87" s="114" t="str">
        <f>IF(InfosVentesAmiensFoireBAC25!J86=$A$3,TablVentesAmiensFoireBAC25!AB86,"")</f>
        <v/>
      </c>
      <c r="I87" s="90" t="str">
        <f t="shared" si="5"/>
        <v/>
      </c>
      <c r="J87" s="113" t="e">
        <f>(C87)*IF(C87&lt;1.59,0,IF(I87&lt;=1.69,#REF!,IF(I87&lt;=1.79,#REF!,IF(I87&lt;=1.89,#REF!,IF(I87&lt;=1.99,#REF!,IF(I87&lt;=2.09,#REF!,IF(I87&lt;=2.19,#REF!,IF(I87&lt;=2.29,#REF!,IF(I87&lt;=2.39,#REF!,IF(I87&lt;2.49,#REF!,IF(I87&lt;=2.59,#REF!,IF(I87&gt;=2.6,#REF!))))))))))))</f>
        <v>#VALUE!</v>
      </c>
    </row>
    <row r="88" spans="1:10" ht="14.25" customHeight="1" thickBot="1" x14ac:dyDescent="0.35">
      <c r="A88" s="79" t="str">
        <f>IF(InfosVentesAmiensFoireBAC25!P88=$A$3,InfosVentesAmiensFoireBAC25!D88,"")</f>
        <v/>
      </c>
      <c r="B88" s="79">
        <f>IF(InfosVentesAmiensFoireBAC25!R88&lt;1,InfosVentesAmiensFoireBAC25!Z88,"")</f>
        <v>0</v>
      </c>
      <c r="C88" s="114" t="str">
        <f>IF(InfosVentesAmiensFoireBAC25!P88=$A$3,TablVentesAmiensFoireBAC25!V87,"")</f>
        <v/>
      </c>
      <c r="D88" s="79">
        <f t="shared" si="6"/>
        <v>0</v>
      </c>
      <c r="E88" s="114" t="str">
        <f>IF(InfosVentesAmiensFoireBAC25!J87=$A$3,IF(InfosVentesAmiensFoireBAC25!R87&lt;1,TablVentesAmiensFoireBAC25!T87*70%),"")</f>
        <v/>
      </c>
      <c r="F88" s="114" t="str">
        <f>IF(TablVentesAmiensFoireBAC25!P87&gt;30,D88,"")</f>
        <v/>
      </c>
      <c r="G88" s="114">
        <f>IF(TablVentesAmiensFoireBAC25!P87&gt;30,"",D88)</f>
        <v>0</v>
      </c>
      <c r="H88" s="114" t="str">
        <f>IF(InfosVentesAmiensFoireBAC25!J87=$A$3,TablVentesAmiensFoireBAC25!AB87,"")</f>
        <v/>
      </c>
      <c r="I88" s="90" t="str">
        <f t="shared" si="5"/>
        <v/>
      </c>
      <c r="J88" s="113" t="e">
        <f>(C88)*IF(C88&lt;1.59,0,IF(I88&lt;=1.69,#REF!,IF(I88&lt;=1.79,#REF!,IF(I88&lt;=1.89,#REF!,IF(I88&lt;=1.99,#REF!,IF(I88&lt;=2.09,#REF!,IF(I88&lt;=2.19,#REF!,IF(I88&lt;=2.29,#REF!,IF(I88&lt;=2.39,#REF!,IF(I88&lt;2.49,#REF!,IF(I88&lt;=2.59,#REF!,IF(I88&gt;=2.6,#REF!))))))))))))</f>
        <v>#VALUE!</v>
      </c>
    </row>
    <row r="89" spans="1:10" ht="14.25" customHeight="1" thickBot="1" x14ac:dyDescent="0.35">
      <c r="A89" s="79" t="str">
        <f>IF(InfosVentesAmiensFoireBAC25!P89=$A$3,InfosVentesAmiensFoireBAC25!D89,"")</f>
        <v/>
      </c>
      <c r="B89" s="79">
        <f>IF(InfosVentesAmiensFoireBAC25!R89&lt;1,InfosVentesAmiensFoireBAC25!Z89,"")</f>
        <v>0</v>
      </c>
      <c r="C89" s="114" t="str">
        <f>IF(InfosVentesAmiensFoireBAC25!P89=$A$3,TablVentesAmiensFoireBAC25!V88,"")</f>
        <v/>
      </c>
      <c r="D89" s="79">
        <f t="shared" si="6"/>
        <v>0</v>
      </c>
      <c r="E89" s="114" t="str">
        <f>IF(InfosVentesAmiensFoireBAC25!J88=$A$3,IF(InfosVentesAmiensFoireBAC25!R88&lt;1,TablVentesAmiensFoireBAC25!T88*70%),"")</f>
        <v/>
      </c>
      <c r="F89" s="114" t="str">
        <f>IF(TablVentesAmiensFoireBAC25!P88&gt;30,D89,"")</f>
        <v/>
      </c>
      <c r="G89" s="114">
        <f>IF(TablVentesAmiensFoireBAC25!P88&gt;30,"",D89)</f>
        <v>0</v>
      </c>
      <c r="H89" s="114" t="str">
        <f>IF(InfosVentesAmiensFoireBAC25!J88=$A$3,TablVentesAmiensFoireBAC25!AB88,"")</f>
        <v/>
      </c>
      <c r="I89" s="90" t="str">
        <f t="shared" si="5"/>
        <v/>
      </c>
      <c r="J89" s="113" t="e">
        <f>(C89)*IF(C89&lt;1.59,0,IF(I89&lt;=1.69,#REF!,IF(I89&lt;=1.79,#REF!,IF(I89&lt;=1.89,#REF!,IF(I89&lt;=1.99,#REF!,IF(I89&lt;=2.09,#REF!,IF(I89&lt;=2.19,#REF!,IF(I89&lt;=2.29,#REF!,IF(I89&lt;=2.39,#REF!,IF(I89&lt;2.49,#REF!,IF(I89&lt;=2.59,#REF!,IF(I89&gt;=2.6,#REF!))))))))))))</f>
        <v>#VALUE!</v>
      </c>
    </row>
    <row r="90" spans="1:10" ht="14.25" customHeight="1" thickBot="1" x14ac:dyDescent="0.35">
      <c r="A90" s="79" t="str">
        <f>IF(InfosVentesAmiensFoireBAC25!P90=$A$3,InfosVentesAmiensFoireBAC25!D90,"")</f>
        <v/>
      </c>
      <c r="B90" s="79">
        <f>IF(InfosVentesAmiensFoireBAC25!R90&lt;1,InfosVentesAmiensFoireBAC25!Z90,"")</f>
        <v>0</v>
      </c>
      <c r="C90" s="114" t="str">
        <f>IF(InfosVentesAmiensFoireBAC25!P90=$A$3,TablVentesAmiensFoireBAC25!V89,"")</f>
        <v/>
      </c>
      <c r="D90" s="79">
        <f t="shared" si="6"/>
        <v>0</v>
      </c>
      <c r="E90" s="114" t="str">
        <f>IF(InfosVentesAmiensFoireBAC25!J89=$A$3,IF(InfosVentesAmiensFoireBAC25!R89&lt;1,TablVentesAmiensFoireBAC25!T89*70%),"")</f>
        <v/>
      </c>
      <c r="F90" s="114" t="str">
        <f>IF(TablVentesAmiensFoireBAC25!P89&gt;30,D90,"")</f>
        <v/>
      </c>
      <c r="G90" s="114">
        <f>IF(TablVentesAmiensFoireBAC25!P89&gt;30,"",D90)</f>
        <v>0</v>
      </c>
      <c r="H90" s="114" t="str">
        <f>IF(InfosVentesAmiensFoireBAC25!J89=$A$3,TablVentesAmiensFoireBAC25!AB89,"")</f>
        <v/>
      </c>
      <c r="I90" s="90" t="str">
        <f t="shared" si="5"/>
        <v/>
      </c>
      <c r="J90" s="113" t="e">
        <f>(C90)*IF(C90&lt;1.59,0,IF(I90&lt;=1.69,#REF!,IF(I90&lt;=1.79,#REF!,IF(I90&lt;=1.89,#REF!,IF(I90&lt;=1.99,#REF!,IF(I90&lt;=2.09,#REF!,IF(I90&lt;=2.19,#REF!,IF(I90&lt;=2.29,#REF!,IF(I90&lt;=2.39,#REF!,IF(I90&lt;2.49,#REF!,IF(I90&lt;=2.59,#REF!,IF(I90&gt;=2.6,#REF!))))))))))))</f>
        <v>#VALUE!</v>
      </c>
    </row>
    <row r="91" spans="1:10" ht="14.25" customHeight="1" thickBot="1" x14ac:dyDescent="0.35">
      <c r="A91" s="79" t="str">
        <f>IF(InfosVentesAmiensFoireBAC25!P91=$A$3,InfosVentesAmiensFoireBAC25!D91,"")</f>
        <v/>
      </c>
      <c r="B91" s="79">
        <f>IF(InfosVentesAmiensFoireBAC25!R91&lt;1,InfosVentesAmiensFoireBAC25!Z91,"")</f>
        <v>0</v>
      </c>
      <c r="C91" s="114" t="str">
        <f>IF(InfosVentesAmiensFoireBAC25!P91=$A$3,TablVentesAmiensFoireBAC25!V90,"")</f>
        <v/>
      </c>
      <c r="D91" s="79">
        <f t="shared" si="6"/>
        <v>0</v>
      </c>
      <c r="E91" s="114" t="str">
        <f>IF(InfosVentesAmiensFoireBAC25!J90=$A$3,IF(InfosVentesAmiensFoireBAC25!R90&lt;1,TablVentesAmiensFoireBAC25!T90*70%),"")</f>
        <v/>
      </c>
      <c r="F91" s="114" t="str">
        <f>IF(TablVentesAmiensFoireBAC25!P90&gt;30,D91,"")</f>
        <v/>
      </c>
      <c r="G91" s="114">
        <f>IF(TablVentesAmiensFoireBAC25!P90&gt;30,"",D91)</f>
        <v>0</v>
      </c>
      <c r="H91" s="114" t="str">
        <f>IF(InfosVentesAmiensFoireBAC25!J90=$A$3,TablVentesAmiensFoireBAC25!AB90,"")</f>
        <v/>
      </c>
      <c r="I91" s="90" t="str">
        <f t="shared" si="5"/>
        <v/>
      </c>
      <c r="J91" s="113" t="e">
        <f>(C91)*IF(C91&lt;1.59,0,IF(I91&lt;=1.69,#REF!,IF(I91&lt;=1.79,#REF!,IF(I91&lt;=1.89,#REF!,IF(I91&lt;=1.99,#REF!,IF(I91&lt;=2.09,#REF!,IF(I91&lt;=2.19,#REF!,IF(I91&lt;=2.29,#REF!,IF(I91&lt;=2.39,#REF!,IF(I91&lt;2.49,#REF!,IF(I91&lt;=2.59,#REF!,IF(I91&gt;=2.6,#REF!))))))))))))</f>
        <v>#VALUE!</v>
      </c>
    </row>
    <row r="92" spans="1:10" ht="14.25" customHeight="1" thickBot="1" x14ac:dyDescent="0.35">
      <c r="A92" s="79" t="str">
        <f>IF(InfosVentesAmiensFoireBAC25!P92=$A$3,InfosVentesAmiensFoireBAC25!D92,"")</f>
        <v/>
      </c>
      <c r="B92" s="79">
        <f>IF(InfosVentesAmiensFoireBAC25!R92&lt;1,InfosVentesAmiensFoireBAC25!Z92,"")</f>
        <v>0</v>
      </c>
      <c r="C92" s="114" t="str">
        <f>IF(InfosVentesAmiensFoireBAC25!P92=$A$3,TablVentesAmiensFoireBAC25!V91,"")</f>
        <v/>
      </c>
      <c r="D92" s="79">
        <f t="shared" si="6"/>
        <v>0</v>
      </c>
      <c r="E92" s="114" t="str">
        <f>IF(InfosVentesAmiensFoireBAC25!J91=$A$3,IF(InfosVentesAmiensFoireBAC25!R91&lt;1,TablVentesAmiensFoireBAC25!T91*70%),"")</f>
        <v/>
      </c>
      <c r="F92" s="114" t="str">
        <f>IF(TablVentesAmiensFoireBAC25!P91&gt;30,D92,"")</f>
        <v/>
      </c>
      <c r="G92" s="114">
        <f>IF(TablVentesAmiensFoireBAC25!P91&gt;30,"",D92)</f>
        <v>0</v>
      </c>
      <c r="H92" s="114" t="str">
        <f>IF(InfosVentesAmiensFoireBAC25!J91=$A$3,TablVentesAmiensFoireBAC25!AB91,"")</f>
        <v/>
      </c>
      <c r="I92" s="90" t="str">
        <f t="shared" si="5"/>
        <v/>
      </c>
      <c r="J92" s="113" t="e">
        <f>(C92)*IF(C92&lt;1.59,0,IF(I92&lt;=1.69,#REF!,IF(I92&lt;=1.79,#REF!,IF(I92&lt;=1.89,#REF!,IF(I92&lt;=1.99,#REF!,IF(I92&lt;=2.09,#REF!,IF(I92&lt;=2.19,#REF!,IF(I92&lt;=2.29,#REF!,IF(I92&lt;=2.39,#REF!,IF(I92&lt;2.49,#REF!,IF(I92&lt;=2.59,#REF!,IF(I92&gt;=2.6,#REF!))))))))))))</f>
        <v>#VALUE!</v>
      </c>
    </row>
    <row r="93" spans="1:10" ht="14.25" customHeight="1" thickBot="1" x14ac:dyDescent="0.35">
      <c r="A93" s="79" t="str">
        <f>IF(InfosVentesAmiensFoireBAC25!P93=$A$3,InfosVentesAmiensFoireBAC25!D93,"")</f>
        <v/>
      </c>
      <c r="B93" s="79">
        <f>IF(InfosVentesAmiensFoireBAC25!R93&lt;1,InfosVentesAmiensFoireBAC25!Z93,"")</f>
        <v>0</v>
      </c>
      <c r="C93" s="114" t="str">
        <f>IF(InfosVentesAmiensFoireBAC25!P93=$A$3,TablVentesAmiensFoireBAC25!V92,"")</f>
        <v/>
      </c>
      <c r="D93" s="79">
        <f t="shared" si="6"/>
        <v>0</v>
      </c>
      <c r="E93" s="114" t="str">
        <f>IF(InfosVentesAmiensFoireBAC25!J92=$A$3,IF(InfosVentesAmiensFoireBAC25!R92&lt;1,TablVentesAmiensFoireBAC25!T92*70%),"")</f>
        <v/>
      </c>
      <c r="F93" s="114" t="str">
        <f>IF(TablVentesAmiensFoireBAC25!P92&gt;30,D93,"")</f>
        <v/>
      </c>
      <c r="G93" s="114">
        <f>IF(TablVentesAmiensFoireBAC25!P92&gt;30,"",D93)</f>
        <v>0</v>
      </c>
      <c r="H93" s="114" t="str">
        <f>IF(InfosVentesAmiensFoireBAC25!J92=$A$3,TablVentesAmiensFoireBAC25!AB92,"")</f>
        <v/>
      </c>
      <c r="I93" s="90" t="str">
        <f t="shared" si="5"/>
        <v/>
      </c>
      <c r="J93" s="113" t="e">
        <f>(C93)*IF(C93&lt;1.59,0,IF(I93&lt;=1.69,#REF!,IF(I93&lt;=1.79,#REF!,IF(I93&lt;=1.89,#REF!,IF(I93&lt;=1.99,#REF!,IF(I93&lt;=2.09,#REF!,IF(I93&lt;=2.19,#REF!,IF(I93&lt;=2.29,#REF!,IF(I93&lt;=2.39,#REF!,IF(I93&lt;2.49,#REF!,IF(I93&lt;=2.59,#REF!,IF(I93&gt;=2.6,#REF!))))))))))))</f>
        <v>#VALUE!</v>
      </c>
    </row>
    <row r="94" spans="1:10" ht="14.25" customHeight="1" thickBot="1" x14ac:dyDescent="0.35">
      <c r="A94" s="79" t="str">
        <f>IF(InfosVentesAmiensFoireBAC25!P94=$A$3,InfosVentesAmiensFoireBAC25!D94,"")</f>
        <v/>
      </c>
      <c r="B94" s="79">
        <f>IF(InfosVentesAmiensFoireBAC25!R94&lt;1,InfosVentesAmiensFoireBAC25!Z94,"")</f>
        <v>0</v>
      </c>
      <c r="C94" s="114" t="str">
        <f>IF(InfosVentesAmiensFoireBAC25!P94=$A$3,TablVentesAmiensFoireBAC25!V93,"")</f>
        <v/>
      </c>
      <c r="D94" s="79">
        <f t="shared" si="6"/>
        <v>0</v>
      </c>
      <c r="E94" s="114" t="str">
        <f>IF(InfosVentesAmiensFoireBAC25!J93=$A$3,IF(InfosVentesAmiensFoireBAC25!R93&lt;1,TablVentesAmiensFoireBAC25!T93*70%),"")</f>
        <v/>
      </c>
      <c r="F94" s="114" t="str">
        <f>IF(TablVentesAmiensFoireBAC25!P93&gt;30,D94,"")</f>
        <v/>
      </c>
      <c r="G94" s="114">
        <f>IF(TablVentesAmiensFoireBAC25!P93&gt;30,"",D94)</f>
        <v>0</v>
      </c>
      <c r="H94" s="114" t="str">
        <f>IF(InfosVentesAmiensFoireBAC25!J93=$A$3,TablVentesAmiensFoireBAC25!AB93,"")</f>
        <v/>
      </c>
      <c r="I94" s="90" t="str">
        <f t="shared" si="5"/>
        <v/>
      </c>
      <c r="J94" s="113" t="e">
        <f>(C94)*IF(C94&lt;1.59,0,IF(I94&lt;=1.69,#REF!,IF(I94&lt;=1.79,#REF!,IF(I94&lt;=1.89,#REF!,IF(I94&lt;=1.99,#REF!,IF(I94&lt;=2.09,#REF!,IF(I94&lt;=2.19,#REF!,IF(I94&lt;=2.29,#REF!,IF(I94&lt;=2.39,#REF!,IF(I94&lt;2.49,#REF!,IF(I94&lt;=2.59,#REF!,IF(I94&gt;=2.6,#REF!))))))))))))</f>
        <v>#VALUE!</v>
      </c>
    </row>
    <row r="95" spans="1:10" ht="14.25" customHeight="1" thickBot="1" x14ac:dyDescent="0.35">
      <c r="A95" s="79" t="str">
        <f>IF(InfosVentesAmiensFoireBAC25!P95=$A$3,InfosVentesAmiensFoireBAC25!D95,"")</f>
        <v/>
      </c>
      <c r="B95" s="79">
        <f>IF(InfosVentesAmiensFoireBAC25!R95&lt;1,InfosVentesAmiensFoireBAC25!Z95,"")</f>
        <v>0</v>
      </c>
      <c r="C95" s="114" t="str">
        <f>IF(InfosVentesAmiensFoireBAC25!P95=$A$3,TablVentesAmiensFoireBAC25!V94,"")</f>
        <v/>
      </c>
      <c r="D95" s="79">
        <f t="shared" si="6"/>
        <v>0</v>
      </c>
      <c r="E95" s="114" t="str">
        <f>IF(InfosVentesAmiensFoireBAC25!J94=$A$3,IF(InfosVentesAmiensFoireBAC25!R94&lt;1,TablVentesAmiensFoireBAC25!T94*70%),"")</f>
        <v/>
      </c>
      <c r="F95" s="114" t="str">
        <f>IF(TablVentesAmiensFoireBAC25!P94&gt;30,D95,"")</f>
        <v/>
      </c>
      <c r="G95" s="114">
        <f>IF(TablVentesAmiensFoireBAC25!P94&gt;30,"",D95)</f>
        <v>0</v>
      </c>
      <c r="H95" s="114" t="str">
        <f>IF(InfosVentesAmiensFoireBAC25!J94=$A$3,TablVentesAmiensFoireBAC25!AB94,"")</f>
        <v/>
      </c>
      <c r="I95" s="90" t="str">
        <f t="shared" si="5"/>
        <v/>
      </c>
      <c r="J95" s="113" t="e">
        <f>(C95)*IF(C95&lt;1.59,0,IF(I95&lt;=1.69,#REF!,IF(I95&lt;=1.79,#REF!,IF(I95&lt;=1.89,#REF!,IF(I95&lt;=1.99,#REF!,IF(I95&lt;=2.09,#REF!,IF(I95&lt;=2.19,#REF!,IF(I95&lt;=2.29,#REF!,IF(I95&lt;=2.39,#REF!,IF(I95&lt;2.49,#REF!,IF(I95&lt;=2.59,#REF!,IF(I95&gt;=2.6,#REF!))))))))))))</f>
        <v>#VALUE!</v>
      </c>
    </row>
    <row r="96" spans="1:10" ht="14.25" customHeight="1" thickBot="1" x14ac:dyDescent="0.35">
      <c r="A96" s="79" t="str">
        <f>IF(InfosVentesAmiensFoireBAC25!P96=$A$3,InfosVentesAmiensFoireBAC25!D96,"")</f>
        <v/>
      </c>
      <c r="B96" s="79">
        <f>IF(InfosVentesAmiensFoireBAC25!R96&lt;1,InfosVentesAmiensFoireBAC25!Z96,"")</f>
        <v>0</v>
      </c>
      <c r="C96" s="114" t="str">
        <f>IF(InfosVentesAmiensFoireBAC25!P96=$A$3,TablVentesAmiensFoireBAC25!V95,"")</f>
        <v/>
      </c>
      <c r="D96" s="79">
        <f t="shared" si="6"/>
        <v>0</v>
      </c>
      <c r="E96" s="114" t="str">
        <f>IF(InfosVentesAmiensFoireBAC25!J95=$A$3,IF(InfosVentesAmiensFoireBAC25!R95&lt;1,TablVentesAmiensFoireBAC25!T95*70%),"")</f>
        <v/>
      </c>
      <c r="F96" s="114" t="str">
        <f>IF(TablVentesAmiensFoireBAC25!P95&gt;30,D96,"")</f>
        <v/>
      </c>
      <c r="G96" s="114">
        <f>IF(TablVentesAmiensFoireBAC25!P95&gt;30,"",D96)</f>
        <v>0</v>
      </c>
      <c r="H96" s="114" t="str">
        <f>IF(InfosVentesAmiensFoireBAC25!J95=$A$3,TablVentesAmiensFoireBAC25!AB95,"")</f>
        <v/>
      </c>
      <c r="I96" s="90" t="str">
        <f t="shared" si="5"/>
        <v/>
      </c>
      <c r="J96" s="113" t="e">
        <f>(C96)*IF(C96&lt;1.59,0,IF(I96&lt;=1.69,#REF!,IF(I96&lt;=1.79,#REF!,IF(I96&lt;=1.89,#REF!,IF(I96&lt;=1.99,#REF!,IF(I96&lt;=2.09,#REF!,IF(I96&lt;=2.19,#REF!,IF(I96&lt;=2.29,#REF!,IF(I96&lt;=2.39,#REF!,IF(I96&lt;2.49,#REF!,IF(I96&lt;=2.59,#REF!,IF(I96&gt;=2.6,#REF!))))))))))))</f>
        <v>#VALUE!</v>
      </c>
    </row>
    <row r="97" spans="1:10" ht="14.25" customHeight="1" thickBot="1" x14ac:dyDescent="0.35">
      <c r="A97" s="79" t="str">
        <f>IF(InfosVentesAmiensFoireBAC25!P97=$A$3,InfosVentesAmiensFoireBAC25!D97,"")</f>
        <v/>
      </c>
      <c r="B97" s="79">
        <f>IF(InfosVentesAmiensFoireBAC25!R97&lt;1,InfosVentesAmiensFoireBAC25!Z97,"")</f>
        <v>0</v>
      </c>
      <c r="C97" s="114" t="str">
        <f>IF(InfosVentesAmiensFoireBAC25!P97=$A$3,TablVentesAmiensFoireBAC25!V96,"")</f>
        <v/>
      </c>
      <c r="D97" s="79">
        <f t="shared" si="6"/>
        <v>0</v>
      </c>
      <c r="E97" s="114" t="str">
        <f>IF(InfosVentesAmiensFoireBAC25!J96=$A$3,IF(InfosVentesAmiensFoireBAC25!R96&lt;1,TablVentesAmiensFoireBAC25!T96*70%),"")</f>
        <v/>
      </c>
      <c r="F97" s="114" t="str">
        <f>IF(TablVentesAmiensFoireBAC25!P96&gt;30,D97,"")</f>
        <v/>
      </c>
      <c r="G97" s="114">
        <f>IF(TablVentesAmiensFoireBAC25!P96&gt;30,"",D97)</f>
        <v>0</v>
      </c>
      <c r="H97" s="114" t="str">
        <f>IF(InfosVentesAmiensFoireBAC25!J96=$A$3,TablVentesAmiensFoireBAC25!AB96,"")</f>
        <v/>
      </c>
      <c r="I97" s="90" t="str">
        <f t="shared" si="5"/>
        <v/>
      </c>
      <c r="J97" s="113" t="e">
        <f>(C97)*IF(C97&lt;1.59,0,IF(I97&lt;=1.69,#REF!,IF(I97&lt;=1.79,#REF!,IF(I97&lt;=1.89,#REF!,IF(I97&lt;=1.99,#REF!,IF(I97&lt;=2.09,#REF!,IF(I97&lt;=2.19,#REF!,IF(I97&lt;=2.29,#REF!,IF(I97&lt;=2.39,#REF!,IF(I97&lt;2.49,#REF!,IF(I97&lt;=2.59,#REF!,IF(I97&gt;=2.6,#REF!))))))))))))</f>
        <v>#VALUE!</v>
      </c>
    </row>
    <row r="98" spans="1:10" ht="14.25" customHeight="1" thickBot="1" x14ac:dyDescent="0.35">
      <c r="A98" s="79" t="str">
        <f>IF(InfosVentesAmiensFoireBAC25!P98=$A$3,InfosVentesAmiensFoireBAC25!D98,"")</f>
        <v/>
      </c>
      <c r="B98" s="79">
        <f>IF(InfosVentesAmiensFoireBAC25!R98&lt;1,InfosVentesAmiensFoireBAC25!Z98,"")</f>
        <v>0</v>
      </c>
      <c r="C98" s="114" t="str">
        <f>IF(InfosVentesAmiensFoireBAC25!P98=$A$3,TablVentesAmiensFoireBAC25!V97,"")</f>
        <v/>
      </c>
      <c r="D98" s="79">
        <f t="shared" si="6"/>
        <v>0</v>
      </c>
      <c r="E98" s="114" t="str">
        <f>IF(InfosVentesAmiensFoireBAC25!J97=$A$3,IF(InfosVentesAmiensFoireBAC25!R97&lt;1,TablVentesAmiensFoireBAC25!T97*70%),"")</f>
        <v/>
      </c>
      <c r="F98" s="114" t="str">
        <f>IF(TablVentesAmiensFoireBAC25!P97&gt;30,D98,"")</f>
        <v/>
      </c>
      <c r="G98" s="114">
        <f>IF(TablVentesAmiensFoireBAC25!P97&gt;30,"",D98)</f>
        <v>0</v>
      </c>
      <c r="H98" s="114" t="str">
        <f>IF(InfosVentesAmiensFoireBAC25!J97=$A$3,TablVentesAmiensFoireBAC25!AB97,"")</f>
        <v/>
      </c>
      <c r="I98" s="90" t="str">
        <f t="shared" si="5"/>
        <v/>
      </c>
      <c r="J98" s="113" t="e">
        <f>(C98)*IF(C98&lt;1.59,0,IF(I98&lt;=1.69,#REF!,IF(I98&lt;=1.79,#REF!,IF(I98&lt;=1.89,#REF!,IF(I98&lt;=1.99,#REF!,IF(I98&lt;=2.09,#REF!,IF(I98&lt;=2.19,#REF!,IF(I98&lt;=2.29,#REF!,IF(I98&lt;=2.39,#REF!,IF(I98&lt;2.49,#REF!,IF(I98&lt;=2.59,#REF!,IF(I98&gt;=2.6,#REF!))))))))))))</f>
        <v>#VALUE!</v>
      </c>
    </row>
    <row r="99" spans="1:10" ht="14.25" customHeight="1" thickBot="1" x14ac:dyDescent="0.35">
      <c r="A99" s="79" t="str">
        <f>IF(InfosVentesAmiensFoireBAC25!P99=$A$3,InfosVentesAmiensFoireBAC25!D99,"")</f>
        <v/>
      </c>
      <c r="B99" s="79">
        <f>IF(InfosVentesAmiensFoireBAC25!R99&lt;1,InfosVentesAmiensFoireBAC25!Z99,"")</f>
        <v>0</v>
      </c>
      <c r="C99" s="114" t="str">
        <f>IF(InfosVentesAmiensFoireBAC25!P99=$A$3,TablVentesAmiensFoireBAC25!V98,"")</f>
        <v/>
      </c>
      <c r="D99" s="79">
        <f t="shared" si="6"/>
        <v>0</v>
      </c>
      <c r="E99" s="114" t="str">
        <f>IF(InfosVentesAmiensFoireBAC25!J98=$A$3,IF(InfosVentesAmiensFoireBAC25!R98&lt;1,TablVentesAmiensFoireBAC25!T98*70%),"")</f>
        <v/>
      </c>
      <c r="F99" s="114" t="str">
        <f>IF(TablVentesAmiensFoireBAC25!P98&gt;30,D99,"")</f>
        <v/>
      </c>
      <c r="G99" s="114">
        <f>IF(TablVentesAmiensFoireBAC25!P98&gt;30,"",D99)</f>
        <v>0</v>
      </c>
      <c r="H99" s="114" t="str">
        <f>IF(InfosVentesAmiensFoireBAC25!J98=$A$3,TablVentesAmiensFoireBAC25!AB98,"")</f>
        <v/>
      </c>
      <c r="I99" s="90" t="str">
        <f t="shared" si="5"/>
        <v/>
      </c>
      <c r="J99" s="113" t="e">
        <f>(C99)*IF(C99&lt;1.59,0,IF(I99&lt;=1.69,#REF!,IF(I99&lt;=1.79,#REF!,IF(I99&lt;=1.89,#REF!,IF(I99&lt;=1.99,#REF!,IF(I99&lt;=2.09,#REF!,IF(I99&lt;=2.19,#REF!,IF(I99&lt;=2.29,#REF!,IF(I99&lt;=2.39,#REF!,IF(I99&lt;2.49,#REF!,IF(I99&lt;=2.59,#REF!,IF(I99&gt;=2.6,#REF!))))))))))))</f>
        <v>#VALUE!</v>
      </c>
    </row>
    <row r="100" spans="1:10" ht="14.25" customHeight="1" thickBot="1" x14ac:dyDescent="0.35">
      <c r="A100" s="79" t="str">
        <f>IF(InfosVentesAmiensFoireBAC25!P100=$A$3,InfosVentesAmiensFoireBAC25!D100,"")</f>
        <v/>
      </c>
      <c r="B100" s="79">
        <f>IF(InfosVentesAmiensFoireBAC25!R100&lt;1,InfosVentesAmiensFoireBAC25!Z100,"")</f>
        <v>0</v>
      </c>
      <c r="C100" s="114" t="str">
        <f>IF(InfosVentesAmiensFoireBAC25!P100=$A$3,TablVentesAmiensFoireBAC25!V99,"")</f>
        <v/>
      </c>
      <c r="D100" s="79">
        <f t="shared" si="6"/>
        <v>0</v>
      </c>
      <c r="E100" s="114" t="str">
        <f>IF(InfosVentesAmiensFoireBAC25!J99=$A$3,IF(InfosVentesAmiensFoireBAC25!R99&lt;1,TablVentesAmiensFoireBAC25!T99*70%),"")</f>
        <v/>
      </c>
      <c r="F100" s="114" t="str">
        <f>IF(TablVentesAmiensFoireBAC25!P99&gt;30,D100,"")</f>
        <v/>
      </c>
      <c r="G100" s="114">
        <f>IF(TablVentesAmiensFoireBAC25!P99&gt;30,"",D100)</f>
        <v>0</v>
      </c>
      <c r="H100" s="114" t="str">
        <f>IF(InfosVentesAmiensFoireBAC25!J99=$A$3,TablVentesAmiensFoireBAC25!AB99,"")</f>
        <v/>
      </c>
      <c r="I100" s="90" t="str">
        <f t="shared" ref="I100" si="7">IF(ISERROR(ROUNDDOWN(D100/H100,1)),"",(ROUNDDOWN(D100/H100,1)))</f>
        <v/>
      </c>
      <c r="J100" s="113" t="e">
        <f>(C100)*IF(C100&lt;1.59,0,IF(I100&lt;=1.69,#REF!,IF(I100&lt;=1.79,#REF!,IF(I100&lt;=1.89,#REF!,IF(I100&lt;=1.99,#REF!,IF(I100&lt;=2.09,#REF!,IF(I100&lt;=2.19,#REF!,IF(I100&lt;=2.29,#REF!,IF(I100&lt;=2.39,#REF!,IF(I100&lt;2.49,#REF!,IF(I100&lt;=2.59,#REF!,IF(I100&gt;=2.6,#REF!))))))))))))</f>
        <v>#VALUE!</v>
      </c>
    </row>
    <row r="285" spans="13:14" ht="14.25" customHeight="1" x14ac:dyDescent="0.3">
      <c r="M285" s="80">
        <f>InfosVentesAmiensFoireBAC25!J258</f>
        <v>0</v>
      </c>
      <c r="N285" s="80">
        <f>IF(InfosVentesAmiensFoireBAC25!L258=0,TablVentesAmiensFoireBAC25!S258,TablVentesAmiensFoireBAC25!S258-TablVentesAmiensFoireBAC25!S258*TablVentesAmiensFoireBAC25!K258)</f>
        <v>0</v>
      </c>
    </row>
    <row r="286" spans="13:14" ht="14.25" customHeight="1" x14ac:dyDescent="0.3">
      <c r="M286" s="80">
        <f>InfosVentesAmiensFoireBAC25!J259</f>
        <v>0</v>
      </c>
      <c r="N286" s="80">
        <f>IF(InfosVentesAmiensFoireBAC25!L259=0,TablVentesAmiensFoireBAC25!S259,TablVentesAmiensFoireBAC25!S259-TablVentesAmiensFoireBAC25!S259*TablVentesAmiensFoireBAC25!K259)</f>
        <v>0</v>
      </c>
    </row>
    <row r="287" spans="13:14" ht="14.25" customHeight="1" x14ac:dyDescent="0.3">
      <c r="M287" s="80">
        <f>InfosVentesAmiensFoireBAC25!J260</f>
        <v>0</v>
      </c>
      <c r="N287" s="80">
        <f>IF(InfosVentesAmiensFoireBAC25!L260=0,TablVentesAmiensFoireBAC25!S260,TablVentesAmiensFoireBAC25!S260-TablVentesAmiensFoireBAC25!S260*TablVentesAmiensFoireBAC25!K260)</f>
        <v>0</v>
      </c>
    </row>
    <row r="288" spans="13:14" ht="14.25" customHeight="1" x14ac:dyDescent="0.3">
      <c r="M288" s="80">
        <f>InfosVentesAmiensFoireBAC25!J261</f>
        <v>0</v>
      </c>
      <c r="N288" s="80">
        <f>IF(InfosVentesAmiensFoireBAC25!L261=0,TablVentesAmiensFoireBAC25!S261,TablVentesAmiensFoireBAC25!S261-TablVentesAmiensFoireBAC25!S261*TablVentesAmiensFoireBAC25!K261)</f>
        <v>0</v>
      </c>
    </row>
    <row r="289" spans="13:14" ht="14.25" customHeight="1" x14ac:dyDescent="0.3">
      <c r="M289" s="80">
        <f>InfosVentesAmiensFoireBAC25!J262</f>
        <v>0</v>
      </c>
      <c r="N289" s="80">
        <f>IF(InfosVentesAmiensFoireBAC25!L262=0,TablVentesAmiensFoireBAC25!S262,TablVentesAmiensFoireBAC25!S262-TablVentesAmiensFoireBAC25!S262*TablVentesAmiensFoireBAC25!K262)</f>
        <v>0</v>
      </c>
    </row>
    <row r="290" spans="13:14" ht="14.25" customHeight="1" x14ac:dyDescent="0.3">
      <c r="M290" s="80">
        <f>InfosVentesAmiensFoireBAC25!J263</f>
        <v>0</v>
      </c>
      <c r="N290" s="80">
        <f>IF(InfosVentesAmiensFoireBAC25!L263=0,TablVentesAmiensFoireBAC25!S263,TablVentesAmiensFoireBAC25!S263-TablVentesAmiensFoireBAC25!S263*TablVentesAmiensFoireBAC25!K263)</f>
        <v>0</v>
      </c>
    </row>
    <row r="291" spans="13:14" ht="14.25" customHeight="1" x14ac:dyDescent="0.3">
      <c r="M291" s="80">
        <f>InfosVentesAmiensFoireBAC25!J264</f>
        <v>0</v>
      </c>
      <c r="N291" s="80">
        <f>IF(InfosVentesAmiensFoireBAC25!L264=0,TablVentesAmiensFoireBAC25!S264,TablVentesAmiensFoireBAC25!S264-TablVentesAmiensFoireBAC25!S264*TablVentesAmiensFoireBAC25!K264)</f>
        <v>0</v>
      </c>
    </row>
    <row r="292" spans="13:14" ht="14.25" customHeight="1" x14ac:dyDescent="0.3">
      <c r="M292" s="80">
        <f>InfosVentesAmiensFoireBAC25!J265</f>
        <v>0</v>
      </c>
      <c r="N292" s="80">
        <f>IF(InfosVentesAmiensFoireBAC25!L265=0,TablVentesAmiensFoireBAC25!S265,TablVentesAmiensFoireBAC25!S265-TablVentesAmiensFoireBAC25!S265*TablVentesAmiensFoireBAC25!K265)</f>
        <v>0</v>
      </c>
    </row>
    <row r="293" spans="13:14" ht="14.25" customHeight="1" x14ac:dyDescent="0.3">
      <c r="M293" s="80">
        <f>InfosVentesAmiensFoireBAC25!J266</f>
        <v>0</v>
      </c>
      <c r="N293" s="80">
        <f>IF(InfosVentesAmiensFoireBAC25!L266=0,TablVentesAmiensFoireBAC25!S266,TablVentesAmiensFoireBAC25!S266-TablVentesAmiensFoireBAC25!S266*TablVentesAmiensFoireBAC25!K266)</f>
        <v>0</v>
      </c>
    </row>
    <row r="294" spans="13:14" ht="14.25" customHeight="1" x14ac:dyDescent="0.3">
      <c r="M294" s="80">
        <f>InfosVentesAmiensFoireBAC25!J267</f>
        <v>0</v>
      </c>
      <c r="N294" s="80">
        <f>IF(InfosVentesAmiensFoireBAC25!L267=0,TablVentesAmiensFoireBAC25!S267,TablVentesAmiensFoireBAC25!S267-TablVentesAmiensFoireBAC25!S267*TablVentesAmiensFoireBAC25!K267)</f>
        <v>0</v>
      </c>
    </row>
    <row r="295" spans="13:14" ht="14.25" customHeight="1" x14ac:dyDescent="0.3">
      <c r="M295" s="80">
        <f>InfosVentesAmiensFoireBAC25!J268</f>
        <v>0</v>
      </c>
      <c r="N295" s="80">
        <f>IF(InfosVentesAmiensFoireBAC25!L268=0,TablVentesAmiensFoireBAC25!S268,TablVentesAmiensFoireBAC25!S268-TablVentesAmiensFoireBAC25!S268*TablVentesAmiensFoireBAC25!K268)</f>
        <v>0</v>
      </c>
    </row>
    <row r="296" spans="13:14" ht="14.25" customHeight="1" x14ac:dyDescent="0.3">
      <c r="M296" s="80">
        <f>InfosVentesAmiensFoireBAC25!J269</f>
        <v>0</v>
      </c>
      <c r="N296" s="80">
        <f>IF(InfosVentesAmiensFoireBAC25!L269=0,TablVentesAmiensFoireBAC25!S269,TablVentesAmiensFoireBAC25!S269-TablVentesAmiensFoireBAC25!S269*TablVentesAmiensFoireBAC25!K269)</f>
        <v>0</v>
      </c>
    </row>
    <row r="297" spans="13:14" ht="14.25" customHeight="1" x14ac:dyDescent="0.3">
      <c r="M297" s="80">
        <f>InfosVentesAmiensFoireBAC25!J270</f>
        <v>0</v>
      </c>
      <c r="N297" s="80">
        <f>IF(InfosVentesAmiensFoireBAC25!L270=0,TablVentesAmiensFoireBAC25!S270,TablVentesAmiensFoireBAC25!S270-TablVentesAmiensFoireBAC25!S270*TablVentesAmiensFoireBAC25!K270)</f>
        <v>0</v>
      </c>
    </row>
    <row r="298" spans="13:14" ht="14.25" customHeight="1" x14ac:dyDescent="0.3">
      <c r="M298" s="80">
        <f>InfosVentesAmiensFoireBAC25!J271</f>
        <v>0</v>
      </c>
      <c r="N298" s="80">
        <f>IF(InfosVentesAmiensFoireBAC25!L271=0,TablVentesAmiensFoireBAC25!S271,TablVentesAmiensFoireBAC25!S271-TablVentesAmiensFoireBAC25!S271*TablVentesAmiensFoireBAC25!K271)</f>
        <v>0</v>
      </c>
    </row>
    <row r="299" spans="13:14" ht="14.25" customHeight="1" x14ac:dyDescent="0.3">
      <c r="M299" s="80">
        <f>InfosVentesAmiensFoireBAC25!J272</f>
        <v>0</v>
      </c>
      <c r="N299" s="80">
        <f>IF(InfosVentesAmiensFoireBAC25!L272=0,TablVentesAmiensFoireBAC25!S272,TablVentesAmiensFoireBAC25!S272-TablVentesAmiensFoireBAC25!S272*TablVentesAmiensFoireBAC25!K272)</f>
        <v>0</v>
      </c>
    </row>
    <row r="300" spans="13:14" ht="14.25" customHeight="1" x14ac:dyDescent="0.3">
      <c r="M300" s="80">
        <f>InfosVentesAmiensFoireBAC25!J273</f>
        <v>0</v>
      </c>
      <c r="N300" s="80">
        <f>IF(InfosVentesAmiensFoireBAC25!L273=0,TablVentesAmiensFoireBAC25!S273,TablVentesAmiensFoireBAC25!S273-TablVentesAmiensFoireBAC25!S273*TablVentesAmiensFoireBAC25!K273)</f>
        <v>0</v>
      </c>
    </row>
    <row r="301" spans="13:14" ht="14.25" customHeight="1" x14ac:dyDescent="0.3">
      <c r="M301" s="80">
        <f>InfosVentesAmiensFoireBAC25!J274</f>
        <v>0</v>
      </c>
      <c r="N301" s="80">
        <f>IF(InfosVentesAmiensFoireBAC25!L274=0,TablVentesAmiensFoireBAC25!S274,TablVentesAmiensFoireBAC25!S274-TablVentesAmiensFoireBAC25!S274*TablVentesAmiensFoireBAC25!K274)</f>
        <v>0</v>
      </c>
    </row>
    <row r="302" spans="13:14" ht="14.25" customHeight="1" x14ac:dyDescent="0.3">
      <c r="M302" s="80">
        <f>InfosVentesAmiensFoireBAC25!J275</f>
        <v>0</v>
      </c>
      <c r="N302" s="80">
        <f>IF(InfosVentesAmiensFoireBAC25!L275=0,TablVentesAmiensFoireBAC25!S275,TablVentesAmiensFoireBAC25!S275-TablVentesAmiensFoireBAC25!S275*TablVentesAmiensFoireBAC25!K275)</f>
        <v>0</v>
      </c>
    </row>
    <row r="303" spans="13:14" ht="14.25" customHeight="1" x14ac:dyDescent="0.3">
      <c r="M303" s="80">
        <f>InfosVentesAmiensFoireBAC25!J276</f>
        <v>0</v>
      </c>
      <c r="N303" s="80">
        <f>IF(InfosVentesAmiensFoireBAC25!L276=0,TablVentesAmiensFoireBAC25!S276,TablVentesAmiensFoireBAC25!S276-TablVentesAmiensFoireBAC25!S276*TablVentesAmiensFoireBAC25!K276)</f>
        <v>0</v>
      </c>
    </row>
    <row r="304" spans="13:14" ht="14.25" customHeight="1" x14ac:dyDescent="0.3">
      <c r="M304" s="80">
        <f>InfosVentesAmiensFoireBAC25!J277</f>
        <v>0</v>
      </c>
      <c r="N304" s="80">
        <f>IF(InfosVentesAmiensFoireBAC25!L277=0,TablVentesAmiensFoireBAC25!S277,TablVentesAmiensFoireBAC25!S277-TablVentesAmiensFoireBAC25!S277*TablVentesAmiensFoireBAC25!K277)</f>
        <v>0</v>
      </c>
    </row>
    <row r="305" spans="13:14" ht="14.25" customHeight="1" x14ac:dyDescent="0.3">
      <c r="M305" s="80">
        <f>InfosVentesAmiensFoireBAC25!J278</f>
        <v>0</v>
      </c>
      <c r="N305" s="80">
        <f>IF(InfosVentesAmiensFoireBAC25!L278=0,TablVentesAmiensFoireBAC25!S278,TablVentesAmiensFoireBAC25!S278-TablVentesAmiensFoireBAC25!S278*TablVentesAmiensFoireBAC25!K278)</f>
        <v>0</v>
      </c>
    </row>
    <row r="306" spans="13:14" ht="14.25" customHeight="1" x14ac:dyDescent="0.3">
      <c r="M306" s="80">
        <f>InfosVentesAmiensFoireBAC25!J279</f>
        <v>0</v>
      </c>
      <c r="N306" s="80">
        <f>IF(InfosVentesAmiensFoireBAC25!L279=0,TablVentesAmiensFoireBAC25!S279,TablVentesAmiensFoireBAC25!S279-TablVentesAmiensFoireBAC25!S279*TablVentesAmiensFoireBAC25!K279)</f>
        <v>0</v>
      </c>
    </row>
    <row r="307" spans="13:14" ht="14.25" customHeight="1" x14ac:dyDescent="0.3">
      <c r="M307" s="80">
        <f>InfosVentesAmiensFoireBAC25!J280</f>
        <v>0</v>
      </c>
      <c r="N307" s="80">
        <f>IF(InfosVentesAmiensFoireBAC25!L280=0,TablVentesAmiensFoireBAC25!S280,TablVentesAmiensFoireBAC25!S280-TablVentesAmiensFoireBAC25!S280*TablVentesAmiensFoireBAC25!K280)</f>
        <v>0</v>
      </c>
    </row>
    <row r="308" spans="13:14" ht="14.25" customHeight="1" x14ac:dyDescent="0.3">
      <c r="M308" s="80">
        <f>InfosVentesAmiensFoireBAC25!J281</f>
        <v>0</v>
      </c>
      <c r="N308" s="80">
        <f>IF(InfosVentesAmiensFoireBAC25!L281=0,TablVentesAmiensFoireBAC25!S281,TablVentesAmiensFoireBAC25!S281-TablVentesAmiensFoireBAC25!S281*TablVentesAmiensFoireBAC25!K281)</f>
        <v>0</v>
      </c>
    </row>
    <row r="309" spans="13:14" ht="14.25" customHeight="1" x14ac:dyDescent="0.3">
      <c r="M309" s="80">
        <f>InfosVentesAmiensFoireBAC25!J282</f>
        <v>0</v>
      </c>
      <c r="N309" s="80">
        <f>IF(InfosVentesAmiensFoireBAC25!L282=0,TablVentesAmiensFoireBAC25!S282,TablVentesAmiensFoireBAC25!S282-TablVentesAmiensFoireBAC25!S282*TablVentesAmiensFoireBAC25!K282)</f>
        <v>0</v>
      </c>
    </row>
    <row r="310" spans="13:14" ht="14.25" customHeight="1" x14ac:dyDescent="0.3">
      <c r="M310" s="80">
        <f>InfosVentesAmiensFoireBAC25!J283</f>
        <v>0</v>
      </c>
      <c r="N310" s="80">
        <f>IF(InfosVentesAmiensFoireBAC25!L283=0,TablVentesAmiensFoireBAC25!S283,TablVentesAmiensFoireBAC25!S283-TablVentesAmiensFoireBAC25!S283*TablVentesAmiensFoireBAC25!K283)</f>
        <v>0</v>
      </c>
    </row>
    <row r="311" spans="13:14" ht="14.25" customHeight="1" x14ac:dyDescent="0.3">
      <c r="M311" s="80">
        <f>InfosVentesAmiensFoireBAC25!J284</f>
        <v>0</v>
      </c>
      <c r="N311" s="80">
        <f>IF(InfosVentesAmiensFoireBAC25!L284=0,TablVentesAmiensFoireBAC25!S284,TablVentesAmiensFoireBAC25!S284-TablVentesAmiensFoireBAC25!S284*TablVentesAmiensFoireBAC25!K284)</f>
        <v>0</v>
      </c>
    </row>
    <row r="312" spans="13:14" ht="14.25" customHeight="1" x14ac:dyDescent="0.3">
      <c r="M312" s="80">
        <f>InfosVentesAmiensFoireBAC25!J285</f>
        <v>0</v>
      </c>
      <c r="N312" s="80">
        <f>IF(InfosVentesAmiensFoireBAC25!L285=0,TablVentesAmiensFoireBAC25!S285,TablVentesAmiensFoireBAC25!S285-TablVentesAmiensFoireBAC25!S285*TablVentesAmiensFoireBAC25!K285)</f>
        <v>0</v>
      </c>
    </row>
    <row r="313" spans="13:14" ht="14.25" customHeight="1" x14ac:dyDescent="0.3">
      <c r="M313" s="80">
        <f>InfosVentesAmiensFoireBAC25!J286</f>
        <v>0</v>
      </c>
      <c r="N313" s="80">
        <f>IF(InfosVentesAmiensFoireBAC25!L286=0,TablVentesAmiensFoireBAC25!S286,TablVentesAmiensFoireBAC25!S286-TablVentesAmiensFoireBAC25!S286*TablVentesAmiensFoireBAC25!K286)</f>
        <v>0</v>
      </c>
    </row>
    <row r="314" spans="13:14" ht="14.25" customHeight="1" x14ac:dyDescent="0.3">
      <c r="M314" s="80">
        <f>InfosVentesAmiensFoireBAC25!J287</f>
        <v>0</v>
      </c>
      <c r="N314" s="80">
        <f>IF(InfosVentesAmiensFoireBAC25!L287=0,TablVentesAmiensFoireBAC25!S287,TablVentesAmiensFoireBAC25!S287-TablVentesAmiensFoireBAC25!S287*TablVentesAmiensFoireBAC25!K287)</f>
        <v>0</v>
      </c>
    </row>
    <row r="315" spans="13:14" ht="14.25" customHeight="1" x14ac:dyDescent="0.3">
      <c r="M315" s="80">
        <f>InfosVentesAmiensFoireBAC25!J288</f>
        <v>0</v>
      </c>
      <c r="N315" s="80">
        <f>IF(InfosVentesAmiensFoireBAC25!L288=0,TablVentesAmiensFoireBAC25!S288,TablVentesAmiensFoireBAC25!S288-TablVentesAmiensFoireBAC25!S288*TablVentesAmiensFoireBAC25!K288)</f>
        <v>0</v>
      </c>
    </row>
    <row r="316" spans="13:14" ht="14.25" customHeight="1" x14ac:dyDescent="0.3">
      <c r="M316" s="80">
        <f>InfosVentesAmiensFoireBAC25!J289</f>
        <v>0</v>
      </c>
      <c r="N316" s="80">
        <f>IF(InfosVentesAmiensFoireBAC25!L289=0,TablVentesAmiensFoireBAC25!S289,TablVentesAmiensFoireBAC25!S289-TablVentesAmiensFoireBAC25!S289*TablVentesAmiensFoireBAC25!K289)</f>
        <v>0</v>
      </c>
    </row>
    <row r="317" spans="13:14" ht="14.25" customHeight="1" x14ac:dyDescent="0.3">
      <c r="M317" s="80">
        <f>InfosVentesAmiensFoireBAC25!J290</f>
        <v>0</v>
      </c>
      <c r="N317" s="80">
        <f>IF(InfosVentesAmiensFoireBAC25!L290=0,TablVentesAmiensFoireBAC25!S290,TablVentesAmiensFoireBAC25!S290-TablVentesAmiensFoireBAC25!S290*TablVentesAmiensFoireBAC25!K290)</f>
        <v>0</v>
      </c>
    </row>
    <row r="318" spans="13:14" ht="14.25" customHeight="1" x14ac:dyDescent="0.3">
      <c r="M318" s="80">
        <f>InfosVentesAmiensFoireBAC25!J291</f>
        <v>0</v>
      </c>
      <c r="N318" s="80">
        <f>IF(InfosVentesAmiensFoireBAC25!L291=0,TablVentesAmiensFoireBAC25!S291,TablVentesAmiensFoireBAC25!S291-TablVentesAmiensFoireBAC25!S291*TablVentesAmiensFoireBAC25!K291)</f>
        <v>0</v>
      </c>
    </row>
    <row r="319" spans="13:14" ht="14.25" customHeight="1" x14ac:dyDescent="0.3">
      <c r="M319" s="80">
        <f>InfosVentesAmiensFoireBAC25!J292</f>
        <v>0</v>
      </c>
      <c r="N319" s="80">
        <f>IF(InfosVentesAmiensFoireBAC25!L292=0,TablVentesAmiensFoireBAC25!S292,TablVentesAmiensFoireBAC25!S292-TablVentesAmiensFoireBAC25!S292*TablVentesAmiensFoireBAC25!K292)</f>
        <v>0</v>
      </c>
    </row>
    <row r="320" spans="13:14" ht="14.25" customHeight="1" x14ac:dyDescent="0.3">
      <c r="M320" s="80">
        <f>InfosVentesAmiensFoireBAC25!J293</f>
        <v>0</v>
      </c>
      <c r="N320" s="80">
        <f>IF(InfosVentesAmiensFoireBAC25!L293=0,TablVentesAmiensFoireBAC25!S293,TablVentesAmiensFoireBAC25!S293-TablVentesAmiensFoireBAC25!S293*TablVentesAmiensFoireBAC25!K293)</f>
        <v>0</v>
      </c>
    </row>
    <row r="321" spans="13:14" ht="14.25" customHeight="1" x14ac:dyDescent="0.3">
      <c r="M321" s="80">
        <f>InfosVentesAmiensFoireBAC25!J294</f>
        <v>0</v>
      </c>
      <c r="N321" s="80">
        <f>IF(InfosVentesAmiensFoireBAC25!L294=0,TablVentesAmiensFoireBAC25!S294,TablVentesAmiensFoireBAC25!S294-TablVentesAmiensFoireBAC25!S294*TablVentesAmiensFoireBAC25!K294)</f>
        <v>0</v>
      </c>
    </row>
    <row r="322" spans="13:14" ht="14.25" customHeight="1" x14ac:dyDescent="0.3">
      <c r="M322" s="80">
        <f>InfosVentesAmiensFoireBAC25!J295</f>
        <v>0</v>
      </c>
      <c r="N322" s="80">
        <f>IF(InfosVentesAmiensFoireBAC25!L295=0,TablVentesAmiensFoireBAC25!S295,TablVentesAmiensFoireBAC25!S295-TablVentesAmiensFoireBAC25!S295*TablVentesAmiensFoireBAC25!K295)</f>
        <v>0</v>
      </c>
    </row>
    <row r="323" spans="13:14" ht="14.25" customHeight="1" x14ac:dyDescent="0.3">
      <c r="M323" s="80">
        <f>InfosVentesAmiensFoireBAC25!J296</f>
        <v>0</v>
      </c>
      <c r="N323" s="80">
        <f>IF(InfosVentesAmiensFoireBAC25!L296=0,TablVentesAmiensFoireBAC25!S296,TablVentesAmiensFoireBAC25!S296-TablVentesAmiensFoireBAC25!S296*TablVentesAmiensFoireBAC25!K296)</f>
        <v>0</v>
      </c>
    </row>
    <row r="324" spans="13:14" ht="14.25" customHeight="1" x14ac:dyDescent="0.3">
      <c r="M324" s="80">
        <f>InfosVentesAmiensFoireBAC25!J297</f>
        <v>0</v>
      </c>
      <c r="N324" s="80">
        <f>IF(InfosVentesAmiensFoireBAC25!L297=0,TablVentesAmiensFoireBAC25!S297,TablVentesAmiensFoireBAC25!S297-TablVentesAmiensFoireBAC25!S297*TablVentesAmiensFoireBAC25!K297)</f>
        <v>0</v>
      </c>
    </row>
    <row r="325" spans="13:14" ht="14.25" customHeight="1" x14ac:dyDescent="0.3">
      <c r="M325" s="80">
        <f>InfosVentesAmiensFoireBAC25!J298</f>
        <v>0</v>
      </c>
      <c r="N325" s="80">
        <f>IF(InfosVentesAmiensFoireBAC25!L298=0,TablVentesAmiensFoireBAC25!S298,TablVentesAmiensFoireBAC25!S298-TablVentesAmiensFoireBAC25!S298*TablVentesAmiensFoireBAC25!K298)</f>
        <v>0</v>
      </c>
    </row>
    <row r="326" spans="13:14" ht="14.25" customHeight="1" x14ac:dyDescent="0.3">
      <c r="M326" s="80">
        <f>InfosVentesAmiensFoireBAC25!J299</f>
        <v>0</v>
      </c>
      <c r="N326" s="80">
        <f>IF(InfosVentesAmiensFoireBAC25!L299=0,TablVentesAmiensFoireBAC25!S299,TablVentesAmiensFoireBAC25!S299-TablVentesAmiensFoireBAC25!S299*TablVentesAmiensFoireBAC25!K299)</f>
        <v>0</v>
      </c>
    </row>
    <row r="327" spans="13:14" ht="14.25" customHeight="1" x14ac:dyDescent="0.3">
      <c r="M327" s="80">
        <f>InfosVentesAmiensFoireBAC25!J300</f>
        <v>0</v>
      </c>
      <c r="N327" s="80">
        <f>IF(InfosVentesAmiensFoireBAC25!L300=0,TablVentesAmiensFoireBAC25!S300,TablVentesAmiensFoireBAC25!S300-TablVentesAmiensFoireBAC25!S300*TablVentesAmiensFoireBAC25!K300)</f>
        <v>0</v>
      </c>
    </row>
    <row r="328" spans="13:14" ht="14.25" customHeight="1" x14ac:dyDescent="0.3">
      <c r="M328" s="80">
        <f>InfosVentesAmiensFoireBAC25!J301</f>
        <v>0</v>
      </c>
      <c r="N328" s="80">
        <f>IF(InfosVentesAmiensFoireBAC25!L301=0,TablVentesAmiensFoireBAC25!S301,TablVentesAmiensFoireBAC25!S301-TablVentesAmiensFoireBAC25!S301*TablVentesAmiensFoireBAC25!K301)</f>
        <v>0</v>
      </c>
    </row>
    <row r="329" spans="13:14" ht="14.25" customHeight="1" x14ac:dyDescent="0.3">
      <c r="M329" s="80">
        <f>InfosVentesAmiensFoireBAC25!J302</f>
        <v>0</v>
      </c>
      <c r="N329" s="80">
        <f>IF(InfosVentesAmiensFoireBAC25!L302=0,TablVentesAmiensFoireBAC25!S302,TablVentesAmiensFoireBAC25!S302-TablVentesAmiensFoireBAC25!S302*TablVentesAmiensFoireBAC25!K302)</f>
        <v>0</v>
      </c>
    </row>
    <row r="330" spans="13:14" ht="14.25" customHeight="1" x14ac:dyDescent="0.3">
      <c r="M330" s="80">
        <f>InfosVentesAmiensFoireBAC25!J303</f>
        <v>0</v>
      </c>
      <c r="N330" s="80">
        <f>IF(InfosVentesAmiensFoireBAC25!L303=0,TablVentesAmiensFoireBAC25!S303,TablVentesAmiensFoireBAC25!S303-TablVentesAmiensFoireBAC25!S303*TablVentesAmiensFoireBAC25!K303)</f>
        <v>0</v>
      </c>
    </row>
    <row r="331" spans="13:14" ht="14.25" customHeight="1" x14ac:dyDescent="0.3">
      <c r="M331" s="80">
        <f>InfosVentesAmiensFoireBAC25!J304</f>
        <v>0</v>
      </c>
      <c r="N331" s="80">
        <f>IF(InfosVentesAmiensFoireBAC25!L304=0,TablVentesAmiensFoireBAC25!S304,TablVentesAmiensFoireBAC25!S304-TablVentesAmiensFoireBAC25!S304*TablVentesAmiensFoireBAC25!K304)</f>
        <v>0</v>
      </c>
    </row>
    <row r="332" spans="13:14" ht="14.25" customHeight="1" x14ac:dyDescent="0.3">
      <c r="M332" s="80">
        <f>InfosVentesAmiensFoireBAC25!J305</f>
        <v>0</v>
      </c>
      <c r="N332" s="80">
        <f>IF(InfosVentesAmiensFoireBAC25!L305=0,TablVentesAmiensFoireBAC25!S305,TablVentesAmiensFoireBAC25!S305-TablVentesAmiensFoireBAC25!S305*TablVentesAmiensFoireBAC25!K305)</f>
        <v>0</v>
      </c>
    </row>
    <row r="333" spans="13:14" ht="14.25" customHeight="1" x14ac:dyDescent="0.3">
      <c r="M333" s="80">
        <f>InfosVentesAmiensFoireBAC25!J306</f>
        <v>0</v>
      </c>
      <c r="N333" s="80">
        <f>IF(InfosVentesAmiensFoireBAC25!L306=0,TablVentesAmiensFoireBAC25!S306,TablVentesAmiensFoireBAC25!S306-TablVentesAmiensFoireBAC25!S306*TablVentesAmiensFoireBAC25!K306)</f>
        <v>0</v>
      </c>
    </row>
    <row r="334" spans="13:14" ht="14.25" customHeight="1" x14ac:dyDescent="0.3">
      <c r="M334" s="80">
        <f>InfosVentesAmiensFoireBAC25!J307</f>
        <v>0</v>
      </c>
      <c r="N334" s="80">
        <f>IF(InfosVentesAmiensFoireBAC25!L307=0,TablVentesAmiensFoireBAC25!S307,TablVentesAmiensFoireBAC25!S307-TablVentesAmiensFoireBAC25!S307*TablVentesAmiensFoireBAC25!K307)</f>
        <v>0</v>
      </c>
    </row>
    <row r="335" spans="13:14" ht="14.25" customHeight="1" x14ac:dyDescent="0.3">
      <c r="M335" s="80">
        <f>InfosVentesAmiensFoireBAC25!J308</f>
        <v>0</v>
      </c>
      <c r="N335" s="80">
        <f>IF(InfosVentesAmiensFoireBAC25!L308=0,TablVentesAmiensFoireBAC25!S308,TablVentesAmiensFoireBAC25!S308-TablVentesAmiensFoireBAC25!S308*TablVentesAmiensFoireBAC25!K308)</f>
        <v>0</v>
      </c>
    </row>
    <row r="336" spans="13:14" ht="14.25" customHeight="1" x14ac:dyDescent="0.3">
      <c r="M336" s="80">
        <f>InfosVentesAmiensFoireBAC25!J309</f>
        <v>0</v>
      </c>
      <c r="N336" s="80">
        <f>IF(InfosVentesAmiensFoireBAC25!L309=0,TablVentesAmiensFoireBAC25!S309,TablVentesAmiensFoireBAC25!S309-TablVentesAmiensFoireBAC25!S309*TablVentesAmiensFoireBAC25!K309)</f>
        <v>0</v>
      </c>
    </row>
    <row r="337" spans="13:14" ht="14.25" customHeight="1" x14ac:dyDescent="0.3">
      <c r="M337" s="80">
        <f>InfosVentesAmiensFoireBAC25!J310</f>
        <v>0</v>
      </c>
      <c r="N337" s="80">
        <f>IF(InfosVentesAmiensFoireBAC25!L310=0,TablVentesAmiensFoireBAC25!S310,TablVentesAmiensFoireBAC25!S310-TablVentesAmiensFoireBAC25!S310*TablVentesAmiensFoireBAC25!K310)</f>
        <v>0</v>
      </c>
    </row>
    <row r="338" spans="13:14" ht="14.25" customHeight="1" x14ac:dyDescent="0.3">
      <c r="M338" s="80">
        <f>InfosVentesAmiensFoireBAC25!J311</f>
        <v>0</v>
      </c>
      <c r="N338" s="80">
        <f>IF(InfosVentesAmiensFoireBAC25!L311=0,TablVentesAmiensFoireBAC25!S311,TablVentesAmiensFoireBAC25!S311-TablVentesAmiensFoireBAC25!S311*TablVentesAmiensFoireBAC25!K311)</f>
        <v>0</v>
      </c>
    </row>
    <row r="339" spans="13:14" ht="14.25" customHeight="1" x14ac:dyDescent="0.3">
      <c r="M339" s="80">
        <f>InfosVentesAmiensFoireBAC25!J312</f>
        <v>0</v>
      </c>
      <c r="N339" s="80">
        <f>IF(InfosVentesAmiensFoireBAC25!L312=0,TablVentesAmiensFoireBAC25!S312,TablVentesAmiensFoireBAC25!S312-TablVentesAmiensFoireBAC25!S312*TablVentesAmiensFoireBAC25!K312)</f>
        <v>0</v>
      </c>
    </row>
    <row r="340" spans="13:14" ht="14.25" customHeight="1" x14ac:dyDescent="0.3">
      <c r="M340" s="80">
        <f>InfosVentesAmiensFoireBAC25!J313</f>
        <v>0</v>
      </c>
      <c r="N340" s="80">
        <f>IF(InfosVentesAmiensFoireBAC25!L313=0,TablVentesAmiensFoireBAC25!S313,TablVentesAmiensFoireBAC25!S313-TablVentesAmiensFoireBAC25!S313*TablVentesAmiensFoireBAC25!K313)</f>
        <v>0</v>
      </c>
    </row>
    <row r="341" spans="13:14" ht="14.25" customHeight="1" x14ac:dyDescent="0.3">
      <c r="M341" s="80">
        <f>InfosVentesAmiensFoireBAC25!J314</f>
        <v>0</v>
      </c>
      <c r="N341" s="80">
        <f>IF(InfosVentesAmiensFoireBAC25!L314=0,TablVentesAmiensFoireBAC25!S314,TablVentesAmiensFoireBAC25!S314-TablVentesAmiensFoireBAC25!S314*TablVentesAmiensFoireBAC25!K314)</f>
        <v>0</v>
      </c>
    </row>
    <row r="342" spans="13:14" ht="14.25" customHeight="1" x14ac:dyDescent="0.3">
      <c r="M342" s="80">
        <f>InfosVentesAmiensFoireBAC25!J315</f>
        <v>0</v>
      </c>
      <c r="N342" s="80">
        <f>IF(InfosVentesAmiensFoireBAC25!L315=0,TablVentesAmiensFoireBAC25!S315,TablVentesAmiensFoireBAC25!S315-TablVentesAmiensFoireBAC25!S315*TablVentesAmiensFoireBAC25!K315)</f>
        <v>0</v>
      </c>
    </row>
    <row r="343" spans="13:14" ht="14.25" customHeight="1" x14ac:dyDescent="0.3">
      <c r="M343" s="80">
        <f>InfosVentesAmiensFoireBAC25!J316</f>
        <v>0</v>
      </c>
      <c r="N343" s="80">
        <f>IF(InfosVentesAmiensFoireBAC25!L316=0,TablVentesAmiensFoireBAC25!S316,TablVentesAmiensFoireBAC25!S316-TablVentesAmiensFoireBAC25!S316*TablVentesAmiensFoireBAC25!K316)</f>
        <v>0</v>
      </c>
    </row>
    <row r="344" spans="13:14" ht="14.25" customHeight="1" x14ac:dyDescent="0.3">
      <c r="M344" s="80">
        <f>InfosVentesAmiensFoireBAC25!J317</f>
        <v>0</v>
      </c>
      <c r="N344" s="80">
        <f>IF(InfosVentesAmiensFoireBAC25!L317=0,TablVentesAmiensFoireBAC25!S317,TablVentesAmiensFoireBAC25!S317-TablVentesAmiensFoireBAC25!S317*TablVentesAmiensFoireBAC25!K317)</f>
        <v>0</v>
      </c>
    </row>
    <row r="345" spans="13:14" ht="14.25" customHeight="1" x14ac:dyDescent="0.3">
      <c r="M345" s="80">
        <f>InfosVentesAmiensFoireBAC25!J318</f>
        <v>0</v>
      </c>
      <c r="N345" s="80">
        <f>IF(InfosVentesAmiensFoireBAC25!L318=0,TablVentesAmiensFoireBAC25!S318,TablVentesAmiensFoireBAC25!S318-TablVentesAmiensFoireBAC25!S318*TablVentesAmiensFoireBAC25!K318)</f>
        <v>0</v>
      </c>
    </row>
    <row r="346" spans="13:14" ht="14.25" customHeight="1" x14ac:dyDescent="0.3">
      <c r="M346" s="80">
        <f>InfosVentesAmiensFoireBAC25!J319</f>
        <v>0</v>
      </c>
      <c r="N346" s="80">
        <f>IF(InfosVentesAmiensFoireBAC25!L319=0,TablVentesAmiensFoireBAC25!S319,TablVentesAmiensFoireBAC25!S319-TablVentesAmiensFoireBAC25!S319*TablVentesAmiensFoireBAC25!K319)</f>
        <v>0</v>
      </c>
    </row>
    <row r="347" spans="13:14" ht="14.25" customHeight="1" x14ac:dyDescent="0.3">
      <c r="M347" s="80">
        <f>InfosVentesAmiensFoireBAC25!J320</f>
        <v>0</v>
      </c>
      <c r="N347" s="80">
        <f>IF(InfosVentesAmiensFoireBAC25!L320=0,TablVentesAmiensFoireBAC25!S320,TablVentesAmiensFoireBAC25!S320-TablVentesAmiensFoireBAC25!S320*TablVentesAmiensFoireBAC25!K320)</f>
        <v>0</v>
      </c>
    </row>
    <row r="348" spans="13:14" ht="14.25" customHeight="1" x14ac:dyDescent="0.3">
      <c r="M348" s="80">
        <f>InfosVentesAmiensFoireBAC25!J321</f>
        <v>0</v>
      </c>
      <c r="N348" s="80">
        <f>IF(InfosVentesAmiensFoireBAC25!L321=0,TablVentesAmiensFoireBAC25!S321,TablVentesAmiensFoireBAC25!S321-TablVentesAmiensFoireBAC25!S321*TablVentesAmiensFoireBAC25!K321)</f>
        <v>0</v>
      </c>
    </row>
    <row r="349" spans="13:14" ht="14.25" customHeight="1" x14ac:dyDescent="0.3">
      <c r="M349" s="80">
        <f>InfosVentesAmiensFoireBAC25!J322</f>
        <v>0</v>
      </c>
      <c r="N349" s="80">
        <f>IF(InfosVentesAmiensFoireBAC25!L322=0,TablVentesAmiensFoireBAC25!S322,TablVentesAmiensFoireBAC25!S322-TablVentesAmiensFoireBAC25!S322*TablVentesAmiensFoireBAC25!K322)</f>
        <v>0</v>
      </c>
    </row>
    <row r="350" spans="13:14" ht="14.25" customHeight="1" x14ac:dyDescent="0.3">
      <c r="M350" s="80">
        <f>InfosVentesAmiensFoireBAC25!J323</f>
        <v>0</v>
      </c>
      <c r="N350" s="80">
        <f>IF(InfosVentesAmiensFoireBAC25!L323=0,TablVentesAmiensFoireBAC25!S323,TablVentesAmiensFoireBAC25!S323-TablVentesAmiensFoireBAC25!S323*TablVentesAmiensFoireBAC25!K323)</f>
        <v>0</v>
      </c>
    </row>
    <row r="351" spans="13:14" ht="14.25" customHeight="1" x14ac:dyDescent="0.3">
      <c r="M351" s="80">
        <f>InfosVentesAmiensFoireBAC25!J324</f>
        <v>0</v>
      </c>
      <c r="N351" s="80">
        <f>IF(InfosVentesAmiensFoireBAC25!L324=0,TablVentesAmiensFoireBAC25!S324,TablVentesAmiensFoireBAC25!S324-TablVentesAmiensFoireBAC25!S324*TablVentesAmiensFoireBAC25!K324)</f>
        <v>0</v>
      </c>
    </row>
    <row r="352" spans="13:14" ht="14.25" customHeight="1" x14ac:dyDescent="0.3">
      <c r="M352" s="80">
        <f>InfosVentesAmiensFoireBAC25!J325</f>
        <v>0</v>
      </c>
      <c r="N352" s="80">
        <f>IF(InfosVentesAmiensFoireBAC25!L348=0,TablVentesAmiensFoireBAC25!S348,TablVentesAmiensFoireBAC25!S348-TablVentesAmiensFoireBAC25!S348*TablVentesAmiensFoireBAC25!K348)</f>
        <v>0</v>
      </c>
    </row>
    <row r="353" spans="13:14" ht="14.25" customHeight="1" x14ac:dyDescent="0.3">
      <c r="M353" s="80">
        <f>InfosVentesAmiensFoireBAC25!J326</f>
        <v>0</v>
      </c>
      <c r="N353" s="80">
        <f>IF(InfosVentesAmiensFoireBAC25!L349=0,TablVentesAmiensFoireBAC25!S349,TablVentesAmiensFoireBAC25!S349-TablVentesAmiensFoireBAC25!S349*TablVentesAmiensFoireBAC25!K349)</f>
        <v>0</v>
      </c>
    </row>
    <row r="354" spans="13:14" ht="14.25" customHeight="1" x14ac:dyDescent="0.3">
      <c r="M354" s="80">
        <f>InfosVentesAmiensFoireBAC25!J327</f>
        <v>0</v>
      </c>
      <c r="N354" s="80">
        <f>IF(InfosVentesAmiensFoireBAC25!L350=0,TablVentesAmiensFoireBAC25!S350,TablVentesAmiensFoireBAC25!S350-TablVentesAmiensFoireBAC25!S350*TablVentesAmiensFoireBAC25!K350)</f>
        <v>0</v>
      </c>
    </row>
    <row r="355" spans="13:14" ht="14.25" customHeight="1" x14ac:dyDescent="0.3">
      <c r="M355" s="80">
        <f>InfosVentesAmiensFoireBAC25!J328</f>
        <v>0</v>
      </c>
      <c r="N355" s="80">
        <f>IF(InfosVentesAmiensFoireBAC25!L351=0,TablVentesAmiensFoireBAC25!S351,TablVentesAmiensFoireBAC25!S351-TablVentesAmiensFoireBAC25!S351*TablVentesAmiensFoireBAC25!K351)</f>
        <v>0</v>
      </c>
    </row>
    <row r="356" spans="13:14" ht="14.25" customHeight="1" x14ac:dyDescent="0.3">
      <c r="M356" s="80">
        <f>InfosVentesAmiensFoireBAC25!J329</f>
        <v>0</v>
      </c>
      <c r="N356" s="80">
        <f>IF(InfosVentesAmiensFoireBAC25!L352=0,TablVentesAmiensFoireBAC25!S352,TablVentesAmiensFoireBAC25!S352-TablVentesAmiensFoireBAC25!S352*TablVentesAmiensFoireBAC25!K352)</f>
        <v>0</v>
      </c>
    </row>
    <row r="357" spans="13:14" ht="14.25" customHeight="1" x14ac:dyDescent="0.3">
      <c r="M357" s="80">
        <f>InfosVentesAmiensFoireBAC25!J330</f>
        <v>0</v>
      </c>
      <c r="N357" s="80">
        <f>IF(InfosVentesAmiensFoireBAC25!L353=0,TablVentesAmiensFoireBAC25!S353,TablVentesAmiensFoireBAC25!S353-TablVentesAmiensFoireBAC25!S353*TablVentesAmiensFoireBAC25!K353)</f>
        <v>0</v>
      </c>
    </row>
  </sheetData>
  <pageMargins left="0.7" right="0.7" top="0.75" bottom="0.75" header="0" footer="0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5FED532-5074-4B5E-8BB7-5C1CC3E107F4}">
          <x14:formula1>
            <xm:f>FeuilleAmiensFoireBAC!$H$4:$H$4</xm:f>
          </x14:formula1>
          <xm:sqref>A3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588157-C25C-4A9B-B38C-E8E08F46BFAB}">
  <dimension ref="A1:N98"/>
  <sheetViews>
    <sheetView workbookViewId="0">
      <selection sqref="A1:N5"/>
    </sheetView>
  </sheetViews>
  <sheetFormatPr baseColWidth="10" defaultColWidth="14.44140625" defaultRowHeight="15" customHeight="1" x14ac:dyDescent="0.3"/>
  <cols>
    <col min="1" max="1" width="28.6640625" style="74" customWidth="1"/>
    <col min="2" max="2" width="24.109375" style="74" customWidth="1"/>
    <col min="3" max="3" width="12.33203125" style="74" customWidth="1"/>
    <col min="4" max="4" width="12.6640625" style="74" customWidth="1"/>
    <col min="5" max="6" width="10.6640625" style="74" customWidth="1"/>
    <col min="7" max="7" width="12.44140625" style="74" customWidth="1"/>
    <col min="8" max="8" width="10.6640625" style="74" customWidth="1"/>
    <col min="9" max="9" width="14.109375" style="74" customWidth="1"/>
    <col min="10" max="16" width="10.5546875" style="74" customWidth="1"/>
    <col min="17" max="18" width="10.6640625" style="74" customWidth="1"/>
    <col min="19" max="19" width="2.6640625" style="74" customWidth="1"/>
    <col min="20" max="37" width="10.6640625" style="74" customWidth="1"/>
    <col min="38" max="16384" width="14.44140625" style="74"/>
  </cols>
  <sheetData>
    <row r="1" spans="1:14" ht="41.4" customHeight="1" thickBot="1" x14ac:dyDescent="0.35">
      <c r="A1" s="76" t="s">
        <v>64</v>
      </c>
      <c r="B1" s="76" t="s">
        <v>32</v>
      </c>
      <c r="C1" s="77" t="s">
        <v>96</v>
      </c>
      <c r="D1" s="77" t="s">
        <v>93</v>
      </c>
      <c r="E1" s="77" t="s">
        <v>94</v>
      </c>
      <c r="F1" s="77" t="s">
        <v>95</v>
      </c>
      <c r="G1" s="76" t="s">
        <v>63</v>
      </c>
      <c r="H1" s="76" t="s">
        <v>91</v>
      </c>
      <c r="I1" s="77" t="s">
        <v>97</v>
      </c>
      <c r="J1" s="77" t="s">
        <v>98</v>
      </c>
      <c r="K1" s="77" t="s">
        <v>114</v>
      </c>
      <c r="L1" s="77" t="s">
        <v>99</v>
      </c>
      <c r="M1" s="77" t="s">
        <v>102</v>
      </c>
      <c r="N1" s="77" t="s">
        <v>103</v>
      </c>
    </row>
    <row r="2" spans="1:14" ht="14.25" customHeight="1" thickBot="1" x14ac:dyDescent="0.35">
      <c r="A2" s="115" t="s">
        <v>84</v>
      </c>
      <c r="B2" s="116">
        <f>SUM(B3:B98)</f>
        <v>180530</v>
      </c>
      <c r="C2" s="132">
        <f>SUM(C3:C88)</f>
        <v>134637.77000000002</v>
      </c>
      <c r="D2" s="132"/>
      <c r="E2" s="117"/>
      <c r="F2" s="125">
        <f>SUM(F3:F89)</f>
        <v>4736.1490909090899</v>
      </c>
      <c r="G2" s="118"/>
      <c r="H2" s="119"/>
      <c r="I2" s="120"/>
      <c r="J2" s="122"/>
      <c r="K2" s="132">
        <f>IF(TablVentesAmiensFoireBAC25!P3&gt;40,(C2+F2)*0.5%,0)</f>
        <v>696.86959545454545</v>
      </c>
      <c r="L2" s="133">
        <f>SUM(L3:L14,L89)+K3</f>
        <v>6968.6959545454556</v>
      </c>
      <c r="M2" s="133">
        <f>SUM(M3:M14,M89)+K3</f>
        <v>4645.4959545454549</v>
      </c>
      <c r="N2" s="126"/>
    </row>
    <row r="3" spans="1:14" ht="14.25" customHeight="1" thickBot="1" x14ac:dyDescent="0.35">
      <c r="A3" s="79" t="str">
        <f>IF(InfosVentesAmiensFoireBAC25!T4=$A$2,InfosVentesAmiensFoireBAC25!D4,"")</f>
        <v>PRÊTRE</v>
      </c>
      <c r="B3" s="79">
        <f>IF(InfosVentesAmiensFoireBAC25!$T$4=$A$2,InfosVentesAmiensFoireBAC25!Z4,"")</f>
        <v>22962</v>
      </c>
      <c r="C3" s="79">
        <f>IF(InfosVentesAmiensFoireBAC25!T4=$A$2,TablVentesAmiensFoireBAC25!S4,"")</f>
        <v>18625</v>
      </c>
      <c r="D3" s="114">
        <f>IF(InfosVentesAmiensFoireBAC25!T4=$A$2,IF(InfosVentesAmiensFoireBAC25!R4&lt;1,TablVentesAmiensFoireBAC25!S4*70%),"")</f>
        <v>13037.5</v>
      </c>
      <c r="E3" s="114">
        <f>IF(InfosVentesAmiensFoireBAC25!T4=$A$2,IF(InfosVentesAmiensFoireBAC25!R4&lt;1,TablVentesAmiensFoireBAC25!T4*70%),"")</f>
        <v>1868.9999999999998</v>
      </c>
      <c r="F3" s="114">
        <f>IF(InfosVentesAmiensFoireBAC25!T4=$A$2,IF(InfosVentesAmiensFoireBAC25!R4&lt;1,TablVentesAmiensFoireBAC25!AA4*70%),"")</f>
        <v>0</v>
      </c>
      <c r="G3" s="114">
        <f>IF(InfosVentesAmiensFoireBAC25!T4=$A$2,TablVentesAmiensFoireBAC25!AB4,"")</f>
        <v>7988.3827272727267</v>
      </c>
      <c r="H3" s="90">
        <f>IF(ISERROR(ROUNDDOWN(C3/G3,1)),"",(ROUNDDOWN(C3/G3,1)))</f>
        <v>2.2999999999999998</v>
      </c>
      <c r="I3" s="113">
        <f>IF(ISERROR(C3*5%),"",(C3*5%))</f>
        <v>931.25</v>
      </c>
      <c r="J3" s="113">
        <f>IF(ISERROR(F3*5%),"",(F3*5%))</f>
        <v>0</v>
      </c>
      <c r="K3" s="112"/>
      <c r="L3" s="113">
        <f>IF(ISERROR(I3+J3+K3),"",(I3+J3+K3))</f>
        <v>931.25</v>
      </c>
      <c r="M3" s="123" t="str">
        <f>IF(TablVentesAmiensFoireBAC25!P4&gt;30,L3,"")</f>
        <v/>
      </c>
      <c r="N3" s="123">
        <f>IF(TablVentesAmiensFoireBAC25!P4&gt;30,"",L3)</f>
        <v>931.25</v>
      </c>
    </row>
    <row r="4" spans="1:14" ht="14.25" customHeight="1" thickBot="1" x14ac:dyDescent="0.35">
      <c r="A4" s="79" t="str">
        <f>IF(InfosVentesAmiensFoireBAC25!T5=$A$2,InfosVentesAmiensFoireBAC25!D5,"")</f>
        <v>ISELI</v>
      </c>
      <c r="B4" s="79">
        <f>IF(InfosVentesAmiensFoireBAC25!$T$4=$A$2,InfosVentesAmiensFoireBAC25!Z5,"")</f>
        <v>17300</v>
      </c>
      <c r="C4" s="79">
        <f>IF(InfosVentesAmiensFoireBAC25!T5=$A$2,TablVentesAmiensFoireBAC25!S5,"")</f>
        <v>12963</v>
      </c>
      <c r="D4" s="114">
        <f>IF(InfosVentesAmiensFoireBAC25!T5=$A$2,IF(InfosVentesAmiensFoireBAC25!R5&lt;1,TablVentesAmiensFoireBAC25!S5*70%),"")</f>
        <v>9074.0999999999985</v>
      </c>
      <c r="E4" s="114">
        <f>IF(InfosVentesAmiensFoireBAC25!T5=$A$2,IF(InfosVentesAmiensFoireBAC25!R5&lt;1,TablVentesAmiensFoireBAC25!T5*70%),"")</f>
        <v>1868.9999999999998</v>
      </c>
      <c r="F4" s="114">
        <f>IF(InfosVentesAmiensFoireBAC25!T5=$A$2,IF(InfosVentesAmiensFoireBAC25!R5&lt;1,TablVentesAmiensFoireBAC25!AA5*70%),"")</f>
        <v>0</v>
      </c>
      <c r="G4" s="114">
        <f>IF(InfosVentesAmiensFoireBAC25!T5=$A$2,TablVentesAmiensFoireBAC25!AB5,"")</f>
        <v>7825.3449494949491</v>
      </c>
      <c r="H4" s="90">
        <f t="shared" ref="H4:H67" si="0">IF(ISERROR(ROUNDDOWN(C4/G4,1)),"",(ROUNDDOWN(C4/G4,1)))</f>
        <v>1.6</v>
      </c>
      <c r="I4" s="113">
        <f t="shared" ref="I4:I67" si="1">IF(ISERROR(C4*5%),"",(C4*5%))</f>
        <v>648.15000000000009</v>
      </c>
      <c r="J4" s="113">
        <f t="shared" ref="J4:J67" si="2">IF(ISERROR(F4*5%),"",(F4*5%))</f>
        <v>0</v>
      </c>
      <c r="K4" s="112"/>
      <c r="L4" s="113">
        <f t="shared" ref="L4:L67" si="3">IF(ISERROR(I4+J4+K4),"",(I4+J4+K4))</f>
        <v>648.15000000000009</v>
      </c>
      <c r="M4" s="123">
        <f>IF(TablVentesAmiensFoireBAC25!P5&gt;30,L4,"")</f>
        <v>648.15000000000009</v>
      </c>
      <c r="N4" s="123" t="str">
        <f>IF(TablVentesAmiensFoireBAC25!P5&gt;30,"",L4)</f>
        <v/>
      </c>
    </row>
    <row r="5" spans="1:14" ht="14.25" customHeight="1" thickBot="1" x14ac:dyDescent="0.35">
      <c r="A5" s="79" t="str">
        <f>IF(InfosVentesAmiensFoireBAC25!T6=$A$2,InfosVentesAmiensFoireBAC25!D6,"")</f>
        <v>MULIN</v>
      </c>
      <c r="B5" s="79">
        <f>IF(InfosVentesAmiensFoireBAC25!$T$4=$A$2,InfosVentesAmiensFoireBAC25!Z6,"")</f>
        <v>13000</v>
      </c>
      <c r="C5" s="79">
        <f>IF(InfosVentesAmiensFoireBAC25!T6=$A$2,TablVentesAmiensFoireBAC25!S6,"")</f>
        <v>9587</v>
      </c>
      <c r="D5" s="114">
        <f>IF(InfosVentesAmiensFoireBAC25!T6=$A$2,IF(InfosVentesAmiensFoireBAC25!R6&lt;1,TablVentesAmiensFoireBAC25!S6*70%),"")</f>
        <v>6710.9</v>
      </c>
      <c r="E5" s="114">
        <f>IF(InfosVentesAmiensFoireBAC25!T6=$A$2,IF(InfosVentesAmiensFoireBAC25!R6&lt;1,TablVentesAmiensFoireBAC25!T6*70%),"")</f>
        <v>1280.9999999999998</v>
      </c>
      <c r="F5" s="114">
        <f>IF(InfosVentesAmiensFoireBAC25!T6=$A$2,IF(InfosVentesAmiensFoireBAC25!R6&lt;1,TablVentesAmiensFoireBAC25!AA6*70%),"")</f>
        <v>0</v>
      </c>
      <c r="G5" s="114">
        <f>IF(InfosVentesAmiensFoireBAC25!T6=$A$2,TablVentesAmiensFoireBAC25!AB6,"")</f>
        <v>4905.0116161616161</v>
      </c>
      <c r="H5" s="90">
        <f t="shared" si="0"/>
        <v>1.9</v>
      </c>
      <c r="I5" s="113">
        <f t="shared" si="1"/>
        <v>479.35</v>
      </c>
      <c r="J5" s="113">
        <f t="shared" si="2"/>
        <v>0</v>
      </c>
      <c r="K5" s="112"/>
      <c r="L5" s="113">
        <f t="shared" si="3"/>
        <v>479.35</v>
      </c>
      <c r="M5" s="123">
        <f>IF(TablVentesAmiensFoireBAC25!P6&gt;30,L5,"")</f>
        <v>479.35</v>
      </c>
      <c r="N5" s="123" t="str">
        <f>IF(TablVentesAmiensFoireBAC25!P6&gt;30,"",L5)</f>
        <v/>
      </c>
    </row>
    <row r="6" spans="1:14" ht="14.25" customHeight="1" thickBot="1" x14ac:dyDescent="0.35">
      <c r="A6" s="79" t="str">
        <f>IF(InfosVentesAmiensFoireBAC25!T7=$A$2,InfosVentesAmiensFoireBAC25!D7,"")</f>
        <v>PAUTHIER &amp; DELABRE</v>
      </c>
      <c r="B6" s="79">
        <f>IF(InfosVentesAmiensFoireBAC25!$T$4=$A$2,InfosVentesAmiensFoireBAC25!Z7,"")</f>
        <v>12900</v>
      </c>
      <c r="C6" s="79">
        <f>IF(InfosVentesAmiensFoireBAC25!T7=$A$2,TablVentesAmiensFoireBAC25!S7,"")</f>
        <v>11500</v>
      </c>
      <c r="D6" s="114">
        <f>IF(InfosVentesAmiensFoireBAC25!T7=$A$2,IF(InfosVentesAmiensFoireBAC25!R7&lt;1,TablVentesAmiensFoireBAC25!S7*70%),"")</f>
        <v>8049.9999999999991</v>
      </c>
      <c r="E6" s="114">
        <f>IF(InfosVentesAmiensFoireBAC25!T7=$A$2,IF(InfosVentesAmiensFoireBAC25!R7&lt;1,TablVentesAmiensFoireBAC25!T7*70%),"")</f>
        <v>0</v>
      </c>
      <c r="F6" s="114">
        <f>IF(InfosVentesAmiensFoireBAC25!T7=$A$2,IF(InfosVentesAmiensFoireBAC25!R7&lt;1,TablVentesAmiensFoireBAC25!AA7*70%),"")</f>
        <v>0</v>
      </c>
      <c r="G6" s="114">
        <f>IF(InfosVentesAmiensFoireBAC25!T7=$A$2,TablVentesAmiensFoireBAC25!AB7,"")</f>
        <v>4067.7116161616159</v>
      </c>
      <c r="H6" s="90">
        <f t="shared" si="0"/>
        <v>2.8</v>
      </c>
      <c r="I6" s="113">
        <f t="shared" si="1"/>
        <v>575</v>
      </c>
      <c r="J6" s="113">
        <f t="shared" si="2"/>
        <v>0</v>
      </c>
      <c r="K6" s="112"/>
      <c r="L6" s="113">
        <f t="shared" si="3"/>
        <v>575</v>
      </c>
      <c r="M6" s="123">
        <f>IF(TablVentesAmiensFoireBAC25!P7&gt;30,L6,"")</f>
        <v>575</v>
      </c>
      <c r="N6" s="123" t="str">
        <f>IF(TablVentesAmiensFoireBAC25!P7&gt;30,"",L6)</f>
        <v/>
      </c>
    </row>
    <row r="7" spans="1:14" ht="14.25" customHeight="1" thickBot="1" x14ac:dyDescent="0.35">
      <c r="A7" s="79" t="str">
        <f>IF(InfosVentesAmiensFoireBAC25!T8=$A$2,InfosVentesAmiensFoireBAC25!D8,"")</f>
        <v>SOULIS</v>
      </c>
      <c r="B7" s="79">
        <f>IF(InfosVentesAmiensFoireBAC25!$T$4=$A$2,InfosVentesAmiensFoireBAC25!Z8,"")</f>
        <v>13780</v>
      </c>
      <c r="C7" s="79">
        <f>IF(InfosVentesAmiensFoireBAC25!T8=$A$2,TablVentesAmiensFoireBAC25!S8,"")</f>
        <v>10136</v>
      </c>
      <c r="D7" s="114">
        <f>IF(InfosVentesAmiensFoireBAC25!T8=$A$2,IF(InfosVentesAmiensFoireBAC25!R8&lt;1,TablVentesAmiensFoireBAC25!S8*70%),"")</f>
        <v>7095.2</v>
      </c>
      <c r="E7" s="114">
        <f>IF(InfosVentesAmiensFoireBAC25!T8=$A$2,IF(InfosVentesAmiensFoireBAC25!R8&lt;1,TablVentesAmiensFoireBAC25!T8*70%),"")</f>
        <v>1427.9999999999998</v>
      </c>
      <c r="F7" s="114">
        <f>IF(InfosVentesAmiensFoireBAC25!T8=$A$2,IF(InfosVentesAmiensFoireBAC25!R8&lt;1,TablVentesAmiensFoireBAC25!X8*70%),"")</f>
        <v>0</v>
      </c>
      <c r="G7" s="114">
        <f>IF(InfosVentesAmiensFoireBAC25!T8=$A$2,TablVentesAmiensFoireBAC25!Y8,"")</f>
        <v>425.43636363636364</v>
      </c>
      <c r="H7" s="90">
        <f t="shared" si="0"/>
        <v>23.8</v>
      </c>
      <c r="I7" s="113">
        <f t="shared" si="1"/>
        <v>506.8</v>
      </c>
      <c r="J7" s="113">
        <f t="shared" si="2"/>
        <v>0</v>
      </c>
      <c r="K7" s="112"/>
      <c r="L7" s="113">
        <f t="shared" si="3"/>
        <v>506.8</v>
      </c>
      <c r="M7" s="123">
        <f>IF(TablVentesAmiensFoireBAC25!P8&gt;30,L7,"")</f>
        <v>506.8</v>
      </c>
      <c r="N7" s="123" t="str">
        <f>IF(TablVentesAmiensFoireBAC25!P8&gt;30,"",L7)</f>
        <v/>
      </c>
    </row>
    <row r="8" spans="1:14" ht="14.25" customHeight="1" thickBot="1" x14ac:dyDescent="0.35">
      <c r="A8" s="79" t="str">
        <f>IF(InfosVentesAmiensFoireBAC25!T9=$A$2,InfosVentesAmiensFoireBAC25!D9,"")</f>
        <v>VENDOLA</v>
      </c>
      <c r="B8" s="79">
        <f>IF(InfosVentesAmiensFoireBAC25!$T$4=$A$2,InfosVentesAmiensFoireBAC25!Z9,"")</f>
        <v>12846</v>
      </c>
      <c r="C8" s="79">
        <f>IF(InfosVentesAmiensFoireBAC25!T9=$A$2,TablVentesAmiensFoireBAC25!S9,"")</f>
        <v>9202</v>
      </c>
      <c r="D8" s="114">
        <f>IF(InfosVentesAmiensFoireBAC25!T9=$A$2,IF(InfosVentesAmiensFoireBAC25!R9&lt;1,TablVentesAmiensFoireBAC25!S9*70%),"")</f>
        <v>6441.4</v>
      </c>
      <c r="E8" s="114">
        <f>IF(InfosVentesAmiensFoireBAC25!T9=$A$2,IF(InfosVentesAmiensFoireBAC25!R9&lt;1,TablVentesAmiensFoireBAC25!T9*70%),"")</f>
        <v>1427.9999999999998</v>
      </c>
      <c r="F8" s="114">
        <f>IF(InfosVentesAmiensFoireBAC25!T9=$A$2,IF(InfosVentesAmiensFoireBAC25!R9&lt;1,TablVentesAmiensFoireBAC25!X9*70%),"")</f>
        <v>1305.1690909090908</v>
      </c>
      <c r="G8" s="114">
        <f>IF(InfosVentesAmiensFoireBAC25!T9=$A$2,TablVentesAmiensFoireBAC25!Y9,"")</f>
        <v>443.49090909090904</v>
      </c>
      <c r="H8" s="90">
        <f t="shared" si="0"/>
        <v>20.7</v>
      </c>
      <c r="I8" s="113">
        <f t="shared" si="1"/>
        <v>460.1</v>
      </c>
      <c r="J8" s="113">
        <f t="shared" si="2"/>
        <v>65.258454545454541</v>
      </c>
      <c r="K8" s="112"/>
      <c r="L8" s="113">
        <f t="shared" si="3"/>
        <v>525.35845454545461</v>
      </c>
      <c r="M8" s="123">
        <f>IF(TablVentesAmiensFoireBAC25!P9&gt;30,L8,"")</f>
        <v>525.35845454545461</v>
      </c>
      <c r="N8" s="123" t="str">
        <f>IF(TablVentesAmiensFoireBAC25!P9&gt;30,"",L8)</f>
        <v/>
      </c>
    </row>
    <row r="9" spans="1:14" ht="14.25" customHeight="1" thickBot="1" x14ac:dyDescent="0.35">
      <c r="A9" s="79" t="str">
        <f>IF(InfosVentesAmiensFoireBAC25!T10=$A$2,InfosVentesAmiensFoireBAC25!D10,"")</f>
        <v>TISSOT</v>
      </c>
      <c r="B9" s="79">
        <f>IF(InfosVentesAmiensFoireBAC25!$T$4=$A$2,InfosVentesAmiensFoireBAC25!Z10,"")</f>
        <v>17000</v>
      </c>
      <c r="C9" s="79">
        <f>IF(InfosVentesAmiensFoireBAC25!T10=$A$2,TablVentesAmiensFoireBAC25!S10,"")</f>
        <v>12894</v>
      </c>
      <c r="D9" s="114">
        <f>IF(InfosVentesAmiensFoireBAC25!T10=$A$2,IF(InfosVentesAmiensFoireBAC25!R10&lt;1,TablVentesAmiensFoireBAC25!S10*70%),"")</f>
        <v>9025.7999999999993</v>
      </c>
      <c r="E9" s="114">
        <f>IF(InfosVentesAmiensFoireBAC25!T10=$A$2,IF(InfosVentesAmiensFoireBAC25!R10&lt;1,TablVentesAmiensFoireBAC25!T10*70%),"")</f>
        <v>1722</v>
      </c>
      <c r="F9" s="114">
        <f>IF(InfosVentesAmiensFoireBAC25!T10=$A$2,IF(InfosVentesAmiensFoireBAC25!R10&lt;1,TablVentesAmiensFoireBAC25!X10*70%),"")</f>
        <v>661.8054545454545</v>
      </c>
      <c r="G9" s="114">
        <f>IF(InfosVentesAmiensFoireBAC25!T10=$A$2,TablVentesAmiensFoireBAC25!Y10,"")</f>
        <v>443.49090909090904</v>
      </c>
      <c r="H9" s="90">
        <f t="shared" si="0"/>
        <v>29</v>
      </c>
      <c r="I9" s="113">
        <f t="shared" si="1"/>
        <v>644.70000000000005</v>
      </c>
      <c r="J9" s="113">
        <f t="shared" si="2"/>
        <v>33.090272727272726</v>
      </c>
      <c r="K9" s="112"/>
      <c r="L9" s="113">
        <f t="shared" si="3"/>
        <v>677.79027272727274</v>
      </c>
      <c r="M9" s="123">
        <f>IF(TablVentesAmiensFoireBAC25!P10&gt;30,L9,"")</f>
        <v>677.79027272727274</v>
      </c>
      <c r="N9" s="123" t="str">
        <f>IF(TablVentesAmiensFoireBAC25!P10&gt;30,"",L9)</f>
        <v/>
      </c>
    </row>
    <row r="10" spans="1:14" ht="14.25" customHeight="1" thickBot="1" x14ac:dyDescent="0.35">
      <c r="A10" s="79" t="str">
        <f>IF(InfosVentesAmiensFoireBAC25!T11=$A$2,InfosVentesAmiensFoireBAC25!D11,"")</f>
        <v>STOPPANI</v>
      </c>
      <c r="B10" s="79">
        <f>IF(InfosVentesAmiensFoireBAC25!$T$4=$A$2,InfosVentesAmiensFoireBAC25!Z11,"")</f>
        <v>18922</v>
      </c>
      <c r="C10" s="79">
        <f>IF(InfosVentesAmiensFoireBAC25!T11=$A$2,TablVentesAmiensFoireBAC25!S11,"")</f>
        <v>13572</v>
      </c>
      <c r="D10" s="114">
        <f>IF(InfosVentesAmiensFoireBAC25!T11=$A$2,IF(InfosVentesAmiensFoireBAC25!R11&lt;1,TablVentesAmiensFoireBAC25!S11*70%),"")</f>
        <v>9500.4</v>
      </c>
      <c r="E10" s="114">
        <f>IF(InfosVentesAmiensFoireBAC25!T11=$A$2,IF(InfosVentesAmiensFoireBAC25!R11&lt;1,TablVentesAmiensFoireBAC25!T11*70%),"")</f>
        <v>2513.6363636363631</v>
      </c>
      <c r="F10" s="114">
        <f>IF(InfosVentesAmiensFoireBAC25!T11=$A$2,IF(InfosVentesAmiensFoireBAC25!R11&lt;1,TablVentesAmiensFoireBAC25!X11*70%),"")</f>
        <v>2012.5318181818179</v>
      </c>
      <c r="G10" s="114">
        <f>IF(InfosVentesAmiensFoireBAC25!T11=$A$2,TablVentesAmiensFoireBAC25!Y11,"")</f>
        <v>422.42727272727268</v>
      </c>
      <c r="H10" s="90">
        <f t="shared" si="0"/>
        <v>32.1</v>
      </c>
      <c r="I10" s="113">
        <f t="shared" si="1"/>
        <v>678.6</v>
      </c>
      <c r="J10" s="113">
        <f t="shared" si="2"/>
        <v>100.62659090909091</v>
      </c>
      <c r="K10" s="112"/>
      <c r="L10" s="113">
        <f t="shared" si="3"/>
        <v>779.22659090909087</v>
      </c>
      <c r="M10" s="123">
        <f>IF(TablVentesAmiensFoireBAC25!P11&gt;30,L10,"")</f>
        <v>779.22659090909087</v>
      </c>
      <c r="N10" s="123" t="str">
        <f>IF(TablVentesAmiensFoireBAC25!P11&gt;30,"",L10)</f>
        <v/>
      </c>
    </row>
    <row r="11" spans="1:14" ht="14.25" customHeight="1" thickBot="1" x14ac:dyDescent="0.35">
      <c r="A11" s="79" t="str">
        <f>IF(InfosVentesAmiensFoireBAC25!T12=$A$2,InfosVentesAmiensFoireBAC25!D12,"")</f>
        <v>BARDEY</v>
      </c>
      <c r="B11" s="79">
        <f>IF(InfosVentesAmiensFoireBAC25!$T$4=$A$2,InfosVentesAmiensFoireBAC25!Z12,"")</f>
        <v>16000</v>
      </c>
      <c r="C11" s="79">
        <f>IF(InfosVentesAmiensFoireBAC25!T12=$A$2,TablVentesAmiensFoireBAC25!S12,"")</f>
        <v>8319.77</v>
      </c>
      <c r="D11" s="114">
        <f>IF(InfosVentesAmiensFoireBAC25!T12=$A$2,IF(InfosVentesAmiensFoireBAC25!R12&lt;1,TablVentesAmiensFoireBAC25!S12*70%),"")</f>
        <v>5823.8389999999999</v>
      </c>
      <c r="E11" s="114">
        <f>IF(InfosVentesAmiensFoireBAC25!T12=$A$2,IF(InfosVentesAmiensFoireBAC25!R12&lt;1,TablVentesAmiensFoireBAC25!T12*70%),"")</f>
        <v>1575</v>
      </c>
      <c r="F11" s="114">
        <f>IF(InfosVentesAmiensFoireBAC25!T12=$A$2,IF(InfosVentesAmiensFoireBAC25!R12&lt;1,TablVentesAmiensFoireBAC25!X12*70%),"")</f>
        <v>756.64272727272714</v>
      </c>
      <c r="G11" s="114">
        <f>IF(InfosVentesAmiensFoireBAC25!T12=$A$2,TablVentesAmiensFoireBAC25!Y12,"")</f>
        <v>864.99999999999989</v>
      </c>
      <c r="H11" s="90">
        <f t="shared" si="0"/>
        <v>9.6</v>
      </c>
      <c r="I11" s="113">
        <f t="shared" si="1"/>
        <v>415.98850000000004</v>
      </c>
      <c r="J11" s="113">
        <f t="shared" si="2"/>
        <v>37.832136363636359</v>
      </c>
      <c r="K11" s="112"/>
      <c r="L11" s="113">
        <f t="shared" si="3"/>
        <v>453.82063636363642</v>
      </c>
      <c r="M11" s="123">
        <f>IF(TablVentesAmiensFoireBAC25!P12&gt;30,L11,"")</f>
        <v>453.82063636363642</v>
      </c>
      <c r="N11" s="123" t="str">
        <f>IF(TablVentesAmiensFoireBAC25!P12&gt;30,"",L11)</f>
        <v/>
      </c>
    </row>
    <row r="12" spans="1:14" ht="14.25" customHeight="1" thickBot="1" x14ac:dyDescent="0.35">
      <c r="A12" s="79" t="str">
        <f>IF(InfosVentesAmiensFoireBAC25!T13=$A$2,InfosVentesAmiensFoireBAC25!D13,"")</f>
        <v>BAUMONT</v>
      </c>
      <c r="B12" s="79">
        <f>IF(InfosVentesAmiensFoireBAC25!$T$4=$A$2,InfosVentesAmiensFoireBAC25!Z13,"")</f>
        <v>20000</v>
      </c>
      <c r="C12" s="79">
        <f>IF(InfosVentesAmiensFoireBAC25!T13=$A$2,TablVentesAmiensFoireBAC25!S13,"")</f>
        <v>15432</v>
      </c>
      <c r="D12" s="114">
        <f>IF(InfosVentesAmiensFoireBAC25!T13=$A$2,IF(InfosVentesAmiensFoireBAC25!R13&lt;1,TablVentesAmiensFoireBAC25!S13*70%),"")</f>
        <v>10802.4</v>
      </c>
      <c r="E12" s="114">
        <f>IF(InfosVentesAmiensFoireBAC25!T13=$A$2,IF(InfosVentesAmiensFoireBAC25!R13&lt;1,TablVentesAmiensFoireBAC25!T13*70%),"")</f>
        <v>2015.9999999999995</v>
      </c>
      <c r="F12" s="114">
        <f>IF(InfosVentesAmiensFoireBAC25!T13=$A$2,IF(InfosVentesAmiensFoireBAC25!R13&lt;1,TablVentesAmiensFoireBAC25!AA13*70%),"")</f>
        <v>0</v>
      </c>
      <c r="G12" s="114">
        <f>IF(InfosVentesAmiensFoireBAC25!T13=$A$2,TablVentesAmiensFoireBAC25!AB13,"")</f>
        <v>7453.7605050505044</v>
      </c>
      <c r="H12" s="90">
        <f t="shared" si="0"/>
        <v>2</v>
      </c>
      <c r="I12" s="113">
        <f t="shared" si="1"/>
        <v>771.6</v>
      </c>
      <c r="J12" s="113">
        <f t="shared" si="2"/>
        <v>0</v>
      </c>
      <c r="K12" s="112"/>
      <c r="L12" s="113">
        <f t="shared" si="3"/>
        <v>771.6</v>
      </c>
      <c r="M12" s="123" t="str">
        <f>IF(TablVentesAmiensFoireBAC25!P13&gt;30,L12,"")</f>
        <v/>
      </c>
      <c r="N12" s="123">
        <f>IF(TablVentesAmiensFoireBAC25!P13&gt;30,"",L12)</f>
        <v>771.6</v>
      </c>
    </row>
    <row r="13" spans="1:14" ht="14.25" customHeight="1" thickBot="1" x14ac:dyDescent="0.35">
      <c r="A13" s="79" t="str">
        <f>IF(InfosVentesAmiensFoireBAC25!T14=$A$2,InfosVentesAmiensFoireBAC25!D14,"")</f>
        <v>RÉTHORÉ</v>
      </c>
      <c r="B13" s="79">
        <f>IF(InfosVentesAmiensFoireBAC25!$T$4=$A$2,InfosVentesAmiensFoireBAC25!Z14,"")</f>
        <v>15820</v>
      </c>
      <c r="C13" s="79">
        <f>IF(InfosVentesAmiensFoireBAC25!T14=$A$2,TablVentesAmiensFoireBAC25!S14,"")</f>
        <v>12407</v>
      </c>
      <c r="D13" s="114">
        <f>IF(InfosVentesAmiensFoireBAC25!T14=$A$2,IF(InfosVentesAmiensFoireBAC25!R14&lt;1,TablVentesAmiensFoireBAC25!S14*70%),"")</f>
        <v>8684.9</v>
      </c>
      <c r="E13" s="114">
        <f>IF(InfosVentesAmiensFoireBAC25!T14=$A$2,IF(InfosVentesAmiensFoireBAC25!R14&lt;1,TablVentesAmiensFoireBAC25!T14*70%),"")</f>
        <v>1280.9999999999998</v>
      </c>
      <c r="F13" s="114">
        <f>IF(InfosVentesAmiensFoireBAC25!T14=$A$2,IF(InfosVentesAmiensFoireBAC25!R14&lt;1,TablVentesAmiensFoireBAC25!AA14*70%),"")</f>
        <v>0</v>
      </c>
      <c r="G13" s="114">
        <f>IF(InfosVentesAmiensFoireBAC25!T14=$A$2,TablVentesAmiensFoireBAC25!AB14,"")</f>
        <v>5628.9916161616156</v>
      </c>
      <c r="H13" s="90">
        <f t="shared" si="0"/>
        <v>2.2000000000000002</v>
      </c>
      <c r="I13" s="113">
        <f t="shared" si="1"/>
        <v>620.35</v>
      </c>
      <c r="J13" s="113">
        <f t="shared" si="2"/>
        <v>0</v>
      </c>
      <c r="K13" s="112"/>
      <c r="L13" s="113">
        <f t="shared" si="3"/>
        <v>620.35</v>
      </c>
      <c r="M13" s="123" t="str">
        <f>IF(TablVentesAmiensFoireBAC25!P14&gt;30,L13,"")</f>
        <v/>
      </c>
      <c r="N13" s="123">
        <f>IF(TablVentesAmiensFoireBAC25!P14&gt;30,"",L13)</f>
        <v>620.35</v>
      </c>
    </row>
    <row r="14" spans="1:14" ht="14.25" customHeight="1" thickBot="1" x14ac:dyDescent="0.35">
      <c r="A14" s="79" t="str">
        <f>IF(InfosVentesAmiensFoireBAC25!T15=$A$2,InfosVentesAmiensFoireBAC25!D15,"")</f>
        <v/>
      </c>
      <c r="B14" s="79">
        <f>IF(InfosVentesAmiensFoireBAC25!$T$4=$A$2,InfosVentesAmiensFoireBAC25!Z15,"")</f>
        <v>0</v>
      </c>
      <c r="C14" s="79" t="str">
        <f>IF(InfosVentesAmiensFoireBAC25!T15=$A$2,TablVentesAmiensFoireBAC25!S15,"")</f>
        <v/>
      </c>
      <c r="D14" s="114" t="str">
        <f>IF(InfosVentesAmiensFoireBAC25!T15=$A$2,IF(InfosVentesAmiensFoireBAC25!R15&lt;1,TablVentesAmiensFoireBAC25!S15*70%),"")</f>
        <v/>
      </c>
      <c r="E14" s="114" t="str">
        <f>IF(InfosVentesAmiensFoireBAC25!T15=$A$2,IF(InfosVentesAmiensFoireBAC25!R15&lt;1,TablVentesAmiensFoireBAC25!T15*70%),"")</f>
        <v/>
      </c>
      <c r="F14" s="114" t="str">
        <f>IF(InfosVentesAmiensFoireBAC25!T15=$A$2,IF(InfosVentesAmiensFoireBAC25!R15&lt;1,TablVentesAmiensFoireBAC25!AA15*70%),"")</f>
        <v/>
      </c>
      <c r="G14" s="114" t="str">
        <f>IF(InfosVentesAmiensFoireBAC25!T15=$A$2,TablVentesAmiensFoireBAC25!AB15,"")</f>
        <v/>
      </c>
      <c r="H14" s="90" t="str">
        <f t="shared" si="0"/>
        <v/>
      </c>
      <c r="I14" s="113" t="str">
        <f t="shared" si="1"/>
        <v/>
      </c>
      <c r="J14" s="113" t="str">
        <f t="shared" si="2"/>
        <v/>
      </c>
      <c r="K14" s="112"/>
      <c r="L14" s="113" t="str">
        <f t="shared" si="3"/>
        <v/>
      </c>
      <c r="M14" s="123" t="str">
        <f>IF(TablVentesAmiensFoireBAC25!P15&gt;30,L14,"")</f>
        <v/>
      </c>
      <c r="N14" s="123" t="str">
        <f>IF(TablVentesAmiensFoireBAC25!P15&gt;30,"",L14)</f>
        <v/>
      </c>
    </row>
    <row r="15" spans="1:14" ht="14.25" customHeight="1" thickBot="1" x14ac:dyDescent="0.35">
      <c r="A15" s="79" t="str">
        <f>IF(InfosVentesAmiensFoireBAC25!T16=$A$2,InfosVentesAmiensFoireBAC25!D16,"")</f>
        <v/>
      </c>
      <c r="B15" s="79">
        <f>IF(InfosVentesAmiensFoireBAC25!$T$4=$A$2,InfosVentesAmiensFoireBAC25!Z16,"")</f>
        <v>0</v>
      </c>
      <c r="C15" s="79" t="str">
        <f>IF(InfosVentesAmiensFoireBAC25!T16=$A$2,TablVentesAmiensFoireBAC25!S16,"")</f>
        <v/>
      </c>
      <c r="D15" s="114" t="str">
        <f>IF(InfosVentesAmiensFoireBAC25!T16=$A$2,IF(InfosVentesAmiensFoireBAC25!R16&lt;1,TablVentesAmiensFoireBAC25!S16*70%),"")</f>
        <v/>
      </c>
      <c r="E15" s="114" t="str">
        <f>IF(InfosVentesAmiensFoireBAC25!T16=$A$2,IF(InfosVentesAmiensFoireBAC25!R16&lt;1,TablVentesAmiensFoireBAC25!T16*70%),"")</f>
        <v/>
      </c>
      <c r="F15" s="114" t="str">
        <f>IF(InfosVentesAmiensFoireBAC25!T16=$A$2,IF(InfosVentesAmiensFoireBAC25!R16&lt;1,TablVentesAmiensFoireBAC25!AA16*70%),"")</f>
        <v/>
      </c>
      <c r="G15" s="114" t="str">
        <f>IF(InfosVentesAmiensFoireBAC25!T16=$A$2,TablVentesAmiensFoireBAC25!AB16,"")</f>
        <v/>
      </c>
      <c r="H15" s="90" t="str">
        <f t="shared" si="0"/>
        <v/>
      </c>
      <c r="I15" s="113" t="str">
        <f t="shared" si="1"/>
        <v/>
      </c>
      <c r="J15" s="113" t="str">
        <f t="shared" si="2"/>
        <v/>
      </c>
      <c r="K15" s="112"/>
      <c r="L15" s="113" t="str">
        <f t="shared" si="3"/>
        <v/>
      </c>
      <c r="M15" s="123" t="str">
        <f>IF(TablVentesAmiensFoireBAC25!P16&gt;30,L15,"")</f>
        <v/>
      </c>
      <c r="N15" s="123" t="str">
        <f>IF(TablVentesAmiensFoireBAC25!P16&gt;30,"",L15)</f>
        <v/>
      </c>
    </row>
    <row r="16" spans="1:14" ht="14.25" customHeight="1" thickBot="1" x14ac:dyDescent="0.35">
      <c r="A16" s="79" t="str">
        <f>IF(InfosVentesAmiensFoireBAC25!T17=$A$2,InfosVentesAmiensFoireBAC25!D17,"")</f>
        <v/>
      </c>
      <c r="B16" s="79">
        <f>IF(InfosVentesAmiensFoireBAC25!$T$4=$A$2,InfosVentesAmiensFoireBAC25!Z17,"")</f>
        <v>0</v>
      </c>
      <c r="C16" s="79" t="str">
        <f>IF(InfosVentesAmiensFoireBAC25!T17=$A$2,TablVentesAmiensFoireBAC25!S17,"")</f>
        <v/>
      </c>
      <c r="D16" s="114" t="str">
        <f>IF(InfosVentesAmiensFoireBAC25!T17=$A$2,IF(InfosVentesAmiensFoireBAC25!R17&lt;1,TablVentesAmiensFoireBAC25!S17*70%),"")</f>
        <v/>
      </c>
      <c r="E16" s="114" t="str">
        <f>IF(InfosVentesAmiensFoireBAC25!T17=$A$2,IF(InfosVentesAmiensFoireBAC25!R17&lt;1,TablVentesAmiensFoireBAC25!T17*70%),"")</f>
        <v/>
      </c>
      <c r="F16" s="114" t="str">
        <f>IF(InfosVentesAmiensFoireBAC25!T17=$A$2,IF(InfosVentesAmiensFoireBAC25!R17&lt;1,TablVentesAmiensFoireBAC25!AA17*70%),"")</f>
        <v/>
      </c>
      <c r="G16" s="114" t="str">
        <f>IF(InfosVentesAmiensFoireBAC25!T17=$A$2,TablVentesAmiensFoireBAC25!AB17,"")</f>
        <v/>
      </c>
      <c r="H16" s="90" t="str">
        <f t="shared" si="0"/>
        <v/>
      </c>
      <c r="I16" s="113" t="str">
        <f t="shared" si="1"/>
        <v/>
      </c>
      <c r="J16" s="113" t="str">
        <f t="shared" si="2"/>
        <v/>
      </c>
      <c r="K16" s="112"/>
      <c r="L16" s="113" t="str">
        <f t="shared" si="3"/>
        <v/>
      </c>
      <c r="M16" s="123" t="str">
        <f>IF(TablVentesAmiensFoireBAC25!P17&gt;30,L16,"")</f>
        <v/>
      </c>
      <c r="N16" s="123" t="str">
        <f>IF(TablVentesAmiensFoireBAC25!P17&gt;30,"",L16)</f>
        <v/>
      </c>
    </row>
    <row r="17" spans="1:14" ht="14.25" customHeight="1" thickBot="1" x14ac:dyDescent="0.35">
      <c r="A17" s="79" t="str">
        <f>IF(InfosVentesAmiensFoireBAC25!T18=$A$2,InfosVentesAmiensFoireBAC25!D18,"")</f>
        <v/>
      </c>
      <c r="B17" s="79">
        <f>IF(InfosVentesAmiensFoireBAC25!$T$4=$A$2,InfosVentesAmiensFoireBAC25!Z18,"")</f>
        <v>0</v>
      </c>
      <c r="C17" s="79" t="str">
        <f>IF(InfosVentesAmiensFoireBAC25!T18=$A$2,TablVentesAmiensFoireBAC25!S18,"")</f>
        <v/>
      </c>
      <c r="D17" s="114" t="str">
        <f>IF(InfosVentesAmiensFoireBAC25!T18=$A$2,IF(InfosVentesAmiensFoireBAC25!R18&lt;1,TablVentesAmiensFoireBAC25!S18*70%),"")</f>
        <v/>
      </c>
      <c r="E17" s="114" t="str">
        <f>IF(InfosVentesAmiensFoireBAC25!T18=$A$2,IF(InfosVentesAmiensFoireBAC25!R18&lt;1,TablVentesAmiensFoireBAC25!T18*70%),"")</f>
        <v/>
      </c>
      <c r="F17" s="114" t="str">
        <f>IF(InfosVentesAmiensFoireBAC25!T18=$A$2,IF(InfosVentesAmiensFoireBAC25!R18&lt;1,TablVentesAmiensFoireBAC25!AA18*70%),"")</f>
        <v/>
      </c>
      <c r="G17" s="114" t="str">
        <f>IF(InfosVentesAmiensFoireBAC25!T18=$A$2,TablVentesAmiensFoireBAC25!AB18,"")</f>
        <v/>
      </c>
      <c r="H17" s="90" t="str">
        <f t="shared" si="0"/>
        <v/>
      </c>
      <c r="I17" s="113" t="str">
        <f t="shared" si="1"/>
        <v/>
      </c>
      <c r="J17" s="113" t="str">
        <f t="shared" si="2"/>
        <v/>
      </c>
      <c r="K17" s="112"/>
      <c r="L17" s="113" t="str">
        <f t="shared" si="3"/>
        <v/>
      </c>
      <c r="M17" s="123" t="str">
        <f>IF(TablVentesAmiensFoireBAC25!P18&gt;30,L17,"")</f>
        <v/>
      </c>
      <c r="N17" s="123" t="str">
        <f>IF(TablVentesAmiensFoireBAC25!P18&gt;30,"",L17)</f>
        <v/>
      </c>
    </row>
    <row r="18" spans="1:14" ht="14.25" customHeight="1" thickBot="1" x14ac:dyDescent="0.35">
      <c r="A18" s="79" t="str">
        <f>IF(InfosVentesAmiensFoireBAC25!T19=$A$2,InfosVentesAmiensFoireBAC25!D19,"")</f>
        <v/>
      </c>
      <c r="B18" s="79">
        <f>IF(InfosVentesAmiensFoireBAC25!$T$4=$A$2,InfosVentesAmiensFoireBAC25!Z19,"")</f>
        <v>0</v>
      </c>
      <c r="C18" s="79" t="str">
        <f>IF(InfosVentesAmiensFoireBAC25!T19=$A$2,TablVentesAmiensFoireBAC25!S19,"")</f>
        <v/>
      </c>
      <c r="D18" s="114" t="str">
        <f>IF(InfosVentesAmiensFoireBAC25!T19=$A$2,IF(InfosVentesAmiensFoireBAC25!R19&lt;1,TablVentesAmiensFoireBAC25!S19*70%),"")</f>
        <v/>
      </c>
      <c r="E18" s="114" t="str">
        <f>IF(InfosVentesAmiensFoireBAC25!T19=$A$2,IF(InfosVentesAmiensFoireBAC25!R19&lt;1,TablVentesAmiensFoireBAC25!T19*70%),"")</f>
        <v/>
      </c>
      <c r="F18" s="114" t="str">
        <f>IF(InfosVentesAmiensFoireBAC25!T19=$A$2,IF(InfosVentesAmiensFoireBAC25!R19&lt;1,TablVentesAmiensFoireBAC25!AA19*70%),"")</f>
        <v/>
      </c>
      <c r="G18" s="114" t="str">
        <f>IF(InfosVentesAmiensFoireBAC25!T19=$A$2,TablVentesAmiensFoireBAC25!AB19,"")</f>
        <v/>
      </c>
      <c r="H18" s="90" t="str">
        <f t="shared" si="0"/>
        <v/>
      </c>
      <c r="I18" s="113" t="str">
        <f t="shared" si="1"/>
        <v/>
      </c>
      <c r="J18" s="113" t="str">
        <f t="shared" si="2"/>
        <v/>
      </c>
      <c r="K18" s="112"/>
      <c r="L18" s="113" t="str">
        <f t="shared" si="3"/>
        <v/>
      </c>
      <c r="M18" s="123" t="str">
        <f>IF(TablVentesAmiensFoireBAC25!P19&gt;30,L18,"")</f>
        <v/>
      </c>
      <c r="N18" s="123" t="str">
        <f>IF(TablVentesAmiensFoireBAC25!P19&gt;30,"",L18)</f>
        <v/>
      </c>
    </row>
    <row r="19" spans="1:14" ht="14.25" customHeight="1" thickBot="1" x14ac:dyDescent="0.35">
      <c r="A19" s="79" t="str">
        <f>IF(InfosVentesAmiensFoireBAC25!T20=$A$2,InfosVentesAmiensFoireBAC25!D20,"")</f>
        <v/>
      </c>
      <c r="B19" s="79">
        <f>IF(InfosVentesAmiensFoireBAC25!$T$4=$A$2,InfosVentesAmiensFoireBAC25!Z20,"")</f>
        <v>0</v>
      </c>
      <c r="C19" s="79" t="str">
        <f>IF(InfosVentesAmiensFoireBAC25!T20=$A$2,TablVentesAmiensFoireBAC25!S20,"")</f>
        <v/>
      </c>
      <c r="D19" s="114" t="str">
        <f>IF(InfosVentesAmiensFoireBAC25!T20=$A$2,IF(InfosVentesAmiensFoireBAC25!R20&lt;1,TablVentesAmiensFoireBAC25!S20*70%),"")</f>
        <v/>
      </c>
      <c r="E19" s="114" t="str">
        <f>IF(InfosVentesAmiensFoireBAC25!T20=$A$2,IF(InfosVentesAmiensFoireBAC25!R20&lt;1,TablVentesAmiensFoireBAC25!T20*70%),"")</f>
        <v/>
      </c>
      <c r="F19" s="114" t="str">
        <f>IF(InfosVentesAmiensFoireBAC25!T20=$A$2,IF(InfosVentesAmiensFoireBAC25!R20&lt;1,TablVentesAmiensFoireBAC25!AA20*70%),"")</f>
        <v/>
      </c>
      <c r="G19" s="114" t="str">
        <f>IF(InfosVentesAmiensFoireBAC25!T20=$A$2,TablVentesAmiensFoireBAC25!AB20,"")</f>
        <v/>
      </c>
      <c r="H19" s="90" t="str">
        <f t="shared" si="0"/>
        <v/>
      </c>
      <c r="I19" s="113" t="str">
        <f t="shared" si="1"/>
        <v/>
      </c>
      <c r="J19" s="113" t="str">
        <f t="shared" si="2"/>
        <v/>
      </c>
      <c r="K19" s="112"/>
      <c r="L19" s="113" t="str">
        <f t="shared" si="3"/>
        <v/>
      </c>
      <c r="M19" s="123" t="str">
        <f>IF(TablVentesAmiensFoireBAC25!P20&gt;30,L19,"")</f>
        <v/>
      </c>
      <c r="N19" s="123" t="str">
        <f>IF(TablVentesAmiensFoireBAC25!P20&gt;30,"",L19)</f>
        <v/>
      </c>
    </row>
    <row r="20" spans="1:14" ht="14.25" customHeight="1" thickBot="1" x14ac:dyDescent="0.35">
      <c r="A20" s="79" t="str">
        <f>IF(InfosVentesAmiensFoireBAC25!T21=$A$2,InfosVentesAmiensFoireBAC25!D21,"")</f>
        <v/>
      </c>
      <c r="B20" s="79">
        <f>IF(InfosVentesAmiensFoireBAC25!$T$4=$A$2,InfosVentesAmiensFoireBAC25!Z21,"")</f>
        <v>0</v>
      </c>
      <c r="C20" s="79" t="str">
        <f>IF(InfosVentesAmiensFoireBAC25!T21=$A$2,TablVentesAmiensFoireBAC25!S21,"")</f>
        <v/>
      </c>
      <c r="D20" s="114" t="str">
        <f>IF(InfosVentesAmiensFoireBAC25!T21=$A$2,IF(InfosVentesAmiensFoireBAC25!R21&lt;1,TablVentesAmiensFoireBAC25!S21*70%),"")</f>
        <v/>
      </c>
      <c r="E20" s="114" t="str">
        <f>IF(InfosVentesAmiensFoireBAC25!T21=$A$2,IF(InfosVentesAmiensFoireBAC25!R21&lt;1,TablVentesAmiensFoireBAC25!T21*70%),"")</f>
        <v/>
      </c>
      <c r="F20" s="114" t="str">
        <f>IF(InfosVentesAmiensFoireBAC25!T21=$A$2,IF(InfosVentesAmiensFoireBAC25!R21&lt;1,TablVentesAmiensFoireBAC25!AA21*70%),"")</f>
        <v/>
      </c>
      <c r="G20" s="114" t="str">
        <f>IF(InfosVentesAmiensFoireBAC25!T21=$A$2,TablVentesAmiensFoireBAC25!AB21,"")</f>
        <v/>
      </c>
      <c r="H20" s="90" t="str">
        <f t="shared" si="0"/>
        <v/>
      </c>
      <c r="I20" s="113" t="str">
        <f t="shared" si="1"/>
        <v/>
      </c>
      <c r="J20" s="113" t="str">
        <f t="shared" si="2"/>
        <v/>
      </c>
      <c r="K20" s="112"/>
      <c r="L20" s="113" t="str">
        <f t="shared" si="3"/>
        <v/>
      </c>
      <c r="M20" s="123" t="str">
        <f>IF(TablVentesAmiensFoireBAC25!P21&gt;30,L20,"")</f>
        <v/>
      </c>
      <c r="N20" s="123" t="str">
        <f>IF(TablVentesAmiensFoireBAC25!P21&gt;30,"",L20)</f>
        <v/>
      </c>
    </row>
    <row r="21" spans="1:14" ht="14.25" customHeight="1" thickBot="1" x14ac:dyDescent="0.35">
      <c r="A21" s="79" t="str">
        <f>IF(InfosVentesAmiensFoireBAC25!T22=$A$2,InfosVentesAmiensFoireBAC25!D22,"")</f>
        <v/>
      </c>
      <c r="B21" s="79">
        <f>IF(InfosVentesAmiensFoireBAC25!$T$4=$A$2,InfosVentesAmiensFoireBAC25!Z22,"")</f>
        <v>0</v>
      </c>
      <c r="C21" s="79" t="str">
        <f>IF(InfosVentesAmiensFoireBAC25!T22=$A$2,TablVentesAmiensFoireBAC25!S22,"")</f>
        <v/>
      </c>
      <c r="D21" s="114" t="str">
        <f>IF(InfosVentesAmiensFoireBAC25!T22=$A$2,IF(InfosVentesAmiensFoireBAC25!R22&lt;1,TablVentesAmiensFoireBAC25!S22*70%),"")</f>
        <v/>
      </c>
      <c r="E21" s="114" t="str">
        <f>IF(InfosVentesAmiensFoireBAC25!T22=$A$2,IF(InfosVentesAmiensFoireBAC25!R22&lt;1,TablVentesAmiensFoireBAC25!T22*70%),"")</f>
        <v/>
      </c>
      <c r="F21" s="114" t="str">
        <f>IF(InfosVentesAmiensFoireBAC25!T22=$A$2,IF(InfosVentesAmiensFoireBAC25!R22&lt;1,TablVentesAmiensFoireBAC25!AA22*70%),"")</f>
        <v/>
      </c>
      <c r="G21" s="114" t="str">
        <f>IF(InfosVentesAmiensFoireBAC25!T22=$A$2,TablVentesAmiensFoireBAC25!AB22,"")</f>
        <v/>
      </c>
      <c r="H21" s="90" t="str">
        <f t="shared" si="0"/>
        <v/>
      </c>
      <c r="I21" s="113" t="str">
        <f t="shared" si="1"/>
        <v/>
      </c>
      <c r="J21" s="113" t="str">
        <f t="shared" si="2"/>
        <v/>
      </c>
      <c r="K21" s="112"/>
      <c r="L21" s="113" t="str">
        <f t="shared" si="3"/>
        <v/>
      </c>
      <c r="M21" s="123" t="str">
        <f>IF(TablVentesAmiensFoireBAC25!P22&gt;30,L21,"")</f>
        <v/>
      </c>
      <c r="N21" s="123" t="str">
        <f>IF(TablVentesAmiensFoireBAC25!P22&gt;30,"",L21)</f>
        <v/>
      </c>
    </row>
    <row r="22" spans="1:14" ht="14.25" customHeight="1" thickBot="1" x14ac:dyDescent="0.35">
      <c r="A22" s="79" t="str">
        <f>IF(InfosVentesAmiensFoireBAC25!T23=$A$2,InfosVentesAmiensFoireBAC25!D23,"")</f>
        <v/>
      </c>
      <c r="B22" s="79">
        <f>IF(InfosVentesAmiensFoireBAC25!$T$4=$A$2,InfosVentesAmiensFoireBAC25!Z23,"")</f>
        <v>0</v>
      </c>
      <c r="C22" s="79" t="str">
        <f>IF(InfosVentesAmiensFoireBAC25!T23=$A$2,TablVentesAmiensFoireBAC25!S23,"")</f>
        <v/>
      </c>
      <c r="D22" s="114" t="str">
        <f>IF(InfosVentesAmiensFoireBAC25!T23=$A$2,IF(InfosVentesAmiensFoireBAC25!R23&lt;1,TablVentesAmiensFoireBAC25!S23*70%),"")</f>
        <v/>
      </c>
      <c r="E22" s="114" t="str">
        <f>IF(InfosVentesAmiensFoireBAC25!T23=$A$2,IF(InfosVentesAmiensFoireBAC25!R23&lt;1,TablVentesAmiensFoireBAC25!T23*70%),"")</f>
        <v/>
      </c>
      <c r="F22" s="114" t="str">
        <f>IF(InfosVentesAmiensFoireBAC25!T23=$A$2,IF(InfosVentesAmiensFoireBAC25!R23&lt;1,TablVentesAmiensFoireBAC25!AA23*70%),"")</f>
        <v/>
      </c>
      <c r="G22" s="114" t="str">
        <f>IF(InfosVentesAmiensFoireBAC25!T23=$A$2,TablVentesAmiensFoireBAC25!AB23,"")</f>
        <v/>
      </c>
      <c r="H22" s="90" t="str">
        <f t="shared" si="0"/>
        <v/>
      </c>
      <c r="I22" s="113" t="str">
        <f t="shared" si="1"/>
        <v/>
      </c>
      <c r="J22" s="113" t="str">
        <f t="shared" si="2"/>
        <v/>
      </c>
      <c r="K22" s="112"/>
      <c r="L22" s="113" t="str">
        <f t="shared" si="3"/>
        <v/>
      </c>
      <c r="M22" s="123" t="str">
        <f>IF(TablVentesAmiensFoireBAC25!P23&gt;30,L22,"")</f>
        <v/>
      </c>
      <c r="N22" s="123" t="str">
        <f>IF(TablVentesAmiensFoireBAC25!P23&gt;30,"",L22)</f>
        <v/>
      </c>
    </row>
    <row r="23" spans="1:14" ht="14.25" customHeight="1" thickBot="1" x14ac:dyDescent="0.35">
      <c r="A23" s="79" t="str">
        <f>IF(InfosVentesAmiensFoireBAC25!T24=$A$2,InfosVentesAmiensFoireBAC25!D24,"")</f>
        <v/>
      </c>
      <c r="B23" s="79">
        <f>IF(InfosVentesAmiensFoireBAC25!$T$4=$A$2,InfosVentesAmiensFoireBAC25!Z24,"")</f>
        <v>0</v>
      </c>
      <c r="C23" s="79" t="str">
        <f>IF(InfosVentesAmiensFoireBAC25!T24=$A$2,TablVentesAmiensFoireBAC25!S24,"")</f>
        <v/>
      </c>
      <c r="D23" s="114" t="str">
        <f>IF(InfosVentesAmiensFoireBAC25!T24=$A$2,IF(InfosVentesAmiensFoireBAC25!R24&lt;1,TablVentesAmiensFoireBAC25!S24*70%),"")</f>
        <v/>
      </c>
      <c r="E23" s="114" t="str">
        <f>IF(InfosVentesAmiensFoireBAC25!T24=$A$2,IF(InfosVentesAmiensFoireBAC25!R24&lt;1,TablVentesAmiensFoireBAC25!T24*70%),"")</f>
        <v/>
      </c>
      <c r="F23" s="114" t="str">
        <f>IF(InfosVentesAmiensFoireBAC25!T24=$A$2,IF(InfosVentesAmiensFoireBAC25!R24&lt;1,TablVentesAmiensFoireBAC25!AA24*70%),"")</f>
        <v/>
      </c>
      <c r="G23" s="114" t="str">
        <f>IF(InfosVentesAmiensFoireBAC25!T24=$A$2,TablVentesAmiensFoireBAC25!AB24,"")</f>
        <v/>
      </c>
      <c r="H23" s="90" t="str">
        <f t="shared" si="0"/>
        <v/>
      </c>
      <c r="I23" s="113" t="str">
        <f t="shared" si="1"/>
        <v/>
      </c>
      <c r="J23" s="113" t="str">
        <f t="shared" si="2"/>
        <v/>
      </c>
      <c r="K23" s="112"/>
      <c r="L23" s="113" t="str">
        <f t="shared" si="3"/>
        <v/>
      </c>
      <c r="M23" s="123" t="str">
        <f>IF(TablVentesAmiensFoireBAC25!P24&gt;30,L23,"")</f>
        <v/>
      </c>
      <c r="N23" s="123" t="str">
        <f>IF(TablVentesAmiensFoireBAC25!P24&gt;30,"",L23)</f>
        <v/>
      </c>
    </row>
    <row r="24" spans="1:14" ht="14.25" customHeight="1" thickBot="1" x14ac:dyDescent="0.35">
      <c r="A24" s="79" t="str">
        <f>IF(InfosVentesAmiensFoireBAC25!T25=$A$2,InfosVentesAmiensFoireBAC25!D25,"")</f>
        <v/>
      </c>
      <c r="B24" s="79">
        <f>IF(InfosVentesAmiensFoireBAC25!$T$4=$A$2,InfosVentesAmiensFoireBAC25!Z25,"")</f>
        <v>0</v>
      </c>
      <c r="C24" s="79" t="str">
        <f>IF(InfosVentesAmiensFoireBAC25!T25=$A$2,TablVentesAmiensFoireBAC25!S25,"")</f>
        <v/>
      </c>
      <c r="D24" s="114" t="str">
        <f>IF(InfosVentesAmiensFoireBAC25!T25=$A$2,IF(InfosVentesAmiensFoireBAC25!R25&lt;1,TablVentesAmiensFoireBAC25!S25*70%),"")</f>
        <v/>
      </c>
      <c r="E24" s="114" t="str">
        <f>IF(InfosVentesAmiensFoireBAC25!T25=$A$2,IF(InfosVentesAmiensFoireBAC25!R25&lt;1,TablVentesAmiensFoireBAC25!T25*70%),"")</f>
        <v/>
      </c>
      <c r="F24" s="114" t="str">
        <f>IF(InfosVentesAmiensFoireBAC25!T25=$A$2,IF(InfosVentesAmiensFoireBAC25!R25&lt;1,TablVentesAmiensFoireBAC25!AA25*70%),"")</f>
        <v/>
      </c>
      <c r="G24" s="114" t="str">
        <f>IF(InfosVentesAmiensFoireBAC25!T25=$A$2,TablVentesAmiensFoireBAC25!AB25,"")</f>
        <v/>
      </c>
      <c r="H24" s="90" t="str">
        <f t="shared" si="0"/>
        <v/>
      </c>
      <c r="I24" s="113" t="str">
        <f t="shared" si="1"/>
        <v/>
      </c>
      <c r="J24" s="113" t="str">
        <f t="shared" si="2"/>
        <v/>
      </c>
      <c r="K24" s="112"/>
      <c r="L24" s="113" t="str">
        <f t="shared" si="3"/>
        <v/>
      </c>
      <c r="M24" s="123" t="str">
        <f>IF(TablVentesAmiensFoireBAC25!P25&gt;30,L24,"")</f>
        <v/>
      </c>
      <c r="N24" s="123" t="str">
        <f>IF(TablVentesAmiensFoireBAC25!P25&gt;30,"",L24)</f>
        <v/>
      </c>
    </row>
    <row r="25" spans="1:14" ht="14.25" customHeight="1" thickBot="1" x14ac:dyDescent="0.35">
      <c r="A25" s="79" t="str">
        <f>IF(InfosVentesAmiensFoireBAC25!T26=$A$2,InfosVentesAmiensFoireBAC25!D26,"")</f>
        <v/>
      </c>
      <c r="B25" s="79">
        <f>IF(InfosVentesAmiensFoireBAC25!$T$4=$A$2,InfosVentesAmiensFoireBAC25!Z26,"")</f>
        <v>0</v>
      </c>
      <c r="C25" s="79" t="str">
        <f>IF(InfosVentesAmiensFoireBAC25!T26=$A$2,TablVentesAmiensFoireBAC25!S26,"")</f>
        <v/>
      </c>
      <c r="D25" s="114" t="str">
        <f>IF(InfosVentesAmiensFoireBAC25!T26=$A$2,IF(InfosVentesAmiensFoireBAC25!R26&lt;1,TablVentesAmiensFoireBAC25!S26*70%),"")</f>
        <v/>
      </c>
      <c r="E25" s="114" t="str">
        <f>IF(InfosVentesAmiensFoireBAC25!T26=$A$2,IF(InfosVentesAmiensFoireBAC25!R26&lt;1,TablVentesAmiensFoireBAC25!T26*70%),"")</f>
        <v/>
      </c>
      <c r="F25" s="114" t="str">
        <f>IF(InfosVentesAmiensFoireBAC25!T26=$A$2,IF(InfosVentesAmiensFoireBAC25!R26&lt;1,TablVentesAmiensFoireBAC25!AA26*70%),"")</f>
        <v/>
      </c>
      <c r="G25" s="114" t="str">
        <f>IF(InfosVentesAmiensFoireBAC25!T26=$A$2,TablVentesAmiensFoireBAC25!AB26,"")</f>
        <v/>
      </c>
      <c r="H25" s="90" t="str">
        <f t="shared" si="0"/>
        <v/>
      </c>
      <c r="I25" s="113" t="str">
        <f t="shared" si="1"/>
        <v/>
      </c>
      <c r="J25" s="113" t="str">
        <f t="shared" si="2"/>
        <v/>
      </c>
      <c r="K25" s="112"/>
      <c r="L25" s="113" t="str">
        <f t="shared" si="3"/>
        <v/>
      </c>
      <c r="M25" s="123" t="str">
        <f>IF(TablVentesAmiensFoireBAC25!P26&gt;30,L25,"")</f>
        <v/>
      </c>
      <c r="N25" s="123" t="str">
        <f>IF(TablVentesAmiensFoireBAC25!P26&gt;30,"",L25)</f>
        <v/>
      </c>
    </row>
    <row r="26" spans="1:14" ht="14.25" customHeight="1" thickBot="1" x14ac:dyDescent="0.35">
      <c r="A26" s="79" t="str">
        <f>IF(InfosVentesAmiensFoireBAC25!T27=$A$2,InfosVentesAmiensFoireBAC25!D27,"")</f>
        <v/>
      </c>
      <c r="B26" s="79">
        <f>IF(InfosVentesAmiensFoireBAC25!$T$4=$A$2,InfosVentesAmiensFoireBAC25!Z27,"")</f>
        <v>0</v>
      </c>
      <c r="C26" s="79" t="str">
        <f>IF(InfosVentesAmiensFoireBAC25!T27=$A$2,TablVentesAmiensFoireBAC25!S27,"")</f>
        <v/>
      </c>
      <c r="D26" s="114" t="str">
        <f>IF(InfosVentesAmiensFoireBAC25!T27=$A$2,IF(InfosVentesAmiensFoireBAC25!R27&lt;1,TablVentesAmiensFoireBAC25!S27*70%),"")</f>
        <v/>
      </c>
      <c r="E26" s="114" t="str">
        <f>IF(InfosVentesAmiensFoireBAC25!T27=$A$2,IF(InfosVentesAmiensFoireBAC25!R27&lt;1,TablVentesAmiensFoireBAC25!T27*70%),"")</f>
        <v/>
      </c>
      <c r="F26" s="114" t="str">
        <f>IF(InfosVentesAmiensFoireBAC25!T27=$A$2,IF(InfosVentesAmiensFoireBAC25!R27&lt;1,TablVentesAmiensFoireBAC25!AA27*70%),"")</f>
        <v/>
      </c>
      <c r="G26" s="114" t="str">
        <f>IF(InfosVentesAmiensFoireBAC25!T27=$A$2,TablVentesAmiensFoireBAC25!AB27,"")</f>
        <v/>
      </c>
      <c r="H26" s="90" t="str">
        <f t="shared" si="0"/>
        <v/>
      </c>
      <c r="I26" s="113" t="str">
        <f t="shared" si="1"/>
        <v/>
      </c>
      <c r="J26" s="113" t="str">
        <f t="shared" si="2"/>
        <v/>
      </c>
      <c r="K26" s="112"/>
      <c r="L26" s="113" t="str">
        <f t="shared" si="3"/>
        <v/>
      </c>
      <c r="M26" s="123" t="str">
        <f>IF(TablVentesAmiensFoireBAC25!P27&gt;30,L26,"")</f>
        <v/>
      </c>
      <c r="N26" s="123" t="str">
        <f>IF(TablVentesAmiensFoireBAC25!P27&gt;30,"",L26)</f>
        <v/>
      </c>
    </row>
    <row r="27" spans="1:14" ht="14.25" customHeight="1" thickBot="1" x14ac:dyDescent="0.35">
      <c r="A27" s="79" t="str">
        <f>IF(InfosVentesAmiensFoireBAC25!T28=$A$2,InfosVentesAmiensFoireBAC25!D28,"")</f>
        <v/>
      </c>
      <c r="B27" s="79">
        <f>IF(InfosVentesAmiensFoireBAC25!$T$4=$A$2,InfosVentesAmiensFoireBAC25!Z28,"")</f>
        <v>0</v>
      </c>
      <c r="C27" s="79" t="str">
        <f>IF(InfosVentesAmiensFoireBAC25!T28=$A$2,TablVentesAmiensFoireBAC25!S28,"")</f>
        <v/>
      </c>
      <c r="D27" s="114" t="str">
        <f>IF(InfosVentesAmiensFoireBAC25!T28=$A$2,IF(InfosVentesAmiensFoireBAC25!R28&lt;1,TablVentesAmiensFoireBAC25!S28*70%),"")</f>
        <v/>
      </c>
      <c r="E27" s="114" t="str">
        <f>IF(InfosVentesAmiensFoireBAC25!T28=$A$2,IF(InfosVentesAmiensFoireBAC25!R28&lt;1,TablVentesAmiensFoireBAC25!T28*70%),"")</f>
        <v/>
      </c>
      <c r="F27" s="114" t="str">
        <f>IF(InfosVentesAmiensFoireBAC25!T28=$A$2,IF(InfosVentesAmiensFoireBAC25!R28&lt;1,TablVentesAmiensFoireBAC25!AA28*70%),"")</f>
        <v/>
      </c>
      <c r="G27" s="114" t="str">
        <f>IF(InfosVentesAmiensFoireBAC25!T28=$A$2,TablVentesAmiensFoireBAC25!AB28,"")</f>
        <v/>
      </c>
      <c r="H27" s="90" t="str">
        <f t="shared" si="0"/>
        <v/>
      </c>
      <c r="I27" s="113" t="str">
        <f t="shared" si="1"/>
        <v/>
      </c>
      <c r="J27" s="113" t="str">
        <f t="shared" si="2"/>
        <v/>
      </c>
      <c r="K27" s="112"/>
      <c r="L27" s="113" t="str">
        <f t="shared" si="3"/>
        <v/>
      </c>
      <c r="M27" s="123" t="str">
        <f>IF(TablVentesAmiensFoireBAC25!P28&gt;30,L27,"")</f>
        <v/>
      </c>
      <c r="N27" s="123" t="str">
        <f>IF(TablVentesAmiensFoireBAC25!P28&gt;30,"",L27)</f>
        <v/>
      </c>
    </row>
    <row r="28" spans="1:14" ht="14.25" customHeight="1" thickBot="1" x14ac:dyDescent="0.35">
      <c r="A28" s="79" t="str">
        <f>IF(InfosVentesAmiensFoireBAC25!T29=$A$2,InfosVentesAmiensFoireBAC25!D29,"")</f>
        <v/>
      </c>
      <c r="B28" s="79">
        <f>IF(InfosVentesAmiensFoireBAC25!$T$4=$A$2,InfosVentesAmiensFoireBAC25!Z29,"")</f>
        <v>0</v>
      </c>
      <c r="C28" s="79" t="str">
        <f>IF(InfosVentesAmiensFoireBAC25!T29=$A$2,TablVentesAmiensFoireBAC25!S29,"")</f>
        <v/>
      </c>
      <c r="D28" s="114" t="str">
        <f>IF(InfosVentesAmiensFoireBAC25!T29=$A$2,IF(InfosVentesAmiensFoireBAC25!R29&lt;1,TablVentesAmiensFoireBAC25!S29*70%),"")</f>
        <v/>
      </c>
      <c r="E28" s="114" t="str">
        <f>IF(InfosVentesAmiensFoireBAC25!T29=$A$2,IF(InfosVentesAmiensFoireBAC25!R29&lt;1,TablVentesAmiensFoireBAC25!T29*70%),"")</f>
        <v/>
      </c>
      <c r="F28" s="114" t="str">
        <f>IF(InfosVentesAmiensFoireBAC25!T29=$A$2,IF(InfosVentesAmiensFoireBAC25!R29&lt;1,TablVentesAmiensFoireBAC25!AA29*70%),"")</f>
        <v/>
      </c>
      <c r="G28" s="114" t="str">
        <f>IF(InfosVentesAmiensFoireBAC25!T29=$A$2,TablVentesAmiensFoireBAC25!AB29,"")</f>
        <v/>
      </c>
      <c r="H28" s="90" t="str">
        <f t="shared" si="0"/>
        <v/>
      </c>
      <c r="I28" s="113" t="str">
        <f t="shared" si="1"/>
        <v/>
      </c>
      <c r="J28" s="113" t="str">
        <f t="shared" si="2"/>
        <v/>
      </c>
      <c r="K28" s="112"/>
      <c r="L28" s="113" t="str">
        <f t="shared" si="3"/>
        <v/>
      </c>
      <c r="M28" s="123" t="str">
        <f>IF(TablVentesAmiensFoireBAC25!P29&gt;30,L28,"")</f>
        <v/>
      </c>
      <c r="N28" s="123" t="str">
        <f>IF(TablVentesAmiensFoireBAC25!P29&gt;30,"",L28)</f>
        <v/>
      </c>
    </row>
    <row r="29" spans="1:14" ht="14.25" customHeight="1" thickBot="1" x14ac:dyDescent="0.35">
      <c r="A29" s="79" t="str">
        <f>IF(InfosVentesAmiensFoireBAC25!T30=$A$2,InfosVentesAmiensFoireBAC25!D30,"")</f>
        <v/>
      </c>
      <c r="B29" s="79">
        <f>IF(InfosVentesAmiensFoireBAC25!$T$4=$A$2,InfosVentesAmiensFoireBAC25!Z30,"")</f>
        <v>0</v>
      </c>
      <c r="C29" s="79" t="str">
        <f>IF(InfosVentesAmiensFoireBAC25!T30=$A$2,TablVentesAmiensFoireBAC25!S30,"")</f>
        <v/>
      </c>
      <c r="D29" s="114" t="str">
        <f>IF(InfosVentesAmiensFoireBAC25!T30=$A$2,IF(InfosVentesAmiensFoireBAC25!R30&lt;1,TablVentesAmiensFoireBAC25!S30*70%),"")</f>
        <v/>
      </c>
      <c r="E29" s="114" t="str">
        <f>IF(InfosVentesAmiensFoireBAC25!T30=$A$2,IF(InfosVentesAmiensFoireBAC25!R30&lt;1,TablVentesAmiensFoireBAC25!T30*70%),"")</f>
        <v/>
      </c>
      <c r="F29" s="114" t="str">
        <f>IF(InfosVentesAmiensFoireBAC25!T30=$A$2,IF(InfosVentesAmiensFoireBAC25!R30&lt;1,TablVentesAmiensFoireBAC25!AA30*70%),"")</f>
        <v/>
      </c>
      <c r="G29" s="114" t="str">
        <f>IF(InfosVentesAmiensFoireBAC25!T30=$A$2,TablVentesAmiensFoireBAC25!AB30,"")</f>
        <v/>
      </c>
      <c r="H29" s="90" t="str">
        <f t="shared" si="0"/>
        <v/>
      </c>
      <c r="I29" s="113" t="str">
        <f t="shared" si="1"/>
        <v/>
      </c>
      <c r="J29" s="113" t="str">
        <f t="shared" si="2"/>
        <v/>
      </c>
      <c r="K29" s="112"/>
      <c r="L29" s="113" t="str">
        <f t="shared" si="3"/>
        <v/>
      </c>
      <c r="M29" s="123" t="str">
        <f>IF(TablVentesAmiensFoireBAC25!P30&gt;30,L29,"")</f>
        <v/>
      </c>
      <c r="N29" s="123" t="str">
        <f>IF(TablVentesAmiensFoireBAC25!P30&gt;30,"",L29)</f>
        <v/>
      </c>
    </row>
    <row r="30" spans="1:14" ht="14.25" customHeight="1" thickBot="1" x14ac:dyDescent="0.35">
      <c r="A30" s="79" t="str">
        <f>IF(InfosVentesAmiensFoireBAC25!T31=$A$2,InfosVentesAmiensFoireBAC25!D31,"")</f>
        <v/>
      </c>
      <c r="B30" s="79">
        <f>IF(InfosVentesAmiensFoireBAC25!$T$4=$A$2,InfosVentesAmiensFoireBAC25!Z31,"")</f>
        <v>0</v>
      </c>
      <c r="C30" s="79" t="str">
        <f>IF(InfosVentesAmiensFoireBAC25!T31=$A$2,TablVentesAmiensFoireBAC25!S31,"")</f>
        <v/>
      </c>
      <c r="D30" s="114" t="str">
        <f>IF(InfosVentesAmiensFoireBAC25!T31=$A$2,IF(InfosVentesAmiensFoireBAC25!R31&lt;1,TablVentesAmiensFoireBAC25!S31*70%),"")</f>
        <v/>
      </c>
      <c r="E30" s="114" t="str">
        <f>IF(InfosVentesAmiensFoireBAC25!T31=$A$2,IF(InfosVentesAmiensFoireBAC25!R31&lt;1,TablVentesAmiensFoireBAC25!T31*70%),"")</f>
        <v/>
      </c>
      <c r="F30" s="114" t="str">
        <f>IF(InfosVentesAmiensFoireBAC25!T31=$A$2,IF(InfosVentesAmiensFoireBAC25!R31&lt;1,TablVentesAmiensFoireBAC25!AA31*70%),"")</f>
        <v/>
      </c>
      <c r="G30" s="114" t="str">
        <f>IF(InfosVentesAmiensFoireBAC25!T31=$A$2,TablVentesAmiensFoireBAC25!AB31,"")</f>
        <v/>
      </c>
      <c r="H30" s="90" t="str">
        <f t="shared" si="0"/>
        <v/>
      </c>
      <c r="I30" s="113" t="str">
        <f t="shared" si="1"/>
        <v/>
      </c>
      <c r="J30" s="113" t="str">
        <f t="shared" si="2"/>
        <v/>
      </c>
      <c r="K30" s="112"/>
      <c r="L30" s="113" t="str">
        <f t="shared" si="3"/>
        <v/>
      </c>
      <c r="M30" s="123" t="str">
        <f>IF(TablVentesAmiensFoireBAC25!P31&gt;30,L30,"")</f>
        <v/>
      </c>
      <c r="N30" s="123" t="str">
        <f>IF(TablVentesAmiensFoireBAC25!P31&gt;30,"",L30)</f>
        <v/>
      </c>
    </row>
    <row r="31" spans="1:14" ht="14.25" customHeight="1" thickBot="1" x14ac:dyDescent="0.35">
      <c r="A31" s="79" t="str">
        <f>IF(InfosVentesAmiensFoireBAC25!T32=$A$2,InfosVentesAmiensFoireBAC25!D32,"")</f>
        <v/>
      </c>
      <c r="B31" s="79">
        <f>IF(InfosVentesAmiensFoireBAC25!$T$4=$A$2,InfosVentesAmiensFoireBAC25!Z32,"")</f>
        <v>0</v>
      </c>
      <c r="C31" s="79" t="str">
        <f>IF(InfosVentesAmiensFoireBAC25!T32=$A$2,TablVentesAmiensFoireBAC25!S32,"")</f>
        <v/>
      </c>
      <c r="D31" s="114" t="str">
        <f>IF(InfosVentesAmiensFoireBAC25!T32=$A$2,IF(InfosVentesAmiensFoireBAC25!R32&lt;1,TablVentesAmiensFoireBAC25!S32*70%),"")</f>
        <v/>
      </c>
      <c r="E31" s="114" t="str">
        <f>IF(InfosVentesAmiensFoireBAC25!T32=$A$2,IF(InfosVentesAmiensFoireBAC25!R32&lt;1,TablVentesAmiensFoireBAC25!T32*70%),"")</f>
        <v/>
      </c>
      <c r="F31" s="114" t="str">
        <f>IF(InfosVentesAmiensFoireBAC25!T32=$A$2,IF(InfosVentesAmiensFoireBAC25!R32&lt;1,TablVentesAmiensFoireBAC25!AA32*70%),"")</f>
        <v/>
      </c>
      <c r="G31" s="114" t="str">
        <f>IF(InfosVentesAmiensFoireBAC25!T32=$A$2,TablVentesAmiensFoireBAC25!AB32,"")</f>
        <v/>
      </c>
      <c r="H31" s="90" t="str">
        <f t="shared" si="0"/>
        <v/>
      </c>
      <c r="I31" s="113" t="str">
        <f t="shared" si="1"/>
        <v/>
      </c>
      <c r="J31" s="113" t="str">
        <f t="shared" si="2"/>
        <v/>
      </c>
      <c r="K31" s="112"/>
      <c r="L31" s="113" t="str">
        <f t="shared" si="3"/>
        <v/>
      </c>
      <c r="M31" s="123" t="str">
        <f>IF(TablVentesAmiensFoireBAC25!P32&gt;30,L31,"")</f>
        <v/>
      </c>
      <c r="N31" s="123" t="str">
        <f>IF(TablVentesAmiensFoireBAC25!P32&gt;30,"",L31)</f>
        <v/>
      </c>
    </row>
    <row r="32" spans="1:14" ht="14.25" customHeight="1" thickBot="1" x14ac:dyDescent="0.35">
      <c r="A32" s="79" t="str">
        <f>IF(InfosVentesAmiensFoireBAC25!T33=$A$2,InfosVentesAmiensFoireBAC25!D33,"")</f>
        <v/>
      </c>
      <c r="B32" s="79">
        <f>IF(InfosVentesAmiensFoireBAC25!$T$4=$A$2,InfosVentesAmiensFoireBAC25!Z33,"")</f>
        <v>0</v>
      </c>
      <c r="C32" s="79" t="str">
        <f>IF(InfosVentesAmiensFoireBAC25!T33=$A$2,TablVentesAmiensFoireBAC25!S33,"")</f>
        <v/>
      </c>
      <c r="D32" s="114" t="str">
        <f>IF(InfosVentesAmiensFoireBAC25!T33=$A$2,IF(InfosVentesAmiensFoireBAC25!R33&lt;1,TablVentesAmiensFoireBAC25!S33*70%),"")</f>
        <v/>
      </c>
      <c r="E32" s="114" t="str">
        <f>IF(InfosVentesAmiensFoireBAC25!T33=$A$2,IF(InfosVentesAmiensFoireBAC25!R33&lt;1,TablVentesAmiensFoireBAC25!T33*70%),"")</f>
        <v/>
      </c>
      <c r="F32" s="114" t="str">
        <f>IF(InfosVentesAmiensFoireBAC25!T33=$A$2,IF(InfosVentesAmiensFoireBAC25!R33&lt;1,TablVentesAmiensFoireBAC25!AA33*70%),"")</f>
        <v/>
      </c>
      <c r="G32" s="114" t="str">
        <f>IF(InfosVentesAmiensFoireBAC25!T33=$A$2,TablVentesAmiensFoireBAC25!AB33,"")</f>
        <v/>
      </c>
      <c r="H32" s="90" t="str">
        <f t="shared" si="0"/>
        <v/>
      </c>
      <c r="I32" s="113" t="str">
        <f t="shared" si="1"/>
        <v/>
      </c>
      <c r="J32" s="113" t="str">
        <f t="shared" si="2"/>
        <v/>
      </c>
      <c r="K32" s="112"/>
      <c r="L32" s="113" t="str">
        <f t="shared" si="3"/>
        <v/>
      </c>
      <c r="M32" s="123" t="str">
        <f>IF(TablVentesAmiensFoireBAC25!P33&gt;30,L32,"")</f>
        <v/>
      </c>
      <c r="N32" s="123" t="str">
        <f>IF(TablVentesAmiensFoireBAC25!P33&gt;30,"",L32)</f>
        <v/>
      </c>
    </row>
    <row r="33" spans="1:14" ht="14.25" customHeight="1" thickBot="1" x14ac:dyDescent="0.35">
      <c r="A33" s="79" t="str">
        <f>IF(InfosVentesAmiensFoireBAC25!T34=$A$2,InfosVentesAmiensFoireBAC25!D34,"")</f>
        <v/>
      </c>
      <c r="B33" s="79">
        <f>IF(InfosVentesAmiensFoireBAC25!$T$4=$A$2,InfosVentesAmiensFoireBAC25!Z34,"")</f>
        <v>0</v>
      </c>
      <c r="C33" s="79" t="str">
        <f>IF(InfosVentesAmiensFoireBAC25!T34=$A$2,TablVentesAmiensFoireBAC25!S34,"")</f>
        <v/>
      </c>
      <c r="D33" s="114" t="str">
        <f>IF(InfosVentesAmiensFoireBAC25!T34=$A$2,IF(InfosVentesAmiensFoireBAC25!R34&lt;1,TablVentesAmiensFoireBAC25!S34*70%),"")</f>
        <v/>
      </c>
      <c r="E33" s="114" t="str">
        <f>IF(InfosVentesAmiensFoireBAC25!T34=$A$2,IF(InfosVentesAmiensFoireBAC25!R34&lt;1,TablVentesAmiensFoireBAC25!T34*70%),"")</f>
        <v/>
      </c>
      <c r="F33" s="114" t="str">
        <f>IF(InfosVentesAmiensFoireBAC25!T34=$A$2,IF(InfosVentesAmiensFoireBAC25!R34&lt;1,TablVentesAmiensFoireBAC25!AA34*70%),"")</f>
        <v/>
      </c>
      <c r="G33" s="114" t="str">
        <f>IF(InfosVentesAmiensFoireBAC25!T34=$A$2,TablVentesAmiensFoireBAC25!AB34,"")</f>
        <v/>
      </c>
      <c r="H33" s="90" t="str">
        <f t="shared" si="0"/>
        <v/>
      </c>
      <c r="I33" s="113" t="str">
        <f t="shared" si="1"/>
        <v/>
      </c>
      <c r="J33" s="113" t="str">
        <f t="shared" si="2"/>
        <v/>
      </c>
      <c r="K33" s="112"/>
      <c r="L33" s="113" t="str">
        <f t="shared" si="3"/>
        <v/>
      </c>
      <c r="M33" s="123" t="str">
        <f>IF(TablVentesAmiensFoireBAC25!P34&gt;30,L33,"")</f>
        <v/>
      </c>
      <c r="N33" s="123" t="str">
        <f>IF(TablVentesAmiensFoireBAC25!P34&gt;30,"",L33)</f>
        <v/>
      </c>
    </row>
    <row r="34" spans="1:14" ht="14.25" customHeight="1" thickBot="1" x14ac:dyDescent="0.35">
      <c r="A34" s="79" t="str">
        <f>IF(InfosVentesAmiensFoireBAC25!T35=$A$2,InfosVentesAmiensFoireBAC25!D35,"")</f>
        <v/>
      </c>
      <c r="B34" s="79">
        <f>IF(InfosVentesAmiensFoireBAC25!$T$4=$A$2,InfosVentesAmiensFoireBAC25!Z35,"")</f>
        <v>0</v>
      </c>
      <c r="C34" s="79" t="str">
        <f>IF(InfosVentesAmiensFoireBAC25!T35=$A$2,TablVentesAmiensFoireBAC25!S35,"")</f>
        <v/>
      </c>
      <c r="D34" s="114" t="str">
        <f>IF(InfosVentesAmiensFoireBAC25!T35=$A$2,IF(InfosVentesAmiensFoireBAC25!R35&lt;1,TablVentesAmiensFoireBAC25!S35*70%),"")</f>
        <v/>
      </c>
      <c r="E34" s="114" t="str">
        <f>IF(InfosVentesAmiensFoireBAC25!T35=$A$2,IF(InfosVentesAmiensFoireBAC25!R35&lt;1,TablVentesAmiensFoireBAC25!T35*70%),"")</f>
        <v/>
      </c>
      <c r="F34" s="114" t="str">
        <f>IF(InfosVentesAmiensFoireBAC25!T35=$A$2,IF(InfosVentesAmiensFoireBAC25!R35&lt;1,TablVentesAmiensFoireBAC25!AA35*70%),"")</f>
        <v/>
      </c>
      <c r="G34" s="114" t="str">
        <f>IF(InfosVentesAmiensFoireBAC25!T35=$A$2,TablVentesAmiensFoireBAC25!AB35,"")</f>
        <v/>
      </c>
      <c r="H34" s="90" t="str">
        <f t="shared" si="0"/>
        <v/>
      </c>
      <c r="I34" s="113" t="str">
        <f t="shared" si="1"/>
        <v/>
      </c>
      <c r="J34" s="113" t="str">
        <f t="shared" si="2"/>
        <v/>
      </c>
      <c r="K34" s="112"/>
      <c r="L34" s="113" t="str">
        <f t="shared" si="3"/>
        <v/>
      </c>
      <c r="M34" s="123" t="str">
        <f>IF(TablVentesAmiensFoireBAC25!P35&gt;30,L34,"")</f>
        <v/>
      </c>
      <c r="N34" s="123" t="str">
        <f>IF(TablVentesAmiensFoireBAC25!P35&gt;30,"",L34)</f>
        <v/>
      </c>
    </row>
    <row r="35" spans="1:14" ht="14.25" customHeight="1" thickBot="1" x14ac:dyDescent="0.35">
      <c r="A35" s="79" t="str">
        <f>IF(InfosVentesAmiensFoireBAC25!T36=$A$2,InfosVentesAmiensFoireBAC25!D36,"")</f>
        <v/>
      </c>
      <c r="B35" s="79">
        <f>IF(InfosVentesAmiensFoireBAC25!$T$4=$A$2,InfosVentesAmiensFoireBAC25!Z36,"")</f>
        <v>0</v>
      </c>
      <c r="C35" s="79" t="str">
        <f>IF(InfosVentesAmiensFoireBAC25!T36=$A$2,TablVentesAmiensFoireBAC25!S36,"")</f>
        <v/>
      </c>
      <c r="D35" s="114" t="str">
        <f>IF(InfosVentesAmiensFoireBAC25!T36=$A$2,IF(InfosVentesAmiensFoireBAC25!R36&lt;1,TablVentesAmiensFoireBAC25!S36*70%),"")</f>
        <v/>
      </c>
      <c r="E35" s="114" t="str">
        <f>IF(InfosVentesAmiensFoireBAC25!T36=$A$2,IF(InfosVentesAmiensFoireBAC25!R36&lt;1,TablVentesAmiensFoireBAC25!T36*70%),"")</f>
        <v/>
      </c>
      <c r="F35" s="114" t="str">
        <f>IF(InfosVentesAmiensFoireBAC25!T36=$A$2,IF(InfosVentesAmiensFoireBAC25!R36&lt;1,TablVentesAmiensFoireBAC25!AA36*70%),"")</f>
        <v/>
      </c>
      <c r="G35" s="114" t="str">
        <f>IF(InfosVentesAmiensFoireBAC25!T36=$A$2,TablVentesAmiensFoireBAC25!AB36,"")</f>
        <v/>
      </c>
      <c r="H35" s="90" t="str">
        <f t="shared" si="0"/>
        <v/>
      </c>
      <c r="I35" s="113" t="str">
        <f t="shared" si="1"/>
        <v/>
      </c>
      <c r="J35" s="113" t="str">
        <f t="shared" si="2"/>
        <v/>
      </c>
      <c r="K35" s="112"/>
      <c r="L35" s="113" t="str">
        <f t="shared" si="3"/>
        <v/>
      </c>
      <c r="M35" s="123" t="str">
        <f>IF(TablVentesAmiensFoireBAC25!P36&gt;30,L35,"")</f>
        <v/>
      </c>
      <c r="N35" s="123" t="str">
        <f>IF(TablVentesAmiensFoireBAC25!P36&gt;30,"",L35)</f>
        <v/>
      </c>
    </row>
    <row r="36" spans="1:14" ht="14.25" customHeight="1" thickBot="1" x14ac:dyDescent="0.35">
      <c r="A36" s="79" t="str">
        <f>IF(InfosVentesAmiensFoireBAC25!T37=$A$2,InfosVentesAmiensFoireBAC25!D37,"")</f>
        <v/>
      </c>
      <c r="B36" s="79">
        <f>IF(InfosVentesAmiensFoireBAC25!$T$4=$A$2,InfosVentesAmiensFoireBAC25!Z37,"")</f>
        <v>0</v>
      </c>
      <c r="C36" s="79" t="str">
        <f>IF(InfosVentesAmiensFoireBAC25!T37=$A$2,TablVentesAmiensFoireBAC25!S37,"")</f>
        <v/>
      </c>
      <c r="D36" s="114" t="str">
        <f>IF(InfosVentesAmiensFoireBAC25!T37=$A$2,IF(InfosVentesAmiensFoireBAC25!R37&lt;1,TablVentesAmiensFoireBAC25!S37*70%),"")</f>
        <v/>
      </c>
      <c r="E36" s="114" t="str">
        <f>IF(InfosVentesAmiensFoireBAC25!T37=$A$2,IF(InfosVentesAmiensFoireBAC25!R37&lt;1,TablVentesAmiensFoireBAC25!T37*70%),"")</f>
        <v/>
      </c>
      <c r="F36" s="114" t="str">
        <f>IF(InfosVentesAmiensFoireBAC25!T37=$A$2,IF(InfosVentesAmiensFoireBAC25!R37&lt;1,TablVentesAmiensFoireBAC25!AA37*70%),"")</f>
        <v/>
      </c>
      <c r="G36" s="114" t="str">
        <f>IF(InfosVentesAmiensFoireBAC25!T37=$A$2,TablVentesAmiensFoireBAC25!AB37,"")</f>
        <v/>
      </c>
      <c r="H36" s="90" t="str">
        <f t="shared" si="0"/>
        <v/>
      </c>
      <c r="I36" s="113" t="str">
        <f t="shared" si="1"/>
        <v/>
      </c>
      <c r="J36" s="113" t="str">
        <f t="shared" si="2"/>
        <v/>
      </c>
      <c r="K36" s="112"/>
      <c r="L36" s="113" t="str">
        <f t="shared" si="3"/>
        <v/>
      </c>
      <c r="M36" s="123" t="str">
        <f>IF(TablVentesAmiensFoireBAC25!P37&gt;30,L36,"")</f>
        <v/>
      </c>
      <c r="N36" s="123" t="str">
        <f>IF(TablVentesAmiensFoireBAC25!P37&gt;30,"",L36)</f>
        <v/>
      </c>
    </row>
    <row r="37" spans="1:14" ht="14.25" customHeight="1" thickBot="1" x14ac:dyDescent="0.35">
      <c r="A37" s="79" t="str">
        <f>IF(InfosVentesAmiensFoireBAC25!T38=$A$2,InfosVentesAmiensFoireBAC25!D38,"")</f>
        <v/>
      </c>
      <c r="B37" s="79">
        <f>IF(InfosVentesAmiensFoireBAC25!$T$4=$A$2,InfosVentesAmiensFoireBAC25!Z38,"")</f>
        <v>0</v>
      </c>
      <c r="C37" s="79" t="str">
        <f>IF(InfosVentesAmiensFoireBAC25!T38=$A$2,TablVentesAmiensFoireBAC25!S38,"")</f>
        <v/>
      </c>
      <c r="D37" s="114" t="str">
        <f>IF(InfosVentesAmiensFoireBAC25!T38=$A$2,IF(InfosVentesAmiensFoireBAC25!R38&lt;1,TablVentesAmiensFoireBAC25!S38*70%),"")</f>
        <v/>
      </c>
      <c r="E37" s="114" t="str">
        <f>IF(InfosVentesAmiensFoireBAC25!T38=$A$2,IF(InfosVentesAmiensFoireBAC25!R38&lt;1,TablVentesAmiensFoireBAC25!T38*70%),"")</f>
        <v/>
      </c>
      <c r="F37" s="114" t="str">
        <f>IF(InfosVentesAmiensFoireBAC25!T38=$A$2,IF(InfosVentesAmiensFoireBAC25!R38&lt;1,TablVentesAmiensFoireBAC25!AA38*70%),"")</f>
        <v/>
      </c>
      <c r="G37" s="114" t="str">
        <f>IF(InfosVentesAmiensFoireBAC25!T38=$A$2,TablVentesAmiensFoireBAC25!AB38,"")</f>
        <v/>
      </c>
      <c r="H37" s="90" t="str">
        <f t="shared" si="0"/>
        <v/>
      </c>
      <c r="I37" s="113" t="str">
        <f t="shared" si="1"/>
        <v/>
      </c>
      <c r="J37" s="113" t="str">
        <f t="shared" si="2"/>
        <v/>
      </c>
      <c r="K37" s="112"/>
      <c r="L37" s="113" t="str">
        <f t="shared" si="3"/>
        <v/>
      </c>
      <c r="M37" s="123" t="str">
        <f>IF(TablVentesAmiensFoireBAC25!P38&gt;30,L37,"")</f>
        <v/>
      </c>
      <c r="N37" s="123" t="str">
        <f>IF(TablVentesAmiensFoireBAC25!P38&gt;30,"",L37)</f>
        <v/>
      </c>
    </row>
    <row r="38" spans="1:14" ht="14.25" customHeight="1" thickBot="1" x14ac:dyDescent="0.35">
      <c r="A38" s="79" t="str">
        <f>IF(InfosVentesAmiensFoireBAC25!T39=$A$2,InfosVentesAmiensFoireBAC25!D39,"")</f>
        <v/>
      </c>
      <c r="B38" s="79">
        <f>IF(InfosVentesAmiensFoireBAC25!$T$4=$A$2,InfosVentesAmiensFoireBAC25!Z39,"")</f>
        <v>0</v>
      </c>
      <c r="C38" s="79" t="str">
        <f>IF(InfosVentesAmiensFoireBAC25!T39=$A$2,TablVentesAmiensFoireBAC25!S39,"")</f>
        <v/>
      </c>
      <c r="D38" s="114" t="str">
        <f>IF(InfosVentesAmiensFoireBAC25!T39=$A$2,IF(InfosVentesAmiensFoireBAC25!R39&lt;1,TablVentesAmiensFoireBAC25!S39*70%),"")</f>
        <v/>
      </c>
      <c r="E38" s="114" t="str">
        <f>IF(InfosVentesAmiensFoireBAC25!T39=$A$2,IF(InfosVentesAmiensFoireBAC25!R39&lt;1,TablVentesAmiensFoireBAC25!T39*70%),"")</f>
        <v/>
      </c>
      <c r="F38" s="114" t="str">
        <f>IF(InfosVentesAmiensFoireBAC25!T39=$A$2,IF(InfosVentesAmiensFoireBAC25!R39&lt;1,TablVentesAmiensFoireBAC25!AA39*70%),"")</f>
        <v/>
      </c>
      <c r="G38" s="114" t="str">
        <f>IF(InfosVentesAmiensFoireBAC25!T39=$A$2,TablVentesAmiensFoireBAC25!AB39,"")</f>
        <v/>
      </c>
      <c r="H38" s="90" t="str">
        <f t="shared" si="0"/>
        <v/>
      </c>
      <c r="I38" s="113" t="str">
        <f t="shared" si="1"/>
        <v/>
      </c>
      <c r="J38" s="113" t="str">
        <f t="shared" si="2"/>
        <v/>
      </c>
      <c r="K38" s="112"/>
      <c r="L38" s="113" t="str">
        <f t="shared" si="3"/>
        <v/>
      </c>
      <c r="M38" s="123" t="str">
        <f>IF(TablVentesAmiensFoireBAC25!P39&gt;30,L38,"")</f>
        <v/>
      </c>
      <c r="N38" s="123" t="str">
        <f>IF(TablVentesAmiensFoireBAC25!P39&gt;30,"",L38)</f>
        <v/>
      </c>
    </row>
    <row r="39" spans="1:14" ht="14.25" customHeight="1" thickBot="1" x14ac:dyDescent="0.35">
      <c r="A39" s="79" t="str">
        <f>IF(InfosVentesAmiensFoireBAC25!T40=$A$2,InfosVentesAmiensFoireBAC25!D40,"")</f>
        <v/>
      </c>
      <c r="B39" s="79">
        <f>IF(InfosVentesAmiensFoireBAC25!$T$4=$A$2,InfosVentesAmiensFoireBAC25!Z40,"")</f>
        <v>0</v>
      </c>
      <c r="C39" s="79" t="str">
        <f>IF(InfosVentesAmiensFoireBAC25!T40=$A$2,TablVentesAmiensFoireBAC25!S40,"")</f>
        <v/>
      </c>
      <c r="D39" s="114" t="str">
        <f>IF(InfosVentesAmiensFoireBAC25!T40=$A$2,IF(InfosVentesAmiensFoireBAC25!R40&lt;1,TablVentesAmiensFoireBAC25!S40*70%),"")</f>
        <v/>
      </c>
      <c r="E39" s="114" t="str">
        <f>IF(InfosVentesAmiensFoireBAC25!T40=$A$2,IF(InfosVentesAmiensFoireBAC25!R40&lt;1,TablVentesAmiensFoireBAC25!T40*70%),"")</f>
        <v/>
      </c>
      <c r="F39" s="114" t="str">
        <f>IF(InfosVentesAmiensFoireBAC25!T40=$A$2,IF(InfosVentesAmiensFoireBAC25!R40&lt;1,TablVentesAmiensFoireBAC25!AA40*70%),"")</f>
        <v/>
      </c>
      <c r="G39" s="114" t="str">
        <f>IF(InfosVentesAmiensFoireBAC25!T40=$A$2,TablVentesAmiensFoireBAC25!AB40,"")</f>
        <v/>
      </c>
      <c r="H39" s="90" t="str">
        <f t="shared" si="0"/>
        <v/>
      </c>
      <c r="I39" s="113" t="str">
        <f t="shared" si="1"/>
        <v/>
      </c>
      <c r="J39" s="113" t="str">
        <f t="shared" si="2"/>
        <v/>
      </c>
      <c r="K39" s="112"/>
      <c r="L39" s="113" t="str">
        <f t="shared" si="3"/>
        <v/>
      </c>
      <c r="M39" s="123" t="str">
        <f>IF(TablVentesAmiensFoireBAC25!P40&gt;30,L39,"")</f>
        <v/>
      </c>
      <c r="N39" s="123" t="str">
        <f>IF(TablVentesAmiensFoireBAC25!P40&gt;30,"",L39)</f>
        <v/>
      </c>
    </row>
    <row r="40" spans="1:14" ht="14.25" customHeight="1" thickBot="1" x14ac:dyDescent="0.35">
      <c r="A40" s="79" t="str">
        <f>IF(InfosVentesAmiensFoireBAC25!T41=$A$2,InfosVentesAmiensFoireBAC25!D41,"")</f>
        <v/>
      </c>
      <c r="B40" s="79">
        <f>IF(InfosVentesAmiensFoireBAC25!$T$4=$A$2,InfosVentesAmiensFoireBAC25!Z41,"")</f>
        <v>0</v>
      </c>
      <c r="C40" s="79" t="str">
        <f>IF(InfosVentesAmiensFoireBAC25!T41=$A$2,TablVentesAmiensFoireBAC25!S41,"")</f>
        <v/>
      </c>
      <c r="D40" s="114" t="str">
        <f>IF(InfosVentesAmiensFoireBAC25!T41=$A$2,IF(InfosVentesAmiensFoireBAC25!R41&lt;1,TablVentesAmiensFoireBAC25!S41*70%),"")</f>
        <v/>
      </c>
      <c r="E40" s="114" t="str">
        <f>IF(InfosVentesAmiensFoireBAC25!T41=$A$2,IF(InfosVentesAmiensFoireBAC25!R41&lt;1,TablVentesAmiensFoireBAC25!T41*70%),"")</f>
        <v/>
      </c>
      <c r="F40" s="114" t="str">
        <f>IF(InfosVentesAmiensFoireBAC25!T41=$A$2,IF(InfosVentesAmiensFoireBAC25!R41&lt;1,TablVentesAmiensFoireBAC25!AA41*70%),"")</f>
        <v/>
      </c>
      <c r="G40" s="114" t="str">
        <f>IF(InfosVentesAmiensFoireBAC25!T41=$A$2,TablVentesAmiensFoireBAC25!AB41,"")</f>
        <v/>
      </c>
      <c r="H40" s="90" t="str">
        <f t="shared" si="0"/>
        <v/>
      </c>
      <c r="I40" s="113" t="str">
        <f t="shared" si="1"/>
        <v/>
      </c>
      <c r="J40" s="113" t="str">
        <f t="shared" si="2"/>
        <v/>
      </c>
      <c r="K40" s="112"/>
      <c r="L40" s="113" t="str">
        <f t="shared" si="3"/>
        <v/>
      </c>
      <c r="M40" s="123" t="str">
        <f>IF(TablVentesAmiensFoireBAC25!P41&gt;30,L40,"")</f>
        <v/>
      </c>
      <c r="N40" s="123" t="str">
        <f>IF(TablVentesAmiensFoireBAC25!P41&gt;30,"",L40)</f>
        <v/>
      </c>
    </row>
    <row r="41" spans="1:14" ht="14.25" customHeight="1" thickBot="1" x14ac:dyDescent="0.35">
      <c r="A41" s="79" t="str">
        <f>IF(InfosVentesAmiensFoireBAC25!T42=$A$2,InfosVentesAmiensFoireBAC25!D42,"")</f>
        <v/>
      </c>
      <c r="B41" s="79">
        <f>IF(InfosVentesAmiensFoireBAC25!$T$4=$A$2,InfosVentesAmiensFoireBAC25!Z42,"")</f>
        <v>0</v>
      </c>
      <c r="C41" s="79" t="str">
        <f>IF(InfosVentesAmiensFoireBAC25!T42=$A$2,TablVentesAmiensFoireBAC25!S42,"")</f>
        <v/>
      </c>
      <c r="D41" s="114" t="str">
        <f>IF(InfosVentesAmiensFoireBAC25!T42=$A$2,IF(InfosVentesAmiensFoireBAC25!R42&lt;1,TablVentesAmiensFoireBAC25!S42*70%),"")</f>
        <v/>
      </c>
      <c r="E41" s="114" t="str">
        <f>IF(InfosVentesAmiensFoireBAC25!T42=$A$2,IF(InfosVentesAmiensFoireBAC25!R42&lt;1,TablVentesAmiensFoireBAC25!T42*70%),"")</f>
        <v/>
      </c>
      <c r="F41" s="114" t="str">
        <f>IF(InfosVentesAmiensFoireBAC25!T42=$A$2,IF(InfosVentesAmiensFoireBAC25!R42&lt;1,TablVentesAmiensFoireBAC25!AA42*70%),"")</f>
        <v/>
      </c>
      <c r="G41" s="114" t="str">
        <f>IF(InfosVentesAmiensFoireBAC25!T42=$A$2,TablVentesAmiensFoireBAC25!AB42,"")</f>
        <v/>
      </c>
      <c r="H41" s="90" t="str">
        <f t="shared" si="0"/>
        <v/>
      </c>
      <c r="I41" s="113" t="str">
        <f t="shared" si="1"/>
        <v/>
      </c>
      <c r="J41" s="113" t="str">
        <f t="shared" si="2"/>
        <v/>
      </c>
      <c r="K41" s="112"/>
      <c r="L41" s="113" t="str">
        <f t="shared" si="3"/>
        <v/>
      </c>
      <c r="M41" s="123" t="str">
        <f>IF(TablVentesAmiensFoireBAC25!P42&gt;30,L41,"")</f>
        <v/>
      </c>
      <c r="N41" s="123" t="str">
        <f>IF(TablVentesAmiensFoireBAC25!P42&gt;30,"",L41)</f>
        <v/>
      </c>
    </row>
    <row r="42" spans="1:14" ht="14.25" customHeight="1" thickBot="1" x14ac:dyDescent="0.35">
      <c r="A42" s="79" t="str">
        <f>IF(InfosVentesAmiensFoireBAC25!T43=$A$2,InfosVentesAmiensFoireBAC25!D43,"")</f>
        <v/>
      </c>
      <c r="B42" s="79">
        <f>IF(InfosVentesAmiensFoireBAC25!$T$4=$A$2,InfosVentesAmiensFoireBAC25!Z43,"")</f>
        <v>0</v>
      </c>
      <c r="C42" s="79" t="str">
        <f>IF(InfosVentesAmiensFoireBAC25!T43=$A$2,TablVentesAmiensFoireBAC25!S43,"")</f>
        <v/>
      </c>
      <c r="D42" s="114" t="str">
        <f>IF(InfosVentesAmiensFoireBAC25!T43=$A$2,IF(InfosVentesAmiensFoireBAC25!R43&lt;1,TablVentesAmiensFoireBAC25!S43*70%),"")</f>
        <v/>
      </c>
      <c r="E42" s="114" t="str">
        <f>IF(InfosVentesAmiensFoireBAC25!T43=$A$2,IF(InfosVentesAmiensFoireBAC25!R43&lt;1,TablVentesAmiensFoireBAC25!T43*70%),"")</f>
        <v/>
      </c>
      <c r="F42" s="114" t="str">
        <f>IF(InfosVentesAmiensFoireBAC25!T43=$A$2,IF(InfosVentesAmiensFoireBAC25!R43&lt;1,TablVentesAmiensFoireBAC25!AA43*70%),"")</f>
        <v/>
      </c>
      <c r="G42" s="114" t="str">
        <f>IF(InfosVentesAmiensFoireBAC25!T43=$A$2,TablVentesAmiensFoireBAC25!AB43,"")</f>
        <v/>
      </c>
      <c r="H42" s="90" t="str">
        <f t="shared" si="0"/>
        <v/>
      </c>
      <c r="I42" s="113" t="str">
        <f t="shared" si="1"/>
        <v/>
      </c>
      <c r="J42" s="113" t="str">
        <f t="shared" si="2"/>
        <v/>
      </c>
      <c r="K42" s="112"/>
      <c r="L42" s="113" t="str">
        <f t="shared" si="3"/>
        <v/>
      </c>
      <c r="M42" s="123" t="str">
        <f>IF(TablVentesAmiensFoireBAC25!P43&gt;30,L42,"")</f>
        <v/>
      </c>
      <c r="N42" s="123" t="str">
        <f>IF(TablVentesAmiensFoireBAC25!P43&gt;30,"",L42)</f>
        <v/>
      </c>
    </row>
    <row r="43" spans="1:14" ht="14.25" customHeight="1" thickBot="1" x14ac:dyDescent="0.35">
      <c r="A43" s="79" t="str">
        <f>IF(InfosVentesAmiensFoireBAC25!T44=$A$2,InfosVentesAmiensFoireBAC25!D44,"")</f>
        <v/>
      </c>
      <c r="B43" s="79">
        <f>IF(InfosVentesAmiensFoireBAC25!$T$4=$A$2,InfosVentesAmiensFoireBAC25!Z44,"")</f>
        <v>0</v>
      </c>
      <c r="C43" s="79" t="str">
        <f>IF(InfosVentesAmiensFoireBAC25!T44=$A$2,TablVentesAmiensFoireBAC25!S44,"")</f>
        <v/>
      </c>
      <c r="D43" s="114" t="str">
        <f>IF(InfosVentesAmiensFoireBAC25!T44=$A$2,IF(InfosVentesAmiensFoireBAC25!R44&lt;1,TablVentesAmiensFoireBAC25!S44*70%),"")</f>
        <v/>
      </c>
      <c r="E43" s="114" t="str">
        <f>IF(InfosVentesAmiensFoireBAC25!T44=$A$2,IF(InfosVentesAmiensFoireBAC25!R44&lt;1,TablVentesAmiensFoireBAC25!T44*70%),"")</f>
        <v/>
      </c>
      <c r="F43" s="114" t="str">
        <f>IF(InfosVentesAmiensFoireBAC25!T44=$A$2,IF(InfosVentesAmiensFoireBAC25!R44&lt;1,TablVentesAmiensFoireBAC25!AA44*70%),"")</f>
        <v/>
      </c>
      <c r="G43" s="114" t="str">
        <f>IF(InfosVentesAmiensFoireBAC25!T44=$A$2,TablVentesAmiensFoireBAC25!AB44,"")</f>
        <v/>
      </c>
      <c r="H43" s="90" t="str">
        <f t="shared" si="0"/>
        <v/>
      </c>
      <c r="I43" s="113" t="str">
        <f t="shared" si="1"/>
        <v/>
      </c>
      <c r="J43" s="113" t="str">
        <f t="shared" si="2"/>
        <v/>
      </c>
      <c r="K43" s="112"/>
      <c r="L43" s="113" t="str">
        <f t="shared" si="3"/>
        <v/>
      </c>
      <c r="M43" s="123" t="str">
        <f>IF(TablVentesAmiensFoireBAC25!P44&gt;30,L43,"")</f>
        <v/>
      </c>
      <c r="N43" s="123" t="str">
        <f>IF(TablVentesAmiensFoireBAC25!P44&gt;30,"",L43)</f>
        <v/>
      </c>
    </row>
    <row r="44" spans="1:14" ht="14.25" customHeight="1" thickBot="1" x14ac:dyDescent="0.35">
      <c r="A44" s="79" t="str">
        <f>IF(InfosVentesAmiensFoireBAC25!T45=$A$2,InfosVentesAmiensFoireBAC25!D45,"")</f>
        <v/>
      </c>
      <c r="B44" s="79">
        <f>IF(InfosVentesAmiensFoireBAC25!$T$4=$A$2,InfosVentesAmiensFoireBAC25!Z45,"")</f>
        <v>0</v>
      </c>
      <c r="C44" s="79" t="str">
        <f>IF(InfosVentesAmiensFoireBAC25!T45=$A$2,TablVentesAmiensFoireBAC25!S45,"")</f>
        <v/>
      </c>
      <c r="D44" s="114" t="str">
        <f>IF(InfosVentesAmiensFoireBAC25!T45=$A$2,IF(InfosVentesAmiensFoireBAC25!R45&lt;1,TablVentesAmiensFoireBAC25!S45*70%),"")</f>
        <v/>
      </c>
      <c r="E44" s="114" t="str">
        <f>IF(InfosVentesAmiensFoireBAC25!T45=$A$2,IF(InfosVentesAmiensFoireBAC25!R45&lt;1,TablVentesAmiensFoireBAC25!T45*70%),"")</f>
        <v/>
      </c>
      <c r="F44" s="114" t="str">
        <f>IF(InfosVentesAmiensFoireBAC25!T45=$A$2,IF(InfosVentesAmiensFoireBAC25!R45&lt;1,TablVentesAmiensFoireBAC25!AA45*70%),"")</f>
        <v/>
      </c>
      <c r="G44" s="114" t="str">
        <f>IF(InfosVentesAmiensFoireBAC25!T45=$A$2,TablVentesAmiensFoireBAC25!AB45,"")</f>
        <v/>
      </c>
      <c r="H44" s="90" t="str">
        <f t="shared" si="0"/>
        <v/>
      </c>
      <c r="I44" s="113" t="str">
        <f t="shared" si="1"/>
        <v/>
      </c>
      <c r="J44" s="113" t="str">
        <f t="shared" si="2"/>
        <v/>
      </c>
      <c r="K44" s="112"/>
      <c r="L44" s="113" t="str">
        <f t="shared" si="3"/>
        <v/>
      </c>
      <c r="M44" s="123" t="str">
        <f>IF(TablVentesAmiensFoireBAC25!P45&gt;30,L44,"")</f>
        <v/>
      </c>
      <c r="N44" s="123" t="str">
        <f>IF(TablVentesAmiensFoireBAC25!P45&gt;30,"",L44)</f>
        <v/>
      </c>
    </row>
    <row r="45" spans="1:14" ht="14.25" customHeight="1" thickBot="1" x14ac:dyDescent="0.35">
      <c r="A45" s="79" t="str">
        <f>IF(InfosVentesAmiensFoireBAC25!T46=$A$2,InfosVentesAmiensFoireBAC25!D46,"")</f>
        <v/>
      </c>
      <c r="B45" s="79">
        <f>IF(InfosVentesAmiensFoireBAC25!$T$4=$A$2,InfosVentesAmiensFoireBAC25!Z46,"")</f>
        <v>0</v>
      </c>
      <c r="C45" s="79" t="str">
        <f>IF(InfosVentesAmiensFoireBAC25!T46=$A$2,TablVentesAmiensFoireBAC25!S46,"")</f>
        <v/>
      </c>
      <c r="D45" s="114" t="str">
        <f>IF(InfosVentesAmiensFoireBAC25!T46=$A$2,IF(InfosVentesAmiensFoireBAC25!R46&lt;1,TablVentesAmiensFoireBAC25!S46*70%),"")</f>
        <v/>
      </c>
      <c r="E45" s="114" t="str">
        <f>IF(InfosVentesAmiensFoireBAC25!T46=$A$2,IF(InfosVentesAmiensFoireBAC25!R46&lt;1,TablVentesAmiensFoireBAC25!T46*70%),"")</f>
        <v/>
      </c>
      <c r="F45" s="114" t="str">
        <f>IF(InfosVentesAmiensFoireBAC25!T46=$A$2,IF(InfosVentesAmiensFoireBAC25!R46&lt;1,TablVentesAmiensFoireBAC25!AA46*70%),"")</f>
        <v/>
      </c>
      <c r="G45" s="114" t="str">
        <f>IF(InfosVentesAmiensFoireBAC25!T46=$A$2,TablVentesAmiensFoireBAC25!AB46,"")</f>
        <v/>
      </c>
      <c r="H45" s="90" t="str">
        <f t="shared" si="0"/>
        <v/>
      </c>
      <c r="I45" s="113" t="str">
        <f t="shared" si="1"/>
        <v/>
      </c>
      <c r="J45" s="113" t="str">
        <f t="shared" si="2"/>
        <v/>
      </c>
      <c r="K45" s="112"/>
      <c r="L45" s="113" t="str">
        <f t="shared" si="3"/>
        <v/>
      </c>
      <c r="M45" s="123" t="str">
        <f>IF(TablVentesAmiensFoireBAC25!P46&gt;30,L45,"")</f>
        <v/>
      </c>
      <c r="N45" s="123" t="str">
        <f>IF(TablVentesAmiensFoireBAC25!P46&gt;30,"",L45)</f>
        <v/>
      </c>
    </row>
    <row r="46" spans="1:14" ht="14.25" customHeight="1" thickBot="1" x14ac:dyDescent="0.35">
      <c r="A46" s="79" t="str">
        <f>IF(InfosVentesAmiensFoireBAC25!T47=$A$2,InfosVentesAmiensFoireBAC25!D47,"")</f>
        <v/>
      </c>
      <c r="B46" s="79">
        <f>IF(InfosVentesAmiensFoireBAC25!$T$4=$A$2,InfosVentesAmiensFoireBAC25!Z47,"")</f>
        <v>0</v>
      </c>
      <c r="C46" s="79" t="str">
        <f>IF(InfosVentesAmiensFoireBAC25!T47=$A$2,TablVentesAmiensFoireBAC25!S47,"")</f>
        <v/>
      </c>
      <c r="D46" s="114" t="str">
        <f>IF(InfosVentesAmiensFoireBAC25!T47=$A$2,IF(InfosVentesAmiensFoireBAC25!R47&lt;1,TablVentesAmiensFoireBAC25!S47*70%),"")</f>
        <v/>
      </c>
      <c r="E46" s="114" t="str">
        <f>IF(InfosVentesAmiensFoireBAC25!T47=$A$2,IF(InfosVentesAmiensFoireBAC25!R47&lt;1,TablVentesAmiensFoireBAC25!T47*70%),"")</f>
        <v/>
      </c>
      <c r="F46" s="114" t="str">
        <f>IF(InfosVentesAmiensFoireBAC25!T47=$A$2,IF(InfosVentesAmiensFoireBAC25!R47&lt;1,TablVentesAmiensFoireBAC25!AA47*70%),"")</f>
        <v/>
      </c>
      <c r="G46" s="114" t="str">
        <f>IF(InfosVentesAmiensFoireBAC25!T47=$A$2,TablVentesAmiensFoireBAC25!AB47,"")</f>
        <v/>
      </c>
      <c r="H46" s="90" t="str">
        <f t="shared" si="0"/>
        <v/>
      </c>
      <c r="I46" s="113" t="str">
        <f t="shared" si="1"/>
        <v/>
      </c>
      <c r="J46" s="113" t="str">
        <f t="shared" si="2"/>
        <v/>
      </c>
      <c r="K46" s="112"/>
      <c r="L46" s="113" t="str">
        <f t="shared" si="3"/>
        <v/>
      </c>
      <c r="M46" s="123" t="str">
        <f>IF(TablVentesAmiensFoireBAC25!P47&gt;30,L46,"")</f>
        <v/>
      </c>
      <c r="N46" s="123" t="str">
        <f>IF(TablVentesAmiensFoireBAC25!P47&gt;30,"",L46)</f>
        <v/>
      </c>
    </row>
    <row r="47" spans="1:14" ht="14.25" customHeight="1" thickBot="1" x14ac:dyDescent="0.35">
      <c r="A47" s="79" t="str">
        <f>IF(InfosVentesAmiensFoireBAC25!T48=$A$2,InfosVentesAmiensFoireBAC25!D48,"")</f>
        <v/>
      </c>
      <c r="B47" s="79">
        <f>IF(InfosVentesAmiensFoireBAC25!$T$4=$A$2,InfosVentesAmiensFoireBAC25!Z48,"")</f>
        <v>0</v>
      </c>
      <c r="C47" s="79" t="str">
        <f>IF(InfosVentesAmiensFoireBAC25!T48=$A$2,TablVentesAmiensFoireBAC25!S48,"")</f>
        <v/>
      </c>
      <c r="D47" s="114" t="str">
        <f>IF(InfosVentesAmiensFoireBAC25!T48=$A$2,IF(InfosVentesAmiensFoireBAC25!R48&lt;1,TablVentesAmiensFoireBAC25!S48*70%),"")</f>
        <v/>
      </c>
      <c r="E47" s="114" t="str">
        <f>IF(InfosVentesAmiensFoireBAC25!T48=$A$2,IF(InfosVentesAmiensFoireBAC25!R48&lt;1,TablVentesAmiensFoireBAC25!T48*70%),"")</f>
        <v/>
      </c>
      <c r="F47" s="114" t="str">
        <f>IF(InfosVentesAmiensFoireBAC25!T48=$A$2,IF(InfosVentesAmiensFoireBAC25!R48&lt;1,TablVentesAmiensFoireBAC25!AA48*70%),"")</f>
        <v/>
      </c>
      <c r="G47" s="114" t="str">
        <f>IF(InfosVentesAmiensFoireBAC25!T48=$A$2,TablVentesAmiensFoireBAC25!AB48,"")</f>
        <v/>
      </c>
      <c r="H47" s="90" t="str">
        <f t="shared" si="0"/>
        <v/>
      </c>
      <c r="I47" s="113" t="str">
        <f t="shared" si="1"/>
        <v/>
      </c>
      <c r="J47" s="113" t="str">
        <f t="shared" si="2"/>
        <v/>
      </c>
      <c r="K47" s="112"/>
      <c r="L47" s="113" t="str">
        <f t="shared" si="3"/>
        <v/>
      </c>
      <c r="M47" s="123" t="str">
        <f>IF(TablVentesAmiensFoireBAC25!P48&gt;30,L47,"")</f>
        <v/>
      </c>
      <c r="N47" s="123" t="str">
        <f>IF(TablVentesAmiensFoireBAC25!P48&gt;30,"",L47)</f>
        <v/>
      </c>
    </row>
    <row r="48" spans="1:14" ht="14.25" customHeight="1" thickBot="1" x14ac:dyDescent="0.35">
      <c r="A48" s="79" t="str">
        <f>IF(InfosVentesAmiensFoireBAC25!T49=$A$2,InfosVentesAmiensFoireBAC25!D49,"")</f>
        <v/>
      </c>
      <c r="B48" s="79">
        <f>IF(InfosVentesAmiensFoireBAC25!$T$4=$A$2,InfosVentesAmiensFoireBAC25!Z49,"")</f>
        <v>0</v>
      </c>
      <c r="C48" s="79" t="str">
        <f>IF(InfosVentesAmiensFoireBAC25!T49=$A$2,TablVentesAmiensFoireBAC25!S49,"")</f>
        <v/>
      </c>
      <c r="D48" s="114" t="str">
        <f>IF(InfosVentesAmiensFoireBAC25!T49=$A$2,IF(InfosVentesAmiensFoireBAC25!R49&lt;1,TablVentesAmiensFoireBAC25!S49*70%),"")</f>
        <v/>
      </c>
      <c r="E48" s="114" t="str">
        <f>IF(InfosVentesAmiensFoireBAC25!T49=$A$2,IF(InfosVentesAmiensFoireBAC25!R49&lt;1,TablVentesAmiensFoireBAC25!T49*70%),"")</f>
        <v/>
      </c>
      <c r="F48" s="114" t="str">
        <f>IF(InfosVentesAmiensFoireBAC25!T49=$A$2,IF(InfosVentesAmiensFoireBAC25!R49&lt;1,TablVentesAmiensFoireBAC25!AA49*70%),"")</f>
        <v/>
      </c>
      <c r="G48" s="114" t="str">
        <f>IF(InfosVentesAmiensFoireBAC25!T49=$A$2,TablVentesAmiensFoireBAC25!AB49,"")</f>
        <v/>
      </c>
      <c r="H48" s="90" t="str">
        <f t="shared" si="0"/>
        <v/>
      </c>
      <c r="I48" s="113" t="str">
        <f t="shared" si="1"/>
        <v/>
      </c>
      <c r="J48" s="113" t="str">
        <f t="shared" si="2"/>
        <v/>
      </c>
      <c r="K48" s="112"/>
      <c r="L48" s="113" t="str">
        <f t="shared" si="3"/>
        <v/>
      </c>
      <c r="M48" s="123" t="str">
        <f>IF(TablVentesAmiensFoireBAC25!P49&gt;30,L48,"")</f>
        <v/>
      </c>
      <c r="N48" s="123" t="str">
        <f>IF(TablVentesAmiensFoireBAC25!P49&gt;30,"",L48)</f>
        <v/>
      </c>
    </row>
    <row r="49" spans="1:14" ht="14.25" customHeight="1" thickBot="1" x14ac:dyDescent="0.35">
      <c r="A49" s="79" t="str">
        <f>IF(InfosVentesAmiensFoireBAC25!T50=$A$2,InfosVentesAmiensFoireBAC25!D50,"")</f>
        <v/>
      </c>
      <c r="B49" s="79">
        <f>IF(InfosVentesAmiensFoireBAC25!$T$4=$A$2,InfosVentesAmiensFoireBAC25!Z50,"")</f>
        <v>0</v>
      </c>
      <c r="C49" s="79" t="str">
        <f>IF(InfosVentesAmiensFoireBAC25!T50=$A$2,TablVentesAmiensFoireBAC25!S50,"")</f>
        <v/>
      </c>
      <c r="D49" s="114" t="str">
        <f>IF(InfosVentesAmiensFoireBAC25!T50=$A$2,IF(InfosVentesAmiensFoireBAC25!R50&lt;1,TablVentesAmiensFoireBAC25!S50*70%),"")</f>
        <v/>
      </c>
      <c r="E49" s="114" t="str">
        <f>IF(InfosVentesAmiensFoireBAC25!T50=$A$2,IF(InfosVentesAmiensFoireBAC25!R50&lt;1,TablVentesAmiensFoireBAC25!T50*70%),"")</f>
        <v/>
      </c>
      <c r="F49" s="114" t="str">
        <f>IF(InfosVentesAmiensFoireBAC25!T50=$A$2,IF(InfosVentesAmiensFoireBAC25!R50&lt;1,TablVentesAmiensFoireBAC25!AA50*70%),"")</f>
        <v/>
      </c>
      <c r="G49" s="114" t="str">
        <f>IF(InfosVentesAmiensFoireBAC25!T50=$A$2,TablVentesAmiensFoireBAC25!AB50,"")</f>
        <v/>
      </c>
      <c r="H49" s="90" t="str">
        <f t="shared" si="0"/>
        <v/>
      </c>
      <c r="I49" s="113" t="str">
        <f t="shared" si="1"/>
        <v/>
      </c>
      <c r="J49" s="113" t="str">
        <f t="shared" si="2"/>
        <v/>
      </c>
      <c r="K49" s="112"/>
      <c r="L49" s="113" t="str">
        <f t="shared" si="3"/>
        <v/>
      </c>
      <c r="M49" s="123" t="str">
        <f>IF(TablVentesAmiensFoireBAC25!P50&gt;30,L49,"")</f>
        <v/>
      </c>
      <c r="N49" s="123" t="str">
        <f>IF(TablVentesAmiensFoireBAC25!P50&gt;30,"",L49)</f>
        <v/>
      </c>
    </row>
    <row r="50" spans="1:14" ht="14.25" customHeight="1" thickBot="1" x14ac:dyDescent="0.35">
      <c r="A50" s="79" t="str">
        <f>IF(InfosVentesAmiensFoireBAC25!T51=$A$2,InfosVentesAmiensFoireBAC25!D51,"")</f>
        <v/>
      </c>
      <c r="B50" s="79">
        <f>IF(InfosVentesAmiensFoireBAC25!$T$4=$A$2,InfosVentesAmiensFoireBAC25!Z51,"")</f>
        <v>0</v>
      </c>
      <c r="C50" s="79" t="str">
        <f>IF(InfosVentesAmiensFoireBAC25!T51=$A$2,TablVentesAmiensFoireBAC25!S51,"")</f>
        <v/>
      </c>
      <c r="D50" s="114" t="str">
        <f>IF(InfosVentesAmiensFoireBAC25!T51=$A$2,IF(InfosVentesAmiensFoireBAC25!R51&lt;1,TablVentesAmiensFoireBAC25!S51*70%),"")</f>
        <v/>
      </c>
      <c r="E50" s="114" t="str">
        <f>IF(InfosVentesAmiensFoireBAC25!T51=$A$2,IF(InfosVentesAmiensFoireBAC25!R51&lt;1,TablVentesAmiensFoireBAC25!T51*70%),"")</f>
        <v/>
      </c>
      <c r="F50" s="114" t="str">
        <f>IF(InfosVentesAmiensFoireBAC25!T51=$A$2,IF(InfosVentesAmiensFoireBAC25!R51&lt;1,TablVentesAmiensFoireBAC25!AA51*70%),"")</f>
        <v/>
      </c>
      <c r="G50" s="114" t="str">
        <f>IF(InfosVentesAmiensFoireBAC25!T51=$A$2,TablVentesAmiensFoireBAC25!AB51,"")</f>
        <v/>
      </c>
      <c r="H50" s="90" t="str">
        <f t="shared" si="0"/>
        <v/>
      </c>
      <c r="I50" s="113" t="str">
        <f t="shared" si="1"/>
        <v/>
      </c>
      <c r="J50" s="113" t="str">
        <f t="shared" si="2"/>
        <v/>
      </c>
      <c r="K50" s="112"/>
      <c r="L50" s="113" t="str">
        <f t="shared" si="3"/>
        <v/>
      </c>
      <c r="M50" s="123" t="str">
        <f>IF(TablVentesAmiensFoireBAC25!P51&gt;30,L50,"")</f>
        <v/>
      </c>
      <c r="N50" s="123" t="str">
        <f>IF(TablVentesAmiensFoireBAC25!P51&gt;30,"",L50)</f>
        <v/>
      </c>
    </row>
    <row r="51" spans="1:14" ht="14.25" customHeight="1" thickBot="1" x14ac:dyDescent="0.35">
      <c r="A51" s="79" t="str">
        <f>IF(InfosVentesAmiensFoireBAC25!T52=$A$2,InfosVentesAmiensFoireBAC25!D52,"")</f>
        <v/>
      </c>
      <c r="B51" s="79">
        <f>IF(InfosVentesAmiensFoireBAC25!$T$4=$A$2,InfosVentesAmiensFoireBAC25!Z52,"")</f>
        <v>0</v>
      </c>
      <c r="C51" s="79" t="str">
        <f>IF(InfosVentesAmiensFoireBAC25!T52=$A$2,TablVentesAmiensFoireBAC25!S52,"")</f>
        <v/>
      </c>
      <c r="D51" s="114" t="str">
        <f>IF(InfosVentesAmiensFoireBAC25!T52=$A$2,IF(InfosVentesAmiensFoireBAC25!R52&lt;1,TablVentesAmiensFoireBAC25!S52*70%),"")</f>
        <v/>
      </c>
      <c r="E51" s="114" t="str">
        <f>IF(InfosVentesAmiensFoireBAC25!T52=$A$2,IF(InfosVentesAmiensFoireBAC25!R52&lt;1,TablVentesAmiensFoireBAC25!T52*70%),"")</f>
        <v/>
      </c>
      <c r="F51" s="114" t="str">
        <f>IF(InfosVentesAmiensFoireBAC25!T52=$A$2,IF(InfosVentesAmiensFoireBAC25!R52&lt;1,TablVentesAmiensFoireBAC25!AA52*70%),"")</f>
        <v/>
      </c>
      <c r="G51" s="114" t="str">
        <f>IF(InfosVentesAmiensFoireBAC25!T52=$A$2,TablVentesAmiensFoireBAC25!AB52,"")</f>
        <v/>
      </c>
      <c r="H51" s="90" t="str">
        <f t="shared" si="0"/>
        <v/>
      </c>
      <c r="I51" s="113" t="str">
        <f t="shared" si="1"/>
        <v/>
      </c>
      <c r="J51" s="113" t="str">
        <f t="shared" si="2"/>
        <v/>
      </c>
      <c r="K51" s="112"/>
      <c r="L51" s="113" t="str">
        <f t="shared" si="3"/>
        <v/>
      </c>
      <c r="M51" s="123" t="str">
        <f>IF(TablVentesAmiensFoireBAC25!P52&gt;30,L51,"")</f>
        <v/>
      </c>
      <c r="N51" s="123" t="str">
        <f>IF(TablVentesAmiensFoireBAC25!P52&gt;30,"",L51)</f>
        <v/>
      </c>
    </row>
    <row r="52" spans="1:14" ht="14.25" customHeight="1" thickBot="1" x14ac:dyDescent="0.35">
      <c r="A52" s="79" t="str">
        <f>IF(InfosVentesAmiensFoireBAC25!T53=$A$2,InfosVentesAmiensFoireBAC25!D53,"")</f>
        <v/>
      </c>
      <c r="B52" s="79">
        <f>IF(InfosVentesAmiensFoireBAC25!$T$4=$A$2,InfosVentesAmiensFoireBAC25!Z53,"")</f>
        <v>0</v>
      </c>
      <c r="C52" s="79" t="str">
        <f>IF(InfosVentesAmiensFoireBAC25!T53=$A$2,TablVentesAmiensFoireBAC25!S53,"")</f>
        <v/>
      </c>
      <c r="D52" s="114" t="str">
        <f>IF(InfosVentesAmiensFoireBAC25!T53=$A$2,IF(InfosVentesAmiensFoireBAC25!R53&lt;1,TablVentesAmiensFoireBAC25!S53*70%),"")</f>
        <v/>
      </c>
      <c r="E52" s="114" t="str">
        <f>IF(InfosVentesAmiensFoireBAC25!T53=$A$2,IF(InfosVentesAmiensFoireBAC25!R53&lt;1,TablVentesAmiensFoireBAC25!T53*70%),"")</f>
        <v/>
      </c>
      <c r="F52" s="114" t="str">
        <f>IF(InfosVentesAmiensFoireBAC25!T53=$A$2,IF(InfosVentesAmiensFoireBAC25!R53&lt;1,TablVentesAmiensFoireBAC25!AA53*70%),"")</f>
        <v/>
      </c>
      <c r="G52" s="114" t="str">
        <f>IF(InfosVentesAmiensFoireBAC25!T53=$A$2,TablVentesAmiensFoireBAC25!AB53,"")</f>
        <v/>
      </c>
      <c r="H52" s="90" t="str">
        <f t="shared" si="0"/>
        <v/>
      </c>
      <c r="I52" s="113" t="str">
        <f t="shared" si="1"/>
        <v/>
      </c>
      <c r="J52" s="113" t="str">
        <f t="shared" si="2"/>
        <v/>
      </c>
      <c r="K52" s="112"/>
      <c r="L52" s="113" t="str">
        <f t="shared" si="3"/>
        <v/>
      </c>
      <c r="M52" s="123" t="str">
        <f>IF(TablVentesAmiensFoireBAC25!P53&gt;30,L52,"")</f>
        <v/>
      </c>
      <c r="N52" s="123" t="str">
        <f>IF(TablVentesAmiensFoireBAC25!P53&gt;30,"",L52)</f>
        <v/>
      </c>
    </row>
    <row r="53" spans="1:14" ht="14.25" customHeight="1" thickBot="1" x14ac:dyDescent="0.35">
      <c r="A53" s="79" t="str">
        <f>IF(InfosVentesAmiensFoireBAC25!T54=$A$2,InfosVentesAmiensFoireBAC25!D54,"")</f>
        <v/>
      </c>
      <c r="B53" s="79">
        <f>IF(InfosVentesAmiensFoireBAC25!$T$4=$A$2,InfosVentesAmiensFoireBAC25!Z54,"")</f>
        <v>0</v>
      </c>
      <c r="C53" s="79" t="str">
        <f>IF(InfosVentesAmiensFoireBAC25!T54=$A$2,TablVentesAmiensFoireBAC25!S54,"")</f>
        <v/>
      </c>
      <c r="D53" s="114" t="str">
        <f>IF(InfosVentesAmiensFoireBAC25!T54=$A$2,IF(InfosVentesAmiensFoireBAC25!R54&lt;1,TablVentesAmiensFoireBAC25!S54*70%),"")</f>
        <v/>
      </c>
      <c r="E53" s="114" t="str">
        <f>IF(InfosVentesAmiensFoireBAC25!T54=$A$2,IF(InfosVentesAmiensFoireBAC25!R54&lt;1,TablVentesAmiensFoireBAC25!T54*70%),"")</f>
        <v/>
      </c>
      <c r="F53" s="114" t="str">
        <f>IF(InfosVentesAmiensFoireBAC25!T54=$A$2,IF(InfosVentesAmiensFoireBAC25!R54&lt;1,TablVentesAmiensFoireBAC25!AA54*70%),"")</f>
        <v/>
      </c>
      <c r="G53" s="114" t="str">
        <f>IF(InfosVentesAmiensFoireBAC25!T54=$A$2,TablVentesAmiensFoireBAC25!AB54,"")</f>
        <v/>
      </c>
      <c r="H53" s="90" t="str">
        <f t="shared" si="0"/>
        <v/>
      </c>
      <c r="I53" s="113" t="str">
        <f t="shared" si="1"/>
        <v/>
      </c>
      <c r="J53" s="113" t="str">
        <f t="shared" si="2"/>
        <v/>
      </c>
      <c r="K53" s="112"/>
      <c r="L53" s="113" t="str">
        <f t="shared" si="3"/>
        <v/>
      </c>
      <c r="M53" s="123" t="str">
        <f>IF(TablVentesAmiensFoireBAC25!P54&gt;30,L53,"")</f>
        <v/>
      </c>
      <c r="N53" s="123" t="str">
        <f>IF(TablVentesAmiensFoireBAC25!P54&gt;30,"",L53)</f>
        <v/>
      </c>
    </row>
    <row r="54" spans="1:14" ht="14.25" customHeight="1" thickBot="1" x14ac:dyDescent="0.35">
      <c r="A54" s="79" t="str">
        <f>IF(InfosVentesAmiensFoireBAC25!T55=$A$2,InfosVentesAmiensFoireBAC25!D55,"")</f>
        <v/>
      </c>
      <c r="B54" s="79">
        <f>IF(InfosVentesAmiensFoireBAC25!$T$4=$A$2,InfosVentesAmiensFoireBAC25!Z55,"")</f>
        <v>0</v>
      </c>
      <c r="C54" s="79" t="str">
        <f>IF(InfosVentesAmiensFoireBAC25!T55=$A$2,TablVentesAmiensFoireBAC25!S55,"")</f>
        <v/>
      </c>
      <c r="D54" s="114" t="str">
        <f>IF(InfosVentesAmiensFoireBAC25!T55=$A$2,IF(InfosVentesAmiensFoireBAC25!R55&lt;1,TablVentesAmiensFoireBAC25!S55*70%),"")</f>
        <v/>
      </c>
      <c r="E54" s="114" t="str">
        <f>IF(InfosVentesAmiensFoireBAC25!T55=$A$2,IF(InfosVentesAmiensFoireBAC25!R55&lt;1,TablVentesAmiensFoireBAC25!T55*70%),"")</f>
        <v/>
      </c>
      <c r="F54" s="114" t="str">
        <f>IF(InfosVentesAmiensFoireBAC25!T55=$A$2,IF(InfosVentesAmiensFoireBAC25!R55&lt;1,TablVentesAmiensFoireBAC25!AA55*70%),"")</f>
        <v/>
      </c>
      <c r="G54" s="114" t="str">
        <f>IF(InfosVentesAmiensFoireBAC25!T55=$A$2,TablVentesAmiensFoireBAC25!AB55,"")</f>
        <v/>
      </c>
      <c r="H54" s="90" t="str">
        <f t="shared" si="0"/>
        <v/>
      </c>
      <c r="I54" s="113" t="str">
        <f t="shared" si="1"/>
        <v/>
      </c>
      <c r="J54" s="113" t="str">
        <f t="shared" si="2"/>
        <v/>
      </c>
      <c r="K54" s="112"/>
      <c r="L54" s="113" t="str">
        <f t="shared" si="3"/>
        <v/>
      </c>
      <c r="M54" s="123" t="str">
        <f>IF(TablVentesAmiensFoireBAC25!P55&gt;30,L54,"")</f>
        <v/>
      </c>
      <c r="N54" s="123" t="str">
        <f>IF(TablVentesAmiensFoireBAC25!P55&gt;30,"",L54)</f>
        <v/>
      </c>
    </row>
    <row r="55" spans="1:14" ht="14.25" customHeight="1" thickBot="1" x14ac:dyDescent="0.35">
      <c r="A55" s="79" t="str">
        <f>IF(InfosVentesAmiensFoireBAC25!T56=$A$2,InfosVentesAmiensFoireBAC25!D56,"")</f>
        <v/>
      </c>
      <c r="B55" s="79">
        <f>IF(InfosVentesAmiensFoireBAC25!$T$4=$A$2,InfosVentesAmiensFoireBAC25!Z56,"")</f>
        <v>0</v>
      </c>
      <c r="C55" s="79" t="str">
        <f>IF(InfosVentesAmiensFoireBAC25!T56=$A$2,TablVentesAmiensFoireBAC25!S56,"")</f>
        <v/>
      </c>
      <c r="D55" s="114" t="str">
        <f>IF(InfosVentesAmiensFoireBAC25!T56=$A$2,IF(InfosVentesAmiensFoireBAC25!R56&lt;1,TablVentesAmiensFoireBAC25!S56*70%),"")</f>
        <v/>
      </c>
      <c r="E55" s="114" t="str">
        <f>IF(InfosVentesAmiensFoireBAC25!T56=$A$2,IF(InfosVentesAmiensFoireBAC25!R56&lt;1,TablVentesAmiensFoireBAC25!T56*70%),"")</f>
        <v/>
      </c>
      <c r="F55" s="114" t="str">
        <f>IF(InfosVentesAmiensFoireBAC25!T56=$A$2,IF(InfosVentesAmiensFoireBAC25!R56&lt;1,TablVentesAmiensFoireBAC25!AA56*70%),"")</f>
        <v/>
      </c>
      <c r="G55" s="114" t="str">
        <f>IF(InfosVentesAmiensFoireBAC25!T56=$A$2,TablVentesAmiensFoireBAC25!AB56,"")</f>
        <v/>
      </c>
      <c r="H55" s="90" t="str">
        <f t="shared" si="0"/>
        <v/>
      </c>
      <c r="I55" s="113" t="str">
        <f t="shared" si="1"/>
        <v/>
      </c>
      <c r="J55" s="113" t="str">
        <f t="shared" si="2"/>
        <v/>
      </c>
      <c r="K55" s="112"/>
      <c r="L55" s="113" t="str">
        <f t="shared" si="3"/>
        <v/>
      </c>
      <c r="M55" s="123" t="str">
        <f>IF(TablVentesAmiensFoireBAC25!P56&gt;30,L55,"")</f>
        <v/>
      </c>
      <c r="N55" s="123" t="str">
        <f>IF(TablVentesAmiensFoireBAC25!P56&gt;30,"",L55)</f>
        <v/>
      </c>
    </row>
    <row r="56" spans="1:14" ht="14.25" customHeight="1" thickBot="1" x14ac:dyDescent="0.35">
      <c r="A56" s="79" t="str">
        <f>IF(InfosVentesAmiensFoireBAC25!T57=$A$2,InfosVentesAmiensFoireBAC25!D57,"")</f>
        <v/>
      </c>
      <c r="B56" s="79">
        <f>IF(InfosVentesAmiensFoireBAC25!$T$4=$A$2,InfosVentesAmiensFoireBAC25!Z57,"")</f>
        <v>0</v>
      </c>
      <c r="C56" s="79" t="str">
        <f>IF(InfosVentesAmiensFoireBAC25!T57=$A$2,TablVentesAmiensFoireBAC25!S57,"")</f>
        <v/>
      </c>
      <c r="D56" s="114" t="str">
        <f>IF(InfosVentesAmiensFoireBAC25!T57=$A$2,IF(InfosVentesAmiensFoireBAC25!R57&lt;1,TablVentesAmiensFoireBAC25!S57*70%),"")</f>
        <v/>
      </c>
      <c r="E56" s="114" t="str">
        <f>IF(InfosVentesAmiensFoireBAC25!T57=$A$2,IF(InfosVentesAmiensFoireBAC25!R57&lt;1,TablVentesAmiensFoireBAC25!T57*70%),"")</f>
        <v/>
      </c>
      <c r="F56" s="114" t="str">
        <f>IF(InfosVentesAmiensFoireBAC25!T57=$A$2,IF(InfosVentesAmiensFoireBAC25!R57&lt;1,TablVentesAmiensFoireBAC25!AA57*70%),"")</f>
        <v/>
      </c>
      <c r="G56" s="114" t="str">
        <f>IF(InfosVentesAmiensFoireBAC25!T57=$A$2,TablVentesAmiensFoireBAC25!AB57,"")</f>
        <v/>
      </c>
      <c r="H56" s="90" t="str">
        <f t="shared" si="0"/>
        <v/>
      </c>
      <c r="I56" s="113" t="str">
        <f t="shared" si="1"/>
        <v/>
      </c>
      <c r="J56" s="113" t="str">
        <f t="shared" si="2"/>
        <v/>
      </c>
      <c r="K56" s="112"/>
      <c r="L56" s="113" t="str">
        <f t="shared" si="3"/>
        <v/>
      </c>
      <c r="M56" s="123" t="str">
        <f>IF(TablVentesAmiensFoireBAC25!P57&gt;30,L56,"")</f>
        <v/>
      </c>
      <c r="N56" s="123" t="str">
        <f>IF(TablVentesAmiensFoireBAC25!P57&gt;30,"",L56)</f>
        <v/>
      </c>
    </row>
    <row r="57" spans="1:14" ht="14.25" customHeight="1" thickBot="1" x14ac:dyDescent="0.35">
      <c r="A57" s="79" t="str">
        <f>IF(InfosVentesAmiensFoireBAC25!T58=$A$2,InfosVentesAmiensFoireBAC25!D58,"")</f>
        <v/>
      </c>
      <c r="B57" s="79">
        <f>IF(InfosVentesAmiensFoireBAC25!$T$4=$A$2,InfosVentesAmiensFoireBAC25!Z58,"")</f>
        <v>0</v>
      </c>
      <c r="C57" s="79" t="str">
        <f>IF(InfosVentesAmiensFoireBAC25!T58=$A$2,TablVentesAmiensFoireBAC25!S58,"")</f>
        <v/>
      </c>
      <c r="D57" s="114" t="str">
        <f>IF(InfosVentesAmiensFoireBAC25!T58=$A$2,IF(InfosVentesAmiensFoireBAC25!R58&lt;1,TablVentesAmiensFoireBAC25!S58*70%),"")</f>
        <v/>
      </c>
      <c r="E57" s="114" t="str">
        <f>IF(InfosVentesAmiensFoireBAC25!T58=$A$2,IF(InfosVentesAmiensFoireBAC25!R58&lt;1,TablVentesAmiensFoireBAC25!T58*70%),"")</f>
        <v/>
      </c>
      <c r="F57" s="114" t="str">
        <f>IF(InfosVentesAmiensFoireBAC25!T58=$A$2,IF(InfosVentesAmiensFoireBAC25!R58&lt;1,TablVentesAmiensFoireBAC25!AA58*70%),"")</f>
        <v/>
      </c>
      <c r="G57" s="114" t="str">
        <f>IF(InfosVentesAmiensFoireBAC25!T58=$A$2,TablVentesAmiensFoireBAC25!AB58,"")</f>
        <v/>
      </c>
      <c r="H57" s="90" t="str">
        <f t="shared" si="0"/>
        <v/>
      </c>
      <c r="I57" s="113" t="str">
        <f t="shared" si="1"/>
        <v/>
      </c>
      <c r="J57" s="113" t="str">
        <f t="shared" si="2"/>
        <v/>
      </c>
      <c r="K57" s="112"/>
      <c r="L57" s="113" t="str">
        <f t="shared" si="3"/>
        <v/>
      </c>
      <c r="M57" s="123" t="str">
        <f>IF(TablVentesAmiensFoireBAC25!P58&gt;30,L57,"")</f>
        <v/>
      </c>
      <c r="N57" s="123" t="str">
        <f>IF(TablVentesAmiensFoireBAC25!P58&gt;30,"",L57)</f>
        <v/>
      </c>
    </row>
    <row r="58" spans="1:14" ht="14.25" customHeight="1" thickBot="1" x14ac:dyDescent="0.35">
      <c r="A58" s="79" t="str">
        <f>IF(InfosVentesAmiensFoireBAC25!T59=$A$2,InfosVentesAmiensFoireBAC25!D59,"")</f>
        <v/>
      </c>
      <c r="B58" s="79">
        <f>IF(InfosVentesAmiensFoireBAC25!$T$4=$A$2,InfosVentesAmiensFoireBAC25!Z59,"")</f>
        <v>0</v>
      </c>
      <c r="C58" s="79" t="str">
        <f>IF(InfosVentesAmiensFoireBAC25!T59=$A$2,TablVentesAmiensFoireBAC25!S59,"")</f>
        <v/>
      </c>
      <c r="D58" s="114" t="str">
        <f>IF(InfosVentesAmiensFoireBAC25!T59=$A$2,IF(InfosVentesAmiensFoireBAC25!R59&lt;1,TablVentesAmiensFoireBAC25!S59*70%),"")</f>
        <v/>
      </c>
      <c r="E58" s="114" t="str">
        <f>IF(InfosVentesAmiensFoireBAC25!T59=$A$2,IF(InfosVentesAmiensFoireBAC25!R59&lt;1,TablVentesAmiensFoireBAC25!T59*70%),"")</f>
        <v/>
      </c>
      <c r="F58" s="114" t="str">
        <f>IF(InfosVentesAmiensFoireBAC25!T59=$A$2,IF(InfosVentesAmiensFoireBAC25!R59&lt;1,TablVentesAmiensFoireBAC25!AA59*70%),"")</f>
        <v/>
      </c>
      <c r="G58" s="114" t="str">
        <f>IF(InfosVentesAmiensFoireBAC25!T59=$A$2,TablVentesAmiensFoireBAC25!AB59,"")</f>
        <v/>
      </c>
      <c r="H58" s="90" t="str">
        <f t="shared" si="0"/>
        <v/>
      </c>
      <c r="I58" s="113" t="str">
        <f t="shared" si="1"/>
        <v/>
      </c>
      <c r="J58" s="113" t="str">
        <f t="shared" si="2"/>
        <v/>
      </c>
      <c r="K58" s="112"/>
      <c r="L58" s="113" t="str">
        <f t="shared" si="3"/>
        <v/>
      </c>
      <c r="M58" s="123" t="str">
        <f>IF(TablVentesAmiensFoireBAC25!P59&gt;30,L58,"")</f>
        <v/>
      </c>
      <c r="N58" s="123" t="str">
        <f>IF(TablVentesAmiensFoireBAC25!P59&gt;30,"",L58)</f>
        <v/>
      </c>
    </row>
    <row r="59" spans="1:14" ht="14.25" customHeight="1" thickBot="1" x14ac:dyDescent="0.35">
      <c r="A59" s="79" t="str">
        <f>IF(InfosVentesAmiensFoireBAC25!T60=$A$2,InfosVentesAmiensFoireBAC25!D60,"")</f>
        <v/>
      </c>
      <c r="B59" s="79">
        <f>IF(InfosVentesAmiensFoireBAC25!$T$4=$A$2,InfosVentesAmiensFoireBAC25!Z60,"")</f>
        <v>0</v>
      </c>
      <c r="C59" s="79" t="str">
        <f>IF(InfosVentesAmiensFoireBAC25!T60=$A$2,TablVentesAmiensFoireBAC25!S60,"")</f>
        <v/>
      </c>
      <c r="D59" s="114" t="str">
        <f>IF(InfosVentesAmiensFoireBAC25!T60=$A$2,IF(InfosVentesAmiensFoireBAC25!R60&lt;1,TablVentesAmiensFoireBAC25!S60*70%),"")</f>
        <v/>
      </c>
      <c r="E59" s="114" t="str">
        <f>IF(InfosVentesAmiensFoireBAC25!T60=$A$2,IF(InfosVentesAmiensFoireBAC25!R60&lt;1,TablVentesAmiensFoireBAC25!T60*70%),"")</f>
        <v/>
      </c>
      <c r="F59" s="114" t="str">
        <f>IF(InfosVentesAmiensFoireBAC25!T60=$A$2,IF(InfosVentesAmiensFoireBAC25!R60&lt;1,TablVentesAmiensFoireBAC25!AA60*70%),"")</f>
        <v/>
      </c>
      <c r="G59" s="114" t="str">
        <f>IF(InfosVentesAmiensFoireBAC25!T60=$A$2,TablVentesAmiensFoireBAC25!AB60,"")</f>
        <v/>
      </c>
      <c r="H59" s="90" t="str">
        <f t="shared" si="0"/>
        <v/>
      </c>
      <c r="I59" s="113" t="str">
        <f t="shared" si="1"/>
        <v/>
      </c>
      <c r="J59" s="113" t="str">
        <f t="shared" si="2"/>
        <v/>
      </c>
      <c r="K59" s="112"/>
      <c r="L59" s="113" t="str">
        <f t="shared" si="3"/>
        <v/>
      </c>
      <c r="M59" s="123" t="str">
        <f>IF(TablVentesAmiensFoireBAC25!P60&gt;30,L59,"")</f>
        <v/>
      </c>
      <c r="N59" s="123" t="str">
        <f>IF(TablVentesAmiensFoireBAC25!P60&gt;30,"",L59)</f>
        <v/>
      </c>
    </row>
    <row r="60" spans="1:14" ht="14.25" customHeight="1" thickBot="1" x14ac:dyDescent="0.35">
      <c r="A60" s="79" t="str">
        <f>IF(InfosVentesAmiensFoireBAC25!T61=$A$2,InfosVentesAmiensFoireBAC25!D61,"")</f>
        <v/>
      </c>
      <c r="B60" s="79">
        <f>IF(InfosVentesAmiensFoireBAC25!$T$4=$A$2,InfosVentesAmiensFoireBAC25!Z61,"")</f>
        <v>0</v>
      </c>
      <c r="C60" s="79" t="str">
        <f>IF(InfosVentesAmiensFoireBAC25!T61=$A$2,TablVentesAmiensFoireBAC25!S61,"")</f>
        <v/>
      </c>
      <c r="D60" s="114" t="str">
        <f>IF(InfosVentesAmiensFoireBAC25!T61=$A$2,IF(InfosVentesAmiensFoireBAC25!R61&lt;1,TablVentesAmiensFoireBAC25!S61*70%),"")</f>
        <v/>
      </c>
      <c r="E60" s="114" t="str">
        <f>IF(InfosVentesAmiensFoireBAC25!T61=$A$2,IF(InfosVentesAmiensFoireBAC25!R61&lt;1,TablVentesAmiensFoireBAC25!T61*70%),"")</f>
        <v/>
      </c>
      <c r="F60" s="114" t="str">
        <f>IF(InfosVentesAmiensFoireBAC25!T61=$A$2,IF(InfosVentesAmiensFoireBAC25!R61&lt;1,TablVentesAmiensFoireBAC25!AA61*70%),"")</f>
        <v/>
      </c>
      <c r="G60" s="114" t="str">
        <f>IF(InfosVentesAmiensFoireBAC25!T61=$A$2,TablVentesAmiensFoireBAC25!AB61,"")</f>
        <v/>
      </c>
      <c r="H60" s="90" t="str">
        <f t="shared" si="0"/>
        <v/>
      </c>
      <c r="I60" s="113" t="str">
        <f t="shared" si="1"/>
        <v/>
      </c>
      <c r="J60" s="113" t="str">
        <f t="shared" si="2"/>
        <v/>
      </c>
      <c r="K60" s="112"/>
      <c r="L60" s="113" t="str">
        <f t="shared" si="3"/>
        <v/>
      </c>
      <c r="M60" s="123" t="str">
        <f>IF(TablVentesAmiensFoireBAC25!P61&gt;30,L60,"")</f>
        <v/>
      </c>
      <c r="N60" s="123" t="str">
        <f>IF(TablVentesAmiensFoireBAC25!P61&gt;30,"",L60)</f>
        <v/>
      </c>
    </row>
    <row r="61" spans="1:14" ht="14.25" customHeight="1" thickBot="1" x14ac:dyDescent="0.35">
      <c r="A61" s="79" t="str">
        <f>IF(InfosVentesAmiensFoireBAC25!T62=$A$2,InfosVentesAmiensFoireBAC25!D62,"")</f>
        <v/>
      </c>
      <c r="B61" s="79">
        <f>IF(InfosVentesAmiensFoireBAC25!$T$4=$A$2,InfosVentesAmiensFoireBAC25!Z62,"")</f>
        <v>0</v>
      </c>
      <c r="C61" s="79" t="str">
        <f>IF(InfosVentesAmiensFoireBAC25!T62=$A$2,TablVentesAmiensFoireBAC25!S62,"")</f>
        <v/>
      </c>
      <c r="D61" s="114" t="str">
        <f>IF(InfosVentesAmiensFoireBAC25!T62=$A$2,IF(InfosVentesAmiensFoireBAC25!R62&lt;1,TablVentesAmiensFoireBAC25!S62*70%),"")</f>
        <v/>
      </c>
      <c r="E61" s="114" t="str">
        <f>IF(InfosVentesAmiensFoireBAC25!T62=$A$2,IF(InfosVentesAmiensFoireBAC25!R62&lt;1,TablVentesAmiensFoireBAC25!T62*70%),"")</f>
        <v/>
      </c>
      <c r="F61" s="114" t="str">
        <f>IF(InfosVentesAmiensFoireBAC25!T62=$A$2,IF(InfosVentesAmiensFoireBAC25!R62&lt;1,TablVentesAmiensFoireBAC25!AA62*70%),"")</f>
        <v/>
      </c>
      <c r="G61" s="114" t="str">
        <f>IF(InfosVentesAmiensFoireBAC25!T62=$A$2,TablVentesAmiensFoireBAC25!AB62,"")</f>
        <v/>
      </c>
      <c r="H61" s="90" t="str">
        <f t="shared" si="0"/>
        <v/>
      </c>
      <c r="I61" s="113" t="str">
        <f t="shared" si="1"/>
        <v/>
      </c>
      <c r="J61" s="113" t="str">
        <f t="shared" si="2"/>
        <v/>
      </c>
      <c r="K61" s="112"/>
      <c r="L61" s="113" t="str">
        <f t="shared" si="3"/>
        <v/>
      </c>
      <c r="M61" s="123" t="str">
        <f>IF(TablVentesAmiensFoireBAC25!P62&gt;30,L61,"")</f>
        <v/>
      </c>
      <c r="N61" s="123" t="str">
        <f>IF(TablVentesAmiensFoireBAC25!P62&gt;30,"",L61)</f>
        <v/>
      </c>
    </row>
    <row r="62" spans="1:14" ht="14.25" customHeight="1" thickBot="1" x14ac:dyDescent="0.35">
      <c r="A62" s="79" t="str">
        <f>IF(InfosVentesAmiensFoireBAC25!T63=$A$2,InfosVentesAmiensFoireBAC25!D63,"")</f>
        <v/>
      </c>
      <c r="B62" s="79">
        <f>IF(InfosVentesAmiensFoireBAC25!$T$4=$A$2,InfosVentesAmiensFoireBAC25!Z63,"")</f>
        <v>0</v>
      </c>
      <c r="C62" s="79" t="str">
        <f>IF(InfosVentesAmiensFoireBAC25!T63=$A$2,TablVentesAmiensFoireBAC25!S63,"")</f>
        <v/>
      </c>
      <c r="D62" s="114" t="str">
        <f>IF(InfosVentesAmiensFoireBAC25!T63=$A$2,IF(InfosVentesAmiensFoireBAC25!R63&lt;1,TablVentesAmiensFoireBAC25!S63*70%),"")</f>
        <v/>
      </c>
      <c r="E62" s="114" t="str">
        <f>IF(InfosVentesAmiensFoireBAC25!T63=$A$2,IF(InfosVentesAmiensFoireBAC25!R63&lt;1,TablVentesAmiensFoireBAC25!T63*70%),"")</f>
        <v/>
      </c>
      <c r="F62" s="114" t="str">
        <f>IF(InfosVentesAmiensFoireBAC25!T63=$A$2,IF(InfosVentesAmiensFoireBAC25!R63&lt;1,TablVentesAmiensFoireBAC25!AA63*70%),"")</f>
        <v/>
      </c>
      <c r="G62" s="114" t="str">
        <f>IF(InfosVentesAmiensFoireBAC25!T63=$A$2,TablVentesAmiensFoireBAC25!AB63,"")</f>
        <v/>
      </c>
      <c r="H62" s="90" t="str">
        <f t="shared" si="0"/>
        <v/>
      </c>
      <c r="I62" s="113" t="str">
        <f t="shared" si="1"/>
        <v/>
      </c>
      <c r="J62" s="113" t="str">
        <f t="shared" si="2"/>
        <v/>
      </c>
      <c r="K62" s="112"/>
      <c r="L62" s="113" t="str">
        <f t="shared" si="3"/>
        <v/>
      </c>
      <c r="M62" s="123" t="str">
        <f>IF(TablVentesAmiensFoireBAC25!P63&gt;30,L62,"")</f>
        <v/>
      </c>
      <c r="N62" s="123" t="str">
        <f>IF(TablVentesAmiensFoireBAC25!P63&gt;30,"",L62)</f>
        <v/>
      </c>
    </row>
    <row r="63" spans="1:14" ht="14.25" customHeight="1" thickBot="1" x14ac:dyDescent="0.35">
      <c r="A63" s="79" t="str">
        <f>IF(InfosVentesAmiensFoireBAC25!T64=$A$2,InfosVentesAmiensFoireBAC25!D64,"")</f>
        <v/>
      </c>
      <c r="B63" s="79">
        <f>IF(InfosVentesAmiensFoireBAC25!$T$4=$A$2,InfosVentesAmiensFoireBAC25!Z64,"")</f>
        <v>0</v>
      </c>
      <c r="C63" s="79" t="str">
        <f>IF(InfosVentesAmiensFoireBAC25!T64=$A$2,TablVentesAmiensFoireBAC25!S64,"")</f>
        <v/>
      </c>
      <c r="D63" s="114" t="str">
        <f>IF(InfosVentesAmiensFoireBAC25!T64=$A$2,IF(InfosVentesAmiensFoireBAC25!R64&lt;1,TablVentesAmiensFoireBAC25!S64*70%),"")</f>
        <v/>
      </c>
      <c r="E63" s="114" t="str">
        <f>IF(InfosVentesAmiensFoireBAC25!T64=$A$2,IF(InfosVentesAmiensFoireBAC25!R64&lt;1,TablVentesAmiensFoireBAC25!T64*70%),"")</f>
        <v/>
      </c>
      <c r="F63" s="114" t="str">
        <f>IF(InfosVentesAmiensFoireBAC25!T64=$A$2,IF(InfosVentesAmiensFoireBAC25!R64&lt;1,TablVentesAmiensFoireBAC25!AA64*70%),"")</f>
        <v/>
      </c>
      <c r="G63" s="114" t="str">
        <f>IF(InfosVentesAmiensFoireBAC25!T64=$A$2,TablVentesAmiensFoireBAC25!AB64,"")</f>
        <v/>
      </c>
      <c r="H63" s="90" t="str">
        <f t="shared" si="0"/>
        <v/>
      </c>
      <c r="I63" s="113" t="str">
        <f t="shared" si="1"/>
        <v/>
      </c>
      <c r="J63" s="113" t="str">
        <f t="shared" si="2"/>
        <v/>
      </c>
      <c r="K63" s="112"/>
      <c r="L63" s="113" t="str">
        <f t="shared" si="3"/>
        <v/>
      </c>
      <c r="M63" s="123" t="str">
        <f>IF(TablVentesAmiensFoireBAC25!P64&gt;30,L63,"")</f>
        <v/>
      </c>
      <c r="N63" s="123" t="str">
        <f>IF(TablVentesAmiensFoireBAC25!P64&gt;30,"",L63)</f>
        <v/>
      </c>
    </row>
    <row r="64" spans="1:14" ht="14.25" customHeight="1" thickBot="1" x14ac:dyDescent="0.35">
      <c r="A64" s="79" t="str">
        <f>IF(InfosVentesAmiensFoireBAC25!T65=$A$2,InfosVentesAmiensFoireBAC25!D65,"")</f>
        <v/>
      </c>
      <c r="B64" s="79">
        <f>IF(InfosVentesAmiensFoireBAC25!$T$4=$A$2,InfosVentesAmiensFoireBAC25!Z65,"")</f>
        <v>0</v>
      </c>
      <c r="C64" s="79" t="str">
        <f>IF(InfosVentesAmiensFoireBAC25!T65=$A$2,TablVentesAmiensFoireBAC25!S65,"")</f>
        <v/>
      </c>
      <c r="D64" s="114" t="str">
        <f>IF(InfosVentesAmiensFoireBAC25!T65=$A$2,IF(InfosVentesAmiensFoireBAC25!R65&lt;1,TablVentesAmiensFoireBAC25!S65*70%),"")</f>
        <v/>
      </c>
      <c r="E64" s="114" t="str">
        <f>IF(InfosVentesAmiensFoireBAC25!T65=$A$2,IF(InfosVentesAmiensFoireBAC25!R65&lt;1,TablVentesAmiensFoireBAC25!T65*70%),"")</f>
        <v/>
      </c>
      <c r="F64" s="114" t="str">
        <f>IF(InfosVentesAmiensFoireBAC25!T65=$A$2,IF(InfosVentesAmiensFoireBAC25!R65&lt;1,TablVentesAmiensFoireBAC25!AA65*70%),"")</f>
        <v/>
      </c>
      <c r="G64" s="114" t="str">
        <f>IF(InfosVentesAmiensFoireBAC25!T65=$A$2,TablVentesAmiensFoireBAC25!AB65,"")</f>
        <v/>
      </c>
      <c r="H64" s="90" t="str">
        <f t="shared" si="0"/>
        <v/>
      </c>
      <c r="I64" s="113" t="str">
        <f t="shared" si="1"/>
        <v/>
      </c>
      <c r="J64" s="113" t="str">
        <f t="shared" si="2"/>
        <v/>
      </c>
      <c r="K64" s="112"/>
      <c r="L64" s="113" t="str">
        <f t="shared" si="3"/>
        <v/>
      </c>
      <c r="M64" s="123" t="str">
        <f>IF(TablVentesAmiensFoireBAC25!P65&gt;30,L64,"")</f>
        <v/>
      </c>
      <c r="N64" s="123" t="str">
        <f>IF(TablVentesAmiensFoireBAC25!P65&gt;30,"",L64)</f>
        <v/>
      </c>
    </row>
    <row r="65" spans="1:14" ht="14.25" customHeight="1" thickBot="1" x14ac:dyDescent="0.35">
      <c r="A65" s="79" t="str">
        <f>IF(InfosVentesAmiensFoireBAC25!T66=$A$2,InfosVentesAmiensFoireBAC25!D66,"")</f>
        <v/>
      </c>
      <c r="B65" s="79">
        <f>IF(InfosVentesAmiensFoireBAC25!$T$4=$A$2,InfosVentesAmiensFoireBAC25!Z66,"")</f>
        <v>0</v>
      </c>
      <c r="C65" s="79" t="str">
        <f>IF(InfosVentesAmiensFoireBAC25!T66=$A$2,TablVentesAmiensFoireBAC25!S66,"")</f>
        <v/>
      </c>
      <c r="D65" s="114" t="str">
        <f>IF(InfosVentesAmiensFoireBAC25!T66=$A$2,IF(InfosVentesAmiensFoireBAC25!R66&lt;1,TablVentesAmiensFoireBAC25!S66*70%),"")</f>
        <v/>
      </c>
      <c r="E65" s="114" t="str">
        <f>IF(InfosVentesAmiensFoireBAC25!T66=$A$2,IF(InfosVentesAmiensFoireBAC25!R66&lt;1,TablVentesAmiensFoireBAC25!T66*70%),"")</f>
        <v/>
      </c>
      <c r="F65" s="114" t="str">
        <f>IF(InfosVentesAmiensFoireBAC25!T66=$A$2,IF(InfosVentesAmiensFoireBAC25!R66&lt;1,TablVentesAmiensFoireBAC25!AA66*70%),"")</f>
        <v/>
      </c>
      <c r="G65" s="114" t="str">
        <f>IF(InfosVentesAmiensFoireBAC25!T66=$A$2,TablVentesAmiensFoireBAC25!AB66,"")</f>
        <v/>
      </c>
      <c r="H65" s="90" t="str">
        <f t="shared" si="0"/>
        <v/>
      </c>
      <c r="I65" s="113" t="str">
        <f t="shared" si="1"/>
        <v/>
      </c>
      <c r="J65" s="113" t="str">
        <f t="shared" si="2"/>
        <v/>
      </c>
      <c r="K65" s="112"/>
      <c r="L65" s="113" t="str">
        <f t="shared" si="3"/>
        <v/>
      </c>
      <c r="M65" s="123" t="str">
        <f>IF(TablVentesAmiensFoireBAC25!P66&gt;30,L65,"")</f>
        <v/>
      </c>
      <c r="N65" s="123" t="str">
        <f>IF(TablVentesAmiensFoireBAC25!P66&gt;30,"",L65)</f>
        <v/>
      </c>
    </row>
    <row r="66" spans="1:14" ht="14.25" customHeight="1" thickBot="1" x14ac:dyDescent="0.35">
      <c r="A66" s="79" t="str">
        <f>IF(InfosVentesAmiensFoireBAC25!T67=$A$2,InfosVentesAmiensFoireBAC25!D67,"")</f>
        <v/>
      </c>
      <c r="B66" s="79">
        <f>IF(InfosVentesAmiensFoireBAC25!$T$4=$A$2,InfosVentesAmiensFoireBAC25!Z67,"")</f>
        <v>0</v>
      </c>
      <c r="C66" s="79" t="str">
        <f>IF(InfosVentesAmiensFoireBAC25!T67=$A$2,TablVentesAmiensFoireBAC25!S67,"")</f>
        <v/>
      </c>
      <c r="D66" s="114" t="str">
        <f>IF(InfosVentesAmiensFoireBAC25!T67=$A$2,IF(InfosVentesAmiensFoireBAC25!R67&lt;1,TablVentesAmiensFoireBAC25!S67*70%),"")</f>
        <v/>
      </c>
      <c r="E66" s="114" t="str">
        <f>IF(InfosVentesAmiensFoireBAC25!T67=$A$2,IF(InfosVentesAmiensFoireBAC25!R67&lt;1,TablVentesAmiensFoireBAC25!T67*70%),"")</f>
        <v/>
      </c>
      <c r="F66" s="114" t="str">
        <f>IF(InfosVentesAmiensFoireBAC25!T67=$A$2,IF(InfosVentesAmiensFoireBAC25!R67&lt;1,TablVentesAmiensFoireBAC25!AA67*70%),"")</f>
        <v/>
      </c>
      <c r="G66" s="114" t="str">
        <f>IF(InfosVentesAmiensFoireBAC25!T67=$A$2,TablVentesAmiensFoireBAC25!AB67,"")</f>
        <v/>
      </c>
      <c r="H66" s="90" t="str">
        <f t="shared" si="0"/>
        <v/>
      </c>
      <c r="I66" s="113" t="str">
        <f t="shared" si="1"/>
        <v/>
      </c>
      <c r="J66" s="113" t="str">
        <f t="shared" si="2"/>
        <v/>
      </c>
      <c r="K66" s="112"/>
      <c r="L66" s="113" t="str">
        <f t="shared" si="3"/>
        <v/>
      </c>
      <c r="M66" s="123" t="str">
        <f>IF(TablVentesAmiensFoireBAC25!P67&gt;30,L66,"")</f>
        <v/>
      </c>
      <c r="N66" s="123" t="str">
        <f>IF(TablVentesAmiensFoireBAC25!P67&gt;30,"",L66)</f>
        <v/>
      </c>
    </row>
    <row r="67" spans="1:14" ht="14.25" customHeight="1" thickBot="1" x14ac:dyDescent="0.35">
      <c r="A67" s="79" t="str">
        <f>IF(InfosVentesAmiensFoireBAC25!T68=$A$2,InfosVentesAmiensFoireBAC25!D68,"")</f>
        <v/>
      </c>
      <c r="B67" s="79">
        <f>IF(InfosVentesAmiensFoireBAC25!$T$4=$A$2,InfosVentesAmiensFoireBAC25!Z68,"")</f>
        <v>0</v>
      </c>
      <c r="C67" s="79" t="str">
        <f>IF(InfosVentesAmiensFoireBAC25!T68=$A$2,TablVentesAmiensFoireBAC25!S68,"")</f>
        <v/>
      </c>
      <c r="D67" s="114" t="str">
        <f>IF(InfosVentesAmiensFoireBAC25!T68=$A$2,IF(InfosVentesAmiensFoireBAC25!R68&lt;1,TablVentesAmiensFoireBAC25!S68*70%),"")</f>
        <v/>
      </c>
      <c r="E67" s="114" t="str">
        <f>IF(InfosVentesAmiensFoireBAC25!T68=$A$2,IF(InfosVentesAmiensFoireBAC25!R68&lt;1,TablVentesAmiensFoireBAC25!T68*70%),"")</f>
        <v/>
      </c>
      <c r="F67" s="114" t="str">
        <f>IF(InfosVentesAmiensFoireBAC25!T68=$A$2,IF(InfosVentesAmiensFoireBAC25!R68&lt;1,TablVentesAmiensFoireBAC25!AA68*70%),"")</f>
        <v/>
      </c>
      <c r="G67" s="114" t="str">
        <f>IF(InfosVentesAmiensFoireBAC25!T68=$A$2,TablVentesAmiensFoireBAC25!AB68,"")</f>
        <v/>
      </c>
      <c r="H67" s="90" t="str">
        <f t="shared" si="0"/>
        <v/>
      </c>
      <c r="I67" s="113" t="str">
        <f t="shared" si="1"/>
        <v/>
      </c>
      <c r="J67" s="113" t="str">
        <f t="shared" si="2"/>
        <v/>
      </c>
      <c r="K67" s="112"/>
      <c r="L67" s="113" t="str">
        <f t="shared" si="3"/>
        <v/>
      </c>
      <c r="M67" s="123" t="str">
        <f>IF(TablVentesAmiensFoireBAC25!P68&gt;30,L67,"")</f>
        <v/>
      </c>
      <c r="N67" s="123" t="str">
        <f>IF(TablVentesAmiensFoireBAC25!P68&gt;30,"",L67)</f>
        <v/>
      </c>
    </row>
    <row r="68" spans="1:14" ht="14.25" customHeight="1" thickBot="1" x14ac:dyDescent="0.35">
      <c r="A68" s="79" t="str">
        <f>IF(InfosVentesAmiensFoireBAC25!T69=$A$2,InfosVentesAmiensFoireBAC25!D69,"")</f>
        <v/>
      </c>
      <c r="B68" s="79">
        <f>IF(InfosVentesAmiensFoireBAC25!$T$4=$A$2,InfosVentesAmiensFoireBAC25!Z69,"")</f>
        <v>0</v>
      </c>
      <c r="C68" s="79" t="str">
        <f>IF(InfosVentesAmiensFoireBAC25!T69=$A$2,TablVentesAmiensFoireBAC25!S69,"")</f>
        <v/>
      </c>
      <c r="D68" s="114" t="str">
        <f>IF(InfosVentesAmiensFoireBAC25!T69=$A$2,IF(InfosVentesAmiensFoireBAC25!R69&lt;1,TablVentesAmiensFoireBAC25!S69*70%),"")</f>
        <v/>
      </c>
      <c r="E68" s="114" t="str">
        <f>IF(InfosVentesAmiensFoireBAC25!T69=$A$2,IF(InfosVentesAmiensFoireBAC25!R69&lt;1,TablVentesAmiensFoireBAC25!T69*70%),"")</f>
        <v/>
      </c>
      <c r="F68" s="114" t="str">
        <f>IF(InfosVentesAmiensFoireBAC25!T69=$A$2,IF(InfosVentesAmiensFoireBAC25!R69&lt;1,TablVentesAmiensFoireBAC25!AA69*70%),"")</f>
        <v/>
      </c>
      <c r="G68" s="114" t="str">
        <f>IF(InfosVentesAmiensFoireBAC25!T69=$A$2,TablVentesAmiensFoireBAC25!AB69,"")</f>
        <v/>
      </c>
      <c r="H68" s="90" t="str">
        <f t="shared" ref="H68:H98" si="4">IF(ISERROR(ROUNDDOWN(C68/G68,1)),"",(ROUNDDOWN(C68/G68,1)))</f>
        <v/>
      </c>
      <c r="I68" s="113" t="str">
        <f t="shared" ref="I68:I98" si="5">IF(ISERROR(C68*5%),"",(C68*5%))</f>
        <v/>
      </c>
      <c r="J68" s="113" t="str">
        <f t="shared" ref="J68:J98" si="6">IF(ISERROR(F68*5%),"",(F68*5%))</f>
        <v/>
      </c>
      <c r="K68" s="112"/>
      <c r="L68" s="113" t="str">
        <f t="shared" ref="L68:L98" si="7">IF(ISERROR(I68+J68+K68),"",(I68+J68+K68))</f>
        <v/>
      </c>
      <c r="M68" s="123" t="str">
        <f>IF(TablVentesAmiensFoireBAC25!P69&gt;30,L68,"")</f>
        <v/>
      </c>
      <c r="N68" s="123" t="str">
        <f>IF(TablVentesAmiensFoireBAC25!P69&gt;30,"",L68)</f>
        <v/>
      </c>
    </row>
    <row r="69" spans="1:14" ht="14.25" customHeight="1" thickBot="1" x14ac:dyDescent="0.35">
      <c r="A69" s="79" t="str">
        <f>IF(InfosVentesAmiensFoireBAC25!T70=$A$2,InfosVentesAmiensFoireBAC25!D70,"")</f>
        <v/>
      </c>
      <c r="B69" s="79">
        <f>IF(InfosVentesAmiensFoireBAC25!$T$4=$A$2,InfosVentesAmiensFoireBAC25!Z70,"")</f>
        <v>0</v>
      </c>
      <c r="C69" s="79" t="str">
        <f>IF(InfosVentesAmiensFoireBAC25!T70=$A$2,TablVentesAmiensFoireBAC25!S70,"")</f>
        <v/>
      </c>
      <c r="D69" s="114" t="str">
        <f>IF(InfosVentesAmiensFoireBAC25!T70=$A$2,IF(InfosVentesAmiensFoireBAC25!R70&lt;1,TablVentesAmiensFoireBAC25!S70*70%),"")</f>
        <v/>
      </c>
      <c r="E69" s="114" t="str">
        <f>IF(InfosVentesAmiensFoireBAC25!T70=$A$2,IF(InfosVentesAmiensFoireBAC25!R70&lt;1,TablVentesAmiensFoireBAC25!T70*70%),"")</f>
        <v/>
      </c>
      <c r="F69" s="114" t="str">
        <f>IF(InfosVentesAmiensFoireBAC25!T70=$A$2,IF(InfosVentesAmiensFoireBAC25!R70&lt;1,TablVentesAmiensFoireBAC25!AA70*70%),"")</f>
        <v/>
      </c>
      <c r="G69" s="114" t="str">
        <f>IF(InfosVentesAmiensFoireBAC25!T70=$A$2,TablVentesAmiensFoireBAC25!AB70,"")</f>
        <v/>
      </c>
      <c r="H69" s="90" t="str">
        <f t="shared" si="4"/>
        <v/>
      </c>
      <c r="I69" s="113" t="str">
        <f t="shared" si="5"/>
        <v/>
      </c>
      <c r="J69" s="113" t="str">
        <f t="shared" si="6"/>
        <v/>
      </c>
      <c r="K69" s="112"/>
      <c r="L69" s="113" t="str">
        <f t="shared" si="7"/>
        <v/>
      </c>
      <c r="M69" s="123" t="str">
        <f>IF(TablVentesAmiensFoireBAC25!P70&gt;30,L69,"")</f>
        <v/>
      </c>
      <c r="N69" s="123" t="str">
        <f>IF(TablVentesAmiensFoireBAC25!P70&gt;30,"",L69)</f>
        <v/>
      </c>
    </row>
    <row r="70" spans="1:14" ht="14.25" customHeight="1" thickBot="1" x14ac:dyDescent="0.35">
      <c r="A70" s="79" t="str">
        <f>IF(InfosVentesAmiensFoireBAC25!T71=$A$2,InfosVentesAmiensFoireBAC25!D71,"")</f>
        <v/>
      </c>
      <c r="B70" s="79">
        <f>IF(InfosVentesAmiensFoireBAC25!$T$4=$A$2,InfosVentesAmiensFoireBAC25!Z71,"")</f>
        <v>0</v>
      </c>
      <c r="C70" s="79" t="str">
        <f>IF(InfosVentesAmiensFoireBAC25!T71=$A$2,TablVentesAmiensFoireBAC25!S71,"")</f>
        <v/>
      </c>
      <c r="D70" s="114" t="str">
        <f>IF(InfosVentesAmiensFoireBAC25!T71=$A$2,IF(InfosVentesAmiensFoireBAC25!R71&lt;1,TablVentesAmiensFoireBAC25!S71*70%),"")</f>
        <v/>
      </c>
      <c r="E70" s="114" t="str">
        <f>IF(InfosVentesAmiensFoireBAC25!T71=$A$2,IF(InfosVentesAmiensFoireBAC25!R71&lt;1,TablVentesAmiensFoireBAC25!T71*70%),"")</f>
        <v/>
      </c>
      <c r="F70" s="114" t="str">
        <f>IF(InfosVentesAmiensFoireBAC25!T71=$A$2,IF(InfosVentesAmiensFoireBAC25!R71&lt;1,TablVentesAmiensFoireBAC25!AA71*70%),"")</f>
        <v/>
      </c>
      <c r="G70" s="114" t="str">
        <f>IF(InfosVentesAmiensFoireBAC25!T71=$A$2,TablVentesAmiensFoireBAC25!AB71,"")</f>
        <v/>
      </c>
      <c r="H70" s="90" t="str">
        <f t="shared" si="4"/>
        <v/>
      </c>
      <c r="I70" s="113" t="str">
        <f t="shared" si="5"/>
        <v/>
      </c>
      <c r="J70" s="113" t="str">
        <f t="shared" si="6"/>
        <v/>
      </c>
      <c r="K70" s="112"/>
      <c r="L70" s="113" t="str">
        <f t="shared" si="7"/>
        <v/>
      </c>
      <c r="M70" s="123" t="str">
        <f>IF(TablVentesAmiensFoireBAC25!P71&gt;30,L70,"")</f>
        <v/>
      </c>
      <c r="N70" s="123" t="str">
        <f>IF(TablVentesAmiensFoireBAC25!P71&gt;30,"",L70)</f>
        <v/>
      </c>
    </row>
    <row r="71" spans="1:14" ht="14.25" customHeight="1" thickBot="1" x14ac:dyDescent="0.35">
      <c r="A71" s="79" t="str">
        <f>IF(InfosVentesAmiensFoireBAC25!T72=$A$2,InfosVentesAmiensFoireBAC25!D72,"")</f>
        <v/>
      </c>
      <c r="B71" s="79">
        <f>IF(InfosVentesAmiensFoireBAC25!$T$4=$A$2,InfosVentesAmiensFoireBAC25!Z72,"")</f>
        <v>0</v>
      </c>
      <c r="C71" s="79" t="str">
        <f>IF(InfosVentesAmiensFoireBAC25!T72=$A$2,TablVentesAmiensFoireBAC25!S72,"")</f>
        <v/>
      </c>
      <c r="D71" s="114" t="str">
        <f>IF(InfosVentesAmiensFoireBAC25!T72=$A$2,IF(InfosVentesAmiensFoireBAC25!R72&lt;1,TablVentesAmiensFoireBAC25!S72*70%),"")</f>
        <v/>
      </c>
      <c r="E71" s="114" t="str">
        <f>IF(InfosVentesAmiensFoireBAC25!T72=$A$2,IF(InfosVentesAmiensFoireBAC25!R72&lt;1,TablVentesAmiensFoireBAC25!T72*70%),"")</f>
        <v/>
      </c>
      <c r="F71" s="114" t="str">
        <f>IF(InfosVentesAmiensFoireBAC25!T72=$A$2,IF(InfosVentesAmiensFoireBAC25!R72&lt;1,TablVentesAmiensFoireBAC25!AA72*70%),"")</f>
        <v/>
      </c>
      <c r="G71" s="114" t="str">
        <f>IF(InfosVentesAmiensFoireBAC25!T72=$A$2,TablVentesAmiensFoireBAC25!AB72,"")</f>
        <v/>
      </c>
      <c r="H71" s="90" t="str">
        <f t="shared" si="4"/>
        <v/>
      </c>
      <c r="I71" s="113" t="str">
        <f t="shared" si="5"/>
        <v/>
      </c>
      <c r="J71" s="113" t="str">
        <f t="shared" si="6"/>
        <v/>
      </c>
      <c r="K71" s="112"/>
      <c r="L71" s="113" t="str">
        <f t="shared" si="7"/>
        <v/>
      </c>
      <c r="M71" s="123" t="str">
        <f>IF(TablVentesAmiensFoireBAC25!P72&gt;30,L71,"")</f>
        <v/>
      </c>
      <c r="N71" s="123" t="str">
        <f>IF(TablVentesAmiensFoireBAC25!P72&gt;30,"",L71)</f>
        <v/>
      </c>
    </row>
    <row r="72" spans="1:14" ht="14.25" customHeight="1" thickBot="1" x14ac:dyDescent="0.35">
      <c r="A72" s="79" t="str">
        <f>IF(InfosVentesAmiensFoireBAC25!T73=$A$2,InfosVentesAmiensFoireBAC25!D73,"")</f>
        <v/>
      </c>
      <c r="B72" s="79">
        <f>IF(InfosVentesAmiensFoireBAC25!$T$4=$A$2,InfosVentesAmiensFoireBAC25!Z73,"")</f>
        <v>0</v>
      </c>
      <c r="C72" s="79" t="str">
        <f>IF(InfosVentesAmiensFoireBAC25!T73=$A$2,TablVentesAmiensFoireBAC25!S73,"")</f>
        <v/>
      </c>
      <c r="D72" s="114" t="str">
        <f>IF(InfosVentesAmiensFoireBAC25!T73=$A$2,IF(InfosVentesAmiensFoireBAC25!R73&lt;1,TablVentesAmiensFoireBAC25!S73*70%),"")</f>
        <v/>
      </c>
      <c r="E72" s="114" t="str">
        <f>IF(InfosVentesAmiensFoireBAC25!T73=$A$2,IF(InfosVentesAmiensFoireBAC25!R73&lt;1,TablVentesAmiensFoireBAC25!T73*70%),"")</f>
        <v/>
      </c>
      <c r="F72" s="114" t="str">
        <f>IF(InfosVentesAmiensFoireBAC25!T73=$A$2,IF(InfosVentesAmiensFoireBAC25!R73&lt;1,TablVentesAmiensFoireBAC25!AA73*70%),"")</f>
        <v/>
      </c>
      <c r="G72" s="114" t="str">
        <f>IF(InfosVentesAmiensFoireBAC25!T73=$A$2,TablVentesAmiensFoireBAC25!AB73,"")</f>
        <v/>
      </c>
      <c r="H72" s="90" t="str">
        <f t="shared" si="4"/>
        <v/>
      </c>
      <c r="I72" s="113" t="str">
        <f t="shared" si="5"/>
        <v/>
      </c>
      <c r="J72" s="113" t="str">
        <f t="shared" si="6"/>
        <v/>
      </c>
      <c r="K72" s="112"/>
      <c r="L72" s="113" t="str">
        <f t="shared" si="7"/>
        <v/>
      </c>
      <c r="M72" s="123" t="str">
        <f>IF(TablVentesAmiensFoireBAC25!P73&gt;30,L72,"")</f>
        <v/>
      </c>
      <c r="N72" s="123" t="str">
        <f>IF(TablVentesAmiensFoireBAC25!P73&gt;30,"",L72)</f>
        <v/>
      </c>
    </row>
    <row r="73" spans="1:14" ht="14.25" customHeight="1" thickBot="1" x14ac:dyDescent="0.35">
      <c r="A73" s="79" t="str">
        <f>IF(InfosVentesAmiensFoireBAC25!T74=$A$2,InfosVentesAmiensFoireBAC25!D74,"")</f>
        <v/>
      </c>
      <c r="B73" s="79">
        <f>IF(InfosVentesAmiensFoireBAC25!$T$4=$A$2,InfosVentesAmiensFoireBAC25!Z74,"")</f>
        <v>0</v>
      </c>
      <c r="C73" s="79" t="str">
        <f>IF(InfosVentesAmiensFoireBAC25!T74=$A$2,TablVentesAmiensFoireBAC25!S74,"")</f>
        <v/>
      </c>
      <c r="D73" s="114" t="str">
        <f>IF(InfosVentesAmiensFoireBAC25!T74=$A$2,IF(InfosVentesAmiensFoireBAC25!R74&lt;1,TablVentesAmiensFoireBAC25!S74*70%),"")</f>
        <v/>
      </c>
      <c r="E73" s="114" t="str">
        <f>IF(InfosVentesAmiensFoireBAC25!T74=$A$2,IF(InfosVentesAmiensFoireBAC25!R74&lt;1,TablVentesAmiensFoireBAC25!T74*70%),"")</f>
        <v/>
      </c>
      <c r="F73" s="114" t="str">
        <f>IF(InfosVentesAmiensFoireBAC25!T74=$A$2,IF(InfosVentesAmiensFoireBAC25!R74&lt;1,TablVentesAmiensFoireBAC25!AA74*70%),"")</f>
        <v/>
      </c>
      <c r="G73" s="114" t="str">
        <f>IF(InfosVentesAmiensFoireBAC25!T74=$A$2,TablVentesAmiensFoireBAC25!AB74,"")</f>
        <v/>
      </c>
      <c r="H73" s="90" t="str">
        <f t="shared" si="4"/>
        <v/>
      </c>
      <c r="I73" s="113" t="str">
        <f t="shared" si="5"/>
        <v/>
      </c>
      <c r="J73" s="113" t="str">
        <f t="shared" si="6"/>
        <v/>
      </c>
      <c r="K73" s="112"/>
      <c r="L73" s="113" t="str">
        <f t="shared" si="7"/>
        <v/>
      </c>
      <c r="M73" s="123" t="str">
        <f>IF(TablVentesAmiensFoireBAC25!P74&gt;30,L73,"")</f>
        <v/>
      </c>
      <c r="N73" s="123" t="str">
        <f>IF(TablVentesAmiensFoireBAC25!P74&gt;30,"",L73)</f>
        <v/>
      </c>
    </row>
    <row r="74" spans="1:14" ht="14.25" customHeight="1" thickBot="1" x14ac:dyDescent="0.35">
      <c r="A74" s="79" t="str">
        <f>IF(InfosVentesAmiensFoireBAC25!T75=$A$2,InfosVentesAmiensFoireBAC25!D75,"")</f>
        <v/>
      </c>
      <c r="B74" s="79">
        <f>IF(InfosVentesAmiensFoireBAC25!$T$4=$A$2,InfosVentesAmiensFoireBAC25!Z75,"")</f>
        <v>0</v>
      </c>
      <c r="C74" s="79" t="str">
        <f>IF(InfosVentesAmiensFoireBAC25!T75=$A$2,TablVentesAmiensFoireBAC25!S75,"")</f>
        <v/>
      </c>
      <c r="D74" s="114" t="str">
        <f>IF(InfosVentesAmiensFoireBAC25!T75=$A$2,IF(InfosVentesAmiensFoireBAC25!R75&lt;1,TablVentesAmiensFoireBAC25!S75*70%),"")</f>
        <v/>
      </c>
      <c r="E74" s="114" t="str">
        <f>IF(InfosVentesAmiensFoireBAC25!T75=$A$2,IF(InfosVentesAmiensFoireBAC25!R75&lt;1,TablVentesAmiensFoireBAC25!T75*70%),"")</f>
        <v/>
      </c>
      <c r="F74" s="114" t="str">
        <f>IF(InfosVentesAmiensFoireBAC25!T75=$A$2,IF(InfosVentesAmiensFoireBAC25!R75&lt;1,TablVentesAmiensFoireBAC25!AA75*70%),"")</f>
        <v/>
      </c>
      <c r="G74" s="114" t="str">
        <f>IF(InfosVentesAmiensFoireBAC25!T75=$A$2,TablVentesAmiensFoireBAC25!AB75,"")</f>
        <v/>
      </c>
      <c r="H74" s="90" t="str">
        <f t="shared" si="4"/>
        <v/>
      </c>
      <c r="I74" s="113" t="str">
        <f t="shared" si="5"/>
        <v/>
      </c>
      <c r="J74" s="113" t="str">
        <f t="shared" si="6"/>
        <v/>
      </c>
      <c r="K74" s="112"/>
      <c r="L74" s="113" t="str">
        <f t="shared" si="7"/>
        <v/>
      </c>
      <c r="M74" s="123" t="str">
        <f>IF(TablVentesAmiensFoireBAC25!P75&gt;30,L74,"")</f>
        <v/>
      </c>
      <c r="N74" s="123" t="str">
        <f>IF(TablVentesAmiensFoireBAC25!P75&gt;30,"",L74)</f>
        <v/>
      </c>
    </row>
    <row r="75" spans="1:14" ht="14.25" customHeight="1" thickBot="1" x14ac:dyDescent="0.35">
      <c r="A75" s="79" t="str">
        <f>IF(InfosVentesAmiensFoireBAC25!T76=$A$2,InfosVentesAmiensFoireBAC25!D76,"")</f>
        <v/>
      </c>
      <c r="B75" s="79">
        <f>IF(InfosVentesAmiensFoireBAC25!$T$4=$A$2,InfosVentesAmiensFoireBAC25!Z76,"")</f>
        <v>0</v>
      </c>
      <c r="C75" s="79" t="str">
        <f>IF(InfosVentesAmiensFoireBAC25!T76=$A$2,TablVentesAmiensFoireBAC25!S76,"")</f>
        <v/>
      </c>
      <c r="D75" s="114" t="str">
        <f>IF(InfosVentesAmiensFoireBAC25!T76=$A$2,IF(InfosVentesAmiensFoireBAC25!R76&lt;1,TablVentesAmiensFoireBAC25!S76*70%),"")</f>
        <v/>
      </c>
      <c r="E75" s="114" t="str">
        <f>IF(InfosVentesAmiensFoireBAC25!T76=$A$2,IF(InfosVentesAmiensFoireBAC25!R76&lt;1,TablVentesAmiensFoireBAC25!T76*70%),"")</f>
        <v/>
      </c>
      <c r="F75" s="114" t="str">
        <f>IF(InfosVentesAmiensFoireBAC25!T76=$A$2,IF(InfosVentesAmiensFoireBAC25!R76&lt;1,TablVentesAmiensFoireBAC25!AA76*70%),"")</f>
        <v/>
      </c>
      <c r="G75" s="114" t="str">
        <f>IF(InfosVentesAmiensFoireBAC25!T76=$A$2,TablVentesAmiensFoireBAC25!AB76,"")</f>
        <v/>
      </c>
      <c r="H75" s="90" t="str">
        <f t="shared" si="4"/>
        <v/>
      </c>
      <c r="I75" s="113" t="str">
        <f t="shared" si="5"/>
        <v/>
      </c>
      <c r="J75" s="113" t="str">
        <f t="shared" si="6"/>
        <v/>
      </c>
      <c r="K75" s="112"/>
      <c r="L75" s="113" t="str">
        <f t="shared" si="7"/>
        <v/>
      </c>
      <c r="M75" s="123" t="str">
        <f>IF(TablVentesAmiensFoireBAC25!P76&gt;30,L75,"")</f>
        <v/>
      </c>
      <c r="N75" s="123" t="str">
        <f>IF(TablVentesAmiensFoireBAC25!P76&gt;30,"",L75)</f>
        <v/>
      </c>
    </row>
    <row r="76" spans="1:14" ht="14.25" customHeight="1" thickBot="1" x14ac:dyDescent="0.35">
      <c r="A76" s="79" t="str">
        <f>IF(InfosVentesAmiensFoireBAC25!T77=$A$2,InfosVentesAmiensFoireBAC25!D77,"")</f>
        <v/>
      </c>
      <c r="B76" s="79">
        <f>IF(InfosVentesAmiensFoireBAC25!$T$4=$A$2,InfosVentesAmiensFoireBAC25!Z77,"")</f>
        <v>0</v>
      </c>
      <c r="C76" s="79" t="str">
        <f>IF(InfosVentesAmiensFoireBAC25!T77=$A$2,TablVentesAmiensFoireBAC25!S77,"")</f>
        <v/>
      </c>
      <c r="D76" s="114" t="str">
        <f>IF(InfosVentesAmiensFoireBAC25!T77=$A$2,IF(InfosVentesAmiensFoireBAC25!R77&lt;1,TablVentesAmiensFoireBAC25!S77*70%),"")</f>
        <v/>
      </c>
      <c r="E76" s="114" t="str">
        <f>IF(InfosVentesAmiensFoireBAC25!T77=$A$2,IF(InfosVentesAmiensFoireBAC25!R77&lt;1,TablVentesAmiensFoireBAC25!T77*70%),"")</f>
        <v/>
      </c>
      <c r="F76" s="114" t="str">
        <f>IF(InfosVentesAmiensFoireBAC25!T77=$A$2,IF(InfosVentesAmiensFoireBAC25!R77&lt;1,TablVentesAmiensFoireBAC25!AA77*70%),"")</f>
        <v/>
      </c>
      <c r="G76" s="114" t="str">
        <f>IF(InfosVentesAmiensFoireBAC25!T77=$A$2,TablVentesAmiensFoireBAC25!AB77,"")</f>
        <v/>
      </c>
      <c r="H76" s="90" t="str">
        <f t="shared" si="4"/>
        <v/>
      </c>
      <c r="I76" s="113" t="str">
        <f t="shared" si="5"/>
        <v/>
      </c>
      <c r="J76" s="113" t="str">
        <f t="shared" si="6"/>
        <v/>
      </c>
      <c r="K76" s="112"/>
      <c r="L76" s="113" t="str">
        <f t="shared" si="7"/>
        <v/>
      </c>
      <c r="M76" s="123" t="str">
        <f>IF(TablVentesAmiensFoireBAC25!P77&gt;30,L76,"")</f>
        <v/>
      </c>
      <c r="N76" s="123" t="str">
        <f>IF(TablVentesAmiensFoireBAC25!P77&gt;30,"",L76)</f>
        <v/>
      </c>
    </row>
    <row r="77" spans="1:14" ht="14.25" customHeight="1" thickBot="1" x14ac:dyDescent="0.35">
      <c r="A77" s="79" t="str">
        <f>IF(InfosVentesAmiensFoireBAC25!T78=$A$2,InfosVentesAmiensFoireBAC25!D78,"")</f>
        <v/>
      </c>
      <c r="B77" s="79">
        <f>IF(InfosVentesAmiensFoireBAC25!$T$4=$A$2,InfosVentesAmiensFoireBAC25!Z78,"")</f>
        <v>0</v>
      </c>
      <c r="C77" s="79" t="str">
        <f>IF(InfosVentesAmiensFoireBAC25!T78=$A$2,TablVentesAmiensFoireBAC25!S78,"")</f>
        <v/>
      </c>
      <c r="D77" s="114" t="str">
        <f>IF(InfosVentesAmiensFoireBAC25!T78=$A$2,IF(InfosVentesAmiensFoireBAC25!R78&lt;1,TablVentesAmiensFoireBAC25!S78*70%),"")</f>
        <v/>
      </c>
      <c r="E77" s="114" t="str">
        <f>IF(InfosVentesAmiensFoireBAC25!T78=$A$2,IF(InfosVentesAmiensFoireBAC25!R78&lt;1,TablVentesAmiensFoireBAC25!T78*70%),"")</f>
        <v/>
      </c>
      <c r="F77" s="114" t="str">
        <f>IF(InfosVentesAmiensFoireBAC25!T78=$A$2,IF(InfosVentesAmiensFoireBAC25!R78&lt;1,TablVentesAmiensFoireBAC25!AA78*70%),"")</f>
        <v/>
      </c>
      <c r="G77" s="114" t="str">
        <f>IF(InfosVentesAmiensFoireBAC25!T78=$A$2,TablVentesAmiensFoireBAC25!AB78,"")</f>
        <v/>
      </c>
      <c r="H77" s="90" t="str">
        <f t="shared" si="4"/>
        <v/>
      </c>
      <c r="I77" s="113" t="str">
        <f t="shared" si="5"/>
        <v/>
      </c>
      <c r="J77" s="113" t="str">
        <f t="shared" si="6"/>
        <v/>
      </c>
      <c r="K77" s="112"/>
      <c r="L77" s="113" t="str">
        <f t="shared" si="7"/>
        <v/>
      </c>
      <c r="M77" s="123" t="str">
        <f>IF(TablVentesAmiensFoireBAC25!P78&gt;30,L77,"")</f>
        <v/>
      </c>
      <c r="N77" s="123" t="str">
        <f>IF(TablVentesAmiensFoireBAC25!P78&gt;30,"",L77)</f>
        <v/>
      </c>
    </row>
    <row r="78" spans="1:14" ht="14.25" customHeight="1" thickBot="1" x14ac:dyDescent="0.35">
      <c r="A78" s="79" t="str">
        <f>IF(InfosVentesAmiensFoireBAC25!T79=$A$2,InfosVentesAmiensFoireBAC25!D79,"")</f>
        <v/>
      </c>
      <c r="B78" s="79">
        <f>IF(InfosVentesAmiensFoireBAC25!$T$4=$A$2,InfosVentesAmiensFoireBAC25!Z79,"")</f>
        <v>0</v>
      </c>
      <c r="C78" s="79" t="str">
        <f>IF(InfosVentesAmiensFoireBAC25!T79=$A$2,TablVentesAmiensFoireBAC25!S79,"")</f>
        <v/>
      </c>
      <c r="D78" s="114" t="str">
        <f>IF(InfosVentesAmiensFoireBAC25!T79=$A$2,IF(InfosVentesAmiensFoireBAC25!R79&lt;1,TablVentesAmiensFoireBAC25!S79*70%),"")</f>
        <v/>
      </c>
      <c r="E78" s="114" t="str">
        <f>IF(InfosVentesAmiensFoireBAC25!T79=$A$2,IF(InfosVentesAmiensFoireBAC25!R79&lt;1,TablVentesAmiensFoireBAC25!T79*70%),"")</f>
        <v/>
      </c>
      <c r="F78" s="114" t="str">
        <f>IF(InfosVentesAmiensFoireBAC25!T79=$A$2,IF(InfosVentesAmiensFoireBAC25!R79&lt;1,TablVentesAmiensFoireBAC25!AA79*70%),"")</f>
        <v/>
      </c>
      <c r="G78" s="114" t="str">
        <f>IF(InfosVentesAmiensFoireBAC25!T79=$A$2,TablVentesAmiensFoireBAC25!AB79,"")</f>
        <v/>
      </c>
      <c r="H78" s="90" t="str">
        <f t="shared" si="4"/>
        <v/>
      </c>
      <c r="I78" s="113" t="str">
        <f t="shared" si="5"/>
        <v/>
      </c>
      <c r="J78" s="113" t="str">
        <f t="shared" si="6"/>
        <v/>
      </c>
      <c r="K78" s="112"/>
      <c r="L78" s="113" t="str">
        <f t="shared" si="7"/>
        <v/>
      </c>
      <c r="M78" s="123" t="str">
        <f>IF(TablVentesAmiensFoireBAC25!P79&gt;30,L78,"")</f>
        <v/>
      </c>
      <c r="N78" s="123" t="str">
        <f>IF(TablVentesAmiensFoireBAC25!P79&gt;30,"",L78)</f>
        <v/>
      </c>
    </row>
    <row r="79" spans="1:14" ht="14.25" customHeight="1" thickBot="1" x14ac:dyDescent="0.35">
      <c r="A79" s="79" t="str">
        <f>IF(InfosVentesAmiensFoireBAC25!T80=$A$2,InfosVentesAmiensFoireBAC25!D80,"")</f>
        <v/>
      </c>
      <c r="B79" s="79">
        <f>IF(InfosVentesAmiensFoireBAC25!$T$4=$A$2,InfosVentesAmiensFoireBAC25!Z80,"")</f>
        <v>0</v>
      </c>
      <c r="C79" s="79" t="str">
        <f>IF(InfosVentesAmiensFoireBAC25!T80=$A$2,TablVentesAmiensFoireBAC25!S80,"")</f>
        <v/>
      </c>
      <c r="D79" s="114" t="str">
        <f>IF(InfosVentesAmiensFoireBAC25!T80=$A$2,IF(InfosVentesAmiensFoireBAC25!R80&lt;1,TablVentesAmiensFoireBAC25!S80*70%),"")</f>
        <v/>
      </c>
      <c r="E79" s="114" t="str">
        <f>IF(InfosVentesAmiensFoireBAC25!T80=$A$2,IF(InfosVentesAmiensFoireBAC25!R80&lt;1,TablVentesAmiensFoireBAC25!T80*70%),"")</f>
        <v/>
      </c>
      <c r="F79" s="114" t="str">
        <f>IF(InfosVentesAmiensFoireBAC25!T80=$A$2,IF(InfosVentesAmiensFoireBAC25!R80&lt;1,TablVentesAmiensFoireBAC25!AA80*70%),"")</f>
        <v/>
      </c>
      <c r="G79" s="114" t="str">
        <f>IF(InfosVentesAmiensFoireBAC25!T80=$A$2,TablVentesAmiensFoireBAC25!AB80,"")</f>
        <v/>
      </c>
      <c r="H79" s="90" t="str">
        <f t="shared" si="4"/>
        <v/>
      </c>
      <c r="I79" s="113" t="str">
        <f t="shared" si="5"/>
        <v/>
      </c>
      <c r="J79" s="113" t="str">
        <f t="shared" si="6"/>
        <v/>
      </c>
      <c r="K79" s="112"/>
      <c r="L79" s="113" t="str">
        <f t="shared" si="7"/>
        <v/>
      </c>
      <c r="M79" s="123" t="str">
        <f>IF(TablVentesAmiensFoireBAC25!P80&gt;30,L79,"")</f>
        <v/>
      </c>
      <c r="N79" s="123" t="str">
        <f>IF(TablVentesAmiensFoireBAC25!P80&gt;30,"",L79)</f>
        <v/>
      </c>
    </row>
    <row r="80" spans="1:14" ht="14.25" customHeight="1" thickBot="1" x14ac:dyDescent="0.35">
      <c r="A80" s="79" t="str">
        <f>IF(InfosVentesAmiensFoireBAC25!T81=$A$2,InfosVentesAmiensFoireBAC25!D81,"")</f>
        <v/>
      </c>
      <c r="B80" s="79">
        <f>IF(InfosVentesAmiensFoireBAC25!$T$4=$A$2,InfosVentesAmiensFoireBAC25!Z81,"")</f>
        <v>0</v>
      </c>
      <c r="C80" s="79" t="str">
        <f>IF(InfosVentesAmiensFoireBAC25!T81=$A$2,TablVentesAmiensFoireBAC25!S81,"")</f>
        <v/>
      </c>
      <c r="D80" s="114" t="str">
        <f>IF(InfosVentesAmiensFoireBAC25!T81=$A$2,IF(InfosVentesAmiensFoireBAC25!R81&lt;1,TablVentesAmiensFoireBAC25!S81*70%),"")</f>
        <v/>
      </c>
      <c r="E80" s="114" t="str">
        <f>IF(InfosVentesAmiensFoireBAC25!T81=$A$2,IF(InfosVentesAmiensFoireBAC25!R81&lt;1,TablVentesAmiensFoireBAC25!T81*70%),"")</f>
        <v/>
      </c>
      <c r="F80" s="114" t="str">
        <f>IF(InfosVentesAmiensFoireBAC25!T81=$A$2,IF(InfosVentesAmiensFoireBAC25!R81&lt;1,TablVentesAmiensFoireBAC25!AA81*70%),"")</f>
        <v/>
      </c>
      <c r="G80" s="114" t="str">
        <f>IF(InfosVentesAmiensFoireBAC25!T81=$A$2,TablVentesAmiensFoireBAC25!AB81,"")</f>
        <v/>
      </c>
      <c r="H80" s="90" t="str">
        <f t="shared" si="4"/>
        <v/>
      </c>
      <c r="I80" s="113" t="str">
        <f t="shared" si="5"/>
        <v/>
      </c>
      <c r="J80" s="113" t="str">
        <f t="shared" si="6"/>
        <v/>
      </c>
      <c r="K80" s="112"/>
      <c r="L80" s="113" t="str">
        <f t="shared" si="7"/>
        <v/>
      </c>
      <c r="M80" s="123" t="str">
        <f>IF(TablVentesAmiensFoireBAC25!P81&gt;30,L80,"")</f>
        <v/>
      </c>
      <c r="N80" s="123" t="str">
        <f>IF(TablVentesAmiensFoireBAC25!P81&gt;30,"",L80)</f>
        <v/>
      </c>
    </row>
    <row r="81" spans="1:14" ht="14.25" customHeight="1" thickBot="1" x14ac:dyDescent="0.35">
      <c r="A81" s="79" t="str">
        <f>IF(InfosVentesAmiensFoireBAC25!T82=$A$2,InfosVentesAmiensFoireBAC25!D82,"")</f>
        <v/>
      </c>
      <c r="B81" s="79">
        <f>IF(InfosVentesAmiensFoireBAC25!$T$4=$A$2,InfosVentesAmiensFoireBAC25!Z82,"")</f>
        <v>0</v>
      </c>
      <c r="C81" s="79" t="str">
        <f>IF(InfosVentesAmiensFoireBAC25!T82=$A$2,TablVentesAmiensFoireBAC25!S82,"")</f>
        <v/>
      </c>
      <c r="D81" s="114" t="str">
        <f>IF(InfosVentesAmiensFoireBAC25!T82=$A$2,IF(InfosVentesAmiensFoireBAC25!R82&lt;1,TablVentesAmiensFoireBAC25!S82*70%),"")</f>
        <v/>
      </c>
      <c r="E81" s="114" t="str">
        <f>IF(InfosVentesAmiensFoireBAC25!T82=$A$2,IF(InfosVentesAmiensFoireBAC25!R82&lt;1,TablVentesAmiensFoireBAC25!T82*70%),"")</f>
        <v/>
      </c>
      <c r="F81" s="114" t="str">
        <f>IF(InfosVentesAmiensFoireBAC25!T82=$A$2,IF(InfosVentesAmiensFoireBAC25!R82&lt;1,TablVentesAmiensFoireBAC25!AA82*70%),"")</f>
        <v/>
      </c>
      <c r="G81" s="114" t="str">
        <f>IF(InfosVentesAmiensFoireBAC25!T82=$A$2,TablVentesAmiensFoireBAC25!AB82,"")</f>
        <v/>
      </c>
      <c r="H81" s="90" t="str">
        <f t="shared" si="4"/>
        <v/>
      </c>
      <c r="I81" s="113" t="str">
        <f t="shared" si="5"/>
        <v/>
      </c>
      <c r="J81" s="113" t="str">
        <f t="shared" si="6"/>
        <v/>
      </c>
      <c r="K81" s="112"/>
      <c r="L81" s="113" t="str">
        <f t="shared" si="7"/>
        <v/>
      </c>
      <c r="M81" s="123" t="str">
        <f>IF(TablVentesAmiensFoireBAC25!P82&gt;30,L81,"")</f>
        <v/>
      </c>
      <c r="N81" s="123" t="str">
        <f>IF(TablVentesAmiensFoireBAC25!P82&gt;30,"",L81)</f>
        <v/>
      </c>
    </row>
    <row r="82" spans="1:14" ht="14.25" customHeight="1" thickBot="1" x14ac:dyDescent="0.35">
      <c r="A82" s="79" t="str">
        <f>IF(InfosVentesAmiensFoireBAC25!T83=$A$2,InfosVentesAmiensFoireBAC25!D83,"")</f>
        <v/>
      </c>
      <c r="B82" s="79">
        <f>IF(InfosVentesAmiensFoireBAC25!$T$4=$A$2,InfosVentesAmiensFoireBAC25!Z83,"")</f>
        <v>0</v>
      </c>
      <c r="C82" s="79" t="str">
        <f>IF(InfosVentesAmiensFoireBAC25!T83=$A$2,TablVentesAmiensFoireBAC25!S83,"")</f>
        <v/>
      </c>
      <c r="D82" s="114" t="str">
        <f>IF(InfosVentesAmiensFoireBAC25!T83=$A$2,IF(InfosVentesAmiensFoireBAC25!R83&lt;1,TablVentesAmiensFoireBAC25!S83*70%),"")</f>
        <v/>
      </c>
      <c r="E82" s="114" t="str">
        <f>IF(InfosVentesAmiensFoireBAC25!T83=$A$2,IF(InfosVentesAmiensFoireBAC25!R83&lt;1,TablVentesAmiensFoireBAC25!T83*70%),"")</f>
        <v/>
      </c>
      <c r="F82" s="114" t="str">
        <f>IF(InfosVentesAmiensFoireBAC25!T83=$A$2,IF(InfosVentesAmiensFoireBAC25!R83&lt;1,TablVentesAmiensFoireBAC25!AA83*70%),"")</f>
        <v/>
      </c>
      <c r="G82" s="114" t="str">
        <f>IF(InfosVentesAmiensFoireBAC25!T83=$A$2,TablVentesAmiensFoireBAC25!AB83,"")</f>
        <v/>
      </c>
      <c r="H82" s="90" t="str">
        <f t="shared" si="4"/>
        <v/>
      </c>
      <c r="I82" s="113" t="str">
        <f t="shared" si="5"/>
        <v/>
      </c>
      <c r="J82" s="113" t="str">
        <f t="shared" si="6"/>
        <v/>
      </c>
      <c r="K82" s="112"/>
      <c r="L82" s="113" t="str">
        <f t="shared" si="7"/>
        <v/>
      </c>
      <c r="M82" s="123" t="str">
        <f>IF(TablVentesAmiensFoireBAC25!P83&gt;30,L82,"")</f>
        <v/>
      </c>
      <c r="N82" s="123" t="str">
        <f>IF(TablVentesAmiensFoireBAC25!P83&gt;30,"",L82)</f>
        <v/>
      </c>
    </row>
    <row r="83" spans="1:14" ht="14.25" customHeight="1" thickBot="1" x14ac:dyDescent="0.35">
      <c r="A83" s="79" t="str">
        <f>IF(InfosVentesAmiensFoireBAC25!T84=$A$2,InfosVentesAmiensFoireBAC25!D84,"")</f>
        <v/>
      </c>
      <c r="B83" s="79">
        <f>IF(InfosVentesAmiensFoireBAC25!$T$4=$A$2,InfosVentesAmiensFoireBAC25!Z84,"")</f>
        <v>0</v>
      </c>
      <c r="C83" s="79" t="str">
        <f>IF(InfosVentesAmiensFoireBAC25!T84=$A$2,TablVentesAmiensFoireBAC25!S84,"")</f>
        <v/>
      </c>
      <c r="D83" s="114" t="str">
        <f>IF(InfosVentesAmiensFoireBAC25!T84=$A$2,IF(InfosVentesAmiensFoireBAC25!R84&lt;1,TablVentesAmiensFoireBAC25!S84*70%),"")</f>
        <v/>
      </c>
      <c r="E83" s="114" t="str">
        <f>IF(InfosVentesAmiensFoireBAC25!T84=$A$2,IF(InfosVentesAmiensFoireBAC25!R84&lt;1,TablVentesAmiensFoireBAC25!T84*70%),"")</f>
        <v/>
      </c>
      <c r="F83" s="114" t="str">
        <f>IF(InfosVentesAmiensFoireBAC25!T84=$A$2,IF(InfosVentesAmiensFoireBAC25!R84&lt;1,TablVentesAmiensFoireBAC25!AA84*70%),"")</f>
        <v/>
      </c>
      <c r="G83" s="114" t="str">
        <f>IF(InfosVentesAmiensFoireBAC25!T84=$A$2,TablVentesAmiensFoireBAC25!AB84,"")</f>
        <v/>
      </c>
      <c r="H83" s="90" t="str">
        <f t="shared" si="4"/>
        <v/>
      </c>
      <c r="I83" s="113" t="str">
        <f t="shared" si="5"/>
        <v/>
      </c>
      <c r="J83" s="113" t="str">
        <f t="shared" si="6"/>
        <v/>
      </c>
      <c r="K83" s="112"/>
      <c r="L83" s="113" t="str">
        <f t="shared" si="7"/>
        <v/>
      </c>
      <c r="M83" s="123" t="str">
        <f>IF(TablVentesAmiensFoireBAC25!P84&gt;30,L83,"")</f>
        <v/>
      </c>
      <c r="N83" s="123" t="str">
        <f>IF(TablVentesAmiensFoireBAC25!P84&gt;30,"",L83)</f>
        <v/>
      </c>
    </row>
    <row r="84" spans="1:14" ht="14.25" customHeight="1" thickBot="1" x14ac:dyDescent="0.35">
      <c r="A84" s="79" t="str">
        <f>IF(InfosVentesAmiensFoireBAC25!T85=$A$2,InfosVentesAmiensFoireBAC25!D85,"")</f>
        <v/>
      </c>
      <c r="B84" s="79">
        <f>IF(InfosVentesAmiensFoireBAC25!$T$4=$A$2,InfosVentesAmiensFoireBAC25!Z85,"")</f>
        <v>0</v>
      </c>
      <c r="C84" s="79" t="str">
        <f>IF(InfosVentesAmiensFoireBAC25!T85=$A$2,TablVentesAmiensFoireBAC25!S85,"")</f>
        <v/>
      </c>
      <c r="D84" s="114" t="str">
        <f>IF(InfosVentesAmiensFoireBAC25!T85=$A$2,IF(InfosVentesAmiensFoireBAC25!R85&lt;1,TablVentesAmiensFoireBAC25!S85*70%),"")</f>
        <v/>
      </c>
      <c r="E84" s="114" t="str">
        <f>IF(InfosVentesAmiensFoireBAC25!T85=$A$2,IF(InfosVentesAmiensFoireBAC25!R85&lt;1,TablVentesAmiensFoireBAC25!T85*70%),"")</f>
        <v/>
      </c>
      <c r="F84" s="114" t="str">
        <f>IF(InfosVentesAmiensFoireBAC25!T85=$A$2,IF(InfosVentesAmiensFoireBAC25!R85&lt;1,TablVentesAmiensFoireBAC25!AA85*70%),"")</f>
        <v/>
      </c>
      <c r="G84" s="114" t="str">
        <f>IF(InfosVentesAmiensFoireBAC25!T85=$A$2,TablVentesAmiensFoireBAC25!AB85,"")</f>
        <v/>
      </c>
      <c r="H84" s="90" t="str">
        <f t="shared" si="4"/>
        <v/>
      </c>
      <c r="I84" s="113" t="str">
        <f t="shared" si="5"/>
        <v/>
      </c>
      <c r="J84" s="113" t="str">
        <f t="shared" si="6"/>
        <v/>
      </c>
      <c r="K84" s="112"/>
      <c r="L84" s="113" t="str">
        <f t="shared" si="7"/>
        <v/>
      </c>
      <c r="M84" s="123" t="str">
        <f>IF(TablVentesAmiensFoireBAC25!P85&gt;30,L84,"")</f>
        <v/>
      </c>
      <c r="N84" s="123" t="str">
        <f>IF(TablVentesAmiensFoireBAC25!P85&gt;30,"",L84)</f>
        <v/>
      </c>
    </row>
    <row r="85" spans="1:14" ht="14.25" customHeight="1" thickBot="1" x14ac:dyDescent="0.35">
      <c r="A85" s="79" t="str">
        <f>IF(InfosVentesAmiensFoireBAC25!T86=$A$2,InfosVentesAmiensFoireBAC25!D86,"")</f>
        <v/>
      </c>
      <c r="B85" s="79">
        <f>IF(InfosVentesAmiensFoireBAC25!$T$4=$A$2,InfosVentesAmiensFoireBAC25!Z86,"")</f>
        <v>0</v>
      </c>
      <c r="C85" s="79" t="str">
        <f>IF(InfosVentesAmiensFoireBAC25!T86=$A$2,TablVentesAmiensFoireBAC25!S86,"")</f>
        <v/>
      </c>
      <c r="D85" s="114" t="str">
        <f>IF(InfosVentesAmiensFoireBAC25!T86=$A$2,IF(InfosVentesAmiensFoireBAC25!R86&lt;1,TablVentesAmiensFoireBAC25!S86*70%),"")</f>
        <v/>
      </c>
      <c r="E85" s="114" t="str">
        <f>IF(InfosVentesAmiensFoireBAC25!T86=$A$2,IF(InfosVentesAmiensFoireBAC25!R86&lt;1,TablVentesAmiensFoireBAC25!T86*70%),"")</f>
        <v/>
      </c>
      <c r="F85" s="114" t="str">
        <f>IF(InfosVentesAmiensFoireBAC25!T86=$A$2,IF(InfosVentesAmiensFoireBAC25!R86&lt;1,TablVentesAmiensFoireBAC25!AA86*70%),"")</f>
        <v/>
      </c>
      <c r="G85" s="114" t="str">
        <f>IF(InfosVentesAmiensFoireBAC25!T86=$A$2,TablVentesAmiensFoireBAC25!AB86,"")</f>
        <v/>
      </c>
      <c r="H85" s="90" t="str">
        <f t="shared" si="4"/>
        <v/>
      </c>
      <c r="I85" s="113" t="str">
        <f t="shared" si="5"/>
        <v/>
      </c>
      <c r="J85" s="113" t="str">
        <f t="shared" si="6"/>
        <v/>
      </c>
      <c r="K85" s="112"/>
      <c r="L85" s="113" t="str">
        <f t="shared" si="7"/>
        <v/>
      </c>
      <c r="M85" s="123" t="str">
        <f>IF(TablVentesAmiensFoireBAC25!P86&gt;30,L85,"")</f>
        <v/>
      </c>
      <c r="N85" s="123" t="str">
        <f>IF(TablVentesAmiensFoireBAC25!P86&gt;30,"",L85)</f>
        <v/>
      </c>
    </row>
    <row r="86" spans="1:14" ht="14.25" customHeight="1" thickBot="1" x14ac:dyDescent="0.35">
      <c r="A86" s="79" t="str">
        <f>IF(InfosVentesAmiensFoireBAC25!T87=$A$2,InfosVentesAmiensFoireBAC25!D87,"")</f>
        <v/>
      </c>
      <c r="B86" s="79">
        <f>IF(InfosVentesAmiensFoireBAC25!$T$4=$A$2,InfosVentesAmiensFoireBAC25!Z87,"")</f>
        <v>0</v>
      </c>
      <c r="C86" s="79" t="str">
        <f>IF(InfosVentesAmiensFoireBAC25!T87=$A$2,TablVentesAmiensFoireBAC25!S87,"")</f>
        <v/>
      </c>
      <c r="D86" s="114" t="str">
        <f>IF(InfosVentesAmiensFoireBAC25!T87=$A$2,IF(InfosVentesAmiensFoireBAC25!R87&lt;1,TablVentesAmiensFoireBAC25!S87*70%),"")</f>
        <v/>
      </c>
      <c r="E86" s="114" t="str">
        <f>IF(InfosVentesAmiensFoireBAC25!T87=$A$2,IF(InfosVentesAmiensFoireBAC25!R87&lt;1,TablVentesAmiensFoireBAC25!T87*70%),"")</f>
        <v/>
      </c>
      <c r="F86" s="114" t="str">
        <f>IF(InfosVentesAmiensFoireBAC25!T87=$A$2,IF(InfosVentesAmiensFoireBAC25!R87&lt;1,TablVentesAmiensFoireBAC25!AA87*70%),"")</f>
        <v/>
      </c>
      <c r="G86" s="114" t="str">
        <f>IF(InfosVentesAmiensFoireBAC25!T87=$A$2,TablVentesAmiensFoireBAC25!AB87,"")</f>
        <v/>
      </c>
      <c r="H86" s="90" t="str">
        <f t="shared" si="4"/>
        <v/>
      </c>
      <c r="I86" s="113" t="str">
        <f t="shared" si="5"/>
        <v/>
      </c>
      <c r="J86" s="113" t="str">
        <f t="shared" si="6"/>
        <v/>
      </c>
      <c r="K86" s="112"/>
      <c r="L86" s="113" t="str">
        <f t="shared" si="7"/>
        <v/>
      </c>
      <c r="M86" s="123" t="str">
        <f>IF(TablVentesAmiensFoireBAC25!P87&gt;30,L86,"")</f>
        <v/>
      </c>
      <c r="N86" s="123" t="str">
        <f>IF(TablVentesAmiensFoireBAC25!P87&gt;30,"",L86)</f>
        <v/>
      </c>
    </row>
    <row r="87" spans="1:14" ht="14.25" customHeight="1" thickBot="1" x14ac:dyDescent="0.35">
      <c r="A87" s="79" t="str">
        <f>IF(InfosVentesAmiensFoireBAC25!T88=$A$2,InfosVentesAmiensFoireBAC25!D88,"")</f>
        <v/>
      </c>
      <c r="B87" s="79">
        <f>IF(InfosVentesAmiensFoireBAC25!$T$4=$A$2,InfosVentesAmiensFoireBAC25!Z88,"")</f>
        <v>0</v>
      </c>
      <c r="C87" s="79" t="str">
        <f>IF(InfosVentesAmiensFoireBAC25!T88=$A$2,TablVentesAmiensFoireBAC25!S88,"")</f>
        <v/>
      </c>
      <c r="D87" s="114" t="str">
        <f>IF(InfosVentesAmiensFoireBAC25!T88=$A$2,IF(InfosVentesAmiensFoireBAC25!R88&lt;1,TablVentesAmiensFoireBAC25!S88*70%),"")</f>
        <v/>
      </c>
      <c r="E87" s="114" t="str">
        <f>IF(InfosVentesAmiensFoireBAC25!T88=$A$2,IF(InfosVentesAmiensFoireBAC25!R88&lt;1,TablVentesAmiensFoireBAC25!T88*70%),"")</f>
        <v/>
      </c>
      <c r="F87" s="114" t="str">
        <f>IF(InfosVentesAmiensFoireBAC25!T88=$A$2,IF(InfosVentesAmiensFoireBAC25!R88&lt;1,TablVentesAmiensFoireBAC25!AA88*70%),"")</f>
        <v/>
      </c>
      <c r="G87" s="114" t="str">
        <f>IF(InfosVentesAmiensFoireBAC25!T88=$A$2,TablVentesAmiensFoireBAC25!AB88,"")</f>
        <v/>
      </c>
      <c r="H87" s="90" t="str">
        <f t="shared" si="4"/>
        <v/>
      </c>
      <c r="I87" s="113" t="str">
        <f t="shared" si="5"/>
        <v/>
      </c>
      <c r="J87" s="113" t="str">
        <f t="shared" si="6"/>
        <v/>
      </c>
      <c r="K87" s="112"/>
      <c r="L87" s="113" t="str">
        <f t="shared" si="7"/>
        <v/>
      </c>
      <c r="M87" s="123" t="str">
        <f>IF(TablVentesAmiensFoireBAC25!P88&gt;30,L87,"")</f>
        <v/>
      </c>
      <c r="N87" s="123" t="str">
        <f>IF(TablVentesAmiensFoireBAC25!P88&gt;30,"",L87)</f>
        <v/>
      </c>
    </row>
    <row r="88" spans="1:14" ht="14.25" customHeight="1" thickBot="1" x14ac:dyDescent="0.35">
      <c r="A88" s="79" t="str">
        <f>IF(InfosVentesAmiensFoireBAC25!T89=$A$2,InfosVentesAmiensFoireBAC25!D89,"")</f>
        <v/>
      </c>
      <c r="B88" s="79">
        <f>IF(InfosVentesAmiensFoireBAC25!$T$4=$A$2,InfosVentesAmiensFoireBAC25!Z89,"")</f>
        <v>0</v>
      </c>
      <c r="C88" s="79" t="str">
        <f>IF(InfosVentesAmiensFoireBAC25!T89=$A$2,TablVentesAmiensFoireBAC25!S89,"")</f>
        <v/>
      </c>
      <c r="D88" s="114" t="str">
        <f>IF(InfosVentesAmiensFoireBAC25!T89=$A$2,IF(InfosVentesAmiensFoireBAC25!R89&lt;1,TablVentesAmiensFoireBAC25!S89*70%),"")</f>
        <v/>
      </c>
      <c r="E88" s="114" t="str">
        <f>IF(InfosVentesAmiensFoireBAC25!T89=$A$2,IF(InfosVentesAmiensFoireBAC25!R89&lt;1,TablVentesAmiensFoireBAC25!T89*70%),"")</f>
        <v/>
      </c>
      <c r="F88" s="114" t="str">
        <f>IF(InfosVentesAmiensFoireBAC25!T89=$A$2,IF(InfosVentesAmiensFoireBAC25!R89&lt;1,TablVentesAmiensFoireBAC25!AA89*70%),"")</f>
        <v/>
      </c>
      <c r="G88" s="114" t="str">
        <f>IF(InfosVentesAmiensFoireBAC25!T89=$A$2,TablVentesAmiensFoireBAC25!AB89,"")</f>
        <v/>
      </c>
      <c r="H88" s="90" t="str">
        <f t="shared" si="4"/>
        <v/>
      </c>
      <c r="I88" s="113" t="str">
        <f t="shared" si="5"/>
        <v/>
      </c>
      <c r="J88" s="113" t="str">
        <f t="shared" si="6"/>
        <v/>
      </c>
      <c r="K88" s="112"/>
      <c r="L88" s="113" t="str">
        <f t="shared" si="7"/>
        <v/>
      </c>
      <c r="M88" s="123" t="str">
        <f>IF(TablVentesAmiensFoireBAC25!P89&gt;30,L88,"")</f>
        <v/>
      </c>
      <c r="N88" s="123" t="str">
        <f>IF(TablVentesAmiensFoireBAC25!P89&gt;30,"",L88)</f>
        <v/>
      </c>
    </row>
    <row r="89" spans="1:14" ht="14.25" customHeight="1" thickBot="1" x14ac:dyDescent="0.35">
      <c r="A89" s="79" t="str">
        <f>IF(InfosVentesAmiensFoireBAC25!T90=$A$2,InfosVentesAmiensFoireBAC25!D90,"")</f>
        <v/>
      </c>
      <c r="B89" s="79">
        <f>IF(InfosVentesAmiensFoireBAC25!$T$4=$A$2,InfosVentesAmiensFoireBAC25!Z90,"")</f>
        <v>0</v>
      </c>
      <c r="C89" s="79" t="str">
        <f>IF(InfosVentesAmiensFoireBAC25!T90=$A$2,TablVentesAmiensFoireBAC25!S90,"")</f>
        <v/>
      </c>
      <c r="D89" s="114" t="str">
        <f>IF(InfosVentesAmiensFoireBAC25!T90=$A$2,IF(InfosVentesAmiensFoireBAC25!R90&lt;1,TablVentesAmiensFoireBAC25!S90*70%),"")</f>
        <v/>
      </c>
      <c r="E89" s="114" t="str">
        <f>IF(InfosVentesAmiensFoireBAC25!T90=$A$2,IF(InfosVentesAmiensFoireBAC25!R90&lt;1,TablVentesAmiensFoireBAC25!T90*70%),"")</f>
        <v/>
      </c>
      <c r="F89" s="114" t="str">
        <f>IF(InfosVentesAmiensFoireBAC25!T90=$A$2,IF(InfosVentesAmiensFoireBAC25!R90&lt;1,TablVentesAmiensFoireBAC25!AA90*70%),"")</f>
        <v/>
      </c>
      <c r="G89" s="114" t="str">
        <f>IF(InfosVentesAmiensFoireBAC25!T90=$A$2,TablVentesAmiensFoireBAC25!AB90,"")</f>
        <v/>
      </c>
      <c r="H89" s="90" t="str">
        <f t="shared" si="4"/>
        <v/>
      </c>
      <c r="I89" s="113" t="str">
        <f t="shared" si="5"/>
        <v/>
      </c>
      <c r="J89" s="113" t="str">
        <f t="shared" si="6"/>
        <v/>
      </c>
      <c r="K89" s="112"/>
      <c r="L89" s="113" t="str">
        <f t="shared" si="7"/>
        <v/>
      </c>
      <c r="M89" s="123" t="str">
        <f>IF(TablVentesAmiensFoireBAC25!P90&gt;30,L89,"")</f>
        <v/>
      </c>
      <c r="N89" s="123" t="str">
        <f>IF(TablVentesAmiensFoireBAC25!P90&gt;30,"",L89)</f>
        <v/>
      </c>
    </row>
    <row r="90" spans="1:14" ht="14.25" customHeight="1" thickBot="1" x14ac:dyDescent="0.35">
      <c r="A90" s="79" t="str">
        <f>IF(InfosVentesAmiensFoireBAC25!T91=$A$2,InfosVentesAmiensFoireBAC25!D91,"")</f>
        <v/>
      </c>
      <c r="B90" s="79">
        <f>IF(InfosVentesAmiensFoireBAC25!$T$4=$A$2,InfosVentesAmiensFoireBAC25!Z91,"")</f>
        <v>0</v>
      </c>
      <c r="C90" s="79" t="str">
        <f>IF(InfosVentesAmiensFoireBAC25!T91=$A$2,TablVentesAmiensFoireBAC25!S91,"")</f>
        <v/>
      </c>
      <c r="D90" s="114" t="str">
        <f>IF(InfosVentesAmiensFoireBAC25!T91=$A$2,IF(InfosVentesAmiensFoireBAC25!R91&lt;1,TablVentesAmiensFoireBAC25!S91*70%),"")</f>
        <v/>
      </c>
      <c r="E90" s="114" t="str">
        <f>IF(InfosVentesAmiensFoireBAC25!T91=$A$2,IF(InfosVentesAmiensFoireBAC25!R91&lt;1,TablVentesAmiensFoireBAC25!T91*70%),"")</f>
        <v/>
      </c>
      <c r="F90" s="114" t="str">
        <f>IF(InfosVentesAmiensFoireBAC25!T91=$A$2,IF(InfosVentesAmiensFoireBAC25!R91&lt;1,TablVentesAmiensFoireBAC25!AA91*70%),"")</f>
        <v/>
      </c>
      <c r="G90" s="114" t="str">
        <f>IF(InfosVentesAmiensFoireBAC25!T91=$A$2,TablVentesAmiensFoireBAC25!AB91,"")</f>
        <v/>
      </c>
      <c r="H90" s="90" t="str">
        <f t="shared" si="4"/>
        <v/>
      </c>
      <c r="I90" s="113" t="str">
        <f t="shared" si="5"/>
        <v/>
      </c>
      <c r="J90" s="113" t="str">
        <f t="shared" si="6"/>
        <v/>
      </c>
      <c r="K90" s="112"/>
      <c r="L90" s="113" t="str">
        <f t="shared" si="7"/>
        <v/>
      </c>
      <c r="M90" s="123" t="str">
        <f>IF(TablVentesAmiensFoireBAC25!P91&gt;30,L90,"")</f>
        <v/>
      </c>
      <c r="N90" s="123" t="str">
        <f>IF(TablVentesAmiensFoireBAC25!P91&gt;30,"",L90)</f>
        <v/>
      </c>
    </row>
    <row r="91" spans="1:14" ht="14.25" customHeight="1" thickBot="1" x14ac:dyDescent="0.35">
      <c r="A91" s="79" t="str">
        <f>IF(InfosVentesAmiensFoireBAC25!T92=$A$2,InfosVentesAmiensFoireBAC25!D92,"")</f>
        <v/>
      </c>
      <c r="B91" s="79">
        <f>IF(InfosVentesAmiensFoireBAC25!$T$4=$A$2,InfosVentesAmiensFoireBAC25!Z92,"")</f>
        <v>0</v>
      </c>
      <c r="C91" s="79" t="str">
        <f>IF(InfosVentesAmiensFoireBAC25!T92=$A$2,TablVentesAmiensFoireBAC25!S92,"")</f>
        <v/>
      </c>
      <c r="D91" s="114" t="str">
        <f>IF(InfosVentesAmiensFoireBAC25!T92=$A$2,IF(InfosVentesAmiensFoireBAC25!R92&lt;1,TablVentesAmiensFoireBAC25!S92*70%),"")</f>
        <v/>
      </c>
      <c r="E91" s="114" t="str">
        <f>IF(InfosVentesAmiensFoireBAC25!T92=$A$2,IF(InfosVentesAmiensFoireBAC25!R92&lt;1,TablVentesAmiensFoireBAC25!T92*70%),"")</f>
        <v/>
      </c>
      <c r="F91" s="114" t="str">
        <f>IF(InfosVentesAmiensFoireBAC25!T92=$A$2,IF(InfosVentesAmiensFoireBAC25!R92&lt;1,TablVentesAmiensFoireBAC25!AA92*70%),"")</f>
        <v/>
      </c>
      <c r="G91" s="114" t="str">
        <f>IF(InfosVentesAmiensFoireBAC25!T92=$A$2,TablVentesAmiensFoireBAC25!AB92,"")</f>
        <v/>
      </c>
      <c r="H91" s="90" t="str">
        <f t="shared" si="4"/>
        <v/>
      </c>
      <c r="I91" s="113" t="str">
        <f t="shared" si="5"/>
        <v/>
      </c>
      <c r="J91" s="113" t="str">
        <f t="shared" si="6"/>
        <v/>
      </c>
      <c r="K91" s="112"/>
      <c r="L91" s="113" t="str">
        <f t="shared" si="7"/>
        <v/>
      </c>
      <c r="M91" s="123" t="str">
        <f>IF(TablVentesAmiensFoireBAC25!P92&gt;30,L91,"")</f>
        <v/>
      </c>
      <c r="N91" s="123" t="str">
        <f>IF(TablVentesAmiensFoireBAC25!P92&gt;30,"",L91)</f>
        <v/>
      </c>
    </row>
    <row r="92" spans="1:14" ht="14.25" customHeight="1" thickBot="1" x14ac:dyDescent="0.35">
      <c r="A92" s="79" t="str">
        <f>IF(InfosVentesAmiensFoireBAC25!T93=$A$2,InfosVentesAmiensFoireBAC25!D93,"")</f>
        <v/>
      </c>
      <c r="B92" s="79">
        <f>IF(InfosVentesAmiensFoireBAC25!$T$4=$A$2,InfosVentesAmiensFoireBAC25!Z93,"")</f>
        <v>0</v>
      </c>
      <c r="C92" s="79" t="str">
        <f>IF(InfosVentesAmiensFoireBAC25!T93=$A$2,TablVentesAmiensFoireBAC25!S93,"")</f>
        <v/>
      </c>
      <c r="D92" s="114" t="str">
        <f>IF(InfosVentesAmiensFoireBAC25!T93=$A$2,IF(InfosVentesAmiensFoireBAC25!R93&lt;1,TablVentesAmiensFoireBAC25!S93*70%),"")</f>
        <v/>
      </c>
      <c r="E92" s="114" t="str">
        <f>IF(InfosVentesAmiensFoireBAC25!T93=$A$2,IF(InfosVentesAmiensFoireBAC25!R93&lt;1,TablVentesAmiensFoireBAC25!T93*70%),"")</f>
        <v/>
      </c>
      <c r="F92" s="114" t="str">
        <f>IF(InfosVentesAmiensFoireBAC25!T93=$A$2,IF(InfosVentesAmiensFoireBAC25!R93&lt;1,TablVentesAmiensFoireBAC25!AA93*70%),"")</f>
        <v/>
      </c>
      <c r="G92" s="114" t="str">
        <f>IF(InfosVentesAmiensFoireBAC25!T93=$A$2,TablVentesAmiensFoireBAC25!AB93,"")</f>
        <v/>
      </c>
      <c r="H92" s="90" t="str">
        <f t="shared" si="4"/>
        <v/>
      </c>
      <c r="I92" s="113" t="str">
        <f t="shared" si="5"/>
        <v/>
      </c>
      <c r="J92" s="113" t="str">
        <f t="shared" si="6"/>
        <v/>
      </c>
      <c r="K92" s="112"/>
      <c r="L92" s="113" t="str">
        <f t="shared" si="7"/>
        <v/>
      </c>
      <c r="M92" s="123" t="str">
        <f>IF(TablVentesAmiensFoireBAC25!P93&gt;30,L92,"")</f>
        <v/>
      </c>
      <c r="N92" s="123" t="str">
        <f>IF(TablVentesAmiensFoireBAC25!P93&gt;30,"",L92)</f>
        <v/>
      </c>
    </row>
    <row r="93" spans="1:14" ht="14.25" customHeight="1" thickBot="1" x14ac:dyDescent="0.35">
      <c r="A93" s="79" t="str">
        <f>IF(InfosVentesAmiensFoireBAC25!T94=$A$2,InfosVentesAmiensFoireBAC25!D94,"")</f>
        <v/>
      </c>
      <c r="B93" s="79">
        <f>IF(InfosVentesAmiensFoireBAC25!$T$4=$A$2,InfosVentesAmiensFoireBAC25!Z94,"")</f>
        <v>0</v>
      </c>
      <c r="C93" s="79" t="str">
        <f>IF(InfosVentesAmiensFoireBAC25!T94=$A$2,TablVentesAmiensFoireBAC25!S94,"")</f>
        <v/>
      </c>
      <c r="D93" s="114" t="str">
        <f>IF(InfosVentesAmiensFoireBAC25!T94=$A$2,IF(InfosVentesAmiensFoireBAC25!R94&lt;1,TablVentesAmiensFoireBAC25!S94*70%),"")</f>
        <v/>
      </c>
      <c r="E93" s="114" t="str">
        <f>IF(InfosVentesAmiensFoireBAC25!T94=$A$2,IF(InfosVentesAmiensFoireBAC25!R94&lt;1,TablVentesAmiensFoireBAC25!T94*70%),"")</f>
        <v/>
      </c>
      <c r="F93" s="114" t="str">
        <f>IF(InfosVentesAmiensFoireBAC25!T94=$A$2,IF(InfosVentesAmiensFoireBAC25!R94&lt;1,TablVentesAmiensFoireBAC25!AA94*70%),"")</f>
        <v/>
      </c>
      <c r="G93" s="114" t="str">
        <f>IF(InfosVentesAmiensFoireBAC25!T94=$A$2,TablVentesAmiensFoireBAC25!AB94,"")</f>
        <v/>
      </c>
      <c r="H93" s="90" t="str">
        <f t="shared" si="4"/>
        <v/>
      </c>
      <c r="I93" s="113" t="str">
        <f t="shared" si="5"/>
        <v/>
      </c>
      <c r="J93" s="113" t="str">
        <f t="shared" si="6"/>
        <v/>
      </c>
      <c r="K93" s="112"/>
      <c r="L93" s="113" t="str">
        <f t="shared" si="7"/>
        <v/>
      </c>
      <c r="M93" s="123" t="str">
        <f>IF(TablVentesAmiensFoireBAC25!P94&gt;30,L93,"")</f>
        <v/>
      </c>
      <c r="N93" s="123" t="str">
        <f>IF(TablVentesAmiensFoireBAC25!P94&gt;30,"",L93)</f>
        <v/>
      </c>
    </row>
    <row r="94" spans="1:14" ht="14.25" customHeight="1" thickBot="1" x14ac:dyDescent="0.35">
      <c r="A94" s="79" t="str">
        <f>IF(InfosVentesAmiensFoireBAC25!T95=$A$2,InfosVentesAmiensFoireBAC25!D95,"")</f>
        <v/>
      </c>
      <c r="B94" s="79">
        <f>IF(InfosVentesAmiensFoireBAC25!$T$4=$A$2,InfosVentesAmiensFoireBAC25!Z95,"")</f>
        <v>0</v>
      </c>
      <c r="C94" s="79" t="str">
        <f>IF(InfosVentesAmiensFoireBAC25!T95=$A$2,TablVentesAmiensFoireBAC25!S95,"")</f>
        <v/>
      </c>
      <c r="D94" s="114" t="str">
        <f>IF(InfosVentesAmiensFoireBAC25!T95=$A$2,IF(InfosVentesAmiensFoireBAC25!R95&lt;1,TablVentesAmiensFoireBAC25!S95*70%),"")</f>
        <v/>
      </c>
      <c r="E94" s="114" t="str">
        <f>IF(InfosVentesAmiensFoireBAC25!T95=$A$2,IF(InfosVentesAmiensFoireBAC25!R95&lt;1,TablVentesAmiensFoireBAC25!T95*70%),"")</f>
        <v/>
      </c>
      <c r="F94" s="114" t="str">
        <f>IF(InfosVentesAmiensFoireBAC25!T95=$A$2,IF(InfosVentesAmiensFoireBAC25!R95&lt;1,TablVentesAmiensFoireBAC25!AA95*70%),"")</f>
        <v/>
      </c>
      <c r="G94" s="114" t="str">
        <f>IF(InfosVentesAmiensFoireBAC25!T95=$A$2,TablVentesAmiensFoireBAC25!AB95,"")</f>
        <v/>
      </c>
      <c r="H94" s="90" t="str">
        <f t="shared" si="4"/>
        <v/>
      </c>
      <c r="I94" s="113" t="str">
        <f t="shared" si="5"/>
        <v/>
      </c>
      <c r="J94" s="113" t="str">
        <f t="shared" si="6"/>
        <v/>
      </c>
      <c r="K94" s="112"/>
      <c r="L94" s="113" t="str">
        <f t="shared" si="7"/>
        <v/>
      </c>
      <c r="M94" s="123" t="str">
        <f>IF(TablVentesAmiensFoireBAC25!P95&gt;30,L94,"")</f>
        <v/>
      </c>
      <c r="N94" s="123" t="str">
        <f>IF(TablVentesAmiensFoireBAC25!P95&gt;30,"",L94)</f>
        <v/>
      </c>
    </row>
    <row r="95" spans="1:14" ht="14.25" customHeight="1" thickBot="1" x14ac:dyDescent="0.35">
      <c r="A95" s="79" t="str">
        <f>IF(InfosVentesAmiensFoireBAC25!T96=$A$2,InfosVentesAmiensFoireBAC25!D96,"")</f>
        <v/>
      </c>
      <c r="B95" s="79">
        <f>IF(InfosVentesAmiensFoireBAC25!$T$4=$A$2,InfosVentesAmiensFoireBAC25!Z96,"")</f>
        <v>0</v>
      </c>
      <c r="C95" s="79" t="str">
        <f>IF(InfosVentesAmiensFoireBAC25!T96=$A$2,TablVentesAmiensFoireBAC25!S96,"")</f>
        <v/>
      </c>
      <c r="D95" s="114" t="str">
        <f>IF(InfosVentesAmiensFoireBAC25!T96=$A$2,IF(InfosVentesAmiensFoireBAC25!R96&lt;1,TablVentesAmiensFoireBAC25!S96*70%),"")</f>
        <v/>
      </c>
      <c r="E95" s="114" t="str">
        <f>IF(InfosVentesAmiensFoireBAC25!T96=$A$2,IF(InfosVentesAmiensFoireBAC25!R96&lt;1,TablVentesAmiensFoireBAC25!T96*70%),"")</f>
        <v/>
      </c>
      <c r="F95" s="114" t="str">
        <f>IF(InfosVentesAmiensFoireBAC25!T96=$A$2,IF(InfosVentesAmiensFoireBAC25!R96&lt;1,TablVentesAmiensFoireBAC25!AA96*70%),"")</f>
        <v/>
      </c>
      <c r="G95" s="114" t="str">
        <f>IF(InfosVentesAmiensFoireBAC25!T96=$A$2,TablVentesAmiensFoireBAC25!AB96,"")</f>
        <v/>
      </c>
      <c r="H95" s="90" t="str">
        <f t="shared" si="4"/>
        <v/>
      </c>
      <c r="I95" s="113" t="str">
        <f t="shared" si="5"/>
        <v/>
      </c>
      <c r="J95" s="113" t="str">
        <f t="shared" si="6"/>
        <v/>
      </c>
      <c r="K95" s="112"/>
      <c r="L95" s="113" t="str">
        <f t="shared" si="7"/>
        <v/>
      </c>
      <c r="M95" s="123" t="str">
        <f>IF(TablVentesAmiensFoireBAC25!P96&gt;30,L95,"")</f>
        <v/>
      </c>
      <c r="N95" s="123" t="str">
        <f>IF(TablVentesAmiensFoireBAC25!P96&gt;30,"",L95)</f>
        <v/>
      </c>
    </row>
    <row r="96" spans="1:14" ht="14.25" customHeight="1" thickBot="1" x14ac:dyDescent="0.35">
      <c r="A96" s="79" t="str">
        <f>IF(InfosVentesAmiensFoireBAC25!T97=$A$2,InfosVentesAmiensFoireBAC25!D97,"")</f>
        <v/>
      </c>
      <c r="B96" s="79">
        <f>IF(InfosVentesAmiensFoireBAC25!$T$4=$A$2,InfosVentesAmiensFoireBAC25!Z97,"")</f>
        <v>0</v>
      </c>
      <c r="C96" s="79" t="str">
        <f>IF(InfosVentesAmiensFoireBAC25!T97=$A$2,TablVentesAmiensFoireBAC25!S97,"")</f>
        <v/>
      </c>
      <c r="D96" s="114" t="str">
        <f>IF(InfosVentesAmiensFoireBAC25!T97=$A$2,IF(InfosVentesAmiensFoireBAC25!R97&lt;1,TablVentesAmiensFoireBAC25!S97*70%),"")</f>
        <v/>
      </c>
      <c r="E96" s="114" t="str">
        <f>IF(InfosVentesAmiensFoireBAC25!T97=$A$2,IF(InfosVentesAmiensFoireBAC25!R97&lt;1,TablVentesAmiensFoireBAC25!T97*70%),"")</f>
        <v/>
      </c>
      <c r="F96" s="114" t="str">
        <f>IF(InfosVentesAmiensFoireBAC25!T97=$A$2,IF(InfosVentesAmiensFoireBAC25!R97&lt;1,TablVentesAmiensFoireBAC25!AA97*70%),"")</f>
        <v/>
      </c>
      <c r="G96" s="114" t="str">
        <f>IF(InfosVentesAmiensFoireBAC25!T97=$A$2,TablVentesAmiensFoireBAC25!AB97,"")</f>
        <v/>
      </c>
      <c r="H96" s="90" t="str">
        <f t="shared" si="4"/>
        <v/>
      </c>
      <c r="I96" s="113" t="str">
        <f t="shared" si="5"/>
        <v/>
      </c>
      <c r="J96" s="113" t="str">
        <f t="shared" si="6"/>
        <v/>
      </c>
      <c r="K96" s="112"/>
      <c r="L96" s="113" t="str">
        <f t="shared" si="7"/>
        <v/>
      </c>
      <c r="M96" s="123" t="str">
        <f>IF(TablVentesAmiensFoireBAC25!P97&gt;30,L96,"")</f>
        <v/>
      </c>
      <c r="N96" s="123" t="str">
        <f>IF(TablVentesAmiensFoireBAC25!P97&gt;30,"",L96)</f>
        <v/>
      </c>
    </row>
    <row r="97" spans="1:14" ht="14.25" customHeight="1" thickBot="1" x14ac:dyDescent="0.35">
      <c r="A97" s="79" t="str">
        <f>IF(InfosVentesAmiensFoireBAC25!T98=$A$2,InfosVentesAmiensFoireBAC25!D98,"")</f>
        <v/>
      </c>
      <c r="B97" s="79">
        <f>IF(InfosVentesAmiensFoireBAC25!$T$4=$A$2,InfosVentesAmiensFoireBAC25!Z98,"")</f>
        <v>0</v>
      </c>
      <c r="C97" s="79" t="str">
        <f>IF(InfosVentesAmiensFoireBAC25!T98=$A$2,TablVentesAmiensFoireBAC25!S98,"")</f>
        <v/>
      </c>
      <c r="D97" s="114" t="str">
        <f>IF(InfosVentesAmiensFoireBAC25!T98=$A$2,IF(InfosVentesAmiensFoireBAC25!R98&lt;1,TablVentesAmiensFoireBAC25!S98*70%),"")</f>
        <v/>
      </c>
      <c r="E97" s="114" t="str">
        <f>IF(InfosVentesAmiensFoireBAC25!T98=$A$2,IF(InfosVentesAmiensFoireBAC25!R98&lt;1,TablVentesAmiensFoireBAC25!T98*70%),"")</f>
        <v/>
      </c>
      <c r="F97" s="114" t="str">
        <f>IF(InfosVentesAmiensFoireBAC25!T98=$A$2,IF(InfosVentesAmiensFoireBAC25!R98&lt;1,TablVentesAmiensFoireBAC25!AA98*70%),"")</f>
        <v/>
      </c>
      <c r="G97" s="114" t="str">
        <f>IF(InfosVentesAmiensFoireBAC25!T98=$A$2,TablVentesAmiensFoireBAC25!AB98,"")</f>
        <v/>
      </c>
      <c r="H97" s="90" t="str">
        <f t="shared" si="4"/>
        <v/>
      </c>
      <c r="I97" s="113" t="str">
        <f t="shared" si="5"/>
        <v/>
      </c>
      <c r="J97" s="113" t="str">
        <f t="shared" si="6"/>
        <v/>
      </c>
      <c r="K97" s="112"/>
      <c r="L97" s="113" t="str">
        <f t="shared" si="7"/>
        <v/>
      </c>
      <c r="M97" s="123" t="str">
        <f>IF(TablVentesAmiensFoireBAC25!P98&gt;30,L97,"")</f>
        <v/>
      </c>
      <c r="N97" s="123" t="str">
        <f>IF(TablVentesAmiensFoireBAC25!P98&gt;30,"",L97)</f>
        <v/>
      </c>
    </row>
    <row r="98" spans="1:14" ht="14.25" customHeight="1" thickBot="1" x14ac:dyDescent="0.35">
      <c r="A98" s="79" t="str">
        <f>IF(InfosVentesAmiensFoireBAC25!T99=$A$2,InfosVentesAmiensFoireBAC25!D99,"")</f>
        <v/>
      </c>
      <c r="B98" s="79">
        <f>IF(InfosVentesAmiensFoireBAC25!$T$4=$A$2,InfosVentesAmiensFoireBAC25!Z99,"")</f>
        <v>0</v>
      </c>
      <c r="C98" s="79" t="str">
        <f>IF(InfosVentesAmiensFoireBAC25!T99=$A$2,TablVentesAmiensFoireBAC25!S99,"")</f>
        <v/>
      </c>
      <c r="D98" s="114" t="str">
        <f>IF(InfosVentesAmiensFoireBAC25!T99=$A$2,IF(InfosVentesAmiensFoireBAC25!R99&lt;1,TablVentesAmiensFoireBAC25!S99*70%),"")</f>
        <v/>
      </c>
      <c r="E98" s="114" t="str">
        <f>IF(InfosVentesAmiensFoireBAC25!T99=$A$2,IF(InfosVentesAmiensFoireBAC25!R99&lt;1,TablVentesAmiensFoireBAC25!T99*70%),"")</f>
        <v/>
      </c>
      <c r="F98" s="114" t="str">
        <f>IF(InfosVentesAmiensFoireBAC25!T99=$A$2,IF(InfosVentesAmiensFoireBAC25!R99&lt;1,TablVentesAmiensFoireBAC25!AA99*70%),"")</f>
        <v/>
      </c>
      <c r="G98" s="114" t="str">
        <f>IF(InfosVentesAmiensFoireBAC25!T99=$A$2,TablVentesAmiensFoireBAC25!AB99,"")</f>
        <v/>
      </c>
      <c r="H98" s="90" t="str">
        <f t="shared" si="4"/>
        <v/>
      </c>
      <c r="I98" s="113" t="str">
        <f t="shared" si="5"/>
        <v/>
      </c>
      <c r="J98" s="113" t="str">
        <f t="shared" si="6"/>
        <v/>
      </c>
      <c r="K98" s="112"/>
      <c r="L98" s="113" t="str">
        <f t="shared" si="7"/>
        <v/>
      </c>
      <c r="M98" s="123" t="str">
        <f>IF(TablVentesAmiensFoireBAC25!P99&gt;30,L98,"")</f>
        <v/>
      </c>
      <c r="N98" s="123" t="str">
        <f>IF(TablVentesAmiensFoireBAC25!P99&gt;30,"",L98)</f>
        <v/>
      </c>
    </row>
  </sheetData>
  <pageMargins left="0.7" right="0.7" top="0.75" bottom="0.75" header="0" footer="0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08B9AD56-BF16-4A1C-B7A1-6F234C18002B}">
          <x14:formula1>
            <xm:f>FeuilleAmiensFoireBAC!$F$1:$F$29</xm:f>
          </x14:formula1>
          <xm:sqref>A2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FeuilleAmiensFoireBAC</vt:lpstr>
      <vt:lpstr>InfosVentesAmiensFoireBAC25</vt:lpstr>
      <vt:lpstr>TablVentesAmiensFoireBAC25</vt:lpstr>
      <vt:lpstr>COM agent co</vt:lpstr>
      <vt:lpstr>Feuil2</vt:lpstr>
      <vt:lpstr>COM piqueur</vt:lpstr>
      <vt:lpstr>COM responsable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</dc:creator>
  <cp:lastModifiedBy>david indeterminé</cp:lastModifiedBy>
  <cp:lastPrinted>2024-01-15T11:31:32Z</cp:lastPrinted>
  <dcterms:created xsi:type="dcterms:W3CDTF">2013-05-29T15:15:59Z</dcterms:created>
  <dcterms:modified xsi:type="dcterms:W3CDTF">2025-07-02T15:54:00Z</dcterms:modified>
</cp:coreProperties>
</file>