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itmanssour\Documents\Affaires\1 Budgets\PMO\Excel\"/>
    </mc:Choice>
  </mc:AlternateContent>
  <xr:revisionPtr revIDLastSave="0" documentId="13_ncr:1_{F2935A46-9E77-48C0-A0C5-7CB592574B53}" xr6:coauthVersionLast="47" xr6:coauthVersionMax="47" xr10:uidLastSave="{00000000-0000-0000-0000-000000000000}"/>
  <bookViews>
    <workbookView xWindow="-110" yWindow="-110" windowWidth="19420" windowHeight="10300" activeTab="3" xr2:uid="{180D67F5-B53F-4359-9B78-7006043C3536}"/>
  </bookViews>
  <sheets>
    <sheet name="Prestations" sheetId="1" r:id="rId1"/>
    <sheet name="Ressources" sheetId="2" r:id="rId2"/>
    <sheet name="Paramètres " sheetId="3" r:id="rId3"/>
    <sheet name="Calcul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7" i="4" l="1"/>
  <c r="C17" i="4"/>
  <c r="D17" i="4"/>
  <c r="E17" i="4"/>
  <c r="F17" i="4"/>
  <c r="A16" i="4"/>
  <c r="C16" i="4"/>
  <c r="D16" i="4"/>
  <c r="E16" i="4"/>
  <c r="F16" i="4"/>
  <c r="C15" i="4"/>
  <c r="D15" i="4"/>
  <c r="E15" i="4"/>
  <c r="F15" i="4"/>
  <c r="A15" i="4"/>
  <c r="C14" i="4"/>
  <c r="D14" i="4"/>
  <c r="E14" i="4"/>
  <c r="F14" i="4"/>
  <c r="A14" i="4"/>
  <c r="E13" i="4"/>
  <c r="F13" i="4"/>
  <c r="D13" i="4"/>
  <c r="C13" i="4"/>
  <c r="A13" i="4"/>
  <c r="A12" i="4"/>
  <c r="C12" i="4"/>
  <c r="D12" i="4"/>
  <c r="E12" i="4"/>
  <c r="F12" i="4"/>
  <c r="C11" i="4"/>
  <c r="D11" i="4"/>
  <c r="E11" i="4"/>
  <c r="F11" i="4"/>
  <c r="H11" i="4"/>
  <c r="A11" i="4"/>
  <c r="H10" i="4"/>
  <c r="F10" i="4"/>
  <c r="J10" i="4" s="1"/>
  <c r="E10" i="4"/>
  <c r="I10" i="4" s="1"/>
  <c r="D10" i="4"/>
  <c r="C10" i="4"/>
  <c r="A8" i="4"/>
  <c r="A9" i="4"/>
  <c r="A10" i="4"/>
  <c r="H9" i="4"/>
  <c r="F9" i="4"/>
  <c r="J9" i="4" s="1"/>
  <c r="E9" i="4"/>
  <c r="I9" i="4" s="1"/>
  <c r="D9" i="4"/>
  <c r="C9" i="4"/>
  <c r="H8" i="4"/>
  <c r="H7" i="4"/>
  <c r="F8" i="4"/>
  <c r="J8" i="4" s="1"/>
  <c r="E8" i="4"/>
  <c r="I8" i="4" s="1"/>
  <c r="D8" i="4"/>
  <c r="C8" i="4"/>
  <c r="B7" i="4"/>
  <c r="D7" i="4" s="1"/>
  <c r="B4" i="4"/>
  <c r="H16" i="4" s="1"/>
  <c r="B3" i="4"/>
  <c r="B2" i="4"/>
  <c r="B1" i="4"/>
  <c r="F3" i="1"/>
  <c r="I11" i="4" l="1"/>
  <c r="E7" i="4"/>
  <c r="I7" i="4" s="1"/>
  <c r="F7" i="4"/>
  <c r="J7" i="4" s="1"/>
  <c r="I16" i="4"/>
  <c r="H17" i="4"/>
  <c r="I17" i="4" s="1"/>
  <c r="H12" i="4"/>
  <c r="I12" i="4" s="1"/>
  <c r="H13" i="4"/>
  <c r="I13" i="4" s="1"/>
  <c r="H14" i="4"/>
  <c r="I14" i="4" s="1"/>
  <c r="H15" i="4"/>
  <c r="I15" i="4" s="1"/>
  <c r="J16" i="4"/>
  <c r="J3" i="1"/>
  <c r="J15" i="4"/>
  <c r="J14" i="4"/>
  <c r="J11" i="4"/>
  <c r="C7" i="4"/>
  <c r="A7" i="4"/>
  <c r="H3" i="1" l="1"/>
  <c r="G3" i="1"/>
  <c r="K3" i="1"/>
  <c r="J12" i="4"/>
  <c r="J13" i="4"/>
  <c r="J17" i="4"/>
  <c r="I3" i="1" l="1"/>
  <c r="L3" i="1" s="1"/>
</calcChain>
</file>

<file path=xl/sharedStrings.xml><?xml version="1.0" encoding="utf-8"?>
<sst xmlns="http://schemas.openxmlformats.org/spreadsheetml/2006/main" count="86" uniqueCount="51">
  <si>
    <t>N°</t>
  </si>
  <si>
    <t>Désignation</t>
  </si>
  <si>
    <t xml:space="preserve">unité </t>
  </si>
  <si>
    <t>Quantités</t>
  </si>
  <si>
    <t>Rendement</t>
  </si>
  <si>
    <t>Jours exigés</t>
  </si>
  <si>
    <t>Coût Main d'œuvre</t>
  </si>
  <si>
    <t>Coût Matériel</t>
  </si>
  <si>
    <t>Cout Gasoil</t>
  </si>
  <si>
    <t>Cout Fourniture</t>
  </si>
  <si>
    <t>Coût sous-traitance</t>
  </si>
  <si>
    <t>Déboursés sec</t>
  </si>
  <si>
    <t>Tache 1</t>
  </si>
  <si>
    <t>ml</t>
  </si>
  <si>
    <t>Type de ressources</t>
  </si>
  <si>
    <t>unité</t>
  </si>
  <si>
    <t>cout unitaire</t>
  </si>
  <si>
    <t>Main d'œuvre</t>
  </si>
  <si>
    <t>Matériel</t>
  </si>
  <si>
    <t>DH/L</t>
  </si>
  <si>
    <t>Ouvrier qualifé</t>
  </si>
  <si>
    <t>Ouvrier ordinaire</t>
  </si>
  <si>
    <t>Chef d'équipe</t>
  </si>
  <si>
    <t>Poseur</t>
  </si>
  <si>
    <t>Pointeur</t>
  </si>
  <si>
    <t>Tractopelle</t>
  </si>
  <si>
    <t>Autobétonier</t>
  </si>
  <si>
    <t>h</t>
  </si>
  <si>
    <t>H</t>
  </si>
  <si>
    <t>consommation gasoil l/H</t>
  </si>
  <si>
    <t>Fourniture</t>
  </si>
  <si>
    <t>Bordure</t>
  </si>
  <si>
    <t>G1 et G2</t>
  </si>
  <si>
    <t xml:space="preserve">Eau </t>
  </si>
  <si>
    <t>Sable</t>
  </si>
  <si>
    <t>m3</t>
  </si>
  <si>
    <t>Ciment</t>
  </si>
  <si>
    <t>kg</t>
  </si>
  <si>
    <t>Prix gasoil</t>
  </si>
  <si>
    <t>Poste jour</t>
  </si>
  <si>
    <t>Ressource</t>
  </si>
  <si>
    <t>désignation</t>
  </si>
  <si>
    <t>Sous-traitance</t>
  </si>
  <si>
    <t>Pose bordure</t>
  </si>
  <si>
    <t>Nombre</t>
  </si>
  <si>
    <t>Quntité</t>
  </si>
  <si>
    <t>Total</t>
  </si>
  <si>
    <t>Total gasoil</t>
  </si>
  <si>
    <t>Données</t>
  </si>
  <si>
    <t>Résultats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</si>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</sst>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"/>
  </numFmts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3" fontId="0" fillId="0" borderId="0" xfId="0" applyNumberFormat="1"/>
    <xf numFmtId="168" fontId="0" fillId="0" borderId="0" xfId="0" applyNumberFormat="1"/>
    <xf numFmtId="1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E3BD8-8EFE-4873-A107-DD52FF5213B7}">
  <dimension ref="A1:L3"/>
  <sheetViews>
    <sheetView workbookViewId="0">
      <selection activeCell="G8" sqref="G8"/>
    </sheetView>
  </sheetViews>
  <sheetFormatPr baseColWidth="10" defaultRowHeight="14.5" x14ac:dyDescent="0.35"/>
  <cols>
    <col min="7" max="7" width="15.90625" bestFit="1" customWidth="1"/>
    <col min="8" max="8" width="13.26953125" customWidth="1"/>
    <col min="10" max="10" width="13" customWidth="1"/>
    <col min="11" max="11" width="17" bestFit="1" customWidth="1"/>
  </cols>
  <sheetData>
    <row r="1" spans="1:12" x14ac:dyDescent="0.35">
      <c r="A1" s="4"/>
      <c r="B1" s="4"/>
      <c r="C1" s="4"/>
      <c r="D1" s="4" t="s">
        <v>48</v>
      </c>
      <c r="E1" s="4"/>
      <c r="F1" s="5" t="s">
        <v>49</v>
      </c>
      <c r="G1" s="5"/>
      <c r="H1" s="5"/>
      <c r="I1" s="5"/>
      <c r="J1" s="5"/>
      <c r="K1" s="5"/>
      <c r="L1" s="5"/>
    </row>
    <row r="2" spans="1:12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</row>
    <row r="3" spans="1:12" x14ac:dyDescent="0.35">
      <c r="A3">
        <v>1</v>
      </c>
      <c r="B3" t="s">
        <v>12</v>
      </c>
      <c r="C3" t="s">
        <v>13</v>
      </c>
      <c r="D3">
        <v>15000</v>
      </c>
      <c r="E3">
        <v>100</v>
      </c>
      <c r="F3">
        <f>+D3/E3</f>
        <v>150</v>
      </c>
      <c r="G3">
        <f>SUMIF(Calcul!A:A,'Paramètres '!$A$4,Calcul!I:I)/E3</f>
        <v>5.67</v>
      </c>
      <c r="H3">
        <f>SUMIF(Calcul!A:A,'Paramètres '!$A$5,Calcul!I:I)/E3</f>
        <v>14.4</v>
      </c>
      <c r="I3">
        <f>SUM(Calcul!J:J)/E3</f>
        <v>7.2</v>
      </c>
      <c r="J3" s="3">
        <f>SUMIF(Calcul!A:A,'Paramètres '!$A$6,Calcul!I:I)/E3</f>
        <v>80.407857142857139</v>
      </c>
      <c r="K3">
        <f>SUMIF(Calcul!A:A,'Paramètres '!$A$7,Calcul!I:I)/E3</f>
        <v>15</v>
      </c>
      <c r="L3" s="2">
        <f>SUM(G3:K3)</f>
        <v>122.67785714285714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272D0-9B72-4CD5-9A96-0FF09EA87C1C}">
  <dimension ref="A1:F15"/>
  <sheetViews>
    <sheetView workbookViewId="0">
      <selection activeCell="F5" sqref="F5"/>
    </sheetView>
  </sheetViews>
  <sheetFormatPr baseColWidth="10" defaultRowHeight="14.5" x14ac:dyDescent="0.35"/>
  <cols>
    <col min="2" max="2" width="16.36328125" bestFit="1" customWidth="1"/>
    <col min="3" max="3" width="12.54296875" bestFit="1" customWidth="1"/>
    <col min="6" max="6" width="20.81640625" bestFit="1" customWidth="1"/>
  </cols>
  <sheetData>
    <row r="1" spans="1:6" x14ac:dyDescent="0.35">
      <c r="A1" s="4" t="s">
        <v>50</v>
      </c>
      <c r="B1" s="4"/>
      <c r="C1" s="4"/>
      <c r="D1" s="4"/>
      <c r="E1" s="4"/>
      <c r="F1" s="4"/>
    </row>
    <row r="2" spans="1:6" x14ac:dyDescent="0.35">
      <c r="A2" t="s">
        <v>0</v>
      </c>
      <c r="B2" t="s">
        <v>14</v>
      </c>
      <c r="C2" t="s">
        <v>1</v>
      </c>
      <c r="D2" t="s">
        <v>15</v>
      </c>
      <c r="E2" t="s">
        <v>16</v>
      </c>
      <c r="F2" t="s">
        <v>29</v>
      </c>
    </row>
    <row r="3" spans="1:6" x14ac:dyDescent="0.35">
      <c r="A3">
        <v>1</v>
      </c>
      <c r="B3" t="s">
        <v>17</v>
      </c>
      <c r="C3" t="s">
        <v>20</v>
      </c>
      <c r="D3" t="s">
        <v>27</v>
      </c>
      <c r="E3">
        <v>20</v>
      </c>
    </row>
    <row r="4" spans="1:6" x14ac:dyDescent="0.35">
      <c r="A4">
        <v>2</v>
      </c>
      <c r="B4" t="s">
        <v>17</v>
      </c>
      <c r="C4" t="s">
        <v>21</v>
      </c>
      <c r="D4" t="s">
        <v>27</v>
      </c>
      <c r="E4">
        <v>18</v>
      </c>
    </row>
    <row r="5" spans="1:6" x14ac:dyDescent="0.35">
      <c r="A5">
        <v>3</v>
      </c>
      <c r="B5" t="s">
        <v>17</v>
      </c>
      <c r="C5" t="s">
        <v>22</v>
      </c>
      <c r="D5" t="s">
        <v>27</v>
      </c>
      <c r="E5">
        <v>25</v>
      </c>
    </row>
    <row r="6" spans="1:6" x14ac:dyDescent="0.35">
      <c r="A6">
        <v>4</v>
      </c>
      <c r="B6" t="s">
        <v>17</v>
      </c>
      <c r="C6" t="s">
        <v>23</v>
      </c>
      <c r="D6" t="s">
        <v>27</v>
      </c>
      <c r="E6">
        <v>23</v>
      </c>
    </row>
    <row r="7" spans="1:6" x14ac:dyDescent="0.35">
      <c r="A7">
        <v>5</v>
      </c>
      <c r="B7" t="s">
        <v>17</v>
      </c>
      <c r="C7" t="s">
        <v>24</v>
      </c>
      <c r="D7" t="s">
        <v>27</v>
      </c>
      <c r="E7">
        <v>15</v>
      </c>
    </row>
    <row r="8" spans="1:6" x14ac:dyDescent="0.35">
      <c r="A8">
        <v>6</v>
      </c>
      <c r="B8" t="s">
        <v>18</v>
      </c>
      <c r="C8" t="s">
        <v>25</v>
      </c>
      <c r="D8" t="s">
        <v>27</v>
      </c>
      <c r="E8">
        <v>85</v>
      </c>
      <c r="F8">
        <v>5</v>
      </c>
    </row>
    <row r="9" spans="1:6" x14ac:dyDescent="0.35">
      <c r="A9">
        <v>7</v>
      </c>
      <c r="B9" t="s">
        <v>18</v>
      </c>
      <c r="C9" t="s">
        <v>26</v>
      </c>
      <c r="D9" t="s">
        <v>27</v>
      </c>
      <c r="E9">
        <v>75</v>
      </c>
      <c r="F9">
        <v>3</v>
      </c>
    </row>
    <row r="10" spans="1:6" x14ac:dyDescent="0.35">
      <c r="A10">
        <v>8</v>
      </c>
      <c r="B10" t="s">
        <v>30</v>
      </c>
      <c r="C10" t="s">
        <v>31</v>
      </c>
      <c r="D10" t="s">
        <v>13</v>
      </c>
      <c r="E10">
        <v>55</v>
      </c>
    </row>
    <row r="11" spans="1:6" x14ac:dyDescent="0.35">
      <c r="A11">
        <v>9</v>
      </c>
      <c r="B11" t="s">
        <v>30</v>
      </c>
      <c r="C11" t="s">
        <v>32</v>
      </c>
      <c r="D11" t="s">
        <v>35</v>
      </c>
      <c r="E11">
        <v>150</v>
      </c>
    </row>
    <row r="12" spans="1:6" x14ac:dyDescent="0.35">
      <c r="A12">
        <v>10</v>
      </c>
      <c r="B12" t="s">
        <v>30</v>
      </c>
      <c r="C12" t="s">
        <v>33</v>
      </c>
      <c r="D12" t="s">
        <v>35</v>
      </c>
      <c r="E12">
        <v>14</v>
      </c>
    </row>
    <row r="13" spans="1:6" x14ac:dyDescent="0.35">
      <c r="A13">
        <v>11</v>
      </c>
      <c r="B13" t="s">
        <v>30</v>
      </c>
      <c r="C13" t="s">
        <v>34</v>
      </c>
      <c r="D13" t="s">
        <v>35</v>
      </c>
      <c r="E13">
        <v>250</v>
      </c>
    </row>
    <row r="14" spans="1:6" x14ac:dyDescent="0.35">
      <c r="A14">
        <v>12</v>
      </c>
      <c r="B14" t="s">
        <v>30</v>
      </c>
      <c r="C14" t="s">
        <v>36</v>
      </c>
      <c r="D14" t="s">
        <v>37</v>
      </c>
      <c r="E14">
        <v>1.25</v>
      </c>
    </row>
    <row r="15" spans="1:6" x14ac:dyDescent="0.35">
      <c r="A15">
        <v>13</v>
      </c>
      <c r="B15" t="s">
        <v>42</v>
      </c>
      <c r="C15" t="s">
        <v>43</v>
      </c>
      <c r="D15" t="s">
        <v>13</v>
      </c>
      <c r="E15">
        <v>15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C610E-475A-4A6E-872E-FEC8B8494876}">
  <dimension ref="A1:C7"/>
  <sheetViews>
    <sheetView workbookViewId="0">
      <selection activeCell="C5" sqref="C5"/>
    </sheetView>
  </sheetViews>
  <sheetFormatPr baseColWidth="10" defaultRowHeight="14.5" x14ac:dyDescent="0.35"/>
  <sheetData>
    <row r="1" spans="1:3" x14ac:dyDescent="0.35">
      <c r="A1" t="s">
        <v>38</v>
      </c>
      <c r="B1">
        <v>10</v>
      </c>
      <c r="C1" t="s">
        <v>19</v>
      </c>
    </row>
    <row r="2" spans="1:3" x14ac:dyDescent="0.35">
      <c r="A2" t="s">
        <v>39</v>
      </c>
      <c r="B2">
        <v>9</v>
      </c>
      <c r="C2" t="s">
        <v>28</v>
      </c>
    </row>
    <row r="4" spans="1:3" x14ac:dyDescent="0.35">
      <c r="A4" t="s">
        <v>17</v>
      </c>
    </row>
    <row r="5" spans="1:3" x14ac:dyDescent="0.35">
      <c r="A5" t="s">
        <v>18</v>
      </c>
    </row>
    <row r="6" spans="1:3" x14ac:dyDescent="0.35">
      <c r="A6" t="s">
        <v>30</v>
      </c>
    </row>
    <row r="7" spans="1:3" x14ac:dyDescent="0.35">
      <c r="A7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BCC88-0A4E-4DC2-A02F-5E4B660927F7}">
  <dimension ref="A1:J17"/>
  <sheetViews>
    <sheetView tabSelected="1" workbookViewId="0">
      <selection activeCell="E8" sqref="E8"/>
    </sheetView>
  </sheetViews>
  <sheetFormatPr baseColWidth="10" defaultRowHeight="14.5" x14ac:dyDescent="0.35"/>
  <cols>
    <col min="1" max="1" width="11.54296875" bestFit="1" customWidth="1"/>
    <col min="3" max="3" width="14.26953125" bestFit="1" customWidth="1"/>
  </cols>
  <sheetData>
    <row r="1" spans="1:10" x14ac:dyDescent="0.35">
      <c r="A1" t="s">
        <v>0</v>
      </c>
      <c r="B1">
        <f>Prestations!A3</f>
        <v>1</v>
      </c>
      <c r="F1" s="4" t="s">
        <v>48</v>
      </c>
    </row>
    <row r="2" spans="1:10" x14ac:dyDescent="0.35">
      <c r="A2" t="s">
        <v>1</v>
      </c>
      <c r="B2" t="str">
        <f>Prestations!B3</f>
        <v>Tache 1</v>
      </c>
      <c r="F2" s="5" t="s">
        <v>49</v>
      </c>
    </row>
    <row r="3" spans="1:10" x14ac:dyDescent="0.35">
      <c r="A3" t="s">
        <v>3</v>
      </c>
      <c r="B3">
        <f>Prestations!D3</f>
        <v>15000</v>
      </c>
    </row>
    <row r="4" spans="1:10" x14ac:dyDescent="0.35">
      <c r="A4" t="s">
        <v>4</v>
      </c>
      <c r="B4">
        <f>Prestations!E3</f>
        <v>100</v>
      </c>
    </row>
    <row r="6" spans="1:10" x14ac:dyDescent="0.35">
      <c r="A6" t="s">
        <v>40</v>
      </c>
      <c r="B6" t="s">
        <v>0</v>
      </c>
      <c r="C6" t="s">
        <v>41</v>
      </c>
      <c r="D6" t="s">
        <v>15</v>
      </c>
      <c r="E6" t="s">
        <v>16</v>
      </c>
      <c r="F6" t="s">
        <v>29</v>
      </c>
      <c r="G6" t="s">
        <v>44</v>
      </c>
      <c r="H6" t="s">
        <v>45</v>
      </c>
      <c r="I6" t="s">
        <v>46</v>
      </c>
      <c r="J6" t="s">
        <v>47</v>
      </c>
    </row>
    <row r="7" spans="1:10" x14ac:dyDescent="0.35">
      <c r="A7" s="5" t="str">
        <f>VLOOKUP(B7,Ressources!A:F,2,FALSE)</f>
        <v>Main d'œuvre</v>
      </c>
      <c r="B7" s="4">
        <f>Ressources!A5</f>
        <v>3</v>
      </c>
      <c r="C7" t="str">
        <f>VLOOKUP(B7,Ressources!A:F,3,FALSE)</f>
        <v>Chef d'équipe</v>
      </c>
      <c r="D7" t="str">
        <f>VLOOKUP(B7,Ressources!A:F,4,FALSE)</f>
        <v>h</v>
      </c>
      <c r="E7">
        <f>VLOOKUP(B7,Ressources!A:F,5,FALSE)</f>
        <v>25</v>
      </c>
      <c r="F7">
        <f>VLOOKUP(B7,Ressources!A:F,6,FALSE)</f>
        <v>0</v>
      </c>
      <c r="G7" s="4">
        <v>1</v>
      </c>
      <c r="H7" s="4">
        <f>G7*'Paramètres '!$B$2</f>
        <v>9</v>
      </c>
      <c r="I7">
        <f>+H7*G7*E7</f>
        <v>225</v>
      </c>
      <c r="J7">
        <f>F7*G7*H7*'Paramètres '!$B$1</f>
        <v>0</v>
      </c>
    </row>
    <row r="8" spans="1:10" x14ac:dyDescent="0.35">
      <c r="A8" s="5" t="str">
        <f>VLOOKUP(B8,Ressources!A:F,2,FALSE)</f>
        <v>Main d'œuvre</v>
      </c>
      <c r="B8" s="4">
        <v>1</v>
      </c>
      <c r="C8" t="str">
        <f>VLOOKUP(B8,Ressources!A:F,3,FALSE)</f>
        <v>Ouvrier qualifé</v>
      </c>
      <c r="D8" t="str">
        <f>VLOOKUP(B8,Ressources!A:F,4,FALSE)</f>
        <v>h</v>
      </c>
      <c r="E8">
        <f>VLOOKUP(B8,Ressources!A:F,5,FALSE)</f>
        <v>20</v>
      </c>
      <c r="F8">
        <f>VLOOKUP(B8,Ressources!A:F,6,FALSE)</f>
        <v>0</v>
      </c>
      <c r="G8" s="4">
        <v>1</v>
      </c>
      <c r="H8" s="4">
        <f>G8*'Paramètres '!$B$2</f>
        <v>9</v>
      </c>
      <c r="I8">
        <f>+H8*G8*E8</f>
        <v>180</v>
      </c>
      <c r="J8">
        <f>F8*G8*H8*'Paramètres '!$B$1</f>
        <v>0</v>
      </c>
    </row>
    <row r="9" spans="1:10" x14ac:dyDescent="0.35">
      <c r="A9" s="5" t="str">
        <f>VLOOKUP(B9,Ressources!A:F,2,FALSE)</f>
        <v>Main d'œuvre</v>
      </c>
      <c r="B9" s="4">
        <v>2</v>
      </c>
      <c r="C9" t="str">
        <f>VLOOKUP(B9,Ressources!A:F,3,FALSE)</f>
        <v>Ouvrier ordinaire</v>
      </c>
      <c r="D9" t="str">
        <f>VLOOKUP(B9,Ressources!A:F,4,FALSE)</f>
        <v>h</v>
      </c>
      <c r="E9">
        <f>VLOOKUP(B9,Ressources!A:F,5,FALSE)</f>
        <v>18</v>
      </c>
      <c r="F9">
        <f>VLOOKUP(B9,Ressources!A:F,6,FALSE)</f>
        <v>0</v>
      </c>
      <c r="G9" s="4">
        <v>1</v>
      </c>
      <c r="H9" s="4">
        <f>G9*'Paramètres '!$B$2</f>
        <v>9</v>
      </c>
      <c r="I9">
        <f>+H9*G9*E9</f>
        <v>162</v>
      </c>
      <c r="J9">
        <f>F9*G9*H9*'Paramètres '!$B$1</f>
        <v>0</v>
      </c>
    </row>
    <row r="10" spans="1:10" x14ac:dyDescent="0.35">
      <c r="A10" s="5" t="str">
        <f>VLOOKUP(B10,Ressources!A:F,2,FALSE)</f>
        <v>Matériel</v>
      </c>
      <c r="B10" s="4">
        <v>6</v>
      </c>
      <c r="C10" t="str">
        <f>VLOOKUP(B10,Ressources!A:F,3,FALSE)</f>
        <v>Tractopelle</v>
      </c>
      <c r="D10" t="str">
        <f>VLOOKUP(B10,Ressources!A:F,4,FALSE)</f>
        <v>h</v>
      </c>
      <c r="E10">
        <f>VLOOKUP(B10,Ressources!A:F,5,FALSE)</f>
        <v>85</v>
      </c>
      <c r="F10">
        <f>VLOOKUP(B10,Ressources!A:F,6,FALSE)</f>
        <v>5</v>
      </c>
      <c r="G10" s="4">
        <v>1</v>
      </c>
      <c r="H10" s="4">
        <f>G10*'Paramètres '!$B$2</f>
        <v>9</v>
      </c>
      <c r="I10">
        <f>+H10*G10*E10</f>
        <v>765</v>
      </c>
      <c r="J10">
        <f>F10*G10*H10*'Paramètres '!$B$1</f>
        <v>450</v>
      </c>
    </row>
    <row r="11" spans="1:10" x14ac:dyDescent="0.35">
      <c r="A11" s="5" t="str">
        <f>VLOOKUP(B11,Ressources!A:F,2,FALSE)</f>
        <v>Matériel</v>
      </c>
      <c r="B11" s="4">
        <v>7</v>
      </c>
      <c r="C11" t="str">
        <f>VLOOKUP(B11,Ressources!A:F,3,FALSE)</f>
        <v>Autobétonier</v>
      </c>
      <c r="D11" t="str">
        <f>VLOOKUP(B11,Ressources!A:F,4,FALSE)</f>
        <v>h</v>
      </c>
      <c r="E11">
        <f>VLOOKUP(B11,Ressources!A:F,5,FALSE)</f>
        <v>75</v>
      </c>
      <c r="F11">
        <f>VLOOKUP(B11,Ressources!A:F,6,FALSE)</f>
        <v>3</v>
      </c>
      <c r="G11" s="4">
        <v>1</v>
      </c>
      <c r="H11" s="4">
        <f>G11*'Paramètres '!$B$2</f>
        <v>9</v>
      </c>
      <c r="I11">
        <f>+H11*G11*E11</f>
        <v>675</v>
      </c>
      <c r="J11">
        <f>F11*G11*H11*'Paramètres '!$B$1</f>
        <v>270</v>
      </c>
    </row>
    <row r="12" spans="1:10" x14ac:dyDescent="0.35">
      <c r="A12" s="5" t="str">
        <f>VLOOKUP(B12,Ressources!A:F,2,FALSE)</f>
        <v>Fourniture</v>
      </c>
      <c r="B12" s="4">
        <v>8</v>
      </c>
      <c r="C12" t="str">
        <f>VLOOKUP(B12,Ressources!A:F,3,FALSE)</f>
        <v>Bordure</v>
      </c>
      <c r="D12" t="str">
        <f>VLOOKUP(B12,Ressources!A:F,4,FALSE)</f>
        <v>ml</v>
      </c>
      <c r="E12">
        <f>VLOOKUP(B12,Ressources!A:F,5,FALSE)</f>
        <v>55</v>
      </c>
      <c r="F12">
        <f>VLOOKUP(B12,Ressources!A:F,6,FALSE)</f>
        <v>0</v>
      </c>
      <c r="G12" s="4"/>
      <c r="H12" s="4">
        <f>+B4</f>
        <v>100</v>
      </c>
      <c r="I12" s="1">
        <f>+H12*E12</f>
        <v>5500</v>
      </c>
      <c r="J12">
        <f>F12*G12*H12*'Paramètres '!$B$1</f>
        <v>0</v>
      </c>
    </row>
    <row r="13" spans="1:10" x14ac:dyDescent="0.35">
      <c r="A13" s="5" t="str">
        <f>VLOOKUP(B13,Ressources!A:F,2,FALSE)</f>
        <v>Fourniture</v>
      </c>
      <c r="B13" s="4">
        <v>9</v>
      </c>
      <c r="C13" t="str">
        <f>VLOOKUP(B13,Ressources!A:F,3,FALSE)</f>
        <v>G1 et G2</v>
      </c>
      <c r="D13" t="str">
        <f>VLOOKUP(B13,Ressources!A:F,4,FALSE)</f>
        <v>m3</v>
      </c>
      <c r="E13">
        <f>VLOOKUP(B13,Ressources!A:F,5,FALSE)</f>
        <v>150</v>
      </c>
      <c r="F13">
        <f>VLOOKUP(B13,Ressources!A:F,6,FALSE)</f>
        <v>0</v>
      </c>
      <c r="G13" s="4"/>
      <c r="H13" s="4">
        <f>4/7*0.05*$B$4</f>
        <v>2.8571428571428572</v>
      </c>
      <c r="I13" s="1">
        <f>+H13*E13</f>
        <v>428.57142857142856</v>
      </c>
      <c r="J13">
        <f>F13*G13*H13*'Paramètres '!$B$1</f>
        <v>0</v>
      </c>
    </row>
    <row r="14" spans="1:10" x14ac:dyDescent="0.35">
      <c r="A14" s="5" t="str">
        <f>VLOOKUP(B14,Ressources!A:F,2,FALSE)</f>
        <v>Fourniture</v>
      </c>
      <c r="B14" s="4">
        <v>10</v>
      </c>
      <c r="C14" t="str">
        <f>VLOOKUP(B14,Ressources!A:F,3,FALSE)</f>
        <v xml:space="preserve">Eau </v>
      </c>
      <c r="D14" t="str">
        <f>VLOOKUP(B14,Ressources!A:F,4,FALSE)</f>
        <v>m3</v>
      </c>
      <c r="E14">
        <f>VLOOKUP(B14,Ressources!A:F,5,FALSE)</f>
        <v>14</v>
      </c>
      <c r="F14">
        <f>VLOOKUP(B14,Ressources!A:F,6,FALSE)</f>
        <v>0</v>
      </c>
      <c r="G14" s="4"/>
      <c r="H14" s="4">
        <f>0.2*0.05*$B$4</f>
        <v>1.0000000000000002</v>
      </c>
      <c r="I14" s="1">
        <f>+H14*E14</f>
        <v>14.000000000000004</v>
      </c>
      <c r="J14">
        <f>F14*G14*H14*'Paramètres '!$B$1</f>
        <v>0</v>
      </c>
    </row>
    <row r="15" spans="1:10" x14ac:dyDescent="0.35">
      <c r="A15" s="5" t="str">
        <f>VLOOKUP(B15,Ressources!A:F,2,FALSE)</f>
        <v>Fourniture</v>
      </c>
      <c r="B15" s="4">
        <v>11</v>
      </c>
      <c r="C15" t="str">
        <f>VLOOKUP(B15,Ressources!A:F,3,FALSE)</f>
        <v>Sable</v>
      </c>
      <c r="D15" t="str">
        <f>VLOOKUP(B15,Ressources!A:F,4,FALSE)</f>
        <v>m3</v>
      </c>
      <c r="E15">
        <f>VLOOKUP(B15,Ressources!A:F,5,FALSE)</f>
        <v>250</v>
      </c>
      <c r="F15">
        <f>VLOOKUP(B15,Ressources!A:F,6,FALSE)</f>
        <v>0</v>
      </c>
      <c r="G15" s="4"/>
      <c r="H15" s="4">
        <f>3/7*0.05*$B$4</f>
        <v>2.1428571428571428</v>
      </c>
      <c r="I15" s="1">
        <f>+H15*E15</f>
        <v>535.71428571428567</v>
      </c>
      <c r="J15">
        <f>F15*G15*H15*'Paramètres '!$B$1</f>
        <v>0</v>
      </c>
    </row>
    <row r="16" spans="1:10" x14ac:dyDescent="0.35">
      <c r="A16" s="5" t="str">
        <f>VLOOKUP(B16,Ressources!A:F,2,FALSE)</f>
        <v>Fourniture</v>
      </c>
      <c r="B16" s="4">
        <v>12</v>
      </c>
      <c r="C16" t="str">
        <f>VLOOKUP(B16,Ressources!A:F,3,FALSE)</f>
        <v>Ciment</v>
      </c>
      <c r="D16" t="str">
        <f>VLOOKUP(B16,Ressources!A:F,4,FALSE)</f>
        <v>kg</v>
      </c>
      <c r="E16">
        <f>VLOOKUP(B16,Ressources!A:F,5,FALSE)</f>
        <v>1.25</v>
      </c>
      <c r="F16">
        <f>VLOOKUP(B16,Ressources!A:F,6,FALSE)</f>
        <v>0</v>
      </c>
      <c r="G16" s="4"/>
      <c r="H16" s="4">
        <f>250*0.05*$B$4</f>
        <v>1250</v>
      </c>
      <c r="I16" s="1">
        <f>+H16*E16</f>
        <v>1562.5</v>
      </c>
      <c r="J16">
        <f>F16*G16*H16*'Paramètres '!$B$1</f>
        <v>0</v>
      </c>
    </row>
    <row r="17" spans="1:10" x14ac:dyDescent="0.35">
      <c r="A17" s="5" t="str">
        <f>VLOOKUP(B17,Ressources!A:F,2,FALSE)</f>
        <v>Sous-traitance</v>
      </c>
      <c r="B17" s="4">
        <v>13</v>
      </c>
      <c r="C17" t="str">
        <f>VLOOKUP(B17,Ressources!A:F,3,FALSE)</f>
        <v>Pose bordure</v>
      </c>
      <c r="D17" t="str">
        <f>VLOOKUP(B17,Ressources!A:F,4,FALSE)</f>
        <v>ml</v>
      </c>
      <c r="E17">
        <f>VLOOKUP(B17,Ressources!A:F,5,FALSE)</f>
        <v>15</v>
      </c>
      <c r="F17">
        <f>VLOOKUP(B17,Ressources!A:F,6,FALSE)</f>
        <v>0</v>
      </c>
      <c r="G17" s="4"/>
      <c r="H17" s="4">
        <f>+B4</f>
        <v>100</v>
      </c>
      <c r="I17" s="1">
        <f>+H17*E17</f>
        <v>1500</v>
      </c>
      <c r="J17">
        <f>F17*G17*H17*'Paramètres '!$B$1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Prestations</vt:lpstr>
      <vt:lpstr>Ressources</vt:lpstr>
      <vt:lpstr>Paramètres </vt:lpstr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Mounir Ait Mansour</dc:creator>
  <cp:lastModifiedBy>Mounir Ait Mansour</cp:lastModifiedBy>
  <dcterms:created xsi:type="dcterms:W3CDTF">2025-06-12T13:34:38Z</dcterms:created>
  <dcterms:modified xsi:type="dcterms:W3CDTF">2025-06-12T14:05:27Z</dcterms:modified>
</cp:coreProperties>
</file>