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hidePivotFieldList="1"/>
  <mc:AlternateContent xmlns:mc="http://schemas.openxmlformats.org/markup-compatibility/2006">
    <mc:Choice Requires="x15">
      <x15ac:absPath xmlns:x15ac="http://schemas.microsoft.com/office/spreadsheetml/2010/11/ac" url="https://a2mac1hary-my.sharepoint.com/personal/ffrigoluchetta_a2mac1_com/Documents/Bureau/"/>
    </mc:Choice>
  </mc:AlternateContent>
  <xr:revisionPtr revIDLastSave="116" documentId="8_{606B7D24-021A-4BDB-94C5-102DD2750832}" xr6:coauthVersionLast="47" xr6:coauthVersionMax="47" xr10:uidLastSave="{32C3AED0-A871-49FA-817D-308D0A2F0BFB}"/>
  <bookViews>
    <workbookView xWindow="-19298" yWindow="-1935" windowWidth="19396" windowHeight="11475" xr2:uid="{00000000-000D-0000-FFFF-FFFF00000000}"/>
  </bookViews>
  <sheets>
    <sheet name="Source" sheetId="4" r:id="rId1"/>
    <sheet name="Résultat attendu" sheetId="5" r:id="rId2"/>
  </sheets>
  <definedNames>
    <definedName name="_xlnm._FilterDatabase" localSheetId="0" hidden="1">Source!$A$1:$T$15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5" l="1"/>
  <c r="H9" i="5"/>
  <c r="I9" i="5"/>
  <c r="J9" i="5"/>
  <c r="L9" i="5"/>
  <c r="M9" i="5"/>
  <c r="N9" i="5"/>
  <c r="P9" i="5"/>
  <c r="Q9" i="5"/>
  <c r="E12" i="5"/>
  <c r="E15" i="5" s="1"/>
  <c r="F12" i="5"/>
  <c r="F15" i="5" s="1"/>
  <c r="H12" i="5"/>
  <c r="H15" i="5" s="1"/>
  <c r="I12" i="5"/>
  <c r="I15" i="5" s="1"/>
  <c r="J12" i="5"/>
  <c r="J15" i="5" s="1"/>
  <c r="L12" i="5"/>
  <c r="L15" i="5" s="1"/>
  <c r="M12" i="5"/>
  <c r="M15" i="5" s="1"/>
  <c r="N12" i="5"/>
  <c r="N15" i="5" s="1"/>
  <c r="P12" i="5"/>
  <c r="P15" i="5" s="1"/>
  <c r="P2" i="5" s="1"/>
  <c r="Q12" i="5"/>
  <c r="Q15" i="5" s="1"/>
  <c r="R12" i="5"/>
  <c r="R15" i="5" s="1"/>
  <c r="D12" i="5"/>
  <c r="D15" i="5" s="1"/>
  <c r="R17" i="5"/>
  <c r="Q17" i="5"/>
  <c r="P17" i="5"/>
  <c r="N17" i="5"/>
  <c r="M17" i="5"/>
  <c r="L17" i="5"/>
  <c r="J17" i="5"/>
  <c r="I17" i="5"/>
  <c r="H17" i="5"/>
  <c r="F17" i="5"/>
  <c r="E17" i="5"/>
  <c r="D17" i="5"/>
  <c r="S16" i="5"/>
  <c r="S17" i="5" s="1"/>
  <c r="O16" i="5"/>
  <c r="O17" i="5" s="1"/>
  <c r="K16" i="5"/>
  <c r="K17" i="5" s="1"/>
  <c r="G16" i="5"/>
  <c r="S14" i="5"/>
  <c r="O14" i="5"/>
  <c r="K14" i="5"/>
  <c r="G14" i="5"/>
  <c r="S13" i="5"/>
  <c r="O13" i="5"/>
  <c r="K13" i="5"/>
  <c r="G13" i="5"/>
  <c r="S11" i="5"/>
  <c r="O11" i="5"/>
  <c r="K11" i="5"/>
  <c r="S10" i="5"/>
  <c r="O10" i="5"/>
  <c r="K10" i="5"/>
  <c r="G10" i="5"/>
  <c r="D9" i="5"/>
  <c r="R8" i="5"/>
  <c r="O8" i="5"/>
  <c r="K8" i="5"/>
  <c r="G8" i="5"/>
  <c r="S7" i="5"/>
  <c r="O7" i="5"/>
  <c r="K7" i="5"/>
  <c r="E7" i="5"/>
  <c r="G7" i="5" s="1"/>
  <c r="S5" i="5"/>
  <c r="N5" i="5"/>
  <c r="K5" i="5"/>
  <c r="S4" i="5"/>
  <c r="O4" i="5"/>
  <c r="K4" i="5"/>
  <c r="E4" i="5"/>
  <c r="G4" i="5" s="1"/>
  <c r="G9" i="5" s="1"/>
  <c r="S3" i="5"/>
  <c r="O3" i="5"/>
  <c r="H3" i="5"/>
  <c r="K3" i="5" s="1"/>
  <c r="K9" i="5" s="1"/>
  <c r="O12" i="5" l="1"/>
  <c r="O15" i="5" s="1"/>
  <c r="K12" i="5"/>
  <c r="K15" i="5" s="1"/>
  <c r="S12" i="5"/>
  <c r="S15" i="5" s="1"/>
  <c r="G12" i="5"/>
  <c r="G15" i="5" s="1"/>
  <c r="F2" i="5"/>
  <c r="E6" i="5"/>
  <c r="E9" i="5" s="1"/>
  <c r="E2" i="5" s="1"/>
  <c r="N2" i="5"/>
  <c r="M2" i="5"/>
  <c r="Q2" i="5"/>
  <c r="T13" i="5"/>
  <c r="T16" i="5"/>
  <c r="T17" i="5" s="1"/>
  <c r="T7" i="5"/>
  <c r="R6" i="5"/>
  <c r="J2" i="5"/>
  <c r="S8" i="5"/>
  <c r="T11" i="5"/>
  <c r="L2" i="5"/>
  <c r="D2" i="5"/>
  <c r="I2" i="5"/>
  <c r="T4" i="5"/>
  <c r="T14" i="5"/>
  <c r="T3" i="5"/>
  <c r="O5" i="5"/>
  <c r="T5" i="5" s="1"/>
  <c r="G17" i="5"/>
  <c r="T10" i="5"/>
  <c r="H2" i="5"/>
  <c r="O9" i="5" l="1"/>
  <c r="R9" i="5"/>
  <c r="R2" i="5" s="1"/>
  <c r="T12" i="5"/>
  <c r="T15" i="5" s="1"/>
  <c r="S6" i="5"/>
  <c r="T8" i="5"/>
  <c r="T6" i="5" s="1"/>
  <c r="T9" i="5" s="1"/>
  <c r="G2" i="5"/>
  <c r="K2" i="5"/>
  <c r="O2" i="5"/>
  <c r="S9" i="5" l="1"/>
  <c r="S2" i="5" s="1"/>
  <c r="T2" i="5"/>
  <c r="S11" i="4" l="1"/>
  <c r="O11" i="4"/>
  <c r="K11" i="4"/>
  <c r="G11" i="4"/>
  <c r="N5" i="4"/>
  <c r="T11" i="4" l="1"/>
  <c r="S6" i="4" l="1"/>
  <c r="O6" i="4"/>
  <c r="K6" i="4"/>
  <c r="E6" i="4"/>
  <c r="G6" i="4" s="1"/>
  <c r="T6" i="4" l="1"/>
  <c r="S9" i="4" l="1"/>
  <c r="S10" i="4"/>
  <c r="S12" i="4"/>
  <c r="S3" i="4"/>
  <c r="S4" i="4"/>
  <c r="S5" i="4"/>
  <c r="D8" i="4"/>
  <c r="F8" i="4"/>
  <c r="P8" i="4"/>
  <c r="E15" i="4"/>
  <c r="F15" i="4"/>
  <c r="H15" i="4"/>
  <c r="I15" i="4"/>
  <c r="J15" i="4"/>
  <c r="L15" i="4"/>
  <c r="M15" i="4"/>
  <c r="N15" i="4"/>
  <c r="P15" i="4"/>
  <c r="Q15" i="4"/>
  <c r="R15" i="4"/>
  <c r="J13" i="4"/>
  <c r="L13" i="4"/>
  <c r="M13" i="4"/>
  <c r="N13" i="4"/>
  <c r="R13" i="4"/>
  <c r="D13" i="4"/>
  <c r="P13" i="4"/>
  <c r="Q13" i="4"/>
  <c r="O3" i="4"/>
  <c r="O4" i="4"/>
  <c r="O7" i="4"/>
  <c r="K4" i="4"/>
  <c r="K5" i="4"/>
  <c r="K7" i="4"/>
  <c r="O5" i="4"/>
  <c r="P2" i="4" l="1"/>
  <c r="Q8" i="4"/>
  <c r="Q2" i="4" s="1"/>
  <c r="T5" i="4"/>
  <c r="O9" i="4" l="1"/>
  <c r="O10" i="4"/>
  <c r="O12" i="4"/>
  <c r="K9" i="4"/>
  <c r="K10" i="4"/>
  <c r="K12" i="4"/>
  <c r="I13" i="4"/>
  <c r="R7" i="4"/>
  <c r="J8" i="4" l="1"/>
  <c r="J2" i="4" s="1"/>
  <c r="M8" i="4"/>
  <c r="M2" i="4" s="1"/>
  <c r="I8" i="4"/>
  <c r="I2" i="4" s="1"/>
  <c r="S7" i="4"/>
  <c r="T10" i="4"/>
  <c r="H3" i="4" l="1"/>
  <c r="K3" i="4" s="1"/>
  <c r="T3" i="4" s="1"/>
  <c r="H8" i="4" l="1"/>
  <c r="H13" i="4"/>
  <c r="H2" i="4" l="1"/>
  <c r="D15" i="4"/>
  <c r="D2" i="4" s="1"/>
  <c r="S14" i="4"/>
  <c r="S15" i="4" s="1"/>
  <c r="S13" i="4"/>
  <c r="O13" i="4"/>
  <c r="O14" i="4"/>
  <c r="O15" i="4" s="1"/>
  <c r="K13" i="4"/>
  <c r="K14" i="4"/>
  <c r="K15" i="4" s="1"/>
  <c r="K8" i="4"/>
  <c r="G9" i="4"/>
  <c r="T9" i="4" s="1"/>
  <c r="G12" i="4"/>
  <c r="T12" i="4" s="1"/>
  <c r="G14" i="4"/>
  <c r="G15" i="4" s="1"/>
  <c r="K2" i="4" l="1"/>
  <c r="T14" i="4"/>
  <c r="T15" i="4" s="1"/>
  <c r="F13" i="4" l="1"/>
  <c r="F2" i="4" s="1"/>
  <c r="L8" i="4" l="1"/>
  <c r="L2" i="4" s="1"/>
  <c r="N8" i="4" l="1"/>
  <c r="N2" i="4" s="1"/>
  <c r="O8" i="4"/>
  <c r="O2" i="4" s="1"/>
  <c r="E4" i="4" l="1"/>
  <c r="G7" i="4"/>
  <c r="T7" i="4" s="1"/>
  <c r="E8" i="4" l="1"/>
  <c r="G4" i="4"/>
  <c r="T4" i="4" s="1"/>
  <c r="E13" i="4"/>
  <c r="E2" i="4" l="1"/>
  <c r="G8" i="4"/>
  <c r="G13" i="4"/>
  <c r="G2" i="4" l="1"/>
  <c r="T13" i="4"/>
  <c r="S8" i="4" l="1"/>
  <c r="S2" i="4" s="1"/>
  <c r="R8" i="4"/>
  <c r="R2" i="4" s="1"/>
  <c r="T8" i="4" l="1"/>
  <c r="T2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Bertrand Allain</author>
    <author>tc={58A1DF67-62CF-46F6-AC01-3C1A87A5DA65}</author>
    <author>Frantz Frigo luchetta</author>
  </authors>
  <commentList>
    <comment ref="B2" authorId="0" shapeId="0" xr:uid="{FFB924DB-7ADD-45F8-A8B6-E96460D7236B}">
      <text>
        <r>
          <rPr>
            <b/>
            <sz val="9"/>
            <color indexed="81"/>
            <rFont val="Tahoma"/>
            <family val="2"/>
          </rPr>
          <t>Bertrand Allain: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5" authorId="1" shapeId="0" xr:uid="{58A1DF67-62CF-46F6-AC01-3C1A87A5DA6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Renewal 100% to be signed on 13 aug</t>
      </text>
    </comment>
    <comment ref="Q14" authorId="2" shapeId="0" xr:uid="{E4975CC1-7864-44DB-9D85-C21266854147}">
      <text>
        <r>
          <rPr>
            <b/>
            <sz val="9"/>
            <color indexed="81"/>
            <rFont val="Tahoma"/>
            <family val="2"/>
          </rPr>
          <t>Frantz Frigo luchetta:</t>
        </r>
        <r>
          <rPr>
            <sz val="9"/>
            <color indexed="81"/>
            <rFont val="Tahoma"/>
            <family val="2"/>
          </rPr>
          <t xml:space="preserve">
Per 2025 budget as at 02-12-24 Turkey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Bertrand Allain</author>
    <author>tc={69AD1137-49F9-4B3B-B9CF-55062174A863}</author>
    <author>Frantz Frigo luchetta</author>
  </authors>
  <commentList>
    <comment ref="B2" authorId="0" shapeId="0" xr:uid="{C7216953-EFA0-4FB0-A466-1CE32242EF41}">
      <text>
        <r>
          <rPr>
            <b/>
            <sz val="9"/>
            <color indexed="81"/>
            <rFont val="Tahoma"/>
            <family val="2"/>
          </rPr>
          <t>Bertrand Allain: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5" authorId="1" shapeId="0" xr:uid="{69AD1137-49F9-4B3B-B9CF-55062174A86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Renewal 100% to be signed on 13 aug</t>
      </text>
    </comment>
    <comment ref="Q16" authorId="2" shapeId="0" xr:uid="{9DFB82DD-DEE3-4634-B1FD-F379A38691A3}">
      <text>
        <r>
          <rPr>
            <b/>
            <sz val="9"/>
            <color indexed="81"/>
            <rFont val="Tahoma"/>
            <family val="2"/>
          </rPr>
          <t>Frantz Frigo luchetta:</t>
        </r>
        <r>
          <rPr>
            <sz val="9"/>
            <color indexed="81"/>
            <rFont val="Tahoma"/>
            <family val="2"/>
          </rPr>
          <t xml:space="preserve">
Per 2025 budget as at 02-12-24 Turkey</t>
        </r>
      </text>
    </comment>
  </commentList>
</comments>
</file>

<file path=xl/sharedStrings.xml><?xml version="1.0" encoding="utf-8"?>
<sst xmlns="http://schemas.openxmlformats.org/spreadsheetml/2006/main" count="173" uniqueCount="57">
  <si>
    <t>China</t>
  </si>
  <si>
    <t>South Korea</t>
  </si>
  <si>
    <t>Total</t>
  </si>
  <si>
    <t xml:space="preserve">All data in EUR - </t>
  </si>
  <si>
    <t xml:space="preserve">Total revenue collected </t>
  </si>
  <si>
    <t>A Turkey</t>
  </si>
  <si>
    <t>churn</t>
  </si>
  <si>
    <t>Sage</t>
  </si>
  <si>
    <t>order_type</t>
  </si>
  <si>
    <t>Forecast ype</t>
  </si>
  <si>
    <t>3. Likely</t>
  </si>
  <si>
    <t>Renewal</t>
  </si>
  <si>
    <t>Zoho</t>
  </si>
  <si>
    <t>Billing month</t>
  </si>
  <si>
    <t>November 2024</t>
  </si>
  <si>
    <t>New client</t>
  </si>
  <si>
    <t>2. Upside</t>
  </si>
  <si>
    <t>October 2024</t>
  </si>
  <si>
    <t>Customer</t>
  </si>
  <si>
    <t>January 20225</t>
  </si>
  <si>
    <t>A</t>
  </si>
  <si>
    <t>C</t>
  </si>
  <si>
    <t>D</t>
  </si>
  <si>
    <t>B</t>
  </si>
  <si>
    <t>AVFVBFVUFVF</t>
  </si>
  <si>
    <t>FJNVFVFVFV</t>
  </si>
  <si>
    <t>INV1</t>
  </si>
  <si>
    <t>INV2</t>
  </si>
  <si>
    <t>INV3</t>
  </si>
  <si>
    <t>May 25</t>
  </si>
  <si>
    <t>AA</t>
  </si>
  <si>
    <t>BB</t>
  </si>
  <si>
    <t>CC</t>
  </si>
  <si>
    <t>YY</t>
  </si>
  <si>
    <t>Invoice</t>
  </si>
  <si>
    <t>INV4/INV5</t>
  </si>
  <si>
    <t>DVFVFVF</t>
  </si>
  <si>
    <t>VVFDVFV</t>
  </si>
  <si>
    <t>Potential name</t>
  </si>
  <si>
    <t>X/Y</t>
  </si>
  <si>
    <t xml:space="preserve">May 2025
</t>
  </si>
  <si>
    <t xml:space="preserve">June 2025
</t>
  </si>
  <si>
    <t xml:space="preserve">July 2025
</t>
  </si>
  <si>
    <t xml:space="preserve">Aug 2025
</t>
  </si>
  <si>
    <t xml:space="preserve">Sept 2025
</t>
  </si>
  <si>
    <t xml:space="preserve">Oct 2025
</t>
  </si>
  <si>
    <t xml:space="preserve">Nov 2025
</t>
  </si>
  <si>
    <t xml:space="preserve">Dec 2025
</t>
  </si>
  <si>
    <t xml:space="preserve">Total 2025
</t>
  </si>
  <si>
    <t xml:space="preserve">Jan 2025
</t>
  </si>
  <si>
    <t xml:space="preserve">Feb 2025
</t>
  </si>
  <si>
    <t xml:space="preserve">March 2025
</t>
  </si>
  <si>
    <t xml:space="preserve">April 2025
</t>
  </si>
  <si>
    <t xml:space="preserve">T1 2025
</t>
  </si>
  <si>
    <t xml:space="preserve">T2 2025
</t>
  </si>
  <si>
    <t xml:space="preserve">T3 2025
</t>
  </si>
  <si>
    <t xml:space="preserve">T4 2025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</si>
</sst>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2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name val="Arial"/>
      <family val="2"/>
    </font>
    <font>
      <sz val="7"/>
      <color indexed="18"/>
      <name val="Arial"/>
      <family val="2"/>
    </font>
    <font>
      <sz val="7"/>
      <color indexed="9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sz val="7"/>
      <color theme="1"/>
      <name val="Arial"/>
      <family val="2"/>
    </font>
    <font>
      <b/>
      <u/>
      <sz val="8"/>
      <color theme="1"/>
      <name val="Arial"/>
      <family val="2"/>
    </font>
    <font>
      <i/>
      <sz val="7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7"/>
      <color theme="0"/>
      <name val="Arial"/>
      <family val="2"/>
    </font>
    <font>
      <b/>
      <sz val="7"/>
      <color theme="0"/>
      <name val="Arial"/>
      <family val="2"/>
    </font>
    <font>
      <sz val="11"/>
      <color rgb="FF000000"/>
      <name val="Aptos Narrow"/>
      <family val="2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31">
    <xf numFmtId="0" fontId="0" fillId="0" borderId="0"/>
    <xf numFmtId="0" fontId="7" fillId="0" borderId="0"/>
    <xf numFmtId="0" fontId="10" fillId="0" borderId="0"/>
    <xf numFmtId="0" fontId="14" fillId="0" borderId="0"/>
    <xf numFmtId="0" fontId="17" fillId="0" borderId="0"/>
    <xf numFmtId="0" fontId="22" fillId="0" borderId="0"/>
    <xf numFmtId="0" fontId="6" fillId="0" borderId="0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0" fontId="4" fillId="0" borderId="0"/>
    <xf numFmtId="0" fontId="7" fillId="0" borderId="0"/>
    <xf numFmtId="0" fontId="3" fillId="0" borderId="0"/>
    <xf numFmtId="0" fontId="2" fillId="0" borderId="0"/>
    <xf numFmtId="43" fontId="2" fillId="0" borderId="0" applyFont="0" applyFill="0" applyBorder="0" applyAlignment="0" applyProtection="0"/>
    <xf numFmtId="0" fontId="2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0" fontId="9" fillId="5" borderId="1" xfId="1" applyFont="1" applyFill="1" applyBorder="1" applyAlignment="1">
      <alignment horizontal="right" vertical="center" wrapText="1"/>
    </xf>
    <xf numFmtId="0" fontId="15" fillId="0" borderId="0" xfId="0" applyFont="1"/>
    <xf numFmtId="0" fontId="16" fillId="4" borderId="0" xfId="0" applyFont="1" applyFill="1"/>
    <xf numFmtId="0" fontId="16" fillId="0" borderId="0" xfId="0" applyFont="1"/>
    <xf numFmtId="3" fontId="8" fillId="3" borderId="1" xfId="1" applyNumberFormat="1" applyFont="1" applyFill="1" applyBorder="1" applyAlignment="1">
      <alignment horizontal="right" vertical="center" wrapText="1"/>
    </xf>
    <xf numFmtId="3" fontId="8" fillId="3" borderId="1" xfId="1" applyNumberFormat="1" applyFont="1" applyFill="1" applyBorder="1" applyAlignment="1">
      <alignment horizontal="left" vertical="center" wrapText="1"/>
    </xf>
    <xf numFmtId="0" fontId="15" fillId="0" borderId="0" xfId="0" applyFont="1" applyAlignment="1">
      <alignment horizontal="right"/>
    </xf>
    <xf numFmtId="3" fontId="8" fillId="3" borderId="0" xfId="1" applyNumberFormat="1" applyFont="1" applyFill="1" applyAlignment="1">
      <alignment horizontal="right" vertical="center" wrapText="1"/>
    </xf>
    <xf numFmtId="0" fontId="18" fillId="2" borderId="1" xfId="1" applyFont="1" applyFill="1" applyBorder="1" applyAlignment="1">
      <alignment horizontal="left" vertical="center" wrapText="1"/>
    </xf>
    <xf numFmtId="4" fontId="19" fillId="2" borderId="0" xfId="0" quotePrefix="1" applyNumberFormat="1" applyFont="1" applyFill="1" applyAlignment="1">
      <alignment horizontal="right"/>
    </xf>
    <xf numFmtId="4" fontId="15" fillId="0" borderId="0" xfId="0" applyNumberFormat="1" applyFont="1" applyAlignment="1">
      <alignment horizontal="right"/>
    </xf>
    <xf numFmtId="0" fontId="20" fillId="2" borderId="1" xfId="1" applyFont="1" applyFill="1" applyBorder="1" applyAlignment="1">
      <alignment horizontal="left" vertical="center"/>
    </xf>
    <xf numFmtId="0" fontId="15" fillId="6" borderId="0" xfId="0" applyFont="1" applyFill="1"/>
    <xf numFmtId="3" fontId="16" fillId="4" borderId="0" xfId="0" applyNumberFormat="1" applyFont="1" applyFill="1" applyAlignment="1">
      <alignment horizontal="right"/>
    </xf>
    <xf numFmtId="0" fontId="23" fillId="9" borderId="1" xfId="1" applyFont="1" applyFill="1" applyBorder="1" applyAlignment="1">
      <alignment horizontal="left" vertical="center" wrapText="1"/>
    </xf>
    <xf numFmtId="0" fontId="23" fillId="9" borderId="1" xfId="1" applyFont="1" applyFill="1" applyBorder="1" applyAlignment="1">
      <alignment horizontal="right" vertical="center" wrapText="1"/>
    </xf>
    <xf numFmtId="0" fontId="15" fillId="10" borderId="0" xfId="0" applyFont="1" applyFill="1"/>
    <xf numFmtId="0" fontId="23" fillId="9" borderId="1" xfId="1" applyFont="1" applyFill="1" applyBorder="1" applyAlignment="1">
      <alignment horizontal="left" vertical="center"/>
    </xf>
    <xf numFmtId="3" fontId="23" fillId="11" borderId="1" xfId="1" applyNumberFormat="1" applyFont="1" applyFill="1" applyBorder="1" applyAlignment="1">
      <alignment horizontal="right" vertical="center" wrapText="1"/>
    </xf>
    <xf numFmtId="3" fontId="8" fillId="8" borderId="1" xfId="1" applyNumberFormat="1" applyFont="1" applyFill="1" applyBorder="1" applyAlignment="1">
      <alignment horizontal="right" vertical="center" wrapText="1"/>
    </xf>
    <xf numFmtId="3" fontId="8" fillId="12" borderId="1" xfId="1" applyNumberFormat="1" applyFont="1" applyFill="1" applyBorder="1" applyAlignment="1">
      <alignment horizontal="right" vertical="center" wrapText="1"/>
    </xf>
    <xf numFmtId="3" fontId="8" fillId="13" borderId="1" xfId="1" applyNumberFormat="1" applyFont="1" applyFill="1" applyBorder="1" applyAlignment="1">
      <alignment horizontal="right" vertical="center" wrapText="1"/>
    </xf>
    <xf numFmtId="0" fontId="9" fillId="5" borderId="1" xfId="1" quotePrefix="1" applyFont="1" applyFill="1" applyBorder="1" applyAlignment="1">
      <alignment horizontal="right" vertical="center" wrapText="1"/>
    </xf>
    <xf numFmtId="3" fontId="8" fillId="7" borderId="1" xfId="1" applyNumberFormat="1" applyFont="1" applyFill="1" applyBorder="1" applyAlignment="1">
      <alignment horizontal="right" vertical="center" wrapText="1"/>
    </xf>
    <xf numFmtId="0" fontId="24" fillId="9" borderId="1" xfId="1" applyFont="1" applyFill="1" applyBorder="1" applyAlignment="1">
      <alignment horizontal="right" vertical="center" wrapText="1"/>
    </xf>
    <xf numFmtId="0" fontId="23" fillId="9" borderId="0" xfId="1" applyFont="1" applyFill="1" applyAlignment="1">
      <alignment horizontal="right" vertical="center" wrapText="1"/>
    </xf>
  </cellXfs>
  <cellStyles count="31">
    <cellStyle name="Milliers 2" xfId="7" xr:uid="{B094AD65-1A60-4416-A9E3-C9F0CDCF54D1}"/>
    <cellStyle name="Milliers 2 2" xfId="23" xr:uid="{3C0CBB32-F287-4ED0-9BA5-19482E68B7B1}"/>
    <cellStyle name="Milliers 3" xfId="15" xr:uid="{14319E01-A7A3-4B11-801A-01965A306F6D}"/>
    <cellStyle name="Milliers 3 2" xfId="30" xr:uid="{4D492BEA-9324-4DF9-9B5F-E20372D633C1}"/>
    <cellStyle name="Normal" xfId="0" builtinId="0"/>
    <cellStyle name="Normal 11 2" xfId="13" xr:uid="{53574076-43B4-4BA7-AD15-6C5F5B5229E6}"/>
    <cellStyle name="Normal 11 2 2" xfId="28" xr:uid="{3B51EFD0-3306-4A72-9BC0-9B37B240DBBA}"/>
    <cellStyle name="Normal 2" xfId="1" xr:uid="{16389392-F16A-4965-A162-217BCD25E2BD}"/>
    <cellStyle name="Normal 2 4" xfId="3" xr:uid="{F29FB122-9118-421F-84C2-705442E11AE4}"/>
    <cellStyle name="Normal 2 5" xfId="12" xr:uid="{63901033-893F-4722-B48E-C2F873B9FB16}"/>
    <cellStyle name="Normal 2 7" xfId="17" xr:uid="{4542D945-84E4-4DF3-8B6D-14FB64ECF8A5}"/>
    <cellStyle name="Normal 2 8" xfId="18" xr:uid="{72E2EE73-967D-4777-BD50-F4A6858737D8}"/>
    <cellStyle name="Normal 3" xfId="2" xr:uid="{00993E29-471F-4EDF-8796-6DFF29A69538}"/>
    <cellStyle name="Normal 3 2" xfId="19" xr:uid="{7C1BE98B-B80B-4ADD-B985-75CF6DD5FA20}"/>
    <cellStyle name="Normal 4" xfId="4" xr:uid="{6EE9D20C-B5FE-46B0-9841-5A5D457C4BDB}"/>
    <cellStyle name="Normal 4 2" xfId="20" xr:uid="{E9096C0E-EFEF-4BC7-A8B0-66160A49E526}"/>
    <cellStyle name="Normal 5" xfId="5" xr:uid="{FCC09A9C-00C3-4CAF-A0AB-6741F8C74587}"/>
    <cellStyle name="Normal 5 2" xfId="16" xr:uid="{CAA56E13-6BD6-4BF5-8B2B-C6667B418217}"/>
    <cellStyle name="Normal 5 3" xfId="21" xr:uid="{8BBC42FF-7B35-4FC2-8C01-8224C7DC41A1}"/>
    <cellStyle name="Normal 6" xfId="6" xr:uid="{9FDA51A8-6A8D-4A86-8E21-086BE27907AA}"/>
    <cellStyle name="Normal 6 2" xfId="22" xr:uid="{11CF0169-6218-47DB-A97A-1B8E513D05F4}"/>
    <cellStyle name="Normal 7" xfId="9" xr:uid="{9F1C2561-D890-4E6E-B3BA-DCCA369CD44D}"/>
    <cellStyle name="Normal 7 2" xfId="11" xr:uid="{35125EC9-A2B9-46A2-91A4-461839652132}"/>
    <cellStyle name="Normal 7 2 2" xfId="27" xr:uid="{A4A25075-7593-4E89-BB05-66A00AA40AE5}"/>
    <cellStyle name="Normal 7 3" xfId="25" xr:uid="{C60F40A1-CA34-4FDE-96BD-2FAA9947149D}"/>
    <cellStyle name="Normal 8" xfId="14" xr:uid="{41707A47-F31B-4B56-BDB0-DCE3BB5BA7FA}"/>
    <cellStyle name="Normal 8 2" xfId="29" xr:uid="{44A50B98-3CC7-4410-B4BB-5CA0FBCDD442}"/>
    <cellStyle name="Pourcentage 2" xfId="8" xr:uid="{4F8BA0CB-65B9-4C8A-A2E7-CCCFE1B44997}"/>
    <cellStyle name="Pourcentage 2 2" xfId="24" xr:uid="{A49BF420-6AB6-4512-B4F0-968898A90929}"/>
    <cellStyle name="Pourcentage 3" xfId="10" xr:uid="{454F6CEE-BDE5-4347-85B9-B96766C50DCE}"/>
    <cellStyle name="Pourcentage 3 2" xfId="26" xr:uid="{E5B5AE5E-4746-45E5-90FC-4F48E04D21A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Invisible" pivot="0" table="0" count="0" xr9:uid="{A4B4461B-876C-45C1-8F6A-C41F33156861}"/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11" Type="http://schemas.openxmlformats.org/officeDocument/2006/relationships/customXml" Target="../customXml/item4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19050</xdr:rowOff>
        </xdr:from>
        <xdr:to>
          <xdr:col>0</xdr:col>
          <xdr:colOff>742950</xdr:colOff>
          <xdr:row>1</xdr:row>
          <xdr:rowOff>76200</xdr:rowOff>
        </xdr:to>
        <xdr:sp macro="" textlink="">
          <xdr:nvSpPr>
            <xdr:cNvPr id="45060" name="Button 4" hidden="1">
              <a:extLst>
                <a:ext uri="{63B3BB69-23CF-44E3-9099-C40C66FF867C}">
                  <a14:compatExt spid="_x0000_s45060"/>
                </a:ext>
                <a:ext uri="{FF2B5EF4-FFF2-40B4-BE49-F238E27FC236}">
                  <a16:creationId xmlns:a16="http://schemas.microsoft.com/office/drawing/2014/main" id="{00000000-0008-0000-0100-000004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Aptos Narrow"/>
                </a:rPr>
                <a:t>Grouper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2</xdr:row>
          <xdr:rowOff>25400</xdr:rowOff>
        </xdr:from>
        <xdr:to>
          <xdr:col>0</xdr:col>
          <xdr:colOff>723900</xdr:colOff>
          <xdr:row>4</xdr:row>
          <xdr:rowOff>6350</xdr:rowOff>
        </xdr:to>
        <xdr:sp macro="" textlink="">
          <xdr:nvSpPr>
            <xdr:cNvPr id="45061" name="Button 5" hidden="1">
              <a:extLst>
                <a:ext uri="{63B3BB69-23CF-44E3-9099-C40C66FF867C}">
                  <a14:compatExt spid="_x0000_s45061"/>
                </a:ext>
                <a:ext uri="{FF2B5EF4-FFF2-40B4-BE49-F238E27FC236}">
                  <a16:creationId xmlns:a16="http://schemas.microsoft.com/office/drawing/2014/main" id="{00000000-0008-0000-0100-000005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Aptos Narrow"/>
                </a:rPr>
                <a:t>Dégrouper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Bertrand Allain" id="{F58CE0B8-CB0B-4658-88CC-87ECF635AC68}" userId="S::ballain@a2mac1.com::c83d6833-f2f9-418d-8004-c5114a5cfbfd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N5" dT="2025-05-06T16:08:52.99" personId="{F58CE0B8-CB0B-4658-88CC-87ECF635AC68}" id="{58A1DF67-62CF-46F6-AC01-3C1A87A5DA65}">
    <text>Renewal 100% to be signed on 13 aug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N5" dT="2025-05-06T16:08:52.99" personId="{F58CE0B8-CB0B-4658-88CC-87ECF635AC68}" id="{69AD1137-49F9-4B3B-B9CF-55062174A863}">
    <text>Renewal 100% to be signed on 13 aug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6" Type="http://schemas.microsoft.com/office/2017/10/relationships/threadedComment" Target="../threadedComments/threadedComment2.xml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3C55F-62A0-49AA-83FA-9242EA7CC44F}">
  <dimension ref="A1:AM1047876"/>
  <sheetViews>
    <sheetView tabSelected="1" zoomScale="104" zoomScaleNormal="85" workbookViewId="0">
      <pane xSplit="3" ySplit="2" topLeftCell="AH3" activePane="bottomRight" state="frozen"/>
      <selection pane="topRight" activeCell="D1" sqref="D1"/>
      <selection pane="bottomLeft" activeCell="A3" sqref="A3"/>
      <selection pane="bottomRight" activeCell="AK18" sqref="AJ18:AK19"/>
    </sheetView>
  </sheetViews>
  <sheetFormatPr baseColWidth="10" defaultColWidth="11.54296875" defaultRowHeight="10" outlineLevelRow="1" outlineLevelCol="1" x14ac:dyDescent="0.2"/>
  <cols>
    <col min="1" max="1" width="13.453125" style="2" customWidth="1"/>
    <col min="2" max="2" width="11.54296875" style="2" customWidth="1"/>
    <col min="3" max="3" width="22.1796875" style="2" bestFit="1" customWidth="1"/>
    <col min="4" max="4" width="12.453125" style="7" bestFit="1" customWidth="1" outlineLevel="1"/>
    <col min="5" max="5" width="12.1796875" style="7" bestFit="1" customWidth="1" outlineLevel="1"/>
    <col min="6" max="6" width="12.453125" style="7" bestFit="1" customWidth="1" outlineLevel="1"/>
    <col min="7" max="7" width="12.1796875" style="7" bestFit="1" customWidth="1"/>
    <col min="8" max="9" width="10.54296875" style="7" customWidth="1" outlineLevel="1"/>
    <col min="10" max="10" width="12" style="7" customWidth="1" outlineLevel="1"/>
    <col min="11" max="11" width="10.54296875" style="7" customWidth="1"/>
    <col min="12" max="12" width="10.54296875" style="7" customWidth="1" outlineLevel="1"/>
    <col min="13" max="13" width="12" style="7" customWidth="1" outlineLevel="1"/>
    <col min="14" max="14" width="9.7265625" style="7" customWidth="1" outlineLevel="1"/>
    <col min="15" max="15" width="10.54296875" style="7" customWidth="1"/>
    <col min="16" max="16" width="9.7265625" style="7" customWidth="1" outlineLevel="1"/>
    <col min="17" max="17" width="11" style="7" bestFit="1" customWidth="1" outlineLevel="1"/>
    <col min="18" max="18" width="12.1796875" style="7" bestFit="1" customWidth="1" outlineLevel="1"/>
    <col min="19" max="19" width="13.1796875" style="7" bestFit="1" customWidth="1"/>
    <col min="20" max="20" width="15" style="7" bestFit="1" customWidth="1"/>
    <col min="21" max="21" width="7.81640625" style="7" customWidth="1" outlineLevel="1"/>
    <col min="22" max="22" width="38.54296875" style="7" bestFit="1" customWidth="1" outlineLevel="1"/>
    <col min="23" max="23" width="38.54296875" style="7" customWidth="1" outlineLevel="1"/>
    <col min="24" max="25" width="11.7265625" style="7" customWidth="1" outlineLevel="1"/>
    <col min="26" max="26" width="9" style="7" customWidth="1" outlineLevel="1"/>
    <col min="27" max="27" width="11.54296875" style="2"/>
    <col min="28" max="28" width="12.26953125" style="2" bestFit="1" customWidth="1"/>
    <col min="29" max="29" width="7.54296875" style="2" customWidth="1"/>
    <col min="30" max="16384" width="11.54296875" style="2"/>
  </cols>
  <sheetData>
    <row r="1" spans="1:39" ht="18" x14ac:dyDescent="0.2">
      <c r="B1" s="18" t="s">
        <v>3</v>
      </c>
      <c r="C1" s="15" t="s">
        <v>18</v>
      </c>
      <c r="D1" s="1" t="s">
        <v>49</v>
      </c>
      <c r="E1" s="1" t="s">
        <v>50</v>
      </c>
      <c r="F1" s="1" t="s">
        <v>51</v>
      </c>
      <c r="G1" s="25" t="s">
        <v>53</v>
      </c>
      <c r="H1" s="1" t="s">
        <v>52</v>
      </c>
      <c r="I1" s="1" t="s">
        <v>40</v>
      </c>
      <c r="J1" s="1" t="s">
        <v>41</v>
      </c>
      <c r="K1" s="16" t="s">
        <v>54</v>
      </c>
      <c r="L1" s="1" t="s">
        <v>42</v>
      </c>
      <c r="M1" s="1" t="s">
        <v>43</v>
      </c>
      <c r="N1" s="1" t="s">
        <v>44</v>
      </c>
      <c r="O1" s="16" t="s">
        <v>55</v>
      </c>
      <c r="P1" s="1" t="s">
        <v>45</v>
      </c>
      <c r="Q1" s="1" t="s">
        <v>46</v>
      </c>
      <c r="R1" s="1" t="s">
        <v>47</v>
      </c>
      <c r="S1" s="16" t="s">
        <v>56</v>
      </c>
      <c r="T1" s="16" t="s">
        <v>48</v>
      </c>
      <c r="U1" s="26" t="s">
        <v>39</v>
      </c>
      <c r="V1" s="26" t="s">
        <v>38</v>
      </c>
      <c r="W1" s="26" t="s">
        <v>34</v>
      </c>
      <c r="X1" s="26" t="s">
        <v>13</v>
      </c>
      <c r="Y1" s="26" t="s">
        <v>8</v>
      </c>
      <c r="Z1" s="26" t="s">
        <v>9</v>
      </c>
      <c r="AB1" s="23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1:39" ht="10.5" x14ac:dyDescent="0.25">
      <c r="B2" s="12" t="s">
        <v>4</v>
      </c>
      <c r="C2" s="9"/>
      <c r="D2" s="10">
        <f t="shared" ref="D2:Q2" si="0">D8+D13+D15</f>
        <v>81435.77</v>
      </c>
      <c r="E2" s="10">
        <f t="shared" si="0"/>
        <v>735763.1452025146</v>
      </c>
      <c r="F2" s="10">
        <f t="shared" si="0"/>
        <v>0</v>
      </c>
      <c r="G2" s="10">
        <f t="shared" si="0"/>
        <v>817198.91520251462</v>
      </c>
      <c r="H2" s="10">
        <f t="shared" si="0"/>
        <v>27474.106959742312</v>
      </c>
      <c r="I2" s="10">
        <f t="shared" si="0"/>
        <v>34504.391468005022</v>
      </c>
      <c r="J2" s="10">
        <f t="shared" si="0"/>
        <v>7038.8958594730238</v>
      </c>
      <c r="K2" s="10">
        <f t="shared" si="0"/>
        <v>69017.394287220348</v>
      </c>
      <c r="L2" s="10">
        <f t="shared" si="0"/>
        <v>173026.82835633628</v>
      </c>
      <c r="M2" s="10">
        <f t="shared" si="0"/>
        <v>0</v>
      </c>
      <c r="N2" s="10">
        <f t="shared" si="0"/>
        <v>63183.477521263667</v>
      </c>
      <c r="O2" s="10">
        <f t="shared" si="0"/>
        <v>236210.30587759995</v>
      </c>
      <c r="P2" s="10">
        <f t="shared" si="0"/>
        <v>0</v>
      </c>
      <c r="Q2" s="10">
        <f t="shared" si="0"/>
        <v>0</v>
      </c>
      <c r="R2" s="10">
        <f t="shared" ref="R2:S2" si="1">R8+R13+R15</f>
        <v>52370.551640340214</v>
      </c>
      <c r="S2" s="10">
        <f t="shared" si="1"/>
        <v>52370.551640340214</v>
      </c>
      <c r="T2" s="10">
        <f>T8+T13+T15</f>
        <v>1174797.1670076752</v>
      </c>
      <c r="U2" s="10"/>
      <c r="V2" s="10"/>
      <c r="W2" s="10"/>
      <c r="X2" s="10"/>
      <c r="Y2" s="10"/>
      <c r="Z2" s="10"/>
      <c r="AB2" s="24"/>
      <c r="AC2" s="24"/>
      <c r="AD2" s="24"/>
      <c r="AE2" s="24"/>
      <c r="AF2" s="24">
        <v>8.23</v>
      </c>
      <c r="AG2" s="24">
        <v>8.23</v>
      </c>
      <c r="AH2" s="24"/>
      <c r="AI2" s="24"/>
      <c r="AJ2" s="24"/>
      <c r="AK2" s="24"/>
      <c r="AL2" s="24"/>
      <c r="AM2" s="24"/>
    </row>
    <row r="3" spans="1:39" s="7" customFormat="1" outlineLevel="1" x14ac:dyDescent="0.2">
      <c r="B3" s="6" t="s">
        <v>0</v>
      </c>
      <c r="C3" s="6" t="s">
        <v>20</v>
      </c>
      <c r="D3" s="5"/>
      <c r="E3" s="5"/>
      <c r="F3" s="5"/>
      <c r="G3" s="5"/>
      <c r="H3" s="5">
        <f>227735.62/8.2891</f>
        <v>27474.106959742312</v>
      </c>
      <c r="I3" s="5"/>
      <c r="J3" s="5"/>
      <c r="K3" s="5">
        <f>SUM(H3:J3)</f>
        <v>27474.106959742312</v>
      </c>
      <c r="L3" s="5"/>
      <c r="M3" s="5"/>
      <c r="N3" s="5"/>
      <c r="O3" s="5">
        <f>SUM(L3:N3)</f>
        <v>0</v>
      </c>
      <c r="P3" s="5"/>
      <c r="Q3" s="5"/>
      <c r="R3" s="5"/>
      <c r="S3" s="5">
        <f>SUM(P3:R3)</f>
        <v>0</v>
      </c>
      <c r="T3" s="5">
        <f>G3+K3+O3+S3</f>
        <v>27474.106959742312</v>
      </c>
      <c r="U3" s="8" t="s">
        <v>7</v>
      </c>
      <c r="V3" s="8"/>
      <c r="W3" s="8" t="s">
        <v>28</v>
      </c>
      <c r="X3" s="8" t="s">
        <v>29</v>
      </c>
      <c r="Y3" s="8"/>
      <c r="Z3" s="8"/>
      <c r="AB3" s="24"/>
      <c r="AC3" s="24"/>
      <c r="AD3" s="24"/>
      <c r="AE3" s="24"/>
      <c r="AF3" s="24">
        <v>8.23</v>
      </c>
      <c r="AG3" s="24">
        <v>8.23</v>
      </c>
      <c r="AH3" s="24">
        <v>8.23</v>
      </c>
      <c r="AI3" s="24">
        <v>8.23</v>
      </c>
      <c r="AJ3" s="24">
        <v>8.23</v>
      </c>
      <c r="AK3" s="24">
        <v>8.23</v>
      </c>
      <c r="AL3" s="24">
        <v>8.23</v>
      </c>
      <c r="AM3" s="24">
        <v>8.23</v>
      </c>
    </row>
    <row r="4" spans="1:39" s="7" customFormat="1" outlineLevel="1" x14ac:dyDescent="0.2">
      <c r="B4" s="6" t="s">
        <v>0</v>
      </c>
      <c r="C4" s="6" t="s">
        <v>23</v>
      </c>
      <c r="D4" s="5"/>
      <c r="E4" s="5">
        <f>1460000/7.6219</f>
        <v>191553.28723809024</v>
      </c>
      <c r="F4" s="5"/>
      <c r="G4" s="5">
        <f>SUM(D4:F4)</f>
        <v>191553.28723809024</v>
      </c>
      <c r="H4" s="5"/>
      <c r="I4" s="5"/>
      <c r="J4" s="5"/>
      <c r="K4" s="5">
        <f>SUM(H4:J4)</f>
        <v>0</v>
      </c>
      <c r="L4" s="5"/>
      <c r="M4" s="5"/>
      <c r="N4" s="5"/>
      <c r="O4" s="5">
        <f>SUM(L4:N4)</f>
        <v>0</v>
      </c>
      <c r="P4" s="5"/>
      <c r="Q4" s="5"/>
      <c r="R4" s="5"/>
      <c r="S4" s="5">
        <f>SUM(P4:R4)</f>
        <v>0</v>
      </c>
      <c r="T4" s="5">
        <f>G4+K4+O4+S4</f>
        <v>191553.28723809024</v>
      </c>
      <c r="U4" s="8" t="s">
        <v>7</v>
      </c>
      <c r="V4" s="8"/>
      <c r="W4" s="8" t="s">
        <v>27</v>
      </c>
      <c r="X4" s="8" t="s">
        <v>14</v>
      </c>
      <c r="Y4" s="8"/>
      <c r="Z4" s="8"/>
      <c r="AB4" s="24"/>
      <c r="AC4" s="24"/>
      <c r="AD4" s="24"/>
      <c r="AE4" s="24"/>
      <c r="AF4" s="24">
        <v>8.23</v>
      </c>
      <c r="AG4" s="24">
        <v>8.23</v>
      </c>
      <c r="AH4" s="24">
        <v>8.23</v>
      </c>
      <c r="AI4" s="24">
        <v>8.23</v>
      </c>
      <c r="AJ4" s="24">
        <v>8.23</v>
      </c>
      <c r="AK4" s="24">
        <v>8.23</v>
      </c>
      <c r="AL4" s="24">
        <v>8.23</v>
      </c>
      <c r="AM4" s="24">
        <v>8.23</v>
      </c>
    </row>
    <row r="5" spans="1:39" s="7" customFormat="1" outlineLevel="1" x14ac:dyDescent="0.2">
      <c r="B5" s="6" t="s">
        <v>0</v>
      </c>
      <c r="C5" s="6" t="s">
        <v>21</v>
      </c>
      <c r="D5" s="5"/>
      <c r="E5" s="5"/>
      <c r="F5" s="5"/>
      <c r="G5" s="5"/>
      <c r="H5" s="5"/>
      <c r="I5" s="5"/>
      <c r="J5" s="5"/>
      <c r="K5" s="5">
        <f>SUM(H5:J5)</f>
        <v>0</v>
      </c>
      <c r="L5" s="5"/>
      <c r="M5" s="5"/>
      <c r="N5" s="20">
        <f>520000.02/AJ5</f>
        <v>63183.477521263667</v>
      </c>
      <c r="O5" s="5">
        <f>SUM(L5:N5)</f>
        <v>63183.477521263667</v>
      </c>
      <c r="P5" s="5"/>
      <c r="Q5" s="5"/>
      <c r="R5" s="5"/>
      <c r="S5" s="5">
        <f>SUM(P5:R5)</f>
        <v>0</v>
      </c>
      <c r="T5" s="5">
        <f>G5+K5+O5+S5</f>
        <v>63183.477521263667</v>
      </c>
      <c r="U5" s="8" t="s">
        <v>12</v>
      </c>
      <c r="V5" s="8" t="s">
        <v>25</v>
      </c>
      <c r="W5" s="8"/>
      <c r="X5" s="8"/>
      <c r="Y5" s="8" t="s">
        <v>11</v>
      </c>
      <c r="Z5" s="8" t="s">
        <v>10</v>
      </c>
      <c r="AB5" s="24"/>
      <c r="AC5" s="24"/>
      <c r="AD5" s="24"/>
      <c r="AE5" s="24"/>
      <c r="AF5" s="24">
        <v>8.23</v>
      </c>
      <c r="AG5" s="24">
        <v>8.23</v>
      </c>
      <c r="AH5" s="24">
        <v>8.23</v>
      </c>
      <c r="AI5" s="24">
        <v>8.23</v>
      </c>
      <c r="AJ5" s="24">
        <v>8.23</v>
      </c>
      <c r="AK5" s="24">
        <v>8.23</v>
      </c>
      <c r="AL5" s="24">
        <v>8.23</v>
      </c>
      <c r="AM5" s="24">
        <v>8.23</v>
      </c>
    </row>
    <row r="6" spans="1:39" s="7" customFormat="1" outlineLevel="1" x14ac:dyDescent="0.2">
      <c r="B6" s="6" t="s">
        <v>0</v>
      </c>
      <c r="C6" s="6" t="s">
        <v>22</v>
      </c>
      <c r="D6" s="5"/>
      <c r="E6" s="5">
        <f>3879086.79/7.5782</f>
        <v>511874.42796442431</v>
      </c>
      <c r="F6" s="5"/>
      <c r="G6" s="5">
        <f>SUM(D6:F6)</f>
        <v>511874.42796442431</v>
      </c>
      <c r="H6" s="5"/>
      <c r="I6" s="5"/>
      <c r="J6" s="5"/>
      <c r="K6" s="5">
        <f>SUM(H6:J6)</f>
        <v>0</v>
      </c>
      <c r="L6" s="5"/>
      <c r="M6" s="5"/>
      <c r="N6" s="5"/>
      <c r="O6" s="5">
        <f>SUM(L6:N6)</f>
        <v>0</v>
      </c>
      <c r="P6" s="5"/>
      <c r="Q6" s="5"/>
      <c r="R6" s="21"/>
      <c r="S6" s="5">
        <f>SUM(P6:R6)</f>
        <v>0</v>
      </c>
      <c r="T6" s="5">
        <f>G6+K6+O6+S6</f>
        <v>511874.42796442431</v>
      </c>
      <c r="U6" s="8" t="s">
        <v>7</v>
      </c>
      <c r="V6" s="8"/>
      <c r="W6" s="8" t="s">
        <v>26</v>
      </c>
      <c r="X6" s="8" t="s">
        <v>14</v>
      </c>
      <c r="Y6" s="8"/>
      <c r="Z6" s="8"/>
      <c r="AB6" s="24"/>
      <c r="AC6" s="24"/>
      <c r="AD6" s="24"/>
      <c r="AE6" s="24"/>
      <c r="AF6" s="24">
        <v>8.23</v>
      </c>
      <c r="AG6" s="24">
        <v>8.23</v>
      </c>
      <c r="AH6" s="24">
        <v>8.23</v>
      </c>
      <c r="AI6" s="24">
        <v>8.23</v>
      </c>
      <c r="AJ6" s="24">
        <v>8.23</v>
      </c>
      <c r="AK6" s="24">
        <v>8.23</v>
      </c>
      <c r="AL6" s="24">
        <v>8.23</v>
      </c>
      <c r="AM6" s="24">
        <v>8.23</v>
      </c>
    </row>
    <row r="7" spans="1:39" s="7" customFormat="1" outlineLevel="1" x14ac:dyDescent="0.2">
      <c r="B7" s="6" t="s">
        <v>0</v>
      </c>
      <c r="C7" s="6" t="s">
        <v>22</v>
      </c>
      <c r="D7" s="5"/>
      <c r="E7" s="5"/>
      <c r="F7" s="5"/>
      <c r="G7" s="5">
        <f>SUM(D7:F7)</f>
        <v>0</v>
      </c>
      <c r="H7" s="5"/>
      <c r="I7" s="5"/>
      <c r="J7" s="5"/>
      <c r="K7" s="5">
        <f>SUM(H7:J7)</f>
        <v>0</v>
      </c>
      <c r="L7" s="5"/>
      <c r="M7" s="5"/>
      <c r="N7" s="5"/>
      <c r="O7" s="5">
        <f>SUM(L7:N7)</f>
        <v>0</v>
      </c>
      <c r="P7" s="5"/>
      <c r="Q7" s="5"/>
      <c r="R7" s="21">
        <f>431009.64/AM7</f>
        <v>52370.551640340214</v>
      </c>
      <c r="S7" s="5">
        <f>SUM(P7:R7)</f>
        <v>52370.551640340214</v>
      </c>
      <c r="T7" s="5">
        <f>G7+K7+O7+S7</f>
        <v>52370.551640340214</v>
      </c>
      <c r="U7" s="8" t="s">
        <v>12</v>
      </c>
      <c r="V7" s="8" t="s">
        <v>24</v>
      </c>
      <c r="W7" s="8"/>
      <c r="X7" s="8"/>
      <c r="Y7" s="8" t="s">
        <v>11</v>
      </c>
      <c r="Z7" s="8" t="s">
        <v>10</v>
      </c>
      <c r="AB7" s="24"/>
      <c r="AC7" s="24"/>
      <c r="AD7" s="24"/>
      <c r="AE7" s="24"/>
      <c r="AF7" s="24">
        <v>8.23</v>
      </c>
      <c r="AG7" s="24">
        <v>8.23</v>
      </c>
      <c r="AH7" s="24">
        <v>8.23</v>
      </c>
      <c r="AI7" s="24">
        <v>8.23</v>
      </c>
      <c r="AJ7" s="24">
        <v>8.23</v>
      </c>
      <c r="AK7" s="24">
        <v>8.23</v>
      </c>
      <c r="AL7" s="24">
        <v>8.23</v>
      </c>
      <c r="AM7" s="24">
        <v>8.23</v>
      </c>
    </row>
    <row r="8" spans="1:39" ht="10.5" x14ac:dyDescent="0.25">
      <c r="A8" s="13"/>
      <c r="B8" s="3" t="s">
        <v>0</v>
      </c>
      <c r="C8" s="3" t="s">
        <v>2</v>
      </c>
      <c r="D8" s="14">
        <f t="shared" ref="D8:T8" si="2">SUM(D3:D7)</f>
        <v>0</v>
      </c>
      <c r="E8" s="14">
        <f t="shared" si="2"/>
        <v>703427.71520251455</v>
      </c>
      <c r="F8" s="14">
        <f t="shared" si="2"/>
        <v>0</v>
      </c>
      <c r="G8" s="14">
        <f t="shared" si="2"/>
        <v>703427.71520251455</v>
      </c>
      <c r="H8" s="14">
        <f t="shared" si="2"/>
        <v>27474.106959742312</v>
      </c>
      <c r="I8" s="14">
        <f t="shared" si="2"/>
        <v>0</v>
      </c>
      <c r="J8" s="14">
        <f t="shared" si="2"/>
        <v>0</v>
      </c>
      <c r="K8" s="14">
        <f t="shared" si="2"/>
        <v>27474.106959742312</v>
      </c>
      <c r="L8" s="14">
        <f t="shared" si="2"/>
        <v>0</v>
      </c>
      <c r="M8" s="14">
        <f t="shared" si="2"/>
        <v>0</v>
      </c>
      <c r="N8" s="14">
        <f t="shared" si="2"/>
        <v>63183.477521263667</v>
      </c>
      <c r="O8" s="14">
        <f t="shared" si="2"/>
        <v>63183.477521263667</v>
      </c>
      <c r="P8" s="14">
        <f t="shared" si="2"/>
        <v>0</v>
      </c>
      <c r="Q8" s="14">
        <f t="shared" si="2"/>
        <v>0</v>
      </c>
      <c r="R8" s="14">
        <f t="shared" si="2"/>
        <v>52370.551640340214</v>
      </c>
      <c r="S8" s="14">
        <f t="shared" si="2"/>
        <v>52370.551640340214</v>
      </c>
      <c r="T8" s="14">
        <f t="shared" si="2"/>
        <v>846455.85132386081</v>
      </c>
      <c r="U8" s="14"/>
      <c r="V8" s="14"/>
      <c r="W8" s="14"/>
      <c r="X8" s="14"/>
      <c r="Y8" s="14"/>
      <c r="Z8" s="1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</row>
    <row r="9" spans="1:39" outlineLevel="1" x14ac:dyDescent="0.2">
      <c r="B9" s="6" t="s">
        <v>1</v>
      </c>
      <c r="C9" s="6" t="s">
        <v>30</v>
      </c>
      <c r="D9" s="5">
        <v>0</v>
      </c>
      <c r="E9" s="5">
        <v>32335.43</v>
      </c>
      <c r="F9" s="5"/>
      <c r="G9" s="5">
        <f>SUM(D9:F9)</f>
        <v>32335.43</v>
      </c>
      <c r="H9" s="5"/>
      <c r="I9" s="5"/>
      <c r="J9" s="5"/>
      <c r="K9" s="5">
        <f>SUM(H9:J9)</f>
        <v>0</v>
      </c>
      <c r="L9" s="5"/>
      <c r="M9" s="5"/>
      <c r="N9" s="5"/>
      <c r="O9" s="5">
        <f>SUM(L9:N9)</f>
        <v>0</v>
      </c>
      <c r="P9" s="5"/>
      <c r="Q9" s="5"/>
      <c r="R9" s="5"/>
      <c r="S9" s="5">
        <f>SUM(P9:R9)</f>
        <v>0</v>
      </c>
      <c r="T9" s="5">
        <f>G9+K9+O9+S9</f>
        <v>32335.43</v>
      </c>
      <c r="U9" s="8" t="s">
        <v>7</v>
      </c>
      <c r="V9" s="8"/>
      <c r="W9" s="8" t="s">
        <v>28</v>
      </c>
      <c r="X9" s="8" t="s">
        <v>19</v>
      </c>
      <c r="Y9" s="8" t="s">
        <v>11</v>
      </c>
      <c r="Z9" s="8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</row>
    <row r="10" spans="1:39" outlineLevel="1" x14ac:dyDescent="0.2">
      <c r="B10" s="6" t="s">
        <v>1</v>
      </c>
      <c r="C10" s="6" t="s">
        <v>31</v>
      </c>
      <c r="D10" s="5"/>
      <c r="E10" s="5"/>
      <c r="F10" s="5"/>
      <c r="G10" s="5"/>
      <c r="H10" s="5"/>
      <c r="I10" s="5"/>
      <c r="J10" s="19">
        <v>7038.8958594730238</v>
      </c>
      <c r="K10" s="5">
        <f>SUM(H10:J10)</f>
        <v>7038.8958594730238</v>
      </c>
      <c r="L10" s="5"/>
      <c r="M10" s="5"/>
      <c r="N10" s="5"/>
      <c r="O10" s="5">
        <f>SUM(L10:N10)</f>
        <v>0</v>
      </c>
      <c r="P10" s="5"/>
      <c r="Q10" s="5"/>
      <c r="R10" s="5"/>
      <c r="S10" s="5">
        <f>SUM(P10:R10)</f>
        <v>0</v>
      </c>
      <c r="T10" s="5">
        <f>G10+K10+O10+S10</f>
        <v>7038.8958594730238</v>
      </c>
      <c r="U10" s="8" t="s">
        <v>12</v>
      </c>
      <c r="V10" s="8" t="s">
        <v>36</v>
      </c>
      <c r="W10" s="8"/>
      <c r="X10" s="8"/>
      <c r="Y10" s="8" t="s">
        <v>15</v>
      </c>
      <c r="Z10" s="8" t="s">
        <v>16</v>
      </c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</row>
    <row r="11" spans="1:39" outlineLevel="1" x14ac:dyDescent="0.2">
      <c r="B11" s="6" t="s">
        <v>1</v>
      </c>
      <c r="C11" s="6" t="s">
        <v>32</v>
      </c>
      <c r="D11" s="5"/>
      <c r="E11" s="5"/>
      <c r="F11" s="5"/>
      <c r="G11" s="5">
        <f>SUM(D11:F11)</f>
        <v>0</v>
      </c>
      <c r="H11" s="5"/>
      <c r="I11" s="22">
        <v>34504.391468005022</v>
      </c>
      <c r="J11" s="5"/>
      <c r="K11" s="5">
        <f>SUM(H11:J11)</f>
        <v>34504.391468005022</v>
      </c>
      <c r="L11" s="19"/>
      <c r="M11" s="5"/>
      <c r="N11" s="5"/>
      <c r="O11" s="5">
        <f>SUM(L11:N11)</f>
        <v>0</v>
      </c>
      <c r="P11" s="5"/>
      <c r="Q11" s="5"/>
      <c r="R11" s="5"/>
      <c r="S11" s="5">
        <f>SUM(P11:R11)</f>
        <v>0</v>
      </c>
      <c r="T11" s="5">
        <f>G11+K11+O11+S11</f>
        <v>34504.391468005022</v>
      </c>
      <c r="U11" s="8" t="s">
        <v>7</v>
      </c>
      <c r="V11" s="8"/>
      <c r="W11" s="8" t="s">
        <v>35</v>
      </c>
      <c r="X11" s="8" t="s">
        <v>17</v>
      </c>
      <c r="Y11" s="8"/>
      <c r="Z11" s="8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</row>
    <row r="12" spans="1:39" outlineLevel="1" x14ac:dyDescent="0.2">
      <c r="B12" s="6" t="s">
        <v>1</v>
      </c>
      <c r="C12" s="6" t="s">
        <v>32</v>
      </c>
      <c r="D12" s="5"/>
      <c r="E12" s="5"/>
      <c r="F12" s="5"/>
      <c r="G12" s="5">
        <f>SUM(D12:F12)</f>
        <v>0</v>
      </c>
      <c r="H12" s="5"/>
      <c r="I12" s="22"/>
      <c r="J12" s="5"/>
      <c r="K12" s="5">
        <f>SUM(H12:J12)</f>
        <v>0</v>
      </c>
      <c r="L12" s="19">
        <v>173026.82835633628</v>
      </c>
      <c r="M12" s="5"/>
      <c r="N12" s="5"/>
      <c r="O12" s="5">
        <f>SUM(L12:N12)</f>
        <v>173026.82835633628</v>
      </c>
      <c r="P12" s="5"/>
      <c r="Q12" s="5"/>
      <c r="R12" s="5"/>
      <c r="S12" s="5">
        <f>SUM(P12:R12)</f>
        <v>0</v>
      </c>
      <c r="T12" s="5">
        <f>G12+K12+O12+S12</f>
        <v>173026.82835633628</v>
      </c>
      <c r="U12" s="8" t="s">
        <v>12</v>
      </c>
      <c r="V12" s="8" t="s">
        <v>37</v>
      </c>
      <c r="W12" s="8"/>
      <c r="X12" s="8"/>
      <c r="Y12" s="8" t="s">
        <v>11</v>
      </c>
      <c r="Z12" s="8" t="s">
        <v>16</v>
      </c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</row>
    <row r="13" spans="1:39" ht="10.5" x14ac:dyDescent="0.25">
      <c r="B13" s="3" t="s">
        <v>1</v>
      </c>
      <c r="C13" s="3" t="s">
        <v>2</v>
      </c>
      <c r="D13" s="14">
        <f t="shared" ref="D13:T13" si="3">SUM(D9:D12)</f>
        <v>0</v>
      </c>
      <c r="E13" s="14">
        <f t="shared" si="3"/>
        <v>32335.43</v>
      </c>
      <c r="F13" s="14">
        <f t="shared" si="3"/>
        <v>0</v>
      </c>
      <c r="G13" s="14">
        <f t="shared" si="3"/>
        <v>32335.43</v>
      </c>
      <c r="H13" s="14">
        <f t="shared" si="3"/>
        <v>0</v>
      </c>
      <c r="I13" s="14">
        <f t="shared" si="3"/>
        <v>34504.391468005022</v>
      </c>
      <c r="J13" s="14">
        <f t="shared" si="3"/>
        <v>7038.8958594730238</v>
      </c>
      <c r="K13" s="14">
        <f t="shared" si="3"/>
        <v>41543.287327478043</v>
      </c>
      <c r="L13" s="14">
        <f t="shared" si="3"/>
        <v>173026.82835633628</v>
      </c>
      <c r="M13" s="14">
        <f t="shared" si="3"/>
        <v>0</v>
      </c>
      <c r="N13" s="14">
        <f t="shared" si="3"/>
        <v>0</v>
      </c>
      <c r="O13" s="14">
        <f t="shared" si="3"/>
        <v>173026.82835633628</v>
      </c>
      <c r="P13" s="14">
        <f t="shared" si="3"/>
        <v>0</v>
      </c>
      <c r="Q13" s="14">
        <f t="shared" si="3"/>
        <v>0</v>
      </c>
      <c r="R13" s="14">
        <f t="shared" si="3"/>
        <v>0</v>
      </c>
      <c r="S13" s="14">
        <f t="shared" si="3"/>
        <v>0</v>
      </c>
      <c r="T13" s="14">
        <f t="shared" si="3"/>
        <v>246905.54568381433</v>
      </c>
      <c r="U13" s="14"/>
      <c r="V13" s="14"/>
      <c r="W13" s="14"/>
      <c r="X13" s="14"/>
      <c r="Y13" s="14"/>
      <c r="Z13" s="1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</row>
    <row r="14" spans="1:39" x14ac:dyDescent="0.2">
      <c r="B14" s="6" t="s">
        <v>5</v>
      </c>
      <c r="C14" s="6" t="s">
        <v>33</v>
      </c>
      <c r="D14" s="5">
        <v>81435.77</v>
      </c>
      <c r="E14" s="5"/>
      <c r="F14" s="5"/>
      <c r="G14" s="5">
        <f>SUM(D14:F14)</f>
        <v>81435.77</v>
      </c>
      <c r="H14" s="5"/>
      <c r="I14" s="5"/>
      <c r="J14" s="5"/>
      <c r="K14" s="5">
        <f>SUM(H14:J14)</f>
        <v>0</v>
      </c>
      <c r="L14" s="5"/>
      <c r="M14" s="5"/>
      <c r="N14" s="5"/>
      <c r="O14" s="5">
        <f>SUM(L14:N14)</f>
        <v>0</v>
      </c>
      <c r="P14" s="5"/>
      <c r="Q14" s="5"/>
      <c r="R14" s="5"/>
      <c r="S14" s="5">
        <f>SUM(P14:R14)</f>
        <v>0</v>
      </c>
      <c r="T14" s="5">
        <f>G14+K14+O14+S14</f>
        <v>81435.77</v>
      </c>
      <c r="U14" s="8"/>
      <c r="V14" s="8"/>
      <c r="W14" s="8"/>
      <c r="X14" s="8"/>
      <c r="Y14" s="8"/>
      <c r="Z14" s="8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</row>
    <row r="15" spans="1:39" ht="10.5" x14ac:dyDescent="0.25">
      <c r="B15" s="3" t="s">
        <v>5</v>
      </c>
      <c r="C15" s="3" t="s">
        <v>2</v>
      </c>
      <c r="D15" s="14">
        <f t="shared" ref="D15:T15" si="4">D14</f>
        <v>81435.77</v>
      </c>
      <c r="E15" s="14">
        <f t="shared" si="4"/>
        <v>0</v>
      </c>
      <c r="F15" s="14">
        <f t="shared" si="4"/>
        <v>0</v>
      </c>
      <c r="G15" s="14">
        <f t="shared" si="4"/>
        <v>81435.77</v>
      </c>
      <c r="H15" s="14">
        <f t="shared" si="4"/>
        <v>0</v>
      </c>
      <c r="I15" s="14">
        <f t="shared" si="4"/>
        <v>0</v>
      </c>
      <c r="J15" s="14">
        <f t="shared" si="4"/>
        <v>0</v>
      </c>
      <c r="K15" s="14">
        <f t="shared" si="4"/>
        <v>0</v>
      </c>
      <c r="L15" s="14">
        <f t="shared" si="4"/>
        <v>0</v>
      </c>
      <c r="M15" s="14">
        <f t="shared" si="4"/>
        <v>0</v>
      </c>
      <c r="N15" s="14">
        <f t="shared" si="4"/>
        <v>0</v>
      </c>
      <c r="O15" s="14">
        <f t="shared" si="4"/>
        <v>0</v>
      </c>
      <c r="P15" s="14">
        <f t="shared" si="4"/>
        <v>0</v>
      </c>
      <c r="Q15" s="14">
        <f t="shared" si="4"/>
        <v>0</v>
      </c>
      <c r="R15" s="14">
        <f t="shared" si="4"/>
        <v>0</v>
      </c>
      <c r="S15" s="14">
        <f t="shared" si="4"/>
        <v>0</v>
      </c>
      <c r="T15" s="14">
        <f t="shared" si="4"/>
        <v>81435.77</v>
      </c>
      <c r="U15" s="14"/>
      <c r="V15" s="14"/>
      <c r="W15" s="14"/>
      <c r="X15" s="14"/>
      <c r="Y15" s="14"/>
      <c r="Z15" s="1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</row>
    <row r="18" spans="2:26" x14ac:dyDescent="0.2"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</row>
    <row r="19" spans="2:26" x14ac:dyDescent="0.2">
      <c r="T19" s="11"/>
      <c r="U19" s="11"/>
      <c r="V19" s="11"/>
      <c r="W19" s="11"/>
      <c r="X19" s="11"/>
      <c r="Y19" s="11"/>
      <c r="Z19" s="11"/>
    </row>
    <row r="20" spans="2:26" ht="10.5" x14ac:dyDescent="0.25">
      <c r="B20" s="17"/>
      <c r="C20" s="4" t="s">
        <v>6</v>
      </c>
    </row>
    <row r="30" spans="2:26" ht="10.5" x14ac:dyDescent="0.25">
      <c r="J30" s="14"/>
    </row>
    <row r="1047876" spans="30:31" x14ac:dyDescent="0.2">
      <c r="AD1047876" s="7"/>
      <c r="AE1047876" s="7"/>
    </row>
  </sheetData>
  <phoneticPr fontId="13" type="noConversion"/>
  <conditionalFormatting sqref="C10">
    <cfRule type="duplicateValues" dxfId="1" priority="1"/>
  </conditionalFormatting>
  <pageMargins left="0.7" right="0.7" top="0.75" bottom="0.75" header="0.3" footer="0.3"/>
  <headerFooter>
    <oddHeader>&amp;C&amp;"Calibri"&amp;11&amp;K000000 THIS DOCUMENT IS CLASSIFIED AS CONFIDENTIAL.&amp;1#_x000D_</oddHeader>
  </headerFooter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E8C72B-D498-4AA2-89C5-62B161648744}">
  <dimension ref="B1:AM1047877"/>
  <sheetViews>
    <sheetView zoomScale="86" zoomScaleNormal="86" workbookViewId="0">
      <selection activeCell="AB1" sqref="AB1:AM1"/>
    </sheetView>
  </sheetViews>
  <sheetFormatPr baseColWidth="10" defaultRowHeight="14.5" outlineLevelRow="2" outlineLevelCol="1" x14ac:dyDescent="0.35"/>
  <cols>
    <col min="2" max="2" width="11.54296875" style="2" customWidth="1"/>
    <col min="3" max="3" width="22.1796875" style="2" bestFit="1" customWidth="1"/>
    <col min="4" max="4" width="12.453125" style="7" bestFit="1" customWidth="1" outlineLevel="1"/>
    <col min="5" max="5" width="12.1796875" style="7" bestFit="1" customWidth="1" outlineLevel="1"/>
    <col min="6" max="6" width="12.453125" style="7" bestFit="1" customWidth="1" outlineLevel="1"/>
    <col min="7" max="7" width="12.1796875" style="7" bestFit="1" customWidth="1"/>
    <col min="8" max="9" width="10.54296875" style="7" customWidth="1" outlineLevel="1"/>
    <col min="10" max="10" width="12" style="7" customWidth="1" outlineLevel="1"/>
    <col min="11" max="11" width="10.54296875" style="7" customWidth="1"/>
    <col min="12" max="12" width="10.54296875" style="7" customWidth="1" outlineLevel="1"/>
    <col min="13" max="13" width="12" style="7" customWidth="1" outlineLevel="1"/>
    <col min="14" max="14" width="9.7265625" style="7" customWidth="1" outlineLevel="1"/>
    <col min="15" max="15" width="10.54296875" style="7" customWidth="1"/>
    <col min="16" max="16" width="9.7265625" style="7" customWidth="1" outlineLevel="1"/>
    <col min="17" max="17" width="11" style="7" bestFit="1" customWidth="1" outlineLevel="1"/>
    <col min="18" max="18" width="12.1796875" style="7" bestFit="1" customWidth="1" outlineLevel="1"/>
    <col min="19" max="19" width="13.1796875" style="7" bestFit="1" customWidth="1"/>
    <col min="20" max="20" width="15" style="7" bestFit="1" customWidth="1"/>
    <col min="21" max="21" width="7.81640625" style="7" customWidth="1" outlineLevel="1"/>
    <col min="22" max="22" width="38.54296875" style="7" bestFit="1" customWidth="1" outlineLevel="1"/>
    <col min="23" max="23" width="38.54296875" style="7" customWidth="1" outlineLevel="1"/>
    <col min="24" max="25" width="11.7265625" style="7" customWidth="1" outlineLevel="1"/>
    <col min="26" max="26" width="9" style="7" customWidth="1" outlineLevel="1"/>
    <col min="27" max="27" width="11.54296875" style="2"/>
    <col min="28" max="28" width="12.26953125" style="2" bestFit="1" customWidth="1"/>
    <col min="29" max="29" width="7.54296875" style="2" customWidth="1"/>
    <col min="30" max="39" width="10.90625" style="2"/>
  </cols>
  <sheetData>
    <row r="1" spans="2:39" ht="18" x14ac:dyDescent="0.35">
      <c r="B1" s="18" t="s">
        <v>3</v>
      </c>
      <c r="C1" s="15" t="s">
        <v>18</v>
      </c>
      <c r="D1" s="1" t="s">
        <v>49</v>
      </c>
      <c r="E1" s="1" t="s">
        <v>50</v>
      </c>
      <c r="F1" s="1" t="s">
        <v>51</v>
      </c>
      <c r="G1" s="25" t="s">
        <v>53</v>
      </c>
      <c r="H1" s="1" t="s">
        <v>52</v>
      </c>
      <c r="I1" s="1" t="s">
        <v>40</v>
      </c>
      <c r="J1" s="1" t="s">
        <v>41</v>
      </c>
      <c r="K1" s="16" t="s">
        <v>54</v>
      </c>
      <c r="L1" s="1" t="s">
        <v>42</v>
      </c>
      <c r="M1" s="1" t="s">
        <v>43</v>
      </c>
      <c r="N1" s="1" t="s">
        <v>44</v>
      </c>
      <c r="O1" s="16" t="s">
        <v>55</v>
      </c>
      <c r="P1" s="1" t="s">
        <v>45</v>
      </c>
      <c r="Q1" s="1" t="s">
        <v>46</v>
      </c>
      <c r="R1" s="1" t="s">
        <v>47</v>
      </c>
      <c r="S1" s="16" t="s">
        <v>56</v>
      </c>
      <c r="T1" s="16" t="s">
        <v>48</v>
      </c>
      <c r="U1" s="26" t="s">
        <v>39</v>
      </c>
      <c r="V1" s="26" t="s">
        <v>38</v>
      </c>
      <c r="W1" s="26" t="s">
        <v>34</v>
      </c>
      <c r="X1" s="26" t="s">
        <v>13</v>
      </c>
      <c r="Y1" s="26" t="s">
        <v>8</v>
      </c>
      <c r="Z1" s="26" t="s">
        <v>9</v>
      </c>
      <c r="AB1" s="23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2:39" x14ac:dyDescent="0.35">
      <c r="B2" s="12" t="s">
        <v>4</v>
      </c>
      <c r="C2" s="9"/>
      <c r="D2" s="10">
        <f t="shared" ref="D2:T2" si="0">D9+D15+D17</f>
        <v>81435.77</v>
      </c>
      <c r="E2" s="10">
        <f t="shared" si="0"/>
        <v>745763.1452025146</v>
      </c>
      <c r="F2" s="10">
        <f t="shared" si="0"/>
        <v>0</v>
      </c>
      <c r="G2" s="10">
        <f t="shared" si="0"/>
        <v>305324.48723809025</v>
      </c>
      <c r="H2" s="10">
        <f t="shared" si="0"/>
        <v>27474.106959742312</v>
      </c>
      <c r="I2" s="10">
        <f t="shared" si="0"/>
        <v>44504.391468005022</v>
      </c>
      <c r="J2" s="10">
        <f t="shared" si="0"/>
        <v>7038.8958594730238</v>
      </c>
      <c r="K2" s="10">
        <f t="shared" si="0"/>
        <v>79017.394287220348</v>
      </c>
      <c r="L2" s="10">
        <f t="shared" si="0"/>
        <v>173026.82835633628</v>
      </c>
      <c r="M2" s="10">
        <f t="shared" si="0"/>
        <v>0</v>
      </c>
      <c r="N2" s="10">
        <f t="shared" si="0"/>
        <v>63183.477521263667</v>
      </c>
      <c r="O2" s="10">
        <f t="shared" si="0"/>
        <v>236210.30587759995</v>
      </c>
      <c r="P2" s="10">
        <f t="shared" si="0"/>
        <v>0</v>
      </c>
      <c r="Q2" s="10">
        <f t="shared" si="0"/>
        <v>0</v>
      </c>
      <c r="R2" s="10">
        <f t="shared" si="0"/>
        <v>52370.551640340214</v>
      </c>
      <c r="S2" s="10">
        <f t="shared" si="0"/>
        <v>52370.551640340214</v>
      </c>
      <c r="T2" s="10">
        <f t="shared" si="0"/>
        <v>1194797.1670076749</v>
      </c>
      <c r="U2" s="10"/>
      <c r="V2" s="10"/>
      <c r="W2" s="10"/>
      <c r="X2" s="10"/>
      <c r="Y2" s="10"/>
      <c r="Z2" s="10"/>
      <c r="AB2" s="24"/>
      <c r="AC2" s="24"/>
      <c r="AD2" s="24"/>
      <c r="AE2" s="24"/>
      <c r="AF2" s="24">
        <v>8.23</v>
      </c>
      <c r="AG2" s="24">
        <v>8.23</v>
      </c>
      <c r="AH2" s="24"/>
      <c r="AI2" s="24"/>
      <c r="AJ2" s="24"/>
      <c r="AK2" s="24"/>
      <c r="AL2" s="24"/>
      <c r="AM2" s="24"/>
    </row>
    <row r="3" spans="2:39" x14ac:dyDescent="0.35">
      <c r="B3" s="6" t="s">
        <v>0</v>
      </c>
      <c r="C3" s="6" t="s">
        <v>20</v>
      </c>
      <c r="D3" s="5"/>
      <c r="E3" s="5"/>
      <c r="F3" s="5"/>
      <c r="G3" s="5"/>
      <c r="H3" s="5">
        <f>227735.62/8.2891</f>
        <v>27474.106959742312</v>
      </c>
      <c r="I3" s="5"/>
      <c r="J3" s="5"/>
      <c r="K3" s="5">
        <f>SUM(H3:J3)</f>
        <v>27474.106959742312</v>
      </c>
      <c r="L3" s="5"/>
      <c r="M3" s="5"/>
      <c r="N3" s="5"/>
      <c r="O3" s="5">
        <f>SUM(L3:N3)</f>
        <v>0</v>
      </c>
      <c r="P3" s="5"/>
      <c r="Q3" s="5"/>
      <c r="R3" s="5"/>
      <c r="S3" s="5">
        <f>SUM(P3:R3)</f>
        <v>0</v>
      </c>
      <c r="T3" s="5">
        <f>G3+K3+O3+S3</f>
        <v>27474.106959742312</v>
      </c>
      <c r="U3" s="8" t="s">
        <v>7</v>
      </c>
      <c r="V3" s="8"/>
      <c r="W3" s="8" t="s">
        <v>28</v>
      </c>
      <c r="X3" s="8" t="s">
        <v>29</v>
      </c>
      <c r="Y3" s="8"/>
      <c r="Z3" s="8"/>
      <c r="AA3" s="7"/>
      <c r="AB3" s="24"/>
      <c r="AC3" s="24"/>
      <c r="AD3" s="24"/>
      <c r="AE3" s="24"/>
      <c r="AF3" s="24">
        <v>8.23</v>
      </c>
      <c r="AG3" s="24">
        <v>8.23</v>
      </c>
      <c r="AH3" s="24">
        <v>8.23</v>
      </c>
      <c r="AI3" s="24">
        <v>8.23</v>
      </c>
      <c r="AJ3" s="24">
        <v>8.23</v>
      </c>
      <c r="AK3" s="24">
        <v>8.23</v>
      </c>
      <c r="AL3" s="24">
        <v>8.23</v>
      </c>
      <c r="AM3" s="24">
        <v>8.23</v>
      </c>
    </row>
    <row r="4" spans="2:39" x14ac:dyDescent="0.35">
      <c r="B4" s="6" t="s">
        <v>0</v>
      </c>
      <c r="C4" s="6" t="s">
        <v>23</v>
      </c>
      <c r="D4" s="5"/>
      <c r="E4" s="5">
        <f>1460000/7.6219</f>
        <v>191553.28723809024</v>
      </c>
      <c r="F4" s="5"/>
      <c r="G4" s="5">
        <f>SUM(D4:F4)</f>
        <v>191553.28723809024</v>
      </c>
      <c r="H4" s="5"/>
      <c r="I4" s="5"/>
      <c r="J4" s="5"/>
      <c r="K4" s="5">
        <f>SUM(H4:J4)</f>
        <v>0</v>
      </c>
      <c r="L4" s="5"/>
      <c r="M4" s="5"/>
      <c r="N4" s="5"/>
      <c r="O4" s="5">
        <f>SUM(L4:N4)</f>
        <v>0</v>
      </c>
      <c r="P4" s="5"/>
      <c r="Q4" s="5"/>
      <c r="R4" s="5"/>
      <c r="S4" s="5">
        <f>SUM(P4:R4)</f>
        <v>0</v>
      </c>
      <c r="T4" s="5">
        <f>G4+K4+O4+S4</f>
        <v>191553.28723809024</v>
      </c>
      <c r="U4" s="8" t="s">
        <v>7</v>
      </c>
      <c r="V4" s="8"/>
      <c r="W4" s="8" t="s">
        <v>27</v>
      </c>
      <c r="X4" s="8" t="s">
        <v>14</v>
      </c>
      <c r="Y4" s="8"/>
      <c r="Z4" s="8"/>
      <c r="AA4" s="7"/>
      <c r="AB4" s="24"/>
      <c r="AC4" s="24"/>
      <c r="AD4" s="24"/>
      <c r="AE4" s="24"/>
      <c r="AF4" s="24">
        <v>8.23</v>
      </c>
      <c r="AG4" s="24">
        <v>8.23</v>
      </c>
      <c r="AH4" s="24">
        <v>8.23</v>
      </c>
      <c r="AI4" s="24">
        <v>8.23</v>
      </c>
      <c r="AJ4" s="24">
        <v>8.23</v>
      </c>
      <c r="AK4" s="24">
        <v>8.23</v>
      </c>
      <c r="AL4" s="24">
        <v>8.23</v>
      </c>
      <c r="AM4" s="24">
        <v>8.23</v>
      </c>
    </row>
    <row r="5" spans="2:39" x14ac:dyDescent="0.35">
      <c r="B5" s="6" t="s">
        <v>0</v>
      </c>
      <c r="C5" s="6" t="s">
        <v>21</v>
      </c>
      <c r="D5" s="5"/>
      <c r="E5" s="5"/>
      <c r="F5" s="5"/>
      <c r="G5" s="5"/>
      <c r="H5" s="5"/>
      <c r="I5" s="5"/>
      <c r="J5" s="5"/>
      <c r="K5" s="5">
        <f>SUM(H5:J5)</f>
        <v>0</v>
      </c>
      <c r="L5" s="5"/>
      <c r="M5" s="5"/>
      <c r="N5" s="20">
        <f>520000.02/AJ5</f>
        <v>63183.477521263667</v>
      </c>
      <c r="O5" s="5">
        <f>SUM(L5:N5)</f>
        <v>63183.477521263667</v>
      </c>
      <c r="P5" s="5"/>
      <c r="Q5" s="5"/>
      <c r="R5" s="5"/>
      <c r="S5" s="5">
        <f>SUM(P5:R5)</f>
        <v>0</v>
      </c>
      <c r="T5" s="5">
        <f>G5+K5+O5+S5</f>
        <v>63183.477521263667</v>
      </c>
      <c r="U5" s="8" t="s">
        <v>12</v>
      </c>
      <c r="V5" s="8" t="s">
        <v>25</v>
      </c>
      <c r="W5" s="8"/>
      <c r="X5" s="8"/>
      <c r="Y5" s="8" t="s">
        <v>11</v>
      </c>
      <c r="Z5" s="8" t="s">
        <v>10</v>
      </c>
      <c r="AA5" s="7"/>
      <c r="AB5" s="24"/>
      <c r="AC5" s="24"/>
      <c r="AD5" s="24"/>
      <c r="AE5" s="24"/>
      <c r="AF5" s="24">
        <v>8.23</v>
      </c>
      <c r="AG5" s="24">
        <v>8.23</v>
      </c>
      <c r="AH5" s="24">
        <v>8.23</v>
      </c>
      <c r="AI5" s="24">
        <v>8.23</v>
      </c>
      <c r="AJ5" s="24">
        <v>8.23</v>
      </c>
      <c r="AK5" s="24">
        <v>8.23</v>
      </c>
      <c r="AL5" s="24">
        <v>8.23</v>
      </c>
      <c r="AM5" s="24">
        <v>8.23</v>
      </c>
    </row>
    <row r="6" spans="2:39" x14ac:dyDescent="0.35">
      <c r="B6" s="6" t="s">
        <v>0</v>
      </c>
      <c r="C6" s="6" t="s">
        <v>22</v>
      </c>
      <c r="D6" s="5"/>
      <c r="E6" s="5">
        <f>E7+E8</f>
        <v>521874.42796442431</v>
      </c>
      <c r="F6" s="5"/>
      <c r="G6" s="5"/>
      <c r="H6" s="5"/>
      <c r="I6" s="5"/>
      <c r="J6" s="5"/>
      <c r="K6" s="5"/>
      <c r="L6" s="5"/>
      <c r="M6" s="5"/>
      <c r="N6" s="20"/>
      <c r="O6" s="5"/>
      <c r="P6" s="5"/>
      <c r="Q6" s="5"/>
      <c r="R6" s="5">
        <f>R8</f>
        <v>52370.551640340214</v>
      </c>
      <c r="S6" s="5">
        <f>S8</f>
        <v>52370.551640340214</v>
      </c>
      <c r="T6" s="5">
        <f>T7+T8</f>
        <v>574244.97960476449</v>
      </c>
      <c r="U6" s="8"/>
      <c r="V6" s="8"/>
      <c r="W6" s="8"/>
      <c r="X6" s="8"/>
      <c r="Y6" s="8"/>
      <c r="Z6" s="8"/>
      <c r="AA6" s="7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</row>
    <row r="7" spans="2:39" outlineLevel="1" x14ac:dyDescent="0.35">
      <c r="B7" s="6" t="s">
        <v>0</v>
      </c>
      <c r="C7" s="5" t="s">
        <v>22</v>
      </c>
      <c r="D7" s="5"/>
      <c r="E7" s="5">
        <f>3879086.79/7.5782</f>
        <v>511874.42796442431</v>
      </c>
      <c r="F7" s="5"/>
      <c r="G7" s="5">
        <f>SUM(D7:F7)</f>
        <v>511874.42796442431</v>
      </c>
      <c r="H7" s="5"/>
      <c r="I7" s="5"/>
      <c r="J7" s="5"/>
      <c r="K7" s="5">
        <f>SUM(H7:J7)</f>
        <v>0</v>
      </c>
      <c r="L7" s="5"/>
      <c r="M7" s="5"/>
      <c r="N7" s="5"/>
      <c r="O7" s="5">
        <f>SUM(L7:N7)</f>
        <v>0</v>
      </c>
      <c r="P7" s="5"/>
      <c r="Q7" s="5"/>
      <c r="R7" s="21"/>
      <c r="S7" s="5">
        <f>SUM(P7:R7)</f>
        <v>0</v>
      </c>
      <c r="T7" s="5">
        <f>G7+K7+O7+S7</f>
        <v>511874.42796442431</v>
      </c>
      <c r="U7" s="8" t="s">
        <v>7</v>
      </c>
      <c r="V7" s="8"/>
      <c r="W7" s="8" t="s">
        <v>26</v>
      </c>
      <c r="X7" s="8" t="s">
        <v>14</v>
      </c>
      <c r="Y7" s="8"/>
      <c r="Z7" s="8"/>
      <c r="AA7" s="7"/>
      <c r="AB7" s="24"/>
      <c r="AC7" s="24"/>
      <c r="AD7" s="24"/>
      <c r="AE7" s="24"/>
      <c r="AF7" s="24">
        <v>8.23</v>
      </c>
      <c r="AG7" s="24">
        <v>8.23</v>
      </c>
      <c r="AH7" s="24">
        <v>8.23</v>
      </c>
      <c r="AI7" s="24">
        <v>8.23</v>
      </c>
      <c r="AJ7" s="24">
        <v>8.23</v>
      </c>
      <c r="AK7" s="24">
        <v>8.23</v>
      </c>
      <c r="AL7" s="24">
        <v>8.23</v>
      </c>
      <c r="AM7" s="24">
        <v>8.23</v>
      </c>
    </row>
    <row r="8" spans="2:39" outlineLevel="1" x14ac:dyDescent="0.35">
      <c r="B8" s="6" t="s">
        <v>0</v>
      </c>
      <c r="C8" s="5" t="s">
        <v>22</v>
      </c>
      <c r="D8" s="5"/>
      <c r="E8" s="5">
        <v>10000</v>
      </c>
      <c r="F8" s="5"/>
      <c r="G8" s="5">
        <f>SUM(D8:F8)</f>
        <v>10000</v>
      </c>
      <c r="H8" s="5"/>
      <c r="I8" s="5"/>
      <c r="J8" s="5"/>
      <c r="K8" s="5">
        <f>SUM(H8:J8)</f>
        <v>0</v>
      </c>
      <c r="L8" s="5"/>
      <c r="M8" s="5"/>
      <c r="N8" s="5"/>
      <c r="O8" s="5">
        <f>SUM(L8:N8)</f>
        <v>0</v>
      </c>
      <c r="P8" s="5"/>
      <c r="Q8" s="5"/>
      <c r="R8" s="21">
        <f>431009.64/AM8</f>
        <v>52370.551640340214</v>
      </c>
      <c r="S8" s="5">
        <f>SUM(P8:R8)</f>
        <v>52370.551640340214</v>
      </c>
      <c r="T8" s="5">
        <f>G8+K8+O8+S8</f>
        <v>62370.551640340214</v>
      </c>
      <c r="U8" s="8" t="s">
        <v>12</v>
      </c>
      <c r="V8" s="8" t="s">
        <v>24</v>
      </c>
      <c r="W8" s="8"/>
      <c r="X8" s="8"/>
      <c r="Y8" s="8" t="s">
        <v>11</v>
      </c>
      <c r="Z8" s="8" t="s">
        <v>10</v>
      </c>
      <c r="AA8" s="7"/>
      <c r="AB8" s="24"/>
      <c r="AC8" s="24"/>
      <c r="AD8" s="24"/>
      <c r="AE8" s="24"/>
      <c r="AF8" s="24">
        <v>8.23</v>
      </c>
      <c r="AG8" s="24">
        <v>8.23</v>
      </c>
      <c r="AH8" s="24">
        <v>8.23</v>
      </c>
      <c r="AI8" s="24">
        <v>8.23</v>
      </c>
      <c r="AJ8" s="24">
        <v>8.23</v>
      </c>
      <c r="AK8" s="24">
        <v>8.23</v>
      </c>
      <c r="AL8" s="24">
        <v>8.23</v>
      </c>
      <c r="AM8" s="24">
        <v>8.23</v>
      </c>
    </row>
    <row r="9" spans="2:39" x14ac:dyDescent="0.35">
      <c r="B9" s="3" t="s">
        <v>0</v>
      </c>
      <c r="C9" s="3" t="s">
        <v>2</v>
      </c>
      <c r="D9" s="14">
        <f>SUM(D3:D8)</f>
        <v>0</v>
      </c>
      <c r="E9" s="14">
        <f>SUM(E3:E6)</f>
        <v>713427.71520251455</v>
      </c>
      <c r="F9" s="14">
        <f t="shared" ref="F9:T9" si="1">SUM(F3:F6)</f>
        <v>0</v>
      </c>
      <c r="G9" s="14">
        <f t="shared" si="1"/>
        <v>191553.28723809024</v>
      </c>
      <c r="H9" s="14">
        <f t="shared" si="1"/>
        <v>27474.106959742312</v>
      </c>
      <c r="I9" s="14">
        <f t="shared" si="1"/>
        <v>0</v>
      </c>
      <c r="J9" s="14">
        <f t="shared" si="1"/>
        <v>0</v>
      </c>
      <c r="K9" s="14">
        <f t="shared" si="1"/>
        <v>27474.106959742312</v>
      </c>
      <c r="L9" s="14">
        <f t="shared" si="1"/>
        <v>0</v>
      </c>
      <c r="M9" s="14">
        <f t="shared" si="1"/>
        <v>0</v>
      </c>
      <c r="N9" s="14">
        <f t="shared" si="1"/>
        <v>63183.477521263667</v>
      </c>
      <c r="O9" s="14">
        <f t="shared" si="1"/>
        <v>63183.477521263667</v>
      </c>
      <c r="P9" s="14">
        <f t="shared" si="1"/>
        <v>0</v>
      </c>
      <c r="Q9" s="14">
        <f t="shared" si="1"/>
        <v>0</v>
      </c>
      <c r="R9" s="14">
        <f t="shared" si="1"/>
        <v>52370.551640340214</v>
      </c>
      <c r="S9" s="14">
        <f t="shared" si="1"/>
        <v>52370.551640340214</v>
      </c>
      <c r="T9" s="14">
        <f t="shared" si="1"/>
        <v>856455.8513238607</v>
      </c>
      <c r="U9" s="14"/>
      <c r="V9" s="14"/>
      <c r="W9" s="14"/>
      <c r="X9" s="14"/>
      <c r="Y9" s="14"/>
      <c r="Z9" s="1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</row>
    <row r="10" spans="2:39" x14ac:dyDescent="0.35">
      <c r="B10" s="6" t="s">
        <v>1</v>
      </c>
      <c r="C10" s="6" t="s">
        <v>30</v>
      </c>
      <c r="D10" s="5">
        <v>0</v>
      </c>
      <c r="E10" s="5">
        <v>32335.43</v>
      </c>
      <c r="F10" s="5"/>
      <c r="G10" s="5">
        <f>SUM(D10:F10)</f>
        <v>32335.43</v>
      </c>
      <c r="H10" s="5"/>
      <c r="I10" s="5"/>
      <c r="J10" s="5"/>
      <c r="K10" s="5">
        <f>SUM(H10:J10)</f>
        <v>0</v>
      </c>
      <c r="L10" s="5"/>
      <c r="M10" s="5"/>
      <c r="N10" s="5"/>
      <c r="O10" s="5">
        <f>SUM(L10:N10)</f>
        <v>0</v>
      </c>
      <c r="P10" s="5"/>
      <c r="Q10" s="5"/>
      <c r="R10" s="5"/>
      <c r="S10" s="5">
        <f>SUM(P10:R10)</f>
        <v>0</v>
      </c>
      <c r="T10" s="5">
        <f>G10+K10+O10+S10</f>
        <v>32335.43</v>
      </c>
      <c r="U10" s="8" t="s">
        <v>7</v>
      </c>
      <c r="V10" s="8"/>
      <c r="W10" s="8" t="s">
        <v>28</v>
      </c>
      <c r="X10" s="8" t="s">
        <v>19</v>
      </c>
      <c r="Y10" s="8" t="s">
        <v>11</v>
      </c>
      <c r="Z10" s="8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</row>
    <row r="11" spans="2:39" x14ac:dyDescent="0.35">
      <c r="B11" s="6" t="s">
        <v>1</v>
      </c>
      <c r="C11" s="6" t="s">
        <v>31</v>
      </c>
      <c r="D11" s="5"/>
      <c r="E11" s="5"/>
      <c r="F11" s="5"/>
      <c r="G11" s="5"/>
      <c r="H11" s="5"/>
      <c r="I11" s="5"/>
      <c r="J11" s="19">
        <v>7038.8958594730238</v>
      </c>
      <c r="K11" s="5">
        <f>SUM(H11:J11)</f>
        <v>7038.8958594730238</v>
      </c>
      <c r="L11" s="5"/>
      <c r="M11" s="5"/>
      <c r="N11" s="5"/>
      <c r="O11" s="5">
        <f>SUM(L11:N11)</f>
        <v>0</v>
      </c>
      <c r="P11" s="5"/>
      <c r="Q11" s="5"/>
      <c r="R11" s="5"/>
      <c r="S11" s="5">
        <f>SUM(P11:R11)</f>
        <v>0</v>
      </c>
      <c r="T11" s="5">
        <f>G11+K11+O11+S11</f>
        <v>7038.8958594730238</v>
      </c>
      <c r="U11" s="8" t="s">
        <v>12</v>
      </c>
      <c r="V11" s="8" t="s">
        <v>36</v>
      </c>
      <c r="W11" s="8"/>
      <c r="X11" s="8"/>
      <c r="Y11" s="8" t="s">
        <v>15</v>
      </c>
      <c r="Z11" s="8" t="s">
        <v>16</v>
      </c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</row>
    <row r="12" spans="2:39" x14ac:dyDescent="0.35">
      <c r="B12" s="6" t="s">
        <v>1</v>
      </c>
      <c r="C12" s="6" t="s">
        <v>32</v>
      </c>
      <c r="D12" s="5">
        <f>SUM(D13:D14)</f>
        <v>0</v>
      </c>
      <c r="E12" s="5">
        <f t="shared" ref="E12:T12" si="2">SUM(E13:E14)</f>
        <v>0</v>
      </c>
      <c r="F12" s="5">
        <f t="shared" si="2"/>
        <v>0</v>
      </c>
      <c r="G12" s="5">
        <f t="shared" si="2"/>
        <v>0</v>
      </c>
      <c r="H12" s="5">
        <f t="shared" si="2"/>
        <v>0</v>
      </c>
      <c r="I12" s="5">
        <f t="shared" si="2"/>
        <v>44504.391468005022</v>
      </c>
      <c r="J12" s="5">
        <f t="shared" si="2"/>
        <v>0</v>
      </c>
      <c r="K12" s="5">
        <f t="shared" si="2"/>
        <v>44504.391468005022</v>
      </c>
      <c r="L12" s="5">
        <f t="shared" si="2"/>
        <v>173026.82835633628</v>
      </c>
      <c r="M12" s="5">
        <f t="shared" si="2"/>
        <v>0</v>
      </c>
      <c r="N12" s="5">
        <f t="shared" si="2"/>
        <v>0</v>
      </c>
      <c r="O12" s="5">
        <f t="shared" si="2"/>
        <v>173026.82835633628</v>
      </c>
      <c r="P12" s="5">
        <f t="shared" si="2"/>
        <v>0</v>
      </c>
      <c r="Q12" s="5">
        <f t="shared" si="2"/>
        <v>0</v>
      </c>
      <c r="R12" s="5">
        <f t="shared" si="2"/>
        <v>0</v>
      </c>
      <c r="S12" s="5">
        <f t="shared" si="2"/>
        <v>0</v>
      </c>
      <c r="T12" s="5">
        <f t="shared" si="2"/>
        <v>217531.2198243413</v>
      </c>
      <c r="U12" s="8"/>
      <c r="V12" s="8"/>
      <c r="W12" s="8"/>
      <c r="X12" s="8"/>
      <c r="Y12" s="8"/>
      <c r="Z12" s="8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</row>
    <row r="13" spans="2:39" outlineLevel="2" x14ac:dyDescent="0.35">
      <c r="B13" s="6" t="s">
        <v>1</v>
      </c>
      <c r="C13" s="5" t="s">
        <v>32</v>
      </c>
      <c r="D13" s="5"/>
      <c r="E13" s="5"/>
      <c r="F13" s="5"/>
      <c r="G13" s="5">
        <f>SUM(D13:F13)</f>
        <v>0</v>
      </c>
      <c r="H13" s="5"/>
      <c r="I13" s="22">
        <v>34504.391468005022</v>
      </c>
      <c r="J13" s="5"/>
      <c r="K13" s="5">
        <f>SUM(H13:J13)</f>
        <v>34504.391468005022</v>
      </c>
      <c r="L13" s="19"/>
      <c r="M13" s="5"/>
      <c r="N13" s="5"/>
      <c r="O13" s="5">
        <f>SUM(L13:N13)</f>
        <v>0</v>
      </c>
      <c r="P13" s="5"/>
      <c r="Q13" s="5"/>
      <c r="R13" s="5"/>
      <c r="S13" s="5">
        <f>SUM(P13:R13)</f>
        <v>0</v>
      </c>
      <c r="T13" s="5">
        <f>G13+K13+O13+S13</f>
        <v>34504.391468005022</v>
      </c>
      <c r="U13" s="8" t="s">
        <v>7</v>
      </c>
      <c r="V13" s="8"/>
      <c r="W13" s="8" t="s">
        <v>35</v>
      </c>
      <c r="X13" s="8" t="s">
        <v>17</v>
      </c>
      <c r="Y13" s="8"/>
      <c r="Z13" s="8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</row>
    <row r="14" spans="2:39" outlineLevel="2" x14ac:dyDescent="0.35">
      <c r="B14" s="6" t="s">
        <v>1</v>
      </c>
      <c r="C14" s="5" t="s">
        <v>32</v>
      </c>
      <c r="D14" s="5"/>
      <c r="E14" s="5"/>
      <c r="F14" s="5"/>
      <c r="G14" s="5">
        <f>SUM(D14:F14)</f>
        <v>0</v>
      </c>
      <c r="H14" s="5"/>
      <c r="I14" s="22">
        <v>10000</v>
      </c>
      <c r="J14" s="5"/>
      <c r="K14" s="5">
        <f>SUM(H14:J14)</f>
        <v>10000</v>
      </c>
      <c r="L14" s="19">
        <v>173026.82835633628</v>
      </c>
      <c r="M14" s="5"/>
      <c r="N14" s="5"/>
      <c r="O14" s="5">
        <f>SUM(L14:N14)</f>
        <v>173026.82835633628</v>
      </c>
      <c r="P14" s="5"/>
      <c r="Q14" s="5"/>
      <c r="R14" s="5"/>
      <c r="S14" s="5">
        <f>SUM(P14:R14)</f>
        <v>0</v>
      </c>
      <c r="T14" s="5">
        <f>G14+K14+O14+S14</f>
        <v>183026.82835633628</v>
      </c>
      <c r="U14" s="8" t="s">
        <v>12</v>
      </c>
      <c r="V14" s="8" t="s">
        <v>37</v>
      </c>
      <c r="W14" s="8"/>
      <c r="X14" s="8"/>
      <c r="Y14" s="8" t="s">
        <v>11</v>
      </c>
      <c r="Z14" s="8" t="s">
        <v>16</v>
      </c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</row>
    <row r="15" spans="2:39" x14ac:dyDescent="0.35">
      <c r="B15" s="3" t="s">
        <v>1</v>
      </c>
      <c r="C15" s="3" t="s">
        <v>2</v>
      </c>
      <c r="D15" s="14">
        <f>SUM(D10:D12)</f>
        <v>0</v>
      </c>
      <c r="E15" s="14">
        <f t="shared" ref="E15:T15" si="3">SUM(E10:E12)</f>
        <v>32335.43</v>
      </c>
      <c r="F15" s="14">
        <f t="shared" si="3"/>
        <v>0</v>
      </c>
      <c r="G15" s="14">
        <f t="shared" si="3"/>
        <v>32335.43</v>
      </c>
      <c r="H15" s="14">
        <f t="shared" si="3"/>
        <v>0</v>
      </c>
      <c r="I15" s="14">
        <f t="shared" si="3"/>
        <v>44504.391468005022</v>
      </c>
      <c r="J15" s="14">
        <f t="shared" si="3"/>
        <v>7038.8958594730238</v>
      </c>
      <c r="K15" s="14">
        <f t="shared" si="3"/>
        <v>51543.287327478043</v>
      </c>
      <c r="L15" s="14">
        <f t="shared" si="3"/>
        <v>173026.82835633628</v>
      </c>
      <c r="M15" s="14">
        <f t="shared" si="3"/>
        <v>0</v>
      </c>
      <c r="N15" s="14">
        <f t="shared" si="3"/>
        <v>0</v>
      </c>
      <c r="O15" s="14">
        <f t="shared" si="3"/>
        <v>173026.82835633628</v>
      </c>
      <c r="P15" s="14">
        <f t="shared" si="3"/>
        <v>0</v>
      </c>
      <c r="Q15" s="14">
        <f t="shared" si="3"/>
        <v>0</v>
      </c>
      <c r="R15" s="14">
        <f t="shared" si="3"/>
        <v>0</v>
      </c>
      <c r="S15" s="14">
        <f t="shared" si="3"/>
        <v>0</v>
      </c>
      <c r="T15" s="14">
        <f t="shared" si="3"/>
        <v>256905.54568381433</v>
      </c>
      <c r="U15" s="14"/>
      <c r="V15" s="14"/>
      <c r="W15" s="14"/>
      <c r="X15" s="14"/>
      <c r="Y15" s="14"/>
      <c r="Z15" s="1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</row>
    <row r="16" spans="2:39" x14ac:dyDescent="0.35">
      <c r="B16" s="6" t="s">
        <v>5</v>
      </c>
      <c r="C16" s="6" t="s">
        <v>33</v>
      </c>
      <c r="D16" s="5">
        <v>81435.77</v>
      </c>
      <c r="E16" s="5"/>
      <c r="F16" s="5"/>
      <c r="G16" s="5">
        <f>SUM(D16:F16)</f>
        <v>81435.77</v>
      </c>
      <c r="H16" s="5"/>
      <c r="I16" s="5"/>
      <c r="J16" s="5"/>
      <c r="K16" s="5">
        <f>SUM(H16:J16)</f>
        <v>0</v>
      </c>
      <c r="L16" s="5"/>
      <c r="M16" s="5"/>
      <c r="N16" s="5"/>
      <c r="O16" s="5">
        <f>SUM(L16:N16)</f>
        <v>0</v>
      </c>
      <c r="P16" s="5"/>
      <c r="Q16" s="5"/>
      <c r="R16" s="5"/>
      <c r="S16" s="5">
        <f>SUM(P16:R16)</f>
        <v>0</v>
      </c>
      <c r="T16" s="5">
        <f>G16+K16+O16+S16</f>
        <v>81435.77</v>
      </c>
      <c r="U16" s="8"/>
      <c r="V16" s="8"/>
      <c r="W16" s="8"/>
      <c r="X16" s="8"/>
      <c r="Y16" s="8"/>
      <c r="Z16" s="8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</row>
    <row r="17" spans="2:39" x14ac:dyDescent="0.35">
      <c r="B17" s="3" t="s">
        <v>5</v>
      </c>
      <c r="C17" s="3" t="s">
        <v>2</v>
      </c>
      <c r="D17" s="14">
        <f t="shared" ref="D17:T17" si="4">D16</f>
        <v>81435.77</v>
      </c>
      <c r="E17" s="14">
        <f t="shared" si="4"/>
        <v>0</v>
      </c>
      <c r="F17" s="14">
        <f t="shared" si="4"/>
        <v>0</v>
      </c>
      <c r="G17" s="14">
        <f t="shared" si="4"/>
        <v>81435.77</v>
      </c>
      <c r="H17" s="14">
        <f t="shared" si="4"/>
        <v>0</v>
      </c>
      <c r="I17" s="14">
        <f t="shared" si="4"/>
        <v>0</v>
      </c>
      <c r="J17" s="14">
        <f t="shared" si="4"/>
        <v>0</v>
      </c>
      <c r="K17" s="14">
        <f t="shared" si="4"/>
        <v>0</v>
      </c>
      <c r="L17" s="14">
        <f t="shared" si="4"/>
        <v>0</v>
      </c>
      <c r="M17" s="14">
        <f t="shared" si="4"/>
        <v>0</v>
      </c>
      <c r="N17" s="14">
        <f t="shared" si="4"/>
        <v>0</v>
      </c>
      <c r="O17" s="14">
        <f t="shared" si="4"/>
        <v>0</v>
      </c>
      <c r="P17" s="14">
        <f t="shared" si="4"/>
        <v>0</v>
      </c>
      <c r="Q17" s="14">
        <f t="shared" si="4"/>
        <v>0</v>
      </c>
      <c r="R17" s="14">
        <f t="shared" si="4"/>
        <v>0</v>
      </c>
      <c r="S17" s="14">
        <f t="shared" si="4"/>
        <v>0</v>
      </c>
      <c r="T17" s="14">
        <f t="shared" si="4"/>
        <v>81435.77</v>
      </c>
      <c r="U17" s="14"/>
      <c r="V17" s="14"/>
      <c r="W17" s="14"/>
      <c r="X17" s="14"/>
      <c r="Y17" s="14"/>
      <c r="Z17" s="1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</row>
    <row r="20" spans="2:39" x14ac:dyDescent="0.35"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</row>
    <row r="21" spans="2:39" x14ac:dyDescent="0.35">
      <c r="T21" s="11"/>
      <c r="U21" s="11"/>
      <c r="V21" s="11"/>
      <c r="W21" s="11"/>
      <c r="X21" s="11"/>
      <c r="Y21" s="11"/>
      <c r="Z21" s="11"/>
    </row>
    <row r="31" spans="2:39" x14ac:dyDescent="0.35">
      <c r="J31" s="14"/>
    </row>
    <row r="1047877" spans="30:31" x14ac:dyDescent="0.35">
      <c r="AD1047877" s="7"/>
      <c r="AE1047877" s="7"/>
    </row>
  </sheetData>
  <conditionalFormatting sqref="C11">
    <cfRule type="duplicateValues" dxfId="0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60" r:id="rId3" name="Button 4">
              <controlPr defaultSize="0" print="0" autoFill="0" autoPict="0" macro="[0]!Grouper">
                <anchor moveWithCells="1" sizeWithCells="1">
                  <from>
                    <xdr:col>0</xdr:col>
                    <xdr:colOff>57150</xdr:colOff>
                    <xdr:row>0</xdr:row>
                    <xdr:rowOff>19050</xdr:rowOff>
                  </from>
                  <to>
                    <xdr:col>0</xdr:col>
                    <xdr:colOff>742950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1" r:id="rId4" name="Button 5">
              <controlPr defaultSize="0" print="0" autoFill="0" autoPict="0" macro="[0]!Dégrouper">
                <anchor moveWithCells="1" sizeWithCells="1">
                  <from>
                    <xdr:col>0</xdr:col>
                    <xdr:colOff>19050</xdr:colOff>
                    <xdr:row>2</xdr:row>
                    <xdr:rowOff>25400</xdr:rowOff>
                  </from>
                  <to>
                    <xdr:col>0</xdr:col>
                    <xdr:colOff>723900</xdr:colOff>
                    <xdr:row>4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6f740b74-4827-41ed-a229-91faa60c74cc" xsi:nil="true"/>
    <lcf76f155ced4ddcb4097134ff3c332f xmlns="3030d0c4-fa4f-4c6b-a067-e577653ca011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AF7DFB424154B45878EB980B30779E3" ma:contentTypeVersion="13" ma:contentTypeDescription="Crée un document." ma:contentTypeScope="" ma:versionID="96d2ed243897fbb6e46a9ce0841c7aba">
  <xsd:schema xmlns:xsd="http://www.w3.org/2001/XMLSchema" xmlns:xs="http://www.w3.org/2001/XMLSchema" xmlns:p="http://schemas.microsoft.com/office/2006/metadata/properties" xmlns:ns2="3030d0c4-fa4f-4c6b-a067-e577653ca011" xmlns:ns3="6f740b74-4827-41ed-a229-91faa60c74cc" targetNamespace="http://schemas.microsoft.com/office/2006/metadata/properties" ma:root="true" ma:fieldsID="6b5b7449b911af3cf78e5d48ed46665b" ns2:_="" ns3:_="">
    <xsd:import namespace="3030d0c4-fa4f-4c6b-a067-e577653ca011"/>
    <xsd:import namespace="6f740b74-4827-41ed-a229-91faa60c74c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030d0c4-fa4f-4c6b-a067-e577653ca01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7" nillable="true" ma:taxonomy="true" ma:internalName="lcf76f155ced4ddcb4097134ff3c332f" ma:taxonomyFieldName="MediaServiceImageTags" ma:displayName="Balises d’images" ma:readOnly="false" ma:fieldId="{5cf76f15-5ced-4ddc-b409-7134ff3c332f}" ma:taxonomyMulti="true" ma:sspId="0e304c00-dd8b-461f-9bcc-c18feb1a20d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740b74-4827-41ed-a229-91faa60c74cc" elementFormDefault="qualified">
    <xsd:import namespace="http://schemas.microsoft.com/office/2006/documentManagement/types"/>
    <xsd:import namespace="http://schemas.microsoft.com/office/infopath/2007/PartnerControls"/>
    <xsd:element name="TaxCatchAll" ma:index="18" nillable="true" ma:displayName="Taxonomy Catch All Column" ma:hidden="true" ma:list="{776fe0a9-eef8-45ff-b9a2-87e4f3b7a8ff}" ma:internalName="TaxCatchAll" ma:showField="CatchAllData" ma:web="6f740b74-4827-41ed-a229-91faa60c74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1FF75473-3D31-489C-A7AE-58082EE912F4}">
  <ds:schemaRefs>
    <ds:schemaRef ds:uri="http://schemas.microsoft.com/office/2006/metadata/properties"/>
    <ds:schemaRef ds:uri="http://schemas.microsoft.com/office/infopath/2007/PartnerControls"/>
    <ds:schemaRef ds:uri="6f740b74-4827-41ed-a229-91faa60c74cc"/>
    <ds:schemaRef ds:uri="3030d0c4-fa4f-4c6b-a067-e577653ca011"/>
  </ds:schemaRefs>
</ds:datastoreItem>
</file>

<file path=customXml/itemProps2.xml><?xml version="1.0" encoding="utf-8"?>
<ds:datastoreItem xmlns:ds="http://schemas.openxmlformats.org/officeDocument/2006/customXml" ds:itemID="{50C34F9B-D8EE-4182-9781-AD6064ABC24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FF8FA41-5A01-4BCB-B199-E6F7E79B248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030d0c4-fa4f-4c6b-a067-e577653ca011"/>
    <ds:schemaRef ds:uri="6f740b74-4827-41ed-a229-91faa60c74c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8B5D654D-FB58-470F-AA76-3E10CD278F15}">
  <ds:schemaRefs/>
</ds:datastoreItem>
</file>

<file path=docMetadata/LabelInfo.xml><?xml version="1.0" encoding="utf-8"?>
<clbl:labelList xmlns:clbl="http://schemas.microsoft.com/office/2020/mipLabelMetadata">
  <clbl:label id="{ab749a0d-0d14-42c1-abd2-b8346bc987df}" enabled="1" method="Standard" siteId="{39894be5-b6e9-4b6c-ba86-79bc12ddadaa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Résultat attendu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revision/>
  <dcterms:created xsi:type="dcterms:W3CDTF">2025-01-14T09:03:22Z</dcterms:created>
  <dcterms:modified xsi:type="dcterms:W3CDTF">2025-05-15T07:54:14Z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0x010100FAF7DFB424154B45878EB980B30779E3</vt:lpwstr>
  </property>
  <property fmtid="{D5CDD505-2E9C-101B-9397-08002B2CF9AE}" pid="3" name="MediaServiceImageTags">
    <vt:lpwstr/>
  </property>
</Properties>
</file>