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1773CDDE-73FA-45CA-ADDD-663EDD7389FA}" xr6:coauthVersionLast="47" xr6:coauthVersionMax="47" xr10:uidLastSave="{00000000-0000-0000-0000-000000000000}"/>
  <bookViews>
    <workbookView xWindow="9180" yWindow="420" windowWidth="13788" windowHeight="11964" xr2:uid="{1CAAAEE2-0004-4C2A-B647-C08410D396F0}"/>
  </bookViews>
  <sheets>
    <sheet name="TABLEAU" sheetId="1" r:id="rId1"/>
    <sheet name="LISTES DE CHOIX" sheetId="2" r:id="rId2"/>
    <sheet name="PROCESS" sheetId="3" r:id="rId3"/>
    <sheet name="LIMITES" sheetId="4" r:id="rId4"/>
  </sheets>
  <definedNames>
    <definedName name="_xlnm._FilterDatabase" localSheetId="0" hidden="1">TABLEAU!$B$2:$AI$148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8" i="1" l="1"/>
  <c r="I128" i="1" s="1"/>
  <c r="AJ128" i="1" s="1"/>
  <c r="G123" i="1"/>
  <c r="I123" i="1" s="1"/>
  <c r="AJ123" i="1" s="1"/>
  <c r="G71" i="1"/>
  <c r="I71" i="1" s="1"/>
  <c r="AJ71" i="1" s="1"/>
  <c r="G67" i="1"/>
  <c r="I67" i="1" s="1"/>
  <c r="AJ67" i="1" s="1"/>
  <c r="G65" i="1"/>
  <c r="I65" i="1" s="1"/>
  <c r="AJ65" i="1" s="1"/>
  <c r="G58" i="1"/>
  <c r="I58" i="1" s="1"/>
  <c r="AJ58" i="1" s="1"/>
  <c r="G54" i="1"/>
  <c r="I54" i="1" s="1"/>
  <c r="AJ54" i="1" s="1"/>
  <c r="G48" i="1"/>
  <c r="I48" i="1" s="1"/>
  <c r="AJ48" i="1" s="1"/>
  <c r="G43" i="1"/>
  <c r="I43" i="1" s="1"/>
  <c r="AJ43" i="1" s="1"/>
  <c r="G41" i="1"/>
  <c r="I41" i="1" s="1"/>
  <c r="AJ41" i="1" s="1"/>
  <c r="AH39" i="1"/>
  <c r="AF39" i="1"/>
  <c r="Z39" i="1"/>
  <c r="G39" i="1"/>
  <c r="I39" i="1" s="1"/>
  <c r="AJ39" i="1" s="1"/>
  <c r="G133" i="1" l="1"/>
  <c r="G134" i="1"/>
  <c r="G135" i="1"/>
  <c r="G136" i="1"/>
  <c r="G138" i="1"/>
  <c r="G139" i="1"/>
  <c r="G140" i="1"/>
  <c r="G141" i="1"/>
  <c r="G142" i="1"/>
  <c r="G143" i="1"/>
  <c r="G144" i="1"/>
  <c r="G145" i="1"/>
  <c r="G146" i="1"/>
  <c r="G147" i="1"/>
  <c r="G148" i="1"/>
  <c r="I76" i="1" l="1"/>
  <c r="AJ76" i="1" s="1"/>
  <c r="I79" i="1"/>
  <c r="AJ79" i="1" s="1"/>
  <c r="I116" i="1"/>
  <c r="AJ116" i="1" s="1"/>
  <c r="Y125" i="1"/>
  <c r="G120" i="1"/>
  <c r="G121" i="1"/>
  <c r="G122" i="1"/>
  <c r="G94" i="1"/>
  <c r="I94" i="1" s="1"/>
  <c r="AJ94" i="1" s="1"/>
  <c r="AI84" i="1"/>
  <c r="AG84" i="1"/>
  <c r="AE84" i="1"/>
  <c r="G84" i="1"/>
  <c r="G98" i="1"/>
  <c r="I98" i="1" s="1"/>
  <c r="AJ98" i="1" s="1"/>
  <c r="G97" i="1"/>
  <c r="I97" i="1" s="1"/>
  <c r="AJ97" i="1" s="1"/>
  <c r="I120" i="1" l="1"/>
  <c r="AJ120" i="1" s="1"/>
  <c r="I121" i="1"/>
  <c r="AJ121" i="1" s="1"/>
  <c r="I84" i="1"/>
  <c r="AJ84" i="1" s="1"/>
  <c r="I122" i="1"/>
  <c r="AJ122" i="1" s="1"/>
  <c r="K93" i="1"/>
  <c r="Y93" i="1"/>
  <c r="G90" i="1"/>
  <c r="G89" i="1"/>
  <c r="G91" i="1"/>
  <c r="G92" i="1"/>
  <c r="G93" i="1"/>
  <c r="G95" i="1"/>
  <c r="G73" i="1"/>
  <c r="G74" i="1"/>
  <c r="G75" i="1"/>
  <c r="G77" i="1"/>
  <c r="G78" i="1"/>
  <c r="G80" i="1"/>
  <c r="G81" i="1"/>
  <c r="G82" i="1"/>
  <c r="G83" i="1"/>
  <c r="G85" i="1"/>
  <c r="G86" i="1"/>
  <c r="G87" i="1"/>
  <c r="G88" i="1"/>
  <c r="G96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7" i="1"/>
  <c r="G118" i="1"/>
  <c r="G119" i="1"/>
  <c r="G124" i="1"/>
  <c r="G125" i="1"/>
  <c r="G126" i="1"/>
  <c r="G127" i="1"/>
  <c r="G129" i="1"/>
  <c r="G130" i="1"/>
  <c r="G131" i="1"/>
  <c r="G132" i="1"/>
  <c r="G64" i="1"/>
  <c r="G66" i="1"/>
  <c r="G68" i="1"/>
  <c r="G42" i="1"/>
  <c r="G44" i="1"/>
  <c r="G45" i="1"/>
  <c r="G46" i="1"/>
  <c r="G47" i="1"/>
  <c r="G49" i="1"/>
  <c r="G50" i="1"/>
  <c r="G51" i="1"/>
  <c r="G52" i="1"/>
  <c r="G53" i="1"/>
  <c r="G55" i="1"/>
  <c r="G56" i="1"/>
  <c r="G57" i="1"/>
  <c r="G59" i="1"/>
  <c r="G60" i="1"/>
  <c r="G61" i="1"/>
  <c r="G62" i="1"/>
  <c r="G63" i="1"/>
  <c r="G69" i="1"/>
  <c r="G70" i="1"/>
  <c r="G72" i="1"/>
  <c r="G40" i="1"/>
  <c r="AI49" i="1"/>
  <c r="AI50" i="1"/>
  <c r="AI51" i="1"/>
  <c r="AI52" i="1"/>
  <c r="AI53" i="1"/>
  <c r="AI55" i="1"/>
  <c r="AI56" i="1"/>
  <c r="AI57" i="1"/>
  <c r="AI59" i="1"/>
  <c r="AI60" i="1"/>
  <c r="AI61" i="1"/>
  <c r="AI62" i="1"/>
  <c r="AI63" i="1"/>
  <c r="AI64" i="1"/>
  <c r="AI66" i="1"/>
  <c r="AI68" i="1"/>
  <c r="AI69" i="1"/>
  <c r="AI70" i="1"/>
  <c r="AI72" i="1"/>
  <c r="AI73" i="1"/>
  <c r="AI74" i="1"/>
  <c r="AI75" i="1"/>
  <c r="AI77" i="1"/>
  <c r="AI78" i="1"/>
  <c r="AI80" i="1"/>
  <c r="AI81" i="1"/>
  <c r="AI82" i="1"/>
  <c r="AI83" i="1"/>
  <c r="AI85" i="1"/>
  <c r="AI86" i="1"/>
  <c r="AI87" i="1"/>
  <c r="AI88" i="1"/>
  <c r="AI89" i="1"/>
  <c r="AI90" i="1"/>
  <c r="AI91" i="1"/>
  <c r="AI92" i="1"/>
  <c r="AI93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7" i="1"/>
  <c r="AI118" i="1"/>
  <c r="AI119" i="1"/>
  <c r="AI120" i="1"/>
  <c r="AI121" i="1"/>
  <c r="AI122" i="1"/>
  <c r="AI124" i="1"/>
  <c r="AI125" i="1"/>
  <c r="AI126" i="1"/>
  <c r="AI127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42" i="1"/>
  <c r="AI44" i="1"/>
  <c r="AI45" i="1"/>
  <c r="AI46" i="1"/>
  <c r="AI47" i="1"/>
  <c r="AI40" i="1"/>
  <c r="AG47" i="1"/>
  <c r="AG49" i="1"/>
  <c r="AG50" i="1"/>
  <c r="AG51" i="1"/>
  <c r="AG52" i="1"/>
  <c r="AG53" i="1"/>
  <c r="AG55" i="1"/>
  <c r="AG56" i="1"/>
  <c r="AG57" i="1"/>
  <c r="AG59" i="1"/>
  <c r="AG60" i="1"/>
  <c r="AG61" i="1"/>
  <c r="AG62" i="1"/>
  <c r="AG63" i="1"/>
  <c r="AG64" i="1"/>
  <c r="AG66" i="1"/>
  <c r="AG68" i="1"/>
  <c r="AG69" i="1"/>
  <c r="AG70" i="1"/>
  <c r="AG72" i="1"/>
  <c r="AG73" i="1"/>
  <c r="AG74" i="1"/>
  <c r="AG75" i="1"/>
  <c r="AG77" i="1"/>
  <c r="AG78" i="1"/>
  <c r="AG80" i="1"/>
  <c r="AG81" i="1"/>
  <c r="AG82" i="1"/>
  <c r="AG83" i="1"/>
  <c r="AG85" i="1"/>
  <c r="AG86" i="1"/>
  <c r="AG87" i="1"/>
  <c r="AG88" i="1"/>
  <c r="AG89" i="1"/>
  <c r="AG90" i="1"/>
  <c r="AG91" i="1"/>
  <c r="AG92" i="1"/>
  <c r="AG93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7" i="1"/>
  <c r="AG118" i="1"/>
  <c r="AG119" i="1"/>
  <c r="AG120" i="1"/>
  <c r="AG121" i="1"/>
  <c r="AG122" i="1"/>
  <c r="AG124" i="1"/>
  <c r="AG125" i="1"/>
  <c r="AG126" i="1"/>
  <c r="AG127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42" i="1"/>
  <c r="AG44" i="1"/>
  <c r="AG45" i="1"/>
  <c r="AG46" i="1"/>
  <c r="AG40" i="1"/>
  <c r="AE50" i="1"/>
  <c r="AE51" i="1"/>
  <c r="AE52" i="1"/>
  <c r="AE53" i="1"/>
  <c r="AE55" i="1"/>
  <c r="AE56" i="1"/>
  <c r="AE57" i="1"/>
  <c r="AE59" i="1"/>
  <c r="AE60" i="1"/>
  <c r="AE61" i="1"/>
  <c r="AE62" i="1"/>
  <c r="AE63" i="1"/>
  <c r="AE64" i="1"/>
  <c r="AE66" i="1"/>
  <c r="AE68" i="1"/>
  <c r="AE69" i="1"/>
  <c r="AE70" i="1"/>
  <c r="AE72" i="1"/>
  <c r="AE73" i="1"/>
  <c r="AE74" i="1"/>
  <c r="AE75" i="1"/>
  <c r="AE77" i="1"/>
  <c r="AE78" i="1"/>
  <c r="AE80" i="1"/>
  <c r="AE81" i="1"/>
  <c r="AE82" i="1"/>
  <c r="AE83" i="1"/>
  <c r="AE85" i="1"/>
  <c r="AE86" i="1"/>
  <c r="AE87" i="1"/>
  <c r="AE88" i="1"/>
  <c r="AE89" i="1"/>
  <c r="AE90" i="1"/>
  <c r="AE91" i="1"/>
  <c r="AE92" i="1"/>
  <c r="AE93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7" i="1"/>
  <c r="AE118" i="1"/>
  <c r="AE119" i="1"/>
  <c r="AE120" i="1"/>
  <c r="AE121" i="1"/>
  <c r="AE122" i="1"/>
  <c r="AE124" i="1"/>
  <c r="AE125" i="1"/>
  <c r="AE126" i="1"/>
  <c r="AE127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42" i="1"/>
  <c r="AE44" i="1"/>
  <c r="AE45" i="1"/>
  <c r="AE46" i="1"/>
  <c r="AE47" i="1"/>
  <c r="AE49" i="1"/>
  <c r="AE40" i="1"/>
  <c r="Y46" i="1"/>
  <c r="Y47" i="1"/>
  <c r="Y49" i="1"/>
  <c r="Y50" i="1"/>
  <c r="Y51" i="1"/>
  <c r="Y52" i="1"/>
  <c r="Y53" i="1"/>
  <c r="Y55" i="1"/>
  <c r="Y56" i="1"/>
  <c r="Y57" i="1"/>
  <c r="Y59" i="1"/>
  <c r="Y60" i="1"/>
  <c r="Y61" i="1"/>
  <c r="Y62" i="1"/>
  <c r="Y63" i="1"/>
  <c r="Y64" i="1"/>
  <c r="Y66" i="1"/>
  <c r="Y68" i="1"/>
  <c r="Y69" i="1"/>
  <c r="Y70" i="1"/>
  <c r="Y73" i="1"/>
  <c r="Y74" i="1"/>
  <c r="Y75" i="1"/>
  <c r="Y77" i="1"/>
  <c r="Y80" i="1"/>
  <c r="Y81" i="1"/>
  <c r="Y82" i="1"/>
  <c r="Y83" i="1"/>
  <c r="Y85" i="1"/>
  <c r="Y86" i="1"/>
  <c r="Y87" i="1"/>
  <c r="Y88" i="1"/>
  <c r="Y89" i="1"/>
  <c r="Y90" i="1"/>
  <c r="Y91" i="1"/>
  <c r="Y92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7" i="1"/>
  <c r="Y118" i="1"/>
  <c r="Y119" i="1"/>
  <c r="Y120" i="1"/>
  <c r="Y121" i="1"/>
  <c r="Y122" i="1"/>
  <c r="Y124" i="1"/>
  <c r="Y126" i="1"/>
  <c r="Y127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45" i="1"/>
  <c r="Y40" i="1"/>
  <c r="Y42" i="1"/>
  <c r="Y44" i="1"/>
  <c r="E128" i="1" l="1" a="1"/>
  <c r="E128" i="1" s="1"/>
  <c r="E71" i="1" a="1"/>
  <c r="E71" i="1" s="1"/>
  <c r="E123" i="1" a="1"/>
  <c r="E123" i="1" s="1"/>
  <c r="E67" i="1" a="1"/>
  <c r="E67" i="1" s="1"/>
  <c r="I44" i="1"/>
  <c r="AJ44" i="1" s="1"/>
  <c r="I42" i="1"/>
  <c r="AJ42" i="1" s="1"/>
  <c r="I40" i="1"/>
  <c r="AJ40" i="1" s="1"/>
  <c r="I148" i="1"/>
  <c r="AJ148" i="1" s="1"/>
  <c r="I46" i="1"/>
  <c r="AJ46" i="1" s="1"/>
  <c r="I147" i="1"/>
  <c r="AJ147" i="1" s="1"/>
  <c r="I45" i="1"/>
  <c r="AJ45" i="1" s="1"/>
  <c r="I131" i="1"/>
  <c r="AJ131" i="1" s="1"/>
  <c r="I62" i="1"/>
  <c r="AJ62" i="1" s="1"/>
  <c r="I52" i="1"/>
  <c r="AJ52" i="1" s="1"/>
  <c r="I144" i="1"/>
  <c r="AJ144" i="1" s="1"/>
  <c r="I136" i="1"/>
  <c r="AJ136" i="1" s="1"/>
  <c r="I132" i="1"/>
  <c r="AJ132" i="1" s="1"/>
  <c r="I119" i="1"/>
  <c r="AJ119" i="1" s="1"/>
  <c r="I110" i="1"/>
  <c r="AJ110" i="1" s="1"/>
  <c r="I102" i="1"/>
  <c r="AJ102" i="1" s="1"/>
  <c r="I87" i="1"/>
  <c r="AJ87" i="1" s="1"/>
  <c r="I77" i="1"/>
  <c r="AJ77" i="1" s="1"/>
  <c r="I91" i="1"/>
  <c r="AJ91" i="1" s="1"/>
  <c r="I61" i="1"/>
  <c r="AJ61" i="1" s="1"/>
  <c r="I109" i="1"/>
  <c r="AJ109" i="1" s="1"/>
  <c r="I60" i="1"/>
  <c r="AJ60" i="1" s="1"/>
  <c r="I50" i="1"/>
  <c r="AJ50" i="1" s="1"/>
  <c r="I66" i="1"/>
  <c r="AJ66" i="1" s="1"/>
  <c r="I142" i="1"/>
  <c r="AJ142" i="1" s="1"/>
  <c r="I134" i="1"/>
  <c r="I117" i="1"/>
  <c r="AJ117" i="1" s="1"/>
  <c r="I108" i="1"/>
  <c r="AJ108" i="1" s="1"/>
  <c r="I100" i="1"/>
  <c r="AJ100" i="1" s="1"/>
  <c r="I85" i="1"/>
  <c r="AJ85" i="1" s="1"/>
  <c r="I74" i="1"/>
  <c r="AJ74" i="1" s="1"/>
  <c r="I90" i="1"/>
  <c r="AJ90" i="1" s="1"/>
  <c r="I68" i="1"/>
  <c r="AJ68" i="1" s="1"/>
  <c r="I101" i="1"/>
  <c r="AJ101" i="1" s="1"/>
  <c r="I59" i="1"/>
  <c r="AJ59" i="1" s="1"/>
  <c r="I49" i="1"/>
  <c r="AJ49" i="1" s="1"/>
  <c r="I64" i="1"/>
  <c r="AJ64" i="1" s="1"/>
  <c r="I141" i="1"/>
  <c r="AJ141" i="1" s="1"/>
  <c r="I115" i="1"/>
  <c r="AJ115" i="1" s="1"/>
  <c r="I107" i="1"/>
  <c r="AJ107" i="1" s="1"/>
  <c r="I99" i="1"/>
  <c r="AJ99" i="1" s="1"/>
  <c r="I83" i="1"/>
  <c r="AJ83" i="1" s="1"/>
  <c r="I73" i="1"/>
  <c r="AJ73" i="1" s="1"/>
  <c r="I143" i="1"/>
  <c r="AJ143" i="1" s="1"/>
  <c r="I86" i="1"/>
  <c r="AJ86" i="1" s="1"/>
  <c r="I72" i="1"/>
  <c r="AJ72" i="1" s="1"/>
  <c r="I57" i="1"/>
  <c r="AJ57" i="1" s="1"/>
  <c r="E131" i="1" a="1"/>
  <c r="E131" i="1" s="1"/>
  <c r="E135" i="1" a="1"/>
  <c r="E135" i="1" s="1"/>
  <c r="E143" i="1" a="1"/>
  <c r="E143" i="1" s="1"/>
  <c r="E127" i="1" a="1"/>
  <c r="E127" i="1" s="1"/>
  <c r="E120" i="1" a="1"/>
  <c r="E120" i="1" s="1"/>
  <c r="E90" i="1" a="1"/>
  <c r="E90" i="1" s="1"/>
  <c r="E82" i="1" a="1"/>
  <c r="E82" i="1" s="1"/>
  <c r="E136" i="1" a="1"/>
  <c r="E136" i="1" s="1"/>
  <c r="E144" i="1" a="1"/>
  <c r="E144" i="1" s="1"/>
  <c r="E129" i="1" a="1"/>
  <c r="E129" i="1" s="1"/>
  <c r="E116" i="1" a="1"/>
  <c r="E116" i="1" s="1"/>
  <c r="E110" i="1" a="1"/>
  <c r="E110" i="1" s="1"/>
  <c r="E100" i="1" a="1"/>
  <c r="E100" i="1" s="1"/>
  <c r="E83" i="1" a="1"/>
  <c r="E83" i="1" s="1"/>
  <c r="E145" i="1" a="1"/>
  <c r="E145" i="1" s="1"/>
  <c r="E130" i="1" a="1"/>
  <c r="E130" i="1" s="1"/>
  <c r="E117" i="1" a="1"/>
  <c r="E117" i="1" s="1"/>
  <c r="E111" i="1" a="1"/>
  <c r="E111" i="1" s="1"/>
  <c r="E101" i="1" a="1"/>
  <c r="E101" i="1" s="1"/>
  <c r="E138" i="1" a="1"/>
  <c r="E138" i="1" s="1"/>
  <c r="E146" i="1" a="1"/>
  <c r="E146" i="1" s="1"/>
  <c r="E121" i="1" a="1"/>
  <c r="E121" i="1" s="1"/>
  <c r="E114" i="1" a="1"/>
  <c r="E114" i="1" s="1"/>
  <c r="E102" i="1" a="1"/>
  <c r="E102" i="1" s="1"/>
  <c r="E95" i="1" a="1"/>
  <c r="E95" i="1" s="1"/>
  <c r="E87" i="1" a="1"/>
  <c r="E87" i="1" s="1"/>
  <c r="E139" i="1" a="1"/>
  <c r="E139" i="1" s="1"/>
  <c r="E147" i="1" a="1"/>
  <c r="E147" i="1" s="1"/>
  <c r="E122" i="1" a="1"/>
  <c r="E122" i="1" s="1"/>
  <c r="E115" i="1" a="1"/>
  <c r="E115" i="1" s="1"/>
  <c r="E103" i="1" a="1"/>
  <c r="E103" i="1" s="1"/>
  <c r="E96" i="1" a="1"/>
  <c r="E96" i="1" s="1"/>
  <c r="E88" i="1" a="1"/>
  <c r="E88" i="1" s="1"/>
  <c r="E81" i="1" a="1"/>
  <c r="E81" i="1" s="1"/>
  <c r="E141" i="1" a="1"/>
  <c r="E141" i="1" s="1"/>
  <c r="E118" i="1" a="1"/>
  <c r="E118" i="1" s="1"/>
  <c r="E105" i="1" a="1"/>
  <c r="E105" i="1" s="1"/>
  <c r="E84" i="1" a="1"/>
  <c r="E84" i="1" s="1"/>
  <c r="E140" i="1" a="1"/>
  <c r="E140" i="1" s="1"/>
  <c r="E148" i="1" a="1"/>
  <c r="E148" i="1" s="1"/>
  <c r="E124" i="1" a="1"/>
  <c r="E124" i="1" s="1"/>
  <c r="E113" i="1" a="1"/>
  <c r="E113" i="1" s="1"/>
  <c r="E104" i="1" a="1"/>
  <c r="E104" i="1" s="1"/>
  <c r="E97" i="1" a="1"/>
  <c r="E97" i="1" s="1"/>
  <c r="E89" i="1" a="1"/>
  <c r="E89" i="1" s="1"/>
  <c r="E79" i="1" a="1"/>
  <c r="E79" i="1" s="1"/>
  <c r="E125" i="1" a="1"/>
  <c r="E125" i="1" s="1"/>
  <c r="E107" i="1" a="1"/>
  <c r="E107" i="1" s="1"/>
  <c r="E98" i="1" a="1"/>
  <c r="E98" i="1" s="1"/>
  <c r="E92" i="1" a="1"/>
  <c r="E92" i="1" s="1"/>
  <c r="E134" i="1" a="1"/>
  <c r="E134" i="1" s="1"/>
  <c r="E142" i="1" a="1"/>
  <c r="E142" i="1" s="1"/>
  <c r="E126" i="1" a="1"/>
  <c r="E126" i="1" s="1"/>
  <c r="E119" i="1" a="1"/>
  <c r="E119" i="1" s="1"/>
  <c r="E108" i="1" a="1"/>
  <c r="E108" i="1" s="1"/>
  <c r="E106" i="1" a="1"/>
  <c r="E106" i="1" s="1"/>
  <c r="E94" i="1" a="1"/>
  <c r="E94" i="1" s="1"/>
  <c r="E85" i="1" a="1"/>
  <c r="E85" i="1" s="1"/>
  <c r="E109" i="1" a="1"/>
  <c r="E109" i="1" s="1"/>
  <c r="E99" i="1" a="1"/>
  <c r="E99" i="1" s="1"/>
  <c r="E86" i="1" a="1"/>
  <c r="E86" i="1" s="1"/>
  <c r="E91" i="1" a="1"/>
  <c r="E91" i="1" s="1"/>
  <c r="E80" i="1" a="1"/>
  <c r="E80" i="1" s="1"/>
  <c r="I47" i="1"/>
  <c r="AJ47" i="1" s="1"/>
  <c r="I140" i="1"/>
  <c r="AJ140" i="1" s="1"/>
  <c r="I114" i="1"/>
  <c r="AJ114" i="1" s="1"/>
  <c r="I106" i="1"/>
  <c r="AJ106" i="1" s="1"/>
  <c r="I82" i="1"/>
  <c r="AJ82" i="1" s="1"/>
  <c r="I135" i="1"/>
  <c r="AJ135" i="1" s="1"/>
  <c r="I89" i="1"/>
  <c r="AJ89" i="1" s="1"/>
  <c r="I70" i="1"/>
  <c r="AJ70" i="1" s="1"/>
  <c r="I56" i="1"/>
  <c r="AJ56" i="1" s="1"/>
  <c r="I139" i="1"/>
  <c r="AJ139" i="1" s="1"/>
  <c r="I126" i="1"/>
  <c r="AJ126" i="1" s="1"/>
  <c r="I113" i="1"/>
  <c r="AJ113" i="1" s="1"/>
  <c r="I105" i="1"/>
  <c r="AJ105" i="1" s="1"/>
  <c r="I81" i="1"/>
  <c r="AJ81" i="1" s="1"/>
  <c r="I95" i="1"/>
  <c r="AJ95" i="1" s="1"/>
  <c r="I51" i="1"/>
  <c r="AJ51" i="1" s="1"/>
  <c r="I75" i="1"/>
  <c r="AJ75" i="1" s="1"/>
  <c r="I69" i="1"/>
  <c r="AJ69" i="1" s="1"/>
  <c r="I55" i="1"/>
  <c r="AJ55" i="1" s="1"/>
  <c r="I146" i="1"/>
  <c r="AJ146" i="1" s="1"/>
  <c r="I138" i="1"/>
  <c r="AJ138" i="1" s="1"/>
  <c r="I125" i="1"/>
  <c r="AJ125" i="1" s="1"/>
  <c r="I112" i="1"/>
  <c r="AJ112" i="1" s="1"/>
  <c r="I104" i="1"/>
  <c r="AJ104" i="1" s="1"/>
  <c r="I96" i="1"/>
  <c r="AJ96" i="1" s="1"/>
  <c r="I80" i="1"/>
  <c r="AJ80" i="1" s="1"/>
  <c r="I93" i="1"/>
  <c r="AJ93" i="1" s="1"/>
  <c r="I118" i="1"/>
  <c r="AJ118" i="1" s="1"/>
  <c r="I63" i="1"/>
  <c r="AJ63" i="1" s="1"/>
  <c r="I53" i="1"/>
  <c r="AJ53" i="1" s="1"/>
  <c r="I145" i="1"/>
  <c r="AJ145" i="1" s="1"/>
  <c r="AJ137" i="1"/>
  <c r="I133" i="1"/>
  <c r="AJ133" i="1" s="1"/>
  <c r="I124" i="1"/>
  <c r="AJ124" i="1" s="1"/>
  <c r="I111" i="1"/>
  <c r="AJ111" i="1" s="1"/>
  <c r="I103" i="1"/>
  <c r="AJ103" i="1" s="1"/>
  <c r="I88" i="1"/>
  <c r="AJ88" i="1" s="1"/>
  <c r="I78" i="1"/>
  <c r="AJ78" i="1" s="1"/>
  <c r="I92" i="1"/>
  <c r="AJ92" i="1" s="1"/>
  <c r="I130" i="1"/>
  <c r="AJ130" i="1" s="1"/>
  <c r="I129" i="1"/>
  <c r="AJ129" i="1" s="1"/>
  <c r="I127" i="1"/>
  <c r="AJ127" i="1" s="1"/>
  <c r="AJ134" i="1" l="1"/>
  <c r="P134" i="1"/>
  <c r="P65" i="1"/>
  <c r="P128" i="1"/>
  <c r="R128" i="1"/>
  <c r="Q12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Maxime Rabérin</author>
  </authors>
  <commentList>
    <comment ref="C4" authorId="0" shapeId="0" xr:uid="{4D19055A-70D8-4EC1-A60E-92CE8AD85A73}">
      <text>
        <r>
          <rPr>
            <sz val="9"/>
            <color indexed="81"/>
            <rFont val="Tahoma"/>
            <family val="2"/>
          </rPr>
          <t xml:space="preserve">A réaliser si premiere fois que l'on recoit cette variété + un contrôle tous les 6 lots
</t>
        </r>
      </text>
    </comment>
    <comment ref="G6" authorId="0" shapeId="0" xr:uid="{1FD5A4F9-8A16-433B-BBE5-F961C973F38A}">
      <text>
        <r>
          <rPr>
            <b/>
            <sz val="9"/>
            <color indexed="81"/>
            <rFont val="Tahoma"/>
            <family val="2"/>
          </rPr>
          <t>Si présence remarquée de radicelle</t>
        </r>
      </text>
    </comment>
    <comment ref="F7" authorId="0" shapeId="0" xr:uid="{866F0B7F-4859-4382-9CF4-ECE0398AFAC8}">
      <text>
        <r>
          <rPr>
            <b/>
            <sz val="9"/>
            <color indexed="81"/>
            <rFont val="Tahoma"/>
            <family val="2"/>
          </rPr>
          <t>Uniquement Si I.trempe J2&lt;300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<sst xmlns="http://schemas.openxmlformats.org/spreadsheetml/2006/main" count="827" uniqueCount="148">
  <si>
    <t>DATE</t>
  </si>
  <si>
    <t xml:space="preserve">HEURE </t>
  </si>
  <si>
    <t>CÉRÉALE</t>
  </si>
  <si>
    <t>ORGE</t>
  </si>
  <si>
    <t>MALT</t>
  </si>
  <si>
    <t>DESSICATEUR</t>
  </si>
  <si>
    <t>I</t>
  </si>
  <si>
    <t>II</t>
  </si>
  <si>
    <t>RADICELLES (taille et couleur)</t>
  </si>
  <si>
    <t>1/4</t>
  </si>
  <si>
    <t>1/2</t>
  </si>
  <si>
    <t>3/4</t>
  </si>
  <si>
    <t xml:space="preserve">BLE </t>
  </si>
  <si>
    <t>AVOINE</t>
  </si>
  <si>
    <t>SEIGLE</t>
  </si>
  <si>
    <t>MAÏS</t>
  </si>
  <si>
    <t>MELANO</t>
  </si>
  <si>
    <t>VIENNE</t>
  </si>
  <si>
    <t>5/4</t>
  </si>
  <si>
    <t>6/4</t>
  </si>
  <si>
    <t>7/4</t>
  </si>
  <si>
    <t>CHOCO</t>
  </si>
  <si>
    <t>ÉTAPE</t>
  </si>
  <si>
    <t>GRAINS PIQUÉS (%)</t>
  </si>
  <si>
    <t>N° LOT</t>
  </si>
  <si>
    <t>DESSI CATEUR</t>
  </si>
  <si>
    <t>J1</t>
  </si>
  <si>
    <t>J2</t>
  </si>
  <si>
    <t>J3</t>
  </si>
  <si>
    <t>J4</t>
  </si>
  <si>
    <t>J5</t>
  </si>
  <si>
    <t>J6</t>
  </si>
  <si>
    <t>J7</t>
  </si>
  <si>
    <t>BAC</t>
  </si>
  <si>
    <t>SAC</t>
  </si>
  <si>
    <t>PRALINE</t>
  </si>
  <si>
    <t>SARRAS</t>
  </si>
  <si>
    <t>MAIS</t>
  </si>
  <si>
    <t>MUNIC</t>
  </si>
  <si>
    <t>MUNI 1</t>
  </si>
  <si>
    <t>MUNI 2</t>
  </si>
  <si>
    <t>MELELA</t>
  </si>
  <si>
    <t>CARA Y Y</t>
  </si>
  <si>
    <t>CARA T T</t>
  </si>
  <si>
    <t>CARA Z Z</t>
  </si>
  <si>
    <t>CARA X X</t>
  </si>
  <si>
    <t>CRYSTAL</t>
  </si>
  <si>
    <t>CARABIS</t>
  </si>
  <si>
    <t>TORREF</t>
  </si>
  <si>
    <t>BISCUIT</t>
  </si>
  <si>
    <t>SPECI Y</t>
  </si>
  <si>
    <t>BBLACK</t>
  </si>
  <si>
    <t>AMAIZ</t>
  </si>
  <si>
    <t>SARRA T</t>
  </si>
  <si>
    <t>FUMORG</t>
  </si>
  <si>
    <t>FUMBLE</t>
  </si>
  <si>
    <t>AMAIZE</t>
  </si>
  <si>
    <t>MOONIC</t>
  </si>
  <si>
    <t>PILS</t>
  </si>
  <si>
    <t xml:space="preserve">PALE </t>
  </si>
  <si>
    <t>SWT BBL</t>
  </si>
  <si>
    <t>HUMI DITÉ (%)</t>
  </si>
  <si>
    <t>SEIGLE T</t>
  </si>
  <si>
    <t>AVOIN T</t>
  </si>
  <si>
    <t>GD EPEAU</t>
  </si>
  <si>
    <t>GRAINS PIQUÉS</t>
  </si>
  <si>
    <t xml:space="preserve">HUMI DITÉ </t>
  </si>
  <si>
    <t>blanc</t>
  </si>
  <si>
    <t>jaune</t>
  </si>
  <si>
    <t>blanc/jaune</t>
  </si>
  <si>
    <t>HUSSA RDS (%)</t>
  </si>
  <si>
    <t xml:space="preserve">FRIABILITÉ                      pesée      %          </t>
  </si>
  <si>
    <t>NON GERMÉ      pesée       %</t>
  </si>
  <si>
    <t>-V1</t>
  </si>
  <si>
    <t>-V2</t>
  </si>
  <si>
    <t>-V3</t>
  </si>
  <si>
    <t>N° LOT LIGNE</t>
  </si>
  <si>
    <t>Semaine</t>
  </si>
  <si>
    <t>-T1</t>
  </si>
  <si>
    <t>-T2</t>
  </si>
  <si>
    <t>-T3</t>
  </si>
  <si>
    <t>-T4</t>
  </si>
  <si>
    <t>-T5</t>
  </si>
  <si>
    <t>recette malt qui se dupplique si num lot identique</t>
  </si>
  <si>
    <t>GLASSY            pesée   %</t>
  </si>
  <si>
    <t xml:space="preserve">    INDICE DE TREMPE                   A I B I  C I D I 4 A+3B+2C+D</t>
  </si>
  <si>
    <t>inclure variété grain cru et recette</t>
  </si>
  <si>
    <t>coco rajoute de l'hitorique?</t>
  </si>
  <si>
    <t>=AUTO</t>
  </si>
  <si>
    <t>DIASTA</t>
  </si>
  <si>
    <t>SI SOMME id diff de 100 alors rouge</t>
  </si>
  <si>
    <t>LOT BLEND 2</t>
  </si>
  <si>
    <t>LOT BLEND 3</t>
  </si>
  <si>
    <t>colonnes blend masquées</t>
  </si>
  <si>
    <r>
      <t xml:space="preserve">                                      ANALYSE     </t>
    </r>
    <r>
      <rPr>
        <b/>
        <sz val="11"/>
        <color theme="5" tint="0.79998168889431442"/>
        <rFont val="Calibri"/>
        <family val="2"/>
        <scheme val="minor"/>
      </rPr>
      <t xml:space="preserve">           ANALYSE                ANALYSE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TEMPORALITE                        </t>
    </r>
    <r>
      <rPr>
        <b/>
        <sz val="11"/>
        <color theme="0"/>
        <rFont val="Calibri"/>
        <family val="2"/>
        <scheme val="minor"/>
      </rPr>
      <t xml:space="preserve">  </t>
    </r>
    <r>
      <rPr>
        <b/>
        <sz val="11"/>
        <color theme="5" tint="0.79998168889431442"/>
        <rFont val="Calibri"/>
        <family val="2"/>
        <scheme val="minor"/>
      </rPr>
      <t xml:space="preserve">.  </t>
    </r>
    <r>
      <rPr>
        <b/>
        <sz val="11"/>
        <color theme="0"/>
        <rFont val="Calibri"/>
        <family val="2"/>
        <scheme val="minor"/>
      </rPr>
      <t xml:space="preserve">              </t>
    </r>
    <r>
      <rPr>
        <b/>
        <sz val="11"/>
        <color theme="1"/>
        <rFont val="Calibri"/>
        <family val="2"/>
        <scheme val="minor"/>
      </rPr>
      <t xml:space="preserve">                                 </t>
    </r>
  </si>
  <si>
    <t>JMB</t>
  </si>
  <si>
    <t>HUMIDITÉ</t>
  </si>
  <si>
    <t>GRAIN PIQUÉ</t>
  </si>
  <si>
    <t>INDICE DE TREMPE</t>
  </si>
  <si>
    <t>RADICELLES</t>
  </si>
  <si>
    <t>HUSSARD (%)</t>
  </si>
  <si>
    <t>FRIABILITÉ</t>
  </si>
  <si>
    <t>NON GERMÉ</t>
  </si>
  <si>
    <t xml:space="preserve"> GLASSY</t>
  </si>
  <si>
    <t>J0 Chargement grain cru+trempe +mise sous eau</t>
  </si>
  <si>
    <t>X*1ere fois puis ts les 6 lots</t>
  </si>
  <si>
    <t>3 etapes dans la trempe, immersion,sous air(retire le bain,et soufflage air),aspersion</t>
  </si>
  <si>
    <t>J1 fin de trempe</t>
  </si>
  <si>
    <t>X</t>
  </si>
  <si>
    <t>X*si  déjà radicelles</t>
  </si>
  <si>
    <t>X*si J2 &lt;300</t>
  </si>
  <si>
    <t>J6 touraille en cours</t>
  </si>
  <si>
    <t>J7  post touraille</t>
  </si>
  <si>
    <t>BLÉ &amp; AUTRES CEREALES</t>
  </si>
  <si>
    <r>
      <t xml:space="preserve">                                      ANALYSE       </t>
    </r>
    <r>
      <rPr>
        <b/>
        <sz val="11"/>
        <color theme="3" tint="0.89999084444715716"/>
        <rFont val="Calibri"/>
        <family val="2"/>
        <scheme val="minor"/>
      </rPr>
      <t xml:space="preserve">         ANALYSE                ANALYSE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TEMPORALITE                       </t>
    </r>
    <r>
      <rPr>
        <b/>
        <sz val="11"/>
        <color theme="3" tint="0.89999084444715716"/>
        <rFont val="Calibri"/>
        <family val="2"/>
        <scheme val="minor"/>
      </rPr>
      <t xml:space="preserve">   .</t>
    </r>
    <r>
      <rPr>
        <b/>
        <sz val="11"/>
        <color theme="0"/>
        <rFont val="Calibri"/>
        <family val="2"/>
        <scheme val="minor"/>
      </rPr>
      <t xml:space="preserve">                </t>
    </r>
    <r>
      <rPr>
        <b/>
        <sz val="11"/>
        <color theme="1"/>
        <rFont val="Calibri"/>
        <family val="2"/>
        <scheme val="minor"/>
      </rPr>
      <t xml:space="preserve">                                 </t>
    </r>
  </si>
  <si>
    <t>J0 déchargement grain cru</t>
  </si>
  <si>
    <t>J1 post mise sous eau</t>
  </si>
  <si>
    <t>J5  touraille en cours</t>
  </si>
  <si>
    <t>J6 post touraille</t>
  </si>
  <si>
    <r>
      <t xml:space="preserve">                                                 </t>
    </r>
    <r>
      <rPr>
        <b/>
        <sz val="11"/>
        <color theme="5" tint="0.79998168889431442"/>
        <rFont val="Calibri"/>
        <family val="2"/>
        <scheme val="minor"/>
      </rPr>
      <t>-</t>
    </r>
    <r>
      <rPr>
        <b/>
        <sz val="11"/>
        <color theme="1"/>
        <rFont val="Calibri"/>
        <family val="2"/>
        <scheme val="minor"/>
      </rPr>
      <t xml:space="preserve">                       ANALYSE      </t>
    </r>
    <r>
      <rPr>
        <b/>
        <sz val="11"/>
        <color theme="5" tint="0.79998168889431442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TEMPORALITE                                                                           </t>
    </r>
  </si>
  <si>
    <t>HUSSARDS (%)</t>
  </si>
  <si>
    <t>GLASSY</t>
  </si>
  <si>
    <t>MINI ACCEP</t>
  </si>
  <si>
    <t>MINI IDEAL</t>
  </si>
  <si>
    <t>MAXI IDEAL</t>
  </si>
  <si>
    <t>MAXI ACCEP</t>
  </si>
  <si>
    <t>J7 (post touraille)</t>
  </si>
  <si>
    <t>BLÉ</t>
  </si>
  <si>
    <r>
      <t xml:space="preserve">                                                 </t>
    </r>
    <r>
      <rPr>
        <b/>
        <sz val="11"/>
        <color theme="5" tint="0.79998168889431442"/>
        <rFont val="Calibri"/>
        <family val="2"/>
        <scheme val="minor"/>
      </rPr>
      <t>-</t>
    </r>
    <r>
      <rPr>
        <b/>
        <sz val="11"/>
        <color theme="1"/>
        <rFont val="Calibri"/>
        <family val="2"/>
        <scheme val="minor"/>
      </rPr>
      <t xml:space="preserve">                       ANALYSE      </t>
    </r>
    <r>
      <rPr>
        <b/>
        <sz val="11"/>
        <color theme="3" tint="0.89999084444715716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TEMPORALITE                                                                           </t>
    </r>
  </si>
  <si>
    <t>J6 avant touraille</t>
  </si>
  <si>
    <t>J6 avant rouraille</t>
  </si>
  <si>
    <t>?</t>
  </si>
  <si>
    <t>J0</t>
  </si>
  <si>
    <t>chargement</t>
  </si>
  <si>
    <t>J8</t>
  </si>
  <si>
    <t>EBC</t>
  </si>
  <si>
    <t>VARIÉTÉ</t>
  </si>
  <si>
    <t>LAUREATE</t>
  </si>
  <si>
    <t>SALAMANDRE</t>
  </si>
  <si>
    <t>COCCINEL</t>
  </si>
  <si>
    <t>ETERNEL</t>
  </si>
  <si>
    <t>AVOINE HG</t>
  </si>
  <si>
    <t>N° LOT ENTIER</t>
  </si>
  <si>
    <t xml:space="preserve">
        "J0";
        ET(C86; B86 &lt;&gt; "")
        1;
        ""
    )
)</t>
  </si>
  <si>
    <t xml:space="preserve">
        1;
        ""
    )
</t>
  </si>
  <si>
    <t>x</t>
  </si>
  <si>
    <t>SEIGLE HG</t>
  </si>
  <si>
    <t>fate et heure auto fixes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</si>
</sst>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h:mm;@"/>
    <numFmt numFmtId="166" formatCode="General&quot;g&quot;"/>
    <numFmt numFmtId="167" formatCode="0.0%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masis MT Pro Black"/>
      <family val="1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5" tint="0.79998168889431442"/>
      <name val="Calibri"/>
      <family val="2"/>
      <scheme val="minor"/>
    </font>
    <font>
      <b/>
      <sz val="11"/>
      <color theme="3" tint="0.89999084444715716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EDCB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 diagonalDown="1">
      <left style="thick">
        <color auto="1"/>
      </left>
      <right/>
      <top/>
      <bottom style="thin">
        <color auto="1"/>
      </bottom>
      <diagonal style="thin">
        <color auto="1"/>
      </diagonal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indexed="64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2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5" xfId="0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0" fontId="2" fillId="0" borderId="7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165" fontId="0" fillId="0" borderId="1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2" xfId="0" applyBorder="1"/>
    <xf numFmtId="0" fontId="0" fillId="0" borderId="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6" fontId="0" fillId="0" borderId="3" xfId="0" quotePrefix="1" applyNumberFormat="1" applyBorder="1" applyAlignment="1">
      <alignment horizontal="center"/>
    </xf>
    <xf numFmtId="0" fontId="0" fillId="0" borderId="3" xfId="0" quotePrefix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9" fontId="0" fillId="0" borderId="14" xfId="0" applyNumberForma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/>
    <xf numFmtId="0" fontId="0" fillId="0" borderId="14" xfId="0" applyBorder="1"/>
    <xf numFmtId="0" fontId="0" fillId="0" borderId="16" xfId="0" applyBorder="1"/>
    <xf numFmtId="0" fontId="0" fillId="0" borderId="6" xfId="0" applyBorder="1" applyAlignment="1">
      <alignment horizontal="center" vertical="center"/>
    </xf>
    <xf numFmtId="0" fontId="0" fillId="0" borderId="17" xfId="0" applyBorder="1"/>
    <xf numFmtId="0" fontId="0" fillId="0" borderId="5" xfId="0" quotePrefix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" fontId="3" fillId="3" borderId="11" xfId="0" applyNumberFormat="1" applyFont="1" applyFill="1" applyBorder="1" applyAlignment="1" applyProtection="1">
      <alignment horizontal="center" vertical="center"/>
      <protection locked="0"/>
    </xf>
    <xf numFmtId="164" fontId="0" fillId="3" borderId="11" xfId="0" applyNumberFormat="1" applyFill="1" applyBorder="1" applyAlignment="1" applyProtection="1">
      <alignment horizontal="center" vertical="center" wrapText="1"/>
      <protection locked="0"/>
    </xf>
    <xf numFmtId="165" fontId="0" fillId="3" borderId="5" xfId="0" applyNumberFormat="1" applyFill="1" applyBorder="1" applyAlignment="1" applyProtection="1">
      <alignment horizontal="center" vertical="center"/>
      <protection locked="0"/>
    </xf>
    <xf numFmtId="165" fontId="0" fillId="3" borderId="11" xfId="0" applyNumberFormat="1" applyFill="1" applyBorder="1" applyAlignment="1" applyProtection="1">
      <alignment horizontal="center" vertical="center"/>
      <protection locked="0"/>
    </xf>
    <xf numFmtId="1" fontId="0" fillId="3" borderId="11" xfId="0" applyNumberFormat="1" applyFill="1" applyBorder="1" applyAlignment="1" applyProtection="1">
      <alignment horizontal="right" vertical="center"/>
      <protection locked="0"/>
    </xf>
    <xf numFmtId="1" fontId="0" fillId="3" borderId="18" xfId="0" applyNumberFormat="1" applyFill="1" applyBorder="1" applyAlignment="1" applyProtection="1">
      <alignment horizontal="center" vertical="center"/>
      <protection locked="0"/>
    </xf>
    <xf numFmtId="0" fontId="0" fillId="3" borderId="5" xfId="0" quotePrefix="1" applyFill="1" applyBorder="1" applyAlignment="1" applyProtection="1">
      <alignment horizontal="left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9" fontId="0" fillId="3" borderId="1" xfId="0" applyNumberFormat="1" applyFill="1" applyBorder="1" applyAlignment="1" applyProtection="1">
      <alignment horizontal="center" vertical="center"/>
      <protection locked="0"/>
    </xf>
    <xf numFmtId="1" fontId="3" fillId="2" borderId="11" xfId="0" applyNumberFormat="1" applyFont="1" applyFill="1" applyBorder="1" applyAlignment="1" applyProtection="1">
      <alignment horizontal="center" vertical="center"/>
      <protection locked="0"/>
    </xf>
    <xf numFmtId="164" fontId="0" fillId="2" borderId="11" xfId="0" applyNumberFormat="1" applyFill="1" applyBorder="1" applyAlignment="1" applyProtection="1">
      <alignment horizontal="center" vertical="center" wrapText="1"/>
      <protection locked="0"/>
    </xf>
    <xf numFmtId="165" fontId="0" fillId="2" borderId="5" xfId="0" applyNumberFormat="1" applyFill="1" applyBorder="1" applyAlignment="1" applyProtection="1">
      <alignment horizontal="center" vertical="center"/>
      <protection locked="0"/>
    </xf>
    <xf numFmtId="165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right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0" fontId="0" fillId="2" borderId="5" xfId="0" quotePrefix="1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9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166" fontId="0" fillId="3" borderId="1" xfId="0" applyNumberFormat="1" applyFill="1" applyBorder="1" applyAlignment="1" applyProtection="1">
      <alignment horizontal="center" vertical="center"/>
      <protection locked="0"/>
    </xf>
    <xf numFmtId="16" fontId="0" fillId="2" borderId="3" xfId="0" quotePrefix="1" applyNumberFormat="1" applyFill="1" applyBorder="1" applyAlignment="1" applyProtection="1">
      <alignment horizontal="center" vertical="center"/>
      <protection locked="0"/>
    </xf>
    <xf numFmtId="166" fontId="0" fillId="2" borderId="1" xfId="0" applyNumberFormat="1" applyFill="1" applyBorder="1" applyAlignment="1" applyProtection="1">
      <alignment horizontal="center" vertical="center"/>
      <protection locked="0"/>
    </xf>
    <xf numFmtId="0" fontId="0" fillId="3" borderId="3" xfId="0" quotePrefix="1" applyFill="1" applyBorder="1" applyAlignment="1" applyProtection="1">
      <alignment horizontal="center" vertical="center"/>
      <protection locked="0"/>
    </xf>
    <xf numFmtId="0" fontId="0" fillId="2" borderId="3" xfId="0" quotePrefix="1" applyFill="1" applyBorder="1" applyAlignment="1" applyProtection="1">
      <alignment horizontal="center" vertical="center"/>
      <protection locked="0"/>
    </xf>
    <xf numFmtId="0" fontId="0" fillId="4" borderId="0" xfId="0" applyFill="1"/>
    <xf numFmtId="0" fontId="1" fillId="5" borderId="0" xfId="0" applyFont="1" applyFill="1" applyAlignment="1">
      <alignment horizontal="center"/>
    </xf>
    <xf numFmtId="0" fontId="1" fillId="5" borderId="0" xfId="0" quotePrefix="1" applyFont="1" applyFill="1" applyAlignment="1">
      <alignment horizontal="right"/>
    </xf>
    <xf numFmtId="10" fontId="0" fillId="3" borderId="1" xfId="0" applyNumberFormat="1" applyFill="1" applyBorder="1" applyAlignment="1" applyProtection="1">
      <alignment horizontal="center" vertical="center"/>
      <protection locked="0"/>
    </xf>
    <xf numFmtId="10" fontId="0" fillId="2" borderId="1" xfId="0" applyNumberFormat="1" applyFill="1" applyBorder="1" applyAlignment="1" applyProtection="1">
      <alignment horizontal="center" vertical="center"/>
      <protection locked="0"/>
    </xf>
    <xf numFmtId="10" fontId="0" fillId="0" borderId="0" xfId="0" applyNumberFormat="1"/>
    <xf numFmtId="10" fontId="0" fillId="3" borderId="1" xfId="0" applyNumberFormat="1" applyFill="1" applyBorder="1" applyAlignment="1">
      <alignment horizontal="center" vertical="center"/>
    </xf>
    <xf numFmtId="10" fontId="0" fillId="2" borderId="1" xfId="0" applyNumberFormat="1" applyFill="1" applyBorder="1" applyAlignment="1">
      <alignment horizontal="center" vertical="center"/>
    </xf>
    <xf numFmtId="10" fontId="0" fillId="2" borderId="3" xfId="0" applyNumberFormat="1" applyFill="1" applyBorder="1" applyAlignment="1">
      <alignment horizontal="center" vertical="center"/>
    </xf>
    <xf numFmtId="10" fontId="0" fillId="3" borderId="3" xfId="0" applyNumberFormat="1" applyFill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0" xfId="0" applyAlignment="1">
      <alignment wrapText="1"/>
    </xf>
    <xf numFmtId="0" fontId="2" fillId="6" borderId="23" xfId="0" applyFont="1" applyFill="1" applyBorder="1" applyAlignment="1">
      <alignment horizontal="center" wrapText="1"/>
    </xf>
    <xf numFmtId="0" fontId="2" fillId="6" borderId="1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7" borderId="23" xfId="0" applyFont="1" applyFill="1" applyBorder="1" applyAlignment="1">
      <alignment horizontal="center" wrapText="1"/>
    </xf>
    <xf numFmtId="0" fontId="2" fillId="7" borderId="1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6" borderId="27" xfId="0" applyFont="1" applyFill="1" applyBorder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0" fontId="2" fillId="6" borderId="34" xfId="0" applyFont="1" applyFill="1" applyBorder="1" applyAlignment="1">
      <alignment horizontal="center" wrapText="1"/>
    </xf>
    <xf numFmtId="0" fontId="11" fillId="6" borderId="35" xfId="0" applyFont="1" applyFill="1" applyBorder="1" applyAlignment="1">
      <alignment horizontal="center" vertical="center" wrapText="1"/>
    </xf>
    <xf numFmtId="0" fontId="11" fillId="6" borderId="36" xfId="0" applyFont="1" applyFill="1" applyBorder="1" applyAlignment="1">
      <alignment horizontal="center" vertical="center" wrapText="1"/>
    </xf>
    <xf numFmtId="0" fontId="11" fillId="6" borderId="37" xfId="0" applyFont="1" applyFill="1" applyBorder="1" applyAlignment="1">
      <alignment horizontal="center" vertical="center" wrapText="1"/>
    </xf>
    <xf numFmtId="0" fontId="11" fillId="6" borderId="38" xfId="0" applyFont="1" applyFill="1" applyBorder="1" applyAlignment="1">
      <alignment horizontal="center" vertical="center" wrapText="1"/>
    </xf>
    <xf numFmtId="0" fontId="0" fillId="6" borderId="39" xfId="0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0" fillId="6" borderId="41" xfId="0" applyFill="1" applyBorder="1" applyAlignment="1">
      <alignment horizontal="center" vertical="center"/>
    </xf>
    <xf numFmtId="0" fontId="2" fillId="3" borderId="42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3" borderId="44" xfId="0" applyFont="1" applyFill="1" applyBorder="1" applyAlignment="1">
      <alignment horizontal="center" vertical="center" wrapText="1"/>
    </xf>
    <xf numFmtId="0" fontId="2" fillId="6" borderId="42" xfId="0" applyFont="1" applyFill="1" applyBorder="1" applyAlignment="1">
      <alignment horizontal="center" vertical="center" wrapText="1"/>
    </xf>
    <xf numFmtId="0" fontId="2" fillId="6" borderId="43" xfId="0" applyFont="1" applyFill="1" applyBorder="1" applyAlignment="1">
      <alignment horizontal="center" vertical="center" wrapText="1"/>
    </xf>
    <xf numFmtId="0" fontId="2" fillId="6" borderId="44" xfId="0" applyFont="1" applyFill="1" applyBorder="1" applyAlignment="1">
      <alignment horizontal="center" vertical="center" wrapText="1"/>
    </xf>
    <xf numFmtId="0" fontId="2" fillId="6" borderId="45" xfId="0" applyFont="1" applyFill="1" applyBorder="1" applyAlignment="1">
      <alignment horizontal="center" vertical="center" wrapText="1"/>
    </xf>
    <xf numFmtId="0" fontId="2" fillId="7" borderId="27" xfId="0" applyFont="1" applyFill="1" applyBorder="1" applyAlignment="1">
      <alignment horizontal="left" wrapText="1"/>
    </xf>
    <xf numFmtId="0" fontId="2" fillId="7" borderId="34" xfId="0" applyFont="1" applyFill="1" applyBorder="1" applyAlignment="1">
      <alignment horizontal="center" wrapText="1"/>
    </xf>
    <xf numFmtId="0" fontId="11" fillId="7" borderId="35" xfId="0" applyFont="1" applyFill="1" applyBorder="1" applyAlignment="1">
      <alignment horizontal="center" vertical="center" wrapText="1"/>
    </xf>
    <xf numFmtId="0" fontId="11" fillId="7" borderId="36" xfId="0" applyFont="1" applyFill="1" applyBorder="1" applyAlignment="1">
      <alignment horizontal="center" vertical="center" wrapText="1"/>
    </xf>
    <xf numFmtId="0" fontId="11" fillId="7" borderId="37" xfId="0" applyFont="1" applyFill="1" applyBorder="1" applyAlignment="1">
      <alignment horizontal="center" vertical="center" wrapText="1"/>
    </xf>
    <xf numFmtId="0" fontId="11" fillId="7" borderId="38" xfId="0" applyFont="1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7" borderId="16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17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" fontId="0" fillId="3" borderId="1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65" fontId="0" fillId="2" borderId="11" xfId="0" applyNumberFormat="1" applyFill="1" applyBorder="1" applyAlignment="1" applyProtection="1">
      <alignment horizontal="center" vertical="center" wrapText="1"/>
      <protection locked="0"/>
    </xf>
    <xf numFmtId="165" fontId="0" fillId="3" borderId="11" xfId="0" applyNumberFormat="1" applyFill="1" applyBorder="1" applyAlignment="1" applyProtection="1">
      <alignment horizontal="center" vertical="center" wrapText="1"/>
      <protection locked="0"/>
    </xf>
    <xf numFmtId="0" fontId="2" fillId="5" borderId="46" xfId="0" applyFont="1" applyFill="1" applyBorder="1" applyAlignment="1" applyProtection="1">
      <alignment horizontal="centerContinuous" vertical="top" wrapText="1"/>
      <protection locked="0"/>
    </xf>
    <xf numFmtId="0" fontId="0" fillId="2" borderId="0" xfId="0" applyFill="1" applyAlignment="1">
      <alignment vertical="top"/>
    </xf>
    <xf numFmtId="0" fontId="2" fillId="0" borderId="47" xfId="0" applyFont="1" applyBorder="1" applyAlignment="1">
      <alignment horizontal="left" vertical="top" wrapText="1"/>
    </xf>
    <xf numFmtId="0" fontId="2" fillId="0" borderId="48" xfId="0" applyFont="1" applyBorder="1" applyAlignment="1">
      <alignment horizontal="center" vertical="top" wrapText="1"/>
    </xf>
    <xf numFmtId="0" fontId="2" fillId="0" borderId="47" xfId="0" applyFont="1" applyBorder="1" applyAlignment="1">
      <alignment horizontal="center" vertical="top" wrapText="1"/>
    </xf>
    <xf numFmtId="0" fontId="2" fillId="0" borderId="49" xfId="0" applyFont="1" applyBorder="1" applyAlignment="1">
      <alignment horizontal="centerContinuous" vertical="top" wrapText="1"/>
    </xf>
    <xf numFmtId="0" fontId="2" fillId="5" borderId="46" xfId="0" applyFont="1" applyFill="1" applyBorder="1" applyAlignment="1">
      <alignment horizontal="centerContinuous" vertical="top" wrapText="1"/>
    </xf>
    <xf numFmtId="0" fontId="2" fillId="0" borderId="48" xfId="0" applyFont="1" applyBorder="1" applyAlignment="1">
      <alignment horizontal="centerContinuous" vertical="top" wrapText="1"/>
    </xf>
    <xf numFmtId="0" fontId="2" fillId="0" borderId="46" xfId="0" applyFont="1" applyBorder="1" applyAlignment="1">
      <alignment horizontal="centerContinuous" vertical="top" wrapText="1"/>
    </xf>
    <xf numFmtId="0" fontId="2" fillId="0" borderId="49" xfId="0" applyFont="1" applyBorder="1" applyAlignment="1">
      <alignment horizontal="centerContinuous" vertical="center" wrapText="1"/>
    </xf>
    <xf numFmtId="0" fontId="0" fillId="0" borderId="46" xfId="0" applyBorder="1" applyAlignment="1">
      <alignment horizontal="centerContinuous" vertical="center" wrapText="1"/>
    </xf>
    <xf numFmtId="0" fontId="0" fillId="5" borderId="48" xfId="0" applyFill="1" applyBorder="1" applyAlignment="1">
      <alignment horizontal="centerContinuous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5" borderId="48" xfId="0" applyFont="1" applyFill="1" applyBorder="1" applyAlignment="1">
      <alignment horizontal="centerContinuous" vertical="top" wrapText="1"/>
    </xf>
    <xf numFmtId="0" fontId="2" fillId="0" borderId="49" xfId="0" applyFont="1" applyBorder="1" applyAlignment="1" applyProtection="1">
      <alignment horizontal="centerContinuous" vertical="top" wrapText="1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10" fontId="0" fillId="3" borderId="11" xfId="0" applyNumberFormat="1" applyFill="1" applyBorder="1" applyAlignment="1" applyProtection="1">
      <alignment horizontal="center" vertical="center"/>
      <protection locked="0"/>
    </xf>
    <xf numFmtId="9" fontId="0" fillId="3" borderId="11" xfId="0" applyNumberFormat="1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>
      <alignment horizontal="center" vertical="center"/>
    </xf>
    <xf numFmtId="166" fontId="0" fillId="3" borderId="11" xfId="0" applyNumberFormat="1" applyFill="1" applyBorder="1" applyAlignment="1" applyProtection="1">
      <alignment horizontal="center" vertical="center"/>
      <protection locked="0"/>
    </xf>
    <xf numFmtId="10" fontId="0" fillId="3" borderId="11" xfId="0" applyNumberFormat="1" applyFill="1" applyBorder="1" applyAlignment="1">
      <alignment horizontal="center" vertical="center"/>
    </xf>
    <xf numFmtId="10" fontId="0" fillId="3" borderId="50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Continuous" vertical="top" wrapText="1"/>
    </xf>
    <xf numFmtId="0" fontId="2" fillId="2" borderId="1" xfId="0" applyFont="1" applyFill="1" applyBorder="1" applyAlignment="1">
      <alignment horizontal="centerContinuous" vertical="center" wrapText="1"/>
    </xf>
    <xf numFmtId="0" fontId="0" fillId="2" borderId="1" xfId="0" applyFill="1" applyBorder="1" applyAlignment="1">
      <alignment horizontal="centerContinuous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Continuous" vertical="top" wrapText="1"/>
      <protection locked="0"/>
    </xf>
    <xf numFmtId="0" fontId="0" fillId="2" borderId="1" xfId="0" applyFill="1" applyBorder="1" applyAlignment="1">
      <alignment horizontal="center" vertical="top" wrapText="1"/>
    </xf>
    <xf numFmtId="0" fontId="0" fillId="3" borderId="1" xfId="0" applyFill="1" applyBorder="1" applyAlignment="1" applyProtection="1">
      <alignment horizontal="center"/>
      <protection locked="0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167" fontId="0" fillId="3" borderId="1" xfId="1" applyNumberFormat="1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2" fillId="5" borderId="49" xfId="0" applyFont="1" applyFill="1" applyBorder="1" applyAlignment="1">
      <alignment horizontal="center" vertical="top" wrapText="1"/>
    </xf>
    <xf numFmtId="0" fontId="0" fillId="3" borderId="5" xfId="0" quotePrefix="1" applyFill="1" applyBorder="1" applyAlignment="1" applyProtection="1">
      <alignment horizontal="center" vertical="center"/>
      <protection locked="0"/>
    </xf>
    <xf numFmtId="0" fontId="0" fillId="3" borderId="50" xfId="0" applyFill="1" applyBorder="1" applyAlignment="1" applyProtection="1">
      <alignment horizontal="center" vertical="center"/>
      <protection locked="0"/>
    </xf>
    <xf numFmtId="9" fontId="0" fillId="3" borderId="50" xfId="0" applyNumberFormat="1" applyFill="1" applyBorder="1" applyAlignment="1" applyProtection="1">
      <alignment horizontal="center" vertical="center"/>
      <protection locked="0"/>
    </xf>
    <xf numFmtId="164" fontId="0" fillId="3" borderId="11" xfId="0" applyNumberFormat="1" applyFill="1" applyBorder="1" applyAlignment="1" applyProtection="1">
      <alignment horizontal="center" vertical="center"/>
      <protection locked="0"/>
    </xf>
    <xf numFmtId="0" fontId="0" fillId="3" borderId="5" xfId="0" quotePrefix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 vertical="center"/>
      <protection locked="0"/>
    </xf>
    <xf numFmtId="0" fontId="0" fillId="2" borderId="5" xfId="0" quotePrefix="1" applyFill="1" applyBorder="1" applyAlignment="1" applyProtection="1">
      <alignment horizontal="center"/>
      <protection locked="0"/>
    </xf>
    <xf numFmtId="0" fontId="0" fillId="2" borderId="5" xfId="0" quotePrefix="1" applyFill="1" applyBorder="1" applyAlignment="1" applyProtection="1">
      <alignment horizontal="center" vertical="center"/>
      <protection locked="0"/>
    </xf>
    <xf numFmtId="16" fontId="0" fillId="3" borderId="3" xfId="0" quotePrefix="1" applyNumberFormat="1" applyFill="1" applyBorder="1" applyAlignment="1" applyProtection="1">
      <alignment horizontal="center" vertical="center"/>
      <protection locked="0"/>
    </xf>
    <xf numFmtId="165" fontId="0" fillId="2" borderId="18" xfId="0" applyNumberFormat="1" applyFill="1" applyBorder="1" applyAlignment="1" applyProtection="1">
      <alignment horizontal="center" vertical="center"/>
      <protection locked="0"/>
    </xf>
    <xf numFmtId="0" fontId="0" fillId="2" borderId="18" xfId="0" quotePrefix="1" applyFill="1" applyBorder="1" applyAlignment="1" applyProtection="1">
      <alignment horizontal="left" vertical="center"/>
      <protection locked="0"/>
    </xf>
    <xf numFmtId="0" fontId="0" fillId="2" borderId="18" xfId="0" quotePrefix="1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10" fontId="0" fillId="2" borderId="11" xfId="0" applyNumberFormat="1" applyFill="1" applyBorder="1" applyAlignment="1" applyProtection="1">
      <alignment horizontal="center" vertical="center"/>
      <protection locked="0"/>
    </xf>
    <xf numFmtId="9" fontId="0" fillId="2" borderId="11" xfId="0" applyNumberFormat="1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>
      <alignment horizontal="center" vertical="center"/>
    </xf>
    <xf numFmtId="166" fontId="0" fillId="2" borderId="11" xfId="0" applyNumberFormat="1" applyFill="1" applyBorder="1" applyAlignment="1" applyProtection="1">
      <alignment horizontal="center" vertical="center"/>
      <protection locked="0"/>
    </xf>
    <xf numFmtId="10" fontId="0" fillId="2" borderId="11" xfId="0" applyNumberFormat="1" applyFill="1" applyBorder="1" applyAlignment="1">
      <alignment horizontal="center" vertical="center"/>
    </xf>
    <xf numFmtId="10" fontId="0" fillId="2" borderId="50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0" xfId="0" applyFill="1"/>
    <xf numFmtId="0" fontId="2" fillId="0" borderId="49" xfId="0" applyFont="1" applyBorder="1" applyAlignment="1">
      <alignment horizontal="left" vertical="top" wrapText="1"/>
    </xf>
    <xf numFmtId="0" fontId="2" fillId="0" borderId="48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6" fillId="6" borderId="8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 wrapText="1"/>
    </xf>
    <xf numFmtId="0" fontId="0" fillId="7" borderId="31" xfId="0" applyFill="1" applyBorder="1" applyAlignment="1">
      <alignment horizontal="center" vertical="center" wrapText="1"/>
    </xf>
    <xf numFmtId="0" fontId="0" fillId="7" borderId="32" xfId="0" applyFill="1" applyBorder="1" applyAlignment="1">
      <alignment horizontal="center" vertical="center" wrapText="1"/>
    </xf>
    <xf numFmtId="0" fontId="0" fillId="7" borderId="33" xfId="0" applyFill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center" vertical="center" wrapText="1"/>
    </xf>
    <xf numFmtId="0" fontId="0" fillId="6" borderId="31" xfId="0" applyFill="1" applyBorder="1" applyAlignment="1">
      <alignment horizontal="center" vertical="center" wrapText="1"/>
    </xf>
    <xf numFmtId="0" fontId="0" fillId="6" borderId="32" xfId="0" applyFill="1" applyBorder="1" applyAlignment="1">
      <alignment horizontal="center" vertical="center" wrapText="1"/>
    </xf>
    <xf numFmtId="0" fontId="0" fillId="6" borderId="33" xfId="0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horizontal="center" vertical="center"/>
    </xf>
    <xf numFmtId="0" fontId="0" fillId="6" borderId="25" xfId="0" applyFill="1" applyBorder="1"/>
    <xf numFmtId="0" fontId="0" fillId="6" borderId="26" xfId="0" applyFill="1" applyBorder="1"/>
    <xf numFmtId="0" fontId="2" fillId="6" borderId="28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6" borderId="29" xfId="0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0" fillId="7" borderId="25" xfId="0" applyFill="1" applyBorder="1"/>
    <xf numFmtId="0" fontId="0" fillId="7" borderId="26" xfId="0" applyFill="1" applyBorder="1"/>
    <xf numFmtId="0" fontId="2" fillId="7" borderId="28" xfId="0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7" borderId="29" xfId="0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EDCB00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6A499-74D5-4E4E-80E7-05D9450BFC09}">
  <sheetPr codeName="Feuil1" filterMode="1">
    <pageSetUpPr fitToPage="1"/>
  </sheetPr>
  <dimension ref="B1:AJ154"/>
  <sheetViews>
    <sheetView showZeros="0" tabSelected="1" zoomScale="85" zoomScaleNormal="85" workbookViewId="0">
      <pane ySplit="2" topLeftCell="A130" activePane="bottomLeft" state="frozen"/>
      <selection pane="bottomLeft" activeCell="H140" sqref="H140"/>
    </sheetView>
  </sheetViews>
  <sheetFormatPr baseColWidth="10" defaultRowHeight="14.4" x14ac:dyDescent="0.3"/>
  <cols>
    <col min="1" max="1" width="1.109375" customWidth="1"/>
    <col min="2" max="2" width="12.77734375" customWidth="1"/>
    <col min="3" max="3" width="10.5546875" customWidth="1"/>
    <col min="4" max="4" width="6.6640625" bestFit="1" customWidth="1"/>
    <col min="5" max="5" width="6.109375" customWidth="1"/>
    <col min="6" max="6" width="4.21875" customWidth="1"/>
    <col min="7" max="7" width="4.109375" customWidth="1"/>
    <col min="8" max="8" width="3.77734375" bestFit="1" customWidth="1"/>
    <col min="9" max="9" width="9.77734375" customWidth="1"/>
    <col min="10" max="11" width="3.77734375" hidden="1" customWidth="1"/>
    <col min="12" max="12" width="4.33203125" hidden="1" customWidth="1"/>
    <col min="13" max="14" width="3.77734375" hidden="1" customWidth="1"/>
    <col min="15" max="15" width="5" hidden="1" customWidth="1"/>
    <col min="16" max="16" width="9.5546875" bestFit="1" customWidth="1"/>
    <col min="17" max="17" width="12.5546875" bestFit="1" customWidth="1"/>
    <col min="18" max="18" width="13.109375" customWidth="1"/>
    <col min="19" max="19" width="8.33203125" style="70" customWidth="1"/>
    <col min="20" max="20" width="8.77734375" customWidth="1"/>
    <col min="21" max="21" width="4" customWidth="1"/>
    <col min="22" max="24" width="3.33203125" customWidth="1"/>
    <col min="25" max="25" width="14.44140625" customWidth="1"/>
    <col min="26" max="26" width="4.77734375" customWidth="1"/>
    <col min="27" max="27" width="11.77734375" customWidth="1"/>
    <col min="28" max="29" width="9.21875" customWidth="1"/>
    <col min="30" max="30" width="6.5546875" customWidth="1"/>
    <col min="31" max="31" width="8.21875" style="70" customWidth="1"/>
    <col min="32" max="32" width="5.88671875" customWidth="1"/>
    <col min="33" max="33" width="7" style="70" customWidth="1"/>
    <col min="34" max="34" width="6.109375" customWidth="1"/>
    <col min="35" max="35" width="6.5546875" style="70" customWidth="1"/>
    <col min="36" max="36" width="8" bestFit="1" customWidth="1"/>
  </cols>
  <sheetData>
    <row r="1" spans="2:36" ht="16.05" customHeight="1" thickBot="1" x14ac:dyDescent="0.35">
      <c r="B1" s="10"/>
      <c r="C1" s="10"/>
      <c r="D1" s="10"/>
      <c r="E1" s="10"/>
      <c r="F1" s="10"/>
      <c r="G1" s="10" t="s">
        <v>93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67" t="s">
        <v>88</v>
      </c>
      <c r="S1" s="66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</row>
    <row r="2" spans="2:36" s="15" customFormat="1" ht="31.8" customHeight="1" x14ac:dyDescent="0.3">
      <c r="B2" s="135" t="s">
        <v>25</v>
      </c>
      <c r="C2" s="136" t="s">
        <v>0</v>
      </c>
      <c r="D2" s="137" t="s">
        <v>1</v>
      </c>
      <c r="E2" s="137" t="s">
        <v>22</v>
      </c>
      <c r="F2" s="138" t="s">
        <v>24</v>
      </c>
      <c r="G2" s="139"/>
      <c r="H2" s="140"/>
      <c r="I2" s="141" t="s">
        <v>142</v>
      </c>
      <c r="J2" s="138" t="s">
        <v>91</v>
      </c>
      <c r="K2" s="139"/>
      <c r="L2" s="140"/>
      <c r="M2" s="138" t="s">
        <v>92</v>
      </c>
      <c r="N2" s="139"/>
      <c r="O2" s="140"/>
      <c r="P2" s="137" t="s">
        <v>2</v>
      </c>
      <c r="Q2" s="137" t="s">
        <v>136</v>
      </c>
      <c r="R2" s="137" t="s">
        <v>4</v>
      </c>
      <c r="S2" s="135" t="s">
        <v>66</v>
      </c>
      <c r="T2" s="135" t="s">
        <v>65</v>
      </c>
      <c r="U2" s="142" t="s">
        <v>85</v>
      </c>
      <c r="V2" s="143"/>
      <c r="W2" s="143"/>
      <c r="X2" s="143"/>
      <c r="Y2" s="144"/>
      <c r="Z2" s="189" t="s">
        <v>8</v>
      </c>
      <c r="AA2" s="190"/>
      <c r="AB2" s="135" t="s">
        <v>70</v>
      </c>
      <c r="AC2" s="145" t="s">
        <v>135</v>
      </c>
      <c r="AD2" s="138" t="s">
        <v>71</v>
      </c>
      <c r="AE2" s="146"/>
      <c r="AF2" s="138" t="s">
        <v>72</v>
      </c>
      <c r="AG2" s="146"/>
      <c r="AH2" s="147" t="s">
        <v>84</v>
      </c>
      <c r="AI2" s="133"/>
      <c r="AJ2" s="167" t="s">
        <v>24</v>
      </c>
    </row>
    <row r="3" spans="2:36" s="134" customFormat="1" ht="15" hidden="1" customHeight="1" x14ac:dyDescent="0.3">
      <c r="B3" s="155"/>
      <c r="C3" s="156"/>
      <c r="D3" s="156"/>
      <c r="E3" s="156"/>
      <c r="F3" s="157"/>
      <c r="G3" s="157"/>
      <c r="H3" s="157" t="s">
        <v>145</v>
      </c>
      <c r="I3" s="157"/>
      <c r="J3" s="157"/>
      <c r="K3" s="157"/>
      <c r="L3" s="157"/>
      <c r="M3" s="157"/>
      <c r="N3" s="157"/>
      <c r="O3" s="157"/>
      <c r="P3" s="36" t="s">
        <v>3</v>
      </c>
      <c r="Q3" s="36" t="s">
        <v>137</v>
      </c>
      <c r="R3" s="7" t="s">
        <v>58</v>
      </c>
      <c r="S3" s="155"/>
      <c r="T3" s="155"/>
      <c r="U3" s="158"/>
      <c r="V3" s="159"/>
      <c r="W3" s="159"/>
      <c r="X3" s="159"/>
      <c r="Y3" s="159"/>
      <c r="Z3" s="155"/>
      <c r="AA3" s="155"/>
      <c r="AB3" s="155"/>
      <c r="AC3" s="160"/>
      <c r="AD3" s="157"/>
      <c r="AE3" s="157"/>
      <c r="AF3" s="157"/>
      <c r="AG3" s="157"/>
      <c r="AH3" s="161"/>
      <c r="AI3" s="161"/>
      <c r="AJ3" s="157"/>
    </row>
    <row r="4" spans="2:36" s="134" customFormat="1" ht="15" hidden="1" customHeight="1" x14ac:dyDescent="0.3">
      <c r="B4" s="155"/>
      <c r="C4" s="156"/>
      <c r="D4" s="156"/>
      <c r="E4" s="156"/>
      <c r="F4" s="157"/>
      <c r="G4" s="157"/>
      <c r="H4" s="157" t="s">
        <v>145</v>
      </c>
      <c r="I4" s="157"/>
      <c r="J4" s="157"/>
      <c r="K4" s="157"/>
      <c r="L4" s="157"/>
      <c r="M4" s="157"/>
      <c r="N4" s="157"/>
      <c r="O4" s="157"/>
      <c r="P4" s="36" t="s">
        <v>12</v>
      </c>
      <c r="Q4" s="36" t="s">
        <v>140</v>
      </c>
      <c r="R4" s="7" t="s">
        <v>59</v>
      </c>
      <c r="S4" s="155"/>
      <c r="T4" s="155"/>
      <c r="U4" s="158"/>
      <c r="V4" s="159"/>
      <c r="W4" s="159"/>
      <c r="X4" s="159"/>
      <c r="Y4" s="159"/>
      <c r="Z4" s="155"/>
      <c r="AA4" s="155"/>
      <c r="AB4" s="155"/>
      <c r="AC4" s="160"/>
      <c r="AD4" s="157"/>
      <c r="AE4" s="157"/>
      <c r="AF4" s="157"/>
      <c r="AG4" s="157"/>
      <c r="AH4" s="161"/>
      <c r="AI4" s="161"/>
      <c r="AJ4" s="157"/>
    </row>
    <row r="5" spans="2:36" s="134" customFormat="1" ht="15" hidden="1" customHeight="1" x14ac:dyDescent="0.3">
      <c r="B5" s="155"/>
      <c r="C5" s="156"/>
      <c r="D5" s="156"/>
      <c r="E5" s="156"/>
      <c r="F5" s="157"/>
      <c r="G5" s="157"/>
      <c r="H5" s="157" t="s">
        <v>145</v>
      </c>
      <c r="I5" s="157"/>
      <c r="J5" s="157"/>
      <c r="K5" s="157"/>
      <c r="L5" s="157"/>
      <c r="M5" s="157"/>
      <c r="N5" s="157"/>
      <c r="O5" s="157"/>
      <c r="P5" s="36" t="s">
        <v>13</v>
      </c>
      <c r="Q5" s="36" t="s">
        <v>141</v>
      </c>
      <c r="R5" s="7" t="s">
        <v>13</v>
      </c>
      <c r="S5" s="155"/>
      <c r="T5" s="155"/>
      <c r="U5" s="158"/>
      <c r="V5" s="159"/>
      <c r="W5" s="159"/>
      <c r="X5" s="159"/>
      <c r="Y5" s="159"/>
      <c r="Z5" s="155"/>
      <c r="AA5" s="155"/>
      <c r="AB5" s="155"/>
      <c r="AC5" s="160"/>
      <c r="AD5" s="157"/>
      <c r="AE5" s="157"/>
      <c r="AF5" s="157"/>
      <c r="AG5" s="157"/>
      <c r="AH5" s="161"/>
      <c r="AI5" s="161"/>
      <c r="AJ5" s="157"/>
    </row>
    <row r="6" spans="2:36" s="134" customFormat="1" ht="15" hidden="1" customHeight="1" x14ac:dyDescent="0.3">
      <c r="B6" s="155"/>
      <c r="C6" s="156"/>
      <c r="D6" s="156"/>
      <c r="E6" s="156"/>
      <c r="F6" s="157"/>
      <c r="G6" s="157"/>
      <c r="H6" s="157" t="s">
        <v>145</v>
      </c>
      <c r="I6" s="157"/>
      <c r="J6" s="157"/>
      <c r="K6" s="157"/>
      <c r="L6" s="157"/>
      <c r="M6" s="157"/>
      <c r="N6" s="157"/>
      <c r="O6" s="157"/>
      <c r="P6" s="36" t="s">
        <v>36</v>
      </c>
      <c r="Q6" s="36" t="s">
        <v>138</v>
      </c>
      <c r="R6" s="7" t="s">
        <v>36</v>
      </c>
      <c r="S6" s="155"/>
      <c r="T6" s="155"/>
      <c r="U6" s="158"/>
      <c r="V6" s="159"/>
      <c r="W6" s="159"/>
      <c r="X6" s="159"/>
      <c r="Y6" s="159"/>
      <c r="Z6" s="155"/>
      <c r="AA6" s="155"/>
      <c r="AB6" s="155"/>
      <c r="AC6" s="160"/>
      <c r="AD6" s="157"/>
      <c r="AE6" s="157"/>
      <c r="AF6" s="157"/>
      <c r="AG6" s="157"/>
      <c r="AH6" s="161"/>
      <c r="AI6" s="161"/>
      <c r="AJ6" s="157"/>
    </row>
    <row r="7" spans="2:36" s="134" customFormat="1" ht="15" hidden="1" customHeight="1" x14ac:dyDescent="0.3">
      <c r="B7" s="155"/>
      <c r="C7" s="156"/>
      <c r="D7" s="156"/>
      <c r="E7" s="156"/>
      <c r="F7" s="157"/>
      <c r="G7" s="157"/>
      <c r="H7" s="157" t="s">
        <v>145</v>
      </c>
      <c r="I7" s="157"/>
      <c r="J7" s="157"/>
      <c r="K7" s="157"/>
      <c r="L7" s="157"/>
      <c r="M7" s="157"/>
      <c r="N7" s="157"/>
      <c r="O7" s="157"/>
      <c r="P7" s="36" t="s">
        <v>14</v>
      </c>
      <c r="Q7" s="36" t="s">
        <v>139</v>
      </c>
      <c r="R7" s="7" t="s">
        <v>14</v>
      </c>
      <c r="S7" s="155"/>
      <c r="T7" s="155"/>
      <c r="U7" s="158"/>
      <c r="V7" s="159"/>
      <c r="W7" s="159"/>
      <c r="X7" s="159"/>
      <c r="Y7" s="159"/>
      <c r="Z7" s="155"/>
      <c r="AA7" s="155"/>
      <c r="AB7" s="155"/>
      <c r="AC7" s="160"/>
      <c r="AD7" s="157"/>
      <c r="AE7" s="157"/>
      <c r="AF7" s="157"/>
      <c r="AG7" s="157"/>
      <c r="AH7" s="161"/>
      <c r="AI7" s="161"/>
      <c r="AJ7" s="157"/>
    </row>
    <row r="8" spans="2:36" s="134" customFormat="1" ht="15" hidden="1" customHeight="1" x14ac:dyDescent="0.3">
      <c r="B8" s="155"/>
      <c r="C8" s="156"/>
      <c r="D8" s="156"/>
      <c r="E8" s="156"/>
      <c r="F8" s="157"/>
      <c r="G8" s="157"/>
      <c r="H8" s="157" t="s">
        <v>145</v>
      </c>
      <c r="I8" s="157"/>
      <c r="J8" s="157"/>
      <c r="K8" s="157"/>
      <c r="L8" s="157"/>
      <c r="M8" s="157"/>
      <c r="N8" s="157"/>
      <c r="O8" s="157"/>
      <c r="P8" s="36" t="s">
        <v>15</v>
      </c>
      <c r="Q8" s="162" t="s">
        <v>146</v>
      </c>
      <c r="R8" s="7" t="s">
        <v>37</v>
      </c>
      <c r="S8" s="155"/>
      <c r="T8" s="155"/>
      <c r="U8" s="158"/>
      <c r="V8" s="159"/>
      <c r="W8" s="159"/>
      <c r="X8" s="159"/>
      <c r="Y8" s="159"/>
      <c r="Z8" s="155"/>
      <c r="AA8" s="155"/>
      <c r="AB8" s="155"/>
      <c r="AC8" s="160"/>
      <c r="AD8" s="157"/>
      <c r="AE8" s="157"/>
      <c r="AF8" s="157"/>
      <c r="AG8" s="157"/>
      <c r="AH8" s="161"/>
      <c r="AI8" s="161"/>
      <c r="AJ8" s="157"/>
    </row>
    <row r="9" spans="2:36" s="134" customFormat="1" ht="15" hidden="1" customHeight="1" x14ac:dyDescent="0.3">
      <c r="B9" s="155"/>
      <c r="C9" s="156"/>
      <c r="D9" s="156"/>
      <c r="E9" s="156"/>
      <c r="F9" s="157"/>
      <c r="G9" s="157"/>
      <c r="H9" s="157" t="s">
        <v>145</v>
      </c>
      <c r="I9" s="157"/>
      <c r="J9" s="157"/>
      <c r="K9" s="157"/>
      <c r="L9" s="157"/>
      <c r="M9" s="157"/>
      <c r="N9" s="157"/>
      <c r="O9" s="157"/>
      <c r="P9" s="7" t="s">
        <v>64</v>
      </c>
      <c r="Q9" s="156"/>
      <c r="R9" s="7" t="s">
        <v>16</v>
      </c>
      <c r="S9" s="155"/>
      <c r="T9" s="155"/>
      <c r="U9" s="158"/>
      <c r="V9" s="159"/>
      <c r="W9" s="159"/>
      <c r="X9" s="159"/>
      <c r="Y9" s="159"/>
      <c r="Z9" s="155"/>
      <c r="AA9" s="155"/>
      <c r="AB9" s="155"/>
      <c r="AC9" s="160"/>
      <c r="AD9" s="157"/>
      <c r="AE9" s="157"/>
      <c r="AF9" s="157"/>
      <c r="AG9" s="157"/>
      <c r="AH9" s="161"/>
      <c r="AI9" s="161"/>
      <c r="AJ9" s="157"/>
    </row>
    <row r="10" spans="2:36" s="134" customFormat="1" ht="15" hidden="1" customHeight="1" x14ac:dyDescent="0.3">
      <c r="B10" s="155"/>
      <c r="C10" s="156"/>
      <c r="D10" s="156"/>
      <c r="E10" s="156"/>
      <c r="F10" s="157"/>
      <c r="G10" s="157"/>
      <c r="H10" s="157" t="s">
        <v>145</v>
      </c>
      <c r="I10" s="157"/>
      <c r="J10" s="157"/>
      <c r="K10" s="157"/>
      <c r="L10" s="157"/>
      <c r="M10" s="157"/>
      <c r="N10" s="157"/>
      <c r="O10" s="157"/>
      <c r="P10" s="156"/>
      <c r="Q10" s="156"/>
      <c r="R10" s="7" t="s">
        <v>38</v>
      </c>
      <c r="S10" s="155"/>
      <c r="T10" s="155"/>
      <c r="U10" s="158"/>
      <c r="V10" s="159"/>
      <c r="W10" s="159"/>
      <c r="X10" s="159"/>
      <c r="Y10" s="159"/>
      <c r="Z10" s="155"/>
      <c r="AA10" s="155"/>
      <c r="AB10" s="155"/>
      <c r="AC10" s="160"/>
      <c r="AD10" s="157"/>
      <c r="AE10" s="157"/>
      <c r="AF10" s="157"/>
      <c r="AG10" s="157"/>
      <c r="AH10" s="161"/>
      <c r="AI10" s="161"/>
      <c r="AJ10" s="157"/>
    </row>
    <row r="11" spans="2:36" s="134" customFormat="1" ht="15" hidden="1" customHeight="1" x14ac:dyDescent="0.3">
      <c r="B11" s="155"/>
      <c r="C11" s="156"/>
      <c r="D11" s="156"/>
      <c r="E11" s="156"/>
      <c r="F11" s="157"/>
      <c r="G11" s="157"/>
      <c r="H11" s="157" t="s">
        <v>145</v>
      </c>
      <c r="I11" s="157"/>
      <c r="J11" s="157"/>
      <c r="K11" s="157"/>
      <c r="L11" s="157"/>
      <c r="M11" s="157"/>
      <c r="N11" s="157"/>
      <c r="O11" s="157"/>
      <c r="P11" s="156"/>
      <c r="Q11" s="156"/>
      <c r="R11" s="7" t="s">
        <v>39</v>
      </c>
      <c r="S11" s="155"/>
      <c r="T11" s="155"/>
      <c r="U11" s="158"/>
      <c r="V11" s="159"/>
      <c r="W11" s="159"/>
      <c r="X11" s="159"/>
      <c r="Y11" s="159"/>
      <c r="Z11" s="155"/>
      <c r="AA11" s="155"/>
      <c r="AB11" s="155"/>
      <c r="AC11" s="160"/>
      <c r="AD11" s="157"/>
      <c r="AE11" s="157"/>
      <c r="AF11" s="157"/>
      <c r="AG11" s="157"/>
      <c r="AH11" s="161"/>
      <c r="AI11" s="161"/>
      <c r="AJ11" s="157"/>
    </row>
    <row r="12" spans="2:36" s="134" customFormat="1" ht="15" hidden="1" customHeight="1" x14ac:dyDescent="0.3">
      <c r="B12" s="155"/>
      <c r="C12" s="156"/>
      <c r="D12" s="156"/>
      <c r="E12" s="156"/>
      <c r="F12" s="157"/>
      <c r="G12" s="157"/>
      <c r="H12" s="157" t="s">
        <v>145</v>
      </c>
      <c r="I12" s="157"/>
      <c r="J12" s="157"/>
      <c r="K12" s="157"/>
      <c r="L12" s="157"/>
      <c r="M12" s="157"/>
      <c r="N12" s="157"/>
      <c r="O12" s="157"/>
      <c r="P12" s="156"/>
      <c r="Q12" s="156"/>
      <c r="R12" s="7" t="s">
        <v>40</v>
      </c>
      <c r="S12" s="155"/>
      <c r="T12" s="155"/>
      <c r="U12" s="158"/>
      <c r="V12" s="159"/>
      <c r="W12" s="159"/>
      <c r="X12" s="159"/>
      <c r="Y12" s="159"/>
      <c r="Z12" s="155"/>
      <c r="AA12" s="155"/>
      <c r="AB12" s="155"/>
      <c r="AC12" s="160"/>
      <c r="AD12" s="157"/>
      <c r="AE12" s="157"/>
      <c r="AF12" s="157"/>
      <c r="AG12" s="157"/>
      <c r="AH12" s="161"/>
      <c r="AI12" s="161"/>
      <c r="AJ12" s="157"/>
    </row>
    <row r="13" spans="2:36" s="134" customFormat="1" ht="15" hidden="1" customHeight="1" x14ac:dyDescent="0.3">
      <c r="B13" s="155"/>
      <c r="C13" s="156"/>
      <c r="D13" s="156"/>
      <c r="E13" s="156"/>
      <c r="F13" s="157"/>
      <c r="G13" s="157"/>
      <c r="H13" s="157" t="s">
        <v>145</v>
      </c>
      <c r="I13" s="157"/>
      <c r="J13" s="157"/>
      <c r="K13" s="157"/>
      <c r="L13" s="157"/>
      <c r="M13" s="157"/>
      <c r="N13" s="157"/>
      <c r="O13" s="157"/>
      <c r="P13" s="156"/>
      <c r="Q13" s="156"/>
      <c r="R13" s="7" t="s">
        <v>41</v>
      </c>
      <c r="S13" s="155"/>
      <c r="T13" s="155"/>
      <c r="U13" s="158"/>
      <c r="V13" s="159"/>
      <c r="W13" s="159"/>
      <c r="X13" s="159"/>
      <c r="Y13" s="159"/>
      <c r="Z13" s="155"/>
      <c r="AA13" s="155"/>
      <c r="AB13" s="155"/>
      <c r="AC13" s="160"/>
      <c r="AD13" s="157"/>
      <c r="AE13" s="157"/>
      <c r="AF13" s="157"/>
      <c r="AG13" s="157"/>
      <c r="AH13" s="161"/>
      <c r="AI13" s="161"/>
      <c r="AJ13" s="157"/>
    </row>
    <row r="14" spans="2:36" s="134" customFormat="1" ht="15" hidden="1" customHeight="1" x14ac:dyDescent="0.3">
      <c r="B14" s="155"/>
      <c r="C14" s="156"/>
      <c r="D14" s="156"/>
      <c r="E14" s="156"/>
      <c r="F14" s="157"/>
      <c r="G14" s="157"/>
      <c r="H14" s="157" t="s">
        <v>145</v>
      </c>
      <c r="I14" s="157"/>
      <c r="J14" s="157"/>
      <c r="K14" s="157"/>
      <c r="L14" s="157"/>
      <c r="M14" s="157"/>
      <c r="N14" s="157"/>
      <c r="O14" s="157"/>
      <c r="P14" s="156"/>
      <c r="Q14" s="156"/>
      <c r="R14" s="7" t="s">
        <v>17</v>
      </c>
      <c r="S14" s="155"/>
      <c r="T14" s="155"/>
      <c r="U14" s="158"/>
      <c r="V14" s="159"/>
      <c r="W14" s="159"/>
      <c r="X14" s="159"/>
      <c r="Y14" s="159"/>
      <c r="Z14" s="155"/>
      <c r="AA14" s="155"/>
      <c r="AB14" s="155"/>
      <c r="AC14" s="160"/>
      <c r="AD14" s="157"/>
      <c r="AE14" s="157"/>
      <c r="AF14" s="157"/>
      <c r="AG14" s="157"/>
      <c r="AH14" s="161"/>
      <c r="AI14" s="161"/>
      <c r="AJ14" s="157"/>
    </row>
    <row r="15" spans="2:36" s="134" customFormat="1" ht="15" hidden="1" customHeight="1" x14ac:dyDescent="0.3">
      <c r="B15" s="155"/>
      <c r="C15" s="156"/>
      <c r="D15" s="156"/>
      <c r="E15" s="156"/>
      <c r="F15" s="157"/>
      <c r="G15" s="157"/>
      <c r="H15" s="157" t="s">
        <v>145</v>
      </c>
      <c r="I15" s="157"/>
      <c r="J15" s="157"/>
      <c r="K15" s="157"/>
      <c r="L15" s="157"/>
      <c r="M15" s="157"/>
      <c r="N15" s="157"/>
      <c r="O15" s="157"/>
      <c r="P15" s="156"/>
      <c r="Q15" s="156"/>
      <c r="R15" s="7" t="s">
        <v>89</v>
      </c>
      <c r="S15" s="155"/>
      <c r="T15" s="155"/>
      <c r="U15" s="158"/>
      <c r="V15" s="159"/>
      <c r="W15" s="159"/>
      <c r="X15" s="159"/>
      <c r="Y15" s="159"/>
      <c r="Z15" s="155"/>
      <c r="AA15" s="155"/>
      <c r="AB15" s="155"/>
      <c r="AC15" s="160"/>
      <c r="AD15" s="157"/>
      <c r="AE15" s="157"/>
      <c r="AF15" s="157"/>
      <c r="AG15" s="157"/>
      <c r="AH15" s="161"/>
      <c r="AI15" s="161"/>
      <c r="AJ15" s="157"/>
    </row>
    <row r="16" spans="2:36" s="134" customFormat="1" ht="15" hidden="1" customHeight="1" x14ac:dyDescent="0.3">
      <c r="B16" s="155"/>
      <c r="C16" s="156"/>
      <c r="D16" s="156"/>
      <c r="E16" s="156"/>
      <c r="F16" s="157"/>
      <c r="G16" s="157"/>
      <c r="H16" s="157" t="s">
        <v>145</v>
      </c>
      <c r="I16" s="157"/>
      <c r="J16" s="157"/>
      <c r="K16" s="157"/>
      <c r="L16" s="157"/>
      <c r="M16" s="157"/>
      <c r="N16" s="157"/>
      <c r="O16" s="157"/>
      <c r="P16" s="156"/>
      <c r="Q16" s="156"/>
      <c r="R16" s="7" t="s">
        <v>42</v>
      </c>
      <c r="S16" s="155"/>
      <c r="T16" s="155"/>
      <c r="U16" s="158"/>
      <c r="V16" s="159"/>
      <c r="W16" s="159"/>
      <c r="X16" s="159"/>
      <c r="Y16" s="159"/>
      <c r="Z16" s="155"/>
      <c r="AA16" s="155"/>
      <c r="AB16" s="155"/>
      <c r="AC16" s="160"/>
      <c r="AD16" s="157"/>
      <c r="AE16" s="157"/>
      <c r="AF16" s="157"/>
      <c r="AG16" s="157"/>
      <c r="AH16" s="161"/>
      <c r="AI16" s="161"/>
      <c r="AJ16" s="157"/>
    </row>
    <row r="17" spans="2:36" s="134" customFormat="1" ht="15" hidden="1" customHeight="1" x14ac:dyDescent="0.3">
      <c r="B17" s="155"/>
      <c r="C17" s="156"/>
      <c r="D17" s="156"/>
      <c r="E17" s="156"/>
      <c r="F17" s="157"/>
      <c r="G17" s="157"/>
      <c r="H17" s="157" t="s">
        <v>145</v>
      </c>
      <c r="I17" s="157"/>
      <c r="J17" s="157"/>
      <c r="K17" s="157"/>
      <c r="L17" s="157"/>
      <c r="M17" s="157"/>
      <c r="N17" s="157"/>
      <c r="O17" s="157"/>
      <c r="P17" s="156"/>
      <c r="Q17" s="156"/>
      <c r="R17" s="7" t="s">
        <v>43</v>
      </c>
      <c r="S17" s="155"/>
      <c r="T17" s="155"/>
      <c r="U17" s="158"/>
      <c r="V17" s="159"/>
      <c r="W17" s="159"/>
      <c r="X17" s="159"/>
      <c r="Y17" s="159"/>
      <c r="Z17" s="155"/>
      <c r="AA17" s="155"/>
      <c r="AB17" s="155"/>
      <c r="AC17" s="160"/>
      <c r="AD17" s="157"/>
      <c r="AE17" s="157"/>
      <c r="AF17" s="157"/>
      <c r="AG17" s="157"/>
      <c r="AH17" s="161"/>
      <c r="AI17" s="161"/>
      <c r="AJ17" s="157"/>
    </row>
    <row r="18" spans="2:36" s="134" customFormat="1" ht="15" hidden="1" customHeight="1" x14ac:dyDescent="0.3">
      <c r="B18" s="155"/>
      <c r="C18" s="156"/>
      <c r="D18" s="156"/>
      <c r="E18" s="156"/>
      <c r="F18" s="157"/>
      <c r="G18" s="157"/>
      <c r="H18" s="157" t="s">
        <v>145</v>
      </c>
      <c r="I18" s="157"/>
      <c r="J18" s="157"/>
      <c r="K18" s="157"/>
      <c r="L18" s="157"/>
      <c r="M18" s="157"/>
      <c r="N18" s="157"/>
      <c r="O18" s="157"/>
      <c r="P18" s="156"/>
      <c r="Q18" s="156"/>
      <c r="R18" s="7" t="s">
        <v>44</v>
      </c>
      <c r="S18" s="155"/>
      <c r="T18" s="155"/>
      <c r="U18" s="158"/>
      <c r="V18" s="159"/>
      <c r="W18" s="159"/>
      <c r="X18" s="159"/>
      <c r="Y18" s="159"/>
      <c r="Z18" s="155"/>
      <c r="AA18" s="155"/>
      <c r="AB18" s="155"/>
      <c r="AC18" s="160"/>
      <c r="AD18" s="157"/>
      <c r="AE18" s="157"/>
      <c r="AF18" s="157"/>
      <c r="AG18" s="157"/>
      <c r="AH18" s="161"/>
      <c r="AI18" s="161"/>
      <c r="AJ18" s="157"/>
    </row>
    <row r="19" spans="2:36" s="134" customFormat="1" ht="15" hidden="1" customHeight="1" x14ac:dyDescent="0.3">
      <c r="B19" s="155"/>
      <c r="C19" s="156"/>
      <c r="D19" s="156"/>
      <c r="E19" s="156"/>
      <c r="F19" s="157"/>
      <c r="G19" s="157"/>
      <c r="H19" s="157" t="s">
        <v>145</v>
      </c>
      <c r="I19" s="157"/>
      <c r="J19" s="157"/>
      <c r="K19" s="157"/>
      <c r="L19" s="157"/>
      <c r="M19" s="157"/>
      <c r="N19" s="157"/>
      <c r="O19" s="157"/>
      <c r="P19" s="156"/>
      <c r="Q19" s="156"/>
      <c r="R19" s="7" t="s">
        <v>45</v>
      </c>
      <c r="S19" s="155"/>
      <c r="T19" s="155"/>
      <c r="U19" s="158"/>
      <c r="V19" s="159"/>
      <c r="W19" s="159"/>
      <c r="X19" s="159"/>
      <c r="Y19" s="159"/>
      <c r="Z19" s="155"/>
      <c r="AA19" s="155"/>
      <c r="AB19" s="155"/>
      <c r="AC19" s="160"/>
      <c r="AD19" s="157"/>
      <c r="AE19" s="157"/>
      <c r="AF19" s="157"/>
      <c r="AG19" s="157"/>
      <c r="AH19" s="161"/>
      <c r="AI19" s="161"/>
      <c r="AJ19" s="157"/>
    </row>
    <row r="20" spans="2:36" s="134" customFormat="1" ht="15" hidden="1" customHeight="1" x14ac:dyDescent="0.3">
      <c r="B20" s="155"/>
      <c r="C20" s="156"/>
      <c r="D20" s="156"/>
      <c r="E20" s="156"/>
      <c r="F20" s="157"/>
      <c r="G20" s="157"/>
      <c r="H20" s="157" t="s">
        <v>145</v>
      </c>
      <c r="I20" s="157"/>
      <c r="J20" s="157"/>
      <c r="K20" s="157"/>
      <c r="L20" s="157"/>
      <c r="M20" s="157"/>
      <c r="N20" s="157"/>
      <c r="O20" s="157"/>
      <c r="P20" s="156"/>
      <c r="Q20" s="156"/>
      <c r="R20" s="7" t="s">
        <v>46</v>
      </c>
      <c r="S20" s="155"/>
      <c r="T20" s="155"/>
      <c r="U20" s="158"/>
      <c r="V20" s="159"/>
      <c r="W20" s="159"/>
      <c r="X20" s="159"/>
      <c r="Y20" s="159"/>
      <c r="Z20" s="155"/>
      <c r="AA20" s="155"/>
      <c r="AB20" s="155"/>
      <c r="AC20" s="160"/>
      <c r="AD20" s="157"/>
      <c r="AE20" s="157"/>
      <c r="AF20" s="157"/>
      <c r="AG20" s="157"/>
      <c r="AH20" s="161"/>
      <c r="AI20" s="161"/>
      <c r="AJ20" s="157"/>
    </row>
    <row r="21" spans="2:36" s="134" customFormat="1" ht="15" hidden="1" customHeight="1" x14ac:dyDescent="0.3">
      <c r="B21" s="155"/>
      <c r="C21" s="156"/>
      <c r="D21" s="156"/>
      <c r="E21" s="156"/>
      <c r="F21" s="157"/>
      <c r="G21" s="157"/>
      <c r="H21" s="157" t="s">
        <v>145</v>
      </c>
      <c r="I21" s="157"/>
      <c r="J21" s="157"/>
      <c r="K21" s="157"/>
      <c r="L21" s="157"/>
      <c r="M21" s="157"/>
      <c r="N21" s="157"/>
      <c r="O21" s="157"/>
      <c r="P21" s="156"/>
      <c r="Q21" s="156"/>
      <c r="R21" s="7" t="s">
        <v>47</v>
      </c>
      <c r="S21" s="155"/>
      <c r="T21" s="155"/>
      <c r="U21" s="158"/>
      <c r="V21" s="159"/>
      <c r="W21" s="159"/>
      <c r="X21" s="159"/>
      <c r="Y21" s="159"/>
      <c r="Z21" s="155"/>
      <c r="AA21" s="155"/>
      <c r="AB21" s="155"/>
      <c r="AC21" s="160"/>
      <c r="AD21" s="157"/>
      <c r="AE21" s="157"/>
      <c r="AF21" s="157"/>
      <c r="AG21" s="157"/>
      <c r="AH21" s="161"/>
      <c r="AI21" s="161"/>
      <c r="AJ21" s="157"/>
    </row>
    <row r="22" spans="2:36" s="134" customFormat="1" ht="15" hidden="1" customHeight="1" x14ac:dyDescent="0.3">
      <c r="B22" s="155"/>
      <c r="C22" s="156"/>
      <c r="D22" s="156"/>
      <c r="E22" s="156"/>
      <c r="F22" s="157"/>
      <c r="G22" s="157"/>
      <c r="H22" s="157" t="s">
        <v>145</v>
      </c>
      <c r="I22" s="157"/>
      <c r="J22" s="157"/>
      <c r="K22" s="157"/>
      <c r="L22" s="157"/>
      <c r="M22" s="157"/>
      <c r="N22" s="157"/>
      <c r="O22" s="157"/>
      <c r="P22" s="156"/>
      <c r="Q22" s="156"/>
      <c r="R22" s="7" t="s">
        <v>48</v>
      </c>
      <c r="S22" s="155"/>
      <c r="T22" s="155"/>
      <c r="U22" s="158"/>
      <c r="V22" s="159"/>
      <c r="W22" s="159"/>
      <c r="X22" s="159"/>
      <c r="Y22" s="159"/>
      <c r="Z22" s="155"/>
      <c r="AA22" s="155"/>
      <c r="AB22" s="155"/>
      <c r="AC22" s="160"/>
      <c r="AD22" s="157"/>
      <c r="AE22" s="157"/>
      <c r="AF22" s="157"/>
      <c r="AG22" s="157"/>
      <c r="AH22" s="161"/>
      <c r="AI22" s="161"/>
      <c r="AJ22" s="157"/>
    </row>
    <row r="23" spans="2:36" s="134" customFormat="1" ht="15" hidden="1" customHeight="1" x14ac:dyDescent="0.3">
      <c r="B23" s="155"/>
      <c r="C23" s="156"/>
      <c r="D23" s="156"/>
      <c r="E23" s="156"/>
      <c r="F23" s="157"/>
      <c r="G23" s="157"/>
      <c r="H23" s="157" t="s">
        <v>145</v>
      </c>
      <c r="I23" s="157"/>
      <c r="J23" s="157"/>
      <c r="K23" s="157"/>
      <c r="L23" s="157"/>
      <c r="M23" s="157"/>
      <c r="N23" s="157"/>
      <c r="O23" s="157"/>
      <c r="P23" s="156"/>
      <c r="Q23" s="156"/>
      <c r="R23" s="7" t="s">
        <v>49</v>
      </c>
      <c r="S23" s="155"/>
      <c r="T23" s="155"/>
      <c r="U23" s="158"/>
      <c r="V23" s="159"/>
      <c r="W23" s="159"/>
      <c r="X23" s="159"/>
      <c r="Y23" s="159"/>
      <c r="Z23" s="155"/>
      <c r="AA23" s="155"/>
      <c r="AB23" s="155"/>
      <c r="AC23" s="160"/>
      <c r="AD23" s="157"/>
      <c r="AE23" s="157"/>
      <c r="AF23" s="157"/>
      <c r="AG23" s="157"/>
      <c r="AH23" s="161"/>
      <c r="AI23" s="161"/>
      <c r="AJ23" s="157"/>
    </row>
    <row r="24" spans="2:36" s="134" customFormat="1" ht="15" hidden="1" customHeight="1" x14ac:dyDescent="0.3">
      <c r="B24" s="155"/>
      <c r="C24" s="156"/>
      <c r="D24" s="156"/>
      <c r="E24" s="156"/>
      <c r="F24" s="157"/>
      <c r="G24" s="157"/>
      <c r="H24" s="157" t="s">
        <v>145</v>
      </c>
      <c r="I24" s="157"/>
      <c r="J24" s="157"/>
      <c r="K24" s="157"/>
      <c r="L24" s="157"/>
      <c r="M24" s="157"/>
      <c r="N24" s="157"/>
      <c r="O24" s="157"/>
      <c r="P24" s="156"/>
      <c r="Q24" s="156"/>
      <c r="R24" s="7" t="s">
        <v>50</v>
      </c>
      <c r="S24" s="155"/>
      <c r="T24" s="155"/>
      <c r="U24" s="158"/>
      <c r="V24" s="159"/>
      <c r="W24" s="159"/>
      <c r="X24" s="159"/>
      <c r="Y24" s="159"/>
      <c r="Z24" s="155"/>
      <c r="AA24" s="155"/>
      <c r="AB24" s="155"/>
      <c r="AC24" s="160"/>
      <c r="AD24" s="157"/>
      <c r="AE24" s="157"/>
      <c r="AF24" s="157"/>
      <c r="AG24" s="157"/>
      <c r="AH24" s="161"/>
      <c r="AI24" s="161"/>
      <c r="AJ24" s="157"/>
    </row>
    <row r="25" spans="2:36" s="134" customFormat="1" ht="15" hidden="1" customHeight="1" x14ac:dyDescent="0.3">
      <c r="B25" s="155"/>
      <c r="C25" s="156"/>
      <c r="D25" s="156"/>
      <c r="E25" s="156"/>
      <c r="F25" s="157"/>
      <c r="G25" s="157"/>
      <c r="H25" s="157" t="s">
        <v>145</v>
      </c>
      <c r="I25" s="157"/>
      <c r="J25" s="157"/>
      <c r="K25" s="157"/>
      <c r="L25" s="157"/>
      <c r="M25" s="157"/>
      <c r="N25" s="157"/>
      <c r="O25" s="157"/>
      <c r="P25" s="156"/>
      <c r="Q25" s="156"/>
      <c r="R25" s="7" t="s">
        <v>21</v>
      </c>
      <c r="S25" s="155"/>
      <c r="T25" s="155"/>
      <c r="U25" s="158"/>
      <c r="V25" s="159"/>
      <c r="W25" s="159"/>
      <c r="X25" s="159"/>
      <c r="Y25" s="159"/>
      <c r="Z25" s="155"/>
      <c r="AA25" s="155"/>
      <c r="AB25" s="155"/>
      <c r="AC25" s="160"/>
      <c r="AD25" s="157"/>
      <c r="AE25" s="157"/>
      <c r="AF25" s="157"/>
      <c r="AG25" s="157"/>
      <c r="AH25" s="161"/>
      <c r="AI25" s="161"/>
      <c r="AJ25" s="157"/>
    </row>
    <row r="26" spans="2:36" s="134" customFormat="1" ht="15" hidden="1" customHeight="1" x14ac:dyDescent="0.3">
      <c r="B26" s="155"/>
      <c r="C26" s="156"/>
      <c r="D26" s="156"/>
      <c r="E26" s="156"/>
      <c r="F26" s="157"/>
      <c r="G26" s="157"/>
      <c r="H26" s="157" t="s">
        <v>145</v>
      </c>
      <c r="I26" s="157"/>
      <c r="J26" s="157"/>
      <c r="K26" s="157"/>
      <c r="L26" s="157"/>
      <c r="M26" s="157"/>
      <c r="N26" s="157"/>
      <c r="O26" s="157"/>
      <c r="P26" s="156"/>
      <c r="Q26" s="156"/>
      <c r="R26" s="7" t="s">
        <v>35</v>
      </c>
      <c r="S26" s="155"/>
      <c r="T26" s="155"/>
      <c r="U26" s="158"/>
      <c r="V26" s="159"/>
      <c r="W26" s="159"/>
      <c r="X26" s="159"/>
      <c r="Y26" s="159"/>
      <c r="Z26" s="155"/>
      <c r="AA26" s="155"/>
      <c r="AB26" s="155"/>
      <c r="AC26" s="160"/>
      <c r="AD26" s="157"/>
      <c r="AE26" s="157"/>
      <c r="AF26" s="157"/>
      <c r="AG26" s="157"/>
      <c r="AH26" s="161"/>
      <c r="AI26" s="161"/>
      <c r="AJ26" s="157"/>
    </row>
    <row r="27" spans="2:36" s="134" customFormat="1" ht="15" hidden="1" customHeight="1" x14ac:dyDescent="0.3">
      <c r="B27" s="155"/>
      <c r="C27" s="156"/>
      <c r="D27" s="156"/>
      <c r="E27" s="156"/>
      <c r="F27" s="157"/>
      <c r="G27" s="157"/>
      <c r="H27" s="157" t="s">
        <v>145</v>
      </c>
      <c r="I27" s="157"/>
      <c r="J27" s="157"/>
      <c r="K27" s="157"/>
      <c r="L27" s="157"/>
      <c r="M27" s="157"/>
      <c r="N27" s="157"/>
      <c r="O27" s="157"/>
      <c r="P27" s="156"/>
      <c r="Q27" s="156"/>
      <c r="R27" s="7" t="s">
        <v>51</v>
      </c>
      <c r="S27" s="155"/>
      <c r="T27" s="155"/>
      <c r="U27" s="158"/>
      <c r="V27" s="159"/>
      <c r="W27" s="159"/>
      <c r="X27" s="159"/>
      <c r="Y27" s="159"/>
      <c r="Z27" s="155"/>
      <c r="AA27" s="155"/>
      <c r="AB27" s="155"/>
      <c r="AC27" s="160"/>
      <c r="AD27" s="157"/>
      <c r="AE27" s="157"/>
      <c r="AF27" s="157"/>
      <c r="AG27" s="157"/>
      <c r="AH27" s="161"/>
      <c r="AI27" s="161"/>
      <c r="AJ27" s="157"/>
    </row>
    <row r="28" spans="2:36" s="134" customFormat="1" ht="15" hidden="1" customHeight="1" x14ac:dyDescent="0.3">
      <c r="B28" s="155"/>
      <c r="C28" s="156"/>
      <c r="D28" s="156"/>
      <c r="E28" s="156"/>
      <c r="F28" s="157"/>
      <c r="G28" s="157"/>
      <c r="H28" s="157" t="s">
        <v>145</v>
      </c>
      <c r="I28" s="157"/>
      <c r="J28" s="157"/>
      <c r="K28" s="157"/>
      <c r="L28" s="157"/>
      <c r="M28" s="157"/>
      <c r="N28" s="157"/>
      <c r="O28" s="157"/>
      <c r="P28" s="156"/>
      <c r="Q28" s="156"/>
      <c r="R28" s="7" t="s">
        <v>52</v>
      </c>
      <c r="S28" s="155"/>
      <c r="T28" s="155"/>
      <c r="U28" s="158"/>
      <c r="V28" s="159"/>
      <c r="W28" s="159"/>
      <c r="X28" s="159"/>
      <c r="Y28" s="159"/>
      <c r="Z28" s="155"/>
      <c r="AA28" s="155"/>
      <c r="AB28" s="155"/>
      <c r="AC28" s="160"/>
      <c r="AD28" s="157"/>
      <c r="AE28" s="157"/>
      <c r="AF28" s="157"/>
      <c r="AG28" s="157"/>
      <c r="AH28" s="161"/>
      <c r="AI28" s="161"/>
      <c r="AJ28" s="157"/>
    </row>
    <row r="29" spans="2:36" s="134" customFormat="1" ht="15" hidden="1" customHeight="1" x14ac:dyDescent="0.3">
      <c r="B29" s="155"/>
      <c r="C29" s="156"/>
      <c r="D29" s="156"/>
      <c r="E29" s="156"/>
      <c r="F29" s="157"/>
      <c r="G29" s="157"/>
      <c r="H29" s="157" t="s">
        <v>145</v>
      </c>
      <c r="I29" s="157"/>
      <c r="J29" s="157"/>
      <c r="K29" s="157"/>
      <c r="L29" s="157"/>
      <c r="M29" s="157"/>
      <c r="N29" s="157"/>
      <c r="O29" s="157"/>
      <c r="P29" s="156"/>
      <c r="Q29" s="156"/>
      <c r="R29" s="20" t="s">
        <v>60</v>
      </c>
      <c r="S29" s="155"/>
      <c r="T29" s="155"/>
      <c r="U29" s="158"/>
      <c r="V29" s="159"/>
      <c r="W29" s="159"/>
      <c r="X29" s="159"/>
      <c r="Y29" s="159"/>
      <c r="Z29" s="155"/>
      <c r="AA29" s="155"/>
      <c r="AB29" s="155"/>
      <c r="AC29" s="160"/>
      <c r="AD29" s="157"/>
      <c r="AE29" s="157"/>
      <c r="AF29" s="157"/>
      <c r="AG29" s="157"/>
      <c r="AH29" s="161"/>
      <c r="AI29" s="161"/>
      <c r="AJ29" s="157"/>
    </row>
    <row r="30" spans="2:36" s="134" customFormat="1" ht="15" hidden="1" customHeight="1" x14ac:dyDescent="0.3">
      <c r="B30" s="155"/>
      <c r="C30" s="156"/>
      <c r="D30" s="156"/>
      <c r="E30" s="156"/>
      <c r="F30" s="157"/>
      <c r="G30" s="157"/>
      <c r="H30" s="157" t="s">
        <v>145</v>
      </c>
      <c r="I30" s="157"/>
      <c r="J30" s="157"/>
      <c r="K30" s="157"/>
      <c r="L30" s="157"/>
      <c r="M30" s="157"/>
      <c r="N30" s="157"/>
      <c r="O30" s="157"/>
      <c r="P30" s="156"/>
      <c r="Q30" s="156"/>
      <c r="R30" s="7" t="s">
        <v>53</v>
      </c>
      <c r="S30" s="155"/>
      <c r="T30" s="155"/>
      <c r="U30" s="158"/>
      <c r="V30" s="159"/>
      <c r="W30" s="159"/>
      <c r="X30" s="159"/>
      <c r="Y30" s="159"/>
      <c r="Z30" s="155"/>
      <c r="AA30" s="155"/>
      <c r="AB30" s="155"/>
      <c r="AC30" s="160"/>
      <c r="AD30" s="157"/>
      <c r="AE30" s="157"/>
      <c r="AF30" s="157"/>
      <c r="AG30" s="157"/>
      <c r="AH30" s="161"/>
      <c r="AI30" s="161"/>
      <c r="AJ30" s="157"/>
    </row>
    <row r="31" spans="2:36" s="134" customFormat="1" ht="15" hidden="1" customHeight="1" x14ac:dyDescent="0.3">
      <c r="B31" s="155"/>
      <c r="C31" s="156"/>
      <c r="D31" s="156"/>
      <c r="E31" s="156"/>
      <c r="F31" s="157"/>
      <c r="G31" s="157"/>
      <c r="H31" s="157" t="s">
        <v>145</v>
      </c>
      <c r="I31" s="157"/>
      <c r="J31" s="157"/>
      <c r="K31" s="157"/>
      <c r="L31" s="157"/>
      <c r="M31" s="157"/>
      <c r="N31" s="157"/>
      <c r="O31" s="157"/>
      <c r="P31" s="156"/>
      <c r="Q31" s="156"/>
      <c r="R31" s="7" t="s">
        <v>62</v>
      </c>
      <c r="S31" s="155"/>
      <c r="T31" s="155"/>
      <c r="U31" s="158"/>
      <c r="V31" s="159"/>
      <c r="W31" s="159"/>
      <c r="X31" s="159"/>
      <c r="Y31" s="159"/>
      <c r="Z31" s="155"/>
      <c r="AA31" s="155"/>
      <c r="AB31" s="155"/>
      <c r="AC31" s="160"/>
      <c r="AD31" s="157"/>
      <c r="AE31" s="157"/>
      <c r="AF31" s="157"/>
      <c r="AG31" s="157"/>
      <c r="AH31" s="161"/>
      <c r="AI31" s="161"/>
      <c r="AJ31" s="157"/>
    </row>
    <row r="32" spans="2:36" s="134" customFormat="1" ht="15" hidden="1" customHeight="1" x14ac:dyDescent="0.3">
      <c r="B32" s="155"/>
      <c r="C32" s="156"/>
      <c r="D32" s="156"/>
      <c r="E32" s="156"/>
      <c r="F32" s="157"/>
      <c r="G32" s="157"/>
      <c r="H32" s="157" t="s">
        <v>145</v>
      </c>
      <c r="I32" s="157"/>
      <c r="J32" s="157"/>
      <c r="K32" s="157"/>
      <c r="L32" s="157"/>
      <c r="M32" s="157"/>
      <c r="N32" s="157"/>
      <c r="O32" s="157"/>
      <c r="P32" s="156"/>
      <c r="Q32" s="156"/>
      <c r="R32" s="7" t="s">
        <v>63</v>
      </c>
      <c r="S32" s="155"/>
      <c r="T32" s="155"/>
      <c r="U32" s="158"/>
      <c r="V32" s="159"/>
      <c r="W32" s="159"/>
      <c r="X32" s="159"/>
      <c r="Y32" s="159"/>
      <c r="Z32" s="155"/>
      <c r="AA32" s="155"/>
      <c r="AB32" s="155"/>
      <c r="AC32" s="160"/>
      <c r="AD32" s="157"/>
      <c r="AE32" s="157"/>
      <c r="AF32" s="157"/>
      <c r="AG32" s="157"/>
      <c r="AH32" s="161"/>
      <c r="AI32" s="161"/>
      <c r="AJ32" s="157"/>
    </row>
    <row r="33" spans="2:36" s="134" customFormat="1" ht="15" hidden="1" customHeight="1" x14ac:dyDescent="0.3">
      <c r="B33" s="155"/>
      <c r="C33" s="156"/>
      <c r="D33" s="156"/>
      <c r="E33" s="156"/>
      <c r="F33" s="157"/>
      <c r="G33" s="157"/>
      <c r="H33" s="157" t="s">
        <v>145</v>
      </c>
      <c r="I33" s="157"/>
      <c r="J33" s="157"/>
      <c r="K33" s="157"/>
      <c r="L33" s="157"/>
      <c r="M33" s="157"/>
      <c r="N33" s="157"/>
      <c r="O33" s="157"/>
      <c r="P33" s="156"/>
      <c r="Q33" s="156"/>
      <c r="R33" s="7" t="s">
        <v>54</v>
      </c>
      <c r="S33" s="155"/>
      <c r="T33" s="155"/>
      <c r="U33" s="158"/>
      <c r="V33" s="159"/>
      <c r="W33" s="159"/>
      <c r="X33" s="159"/>
      <c r="Y33" s="159"/>
      <c r="Z33" s="155"/>
      <c r="AA33" s="155"/>
      <c r="AB33" s="155"/>
      <c r="AC33" s="160"/>
      <c r="AD33" s="157"/>
      <c r="AE33" s="157"/>
      <c r="AF33" s="157"/>
      <c r="AG33" s="157"/>
      <c r="AH33" s="161"/>
      <c r="AI33" s="161"/>
      <c r="AJ33" s="157"/>
    </row>
    <row r="34" spans="2:36" s="134" customFormat="1" ht="15" hidden="1" customHeight="1" x14ac:dyDescent="0.3">
      <c r="B34" s="155"/>
      <c r="C34" s="156"/>
      <c r="D34" s="156"/>
      <c r="E34" s="156"/>
      <c r="F34" s="157"/>
      <c r="G34" s="157"/>
      <c r="H34" s="157" t="s">
        <v>145</v>
      </c>
      <c r="I34" s="157"/>
      <c r="J34" s="157"/>
      <c r="K34" s="157"/>
      <c r="L34" s="157"/>
      <c r="M34" s="157"/>
      <c r="N34" s="157"/>
      <c r="O34" s="157"/>
      <c r="P34" s="156"/>
      <c r="Q34" s="156"/>
      <c r="R34" s="7" t="s">
        <v>55</v>
      </c>
      <c r="S34" s="155"/>
      <c r="T34" s="155"/>
      <c r="U34" s="158"/>
      <c r="V34" s="159"/>
      <c r="W34" s="159"/>
      <c r="X34" s="159"/>
      <c r="Y34" s="159"/>
      <c r="Z34" s="155"/>
      <c r="AA34" s="155"/>
      <c r="AB34" s="155"/>
      <c r="AC34" s="160"/>
      <c r="AD34" s="157"/>
      <c r="AE34" s="157"/>
      <c r="AF34" s="157"/>
      <c r="AG34" s="157"/>
      <c r="AH34" s="161"/>
      <c r="AI34" s="161"/>
      <c r="AJ34" s="157"/>
    </row>
    <row r="35" spans="2:36" s="134" customFormat="1" ht="15" hidden="1" customHeight="1" x14ac:dyDescent="0.3">
      <c r="B35" s="155"/>
      <c r="C35" s="156"/>
      <c r="D35" s="156"/>
      <c r="E35" s="156"/>
      <c r="F35" s="157"/>
      <c r="G35" s="157"/>
      <c r="H35" s="157" t="s">
        <v>145</v>
      </c>
      <c r="I35" s="157"/>
      <c r="J35" s="157"/>
      <c r="K35" s="157"/>
      <c r="L35" s="157"/>
      <c r="M35" s="157"/>
      <c r="N35" s="157"/>
      <c r="O35" s="157"/>
      <c r="P35" s="156"/>
      <c r="Q35" s="156"/>
      <c r="R35" s="7" t="s">
        <v>56</v>
      </c>
      <c r="S35" s="155"/>
      <c r="T35" s="155"/>
      <c r="U35" s="158"/>
      <c r="V35" s="159"/>
      <c r="W35" s="159"/>
      <c r="X35" s="159"/>
      <c r="Y35" s="159"/>
      <c r="Z35" s="155"/>
      <c r="AA35" s="155"/>
      <c r="AB35" s="155"/>
      <c r="AC35" s="160"/>
      <c r="AD35" s="157"/>
      <c r="AE35" s="157"/>
      <c r="AF35" s="157"/>
      <c r="AG35" s="157"/>
      <c r="AH35" s="161"/>
      <c r="AI35" s="161"/>
      <c r="AJ35" s="157"/>
    </row>
    <row r="36" spans="2:36" s="134" customFormat="1" ht="15" hidden="1" customHeight="1" x14ac:dyDescent="0.3">
      <c r="B36" s="155"/>
      <c r="C36" s="156"/>
      <c r="D36" s="156"/>
      <c r="E36" s="156"/>
      <c r="F36" s="157"/>
      <c r="G36" s="157"/>
      <c r="H36" s="157" t="s">
        <v>145</v>
      </c>
      <c r="I36" s="157"/>
      <c r="J36" s="157"/>
      <c r="K36" s="157"/>
      <c r="L36" s="157"/>
      <c r="M36" s="157"/>
      <c r="N36" s="157"/>
      <c r="O36" s="157"/>
      <c r="P36" s="156"/>
      <c r="Q36" s="156"/>
      <c r="R36" s="7" t="s">
        <v>64</v>
      </c>
      <c r="S36" s="155"/>
      <c r="T36" s="155"/>
      <c r="U36" s="158"/>
      <c r="V36" s="159"/>
      <c r="W36" s="159"/>
      <c r="X36" s="159"/>
      <c r="Y36" s="159"/>
      <c r="Z36" s="155"/>
      <c r="AA36" s="155"/>
      <c r="AB36" s="155"/>
      <c r="AC36" s="160"/>
      <c r="AD36" s="157"/>
      <c r="AE36" s="157"/>
      <c r="AF36" s="157"/>
      <c r="AG36" s="157"/>
      <c r="AH36" s="161"/>
      <c r="AI36" s="161"/>
      <c r="AJ36" s="157"/>
    </row>
    <row r="37" spans="2:36" s="134" customFormat="1" ht="15" hidden="1" customHeight="1" x14ac:dyDescent="0.3">
      <c r="B37" s="155"/>
      <c r="C37" s="156"/>
      <c r="D37" s="156"/>
      <c r="E37" s="156"/>
      <c r="F37" s="157"/>
      <c r="G37" s="157"/>
      <c r="H37" s="157" t="s">
        <v>145</v>
      </c>
      <c r="I37" s="157"/>
      <c r="J37" s="157"/>
      <c r="K37" s="157"/>
      <c r="L37" s="157"/>
      <c r="M37" s="157"/>
      <c r="N37" s="157"/>
      <c r="O37" s="157"/>
      <c r="P37" s="156"/>
      <c r="Q37" s="156"/>
      <c r="R37" s="7" t="s">
        <v>15</v>
      </c>
      <c r="S37" s="155"/>
      <c r="T37" s="155"/>
      <c r="U37" s="158"/>
      <c r="V37" s="159"/>
      <c r="W37" s="159"/>
      <c r="X37" s="159"/>
      <c r="Y37" s="159"/>
      <c r="Z37" s="155"/>
      <c r="AA37" s="155"/>
      <c r="AB37" s="155"/>
      <c r="AC37" s="160"/>
      <c r="AD37" s="157"/>
      <c r="AE37" s="157"/>
      <c r="AF37" s="157"/>
      <c r="AG37" s="157"/>
      <c r="AH37" s="161"/>
      <c r="AI37" s="161"/>
      <c r="AJ37" s="157"/>
    </row>
    <row r="38" spans="2:36" s="134" customFormat="1" ht="15" hidden="1" customHeight="1" x14ac:dyDescent="0.3">
      <c r="B38" s="155"/>
      <c r="C38" s="156"/>
      <c r="D38" s="156"/>
      <c r="E38" s="156"/>
      <c r="F38" s="157"/>
      <c r="G38" s="157"/>
      <c r="H38" s="157" t="s">
        <v>145</v>
      </c>
      <c r="I38" s="157"/>
      <c r="J38" s="157"/>
      <c r="K38" s="157"/>
      <c r="L38" s="157"/>
      <c r="M38" s="157"/>
      <c r="N38" s="157"/>
      <c r="O38" s="157"/>
      <c r="P38" s="156"/>
      <c r="Q38" s="156"/>
      <c r="R38" s="7" t="s">
        <v>57</v>
      </c>
      <c r="S38" s="155"/>
      <c r="T38" s="155"/>
      <c r="U38" s="158"/>
      <c r="V38" s="159"/>
      <c r="W38" s="159"/>
      <c r="X38" s="159"/>
      <c r="Y38" s="159"/>
      <c r="Z38" s="155"/>
      <c r="AA38" s="155"/>
      <c r="AB38" s="155"/>
      <c r="AC38" s="160"/>
      <c r="AD38" s="157"/>
      <c r="AE38" s="157"/>
      <c r="AF38" s="157"/>
      <c r="AG38" s="157"/>
      <c r="AH38" s="161"/>
      <c r="AI38" s="161"/>
      <c r="AJ38" s="157"/>
    </row>
    <row r="39" spans="2:36" s="134" customFormat="1" ht="15" customHeight="1" x14ac:dyDescent="0.3">
      <c r="B39" s="38" t="s">
        <v>133</v>
      </c>
      <c r="C39" s="39">
        <v>45775</v>
      </c>
      <c r="D39" s="40">
        <v>0.70833333333333304</v>
      </c>
      <c r="E39" s="41" t="s">
        <v>132</v>
      </c>
      <c r="F39" s="129">
        <v>18</v>
      </c>
      <c r="G39" s="43">
        <f>IF(COUNTA(B39),25,"")</f>
        <v>25</v>
      </c>
      <c r="H39" s="44" t="s">
        <v>73</v>
      </c>
      <c r="I39" s="168" t="str">
        <f>_xlfn.CONCAT(F39,G39,H39)</f>
        <v>1825-V1</v>
      </c>
      <c r="J39" s="44"/>
      <c r="K39" s="44"/>
      <c r="L39" s="44"/>
      <c r="M39" s="44"/>
      <c r="N39" s="44"/>
      <c r="O39" s="44"/>
      <c r="P39" s="163" t="s">
        <v>3</v>
      </c>
      <c r="Q39" s="45" t="s">
        <v>139</v>
      </c>
      <c r="R39" s="45" t="s">
        <v>89</v>
      </c>
      <c r="S39" s="68"/>
      <c r="T39" s="46"/>
      <c r="U39" s="164"/>
      <c r="V39" s="45"/>
      <c r="W39" s="45"/>
      <c r="X39" s="45"/>
      <c r="Y39" s="45"/>
      <c r="Z39" s="37" t="str">
        <f>IF(ISBLANK(X39), "",4*U39+3*V39+2*W39+X39)</f>
        <v/>
      </c>
      <c r="AA39" s="45"/>
      <c r="AB39" s="46"/>
      <c r="AC39" s="46"/>
      <c r="AD39" s="45"/>
      <c r="AE39" s="60"/>
      <c r="AF39" s="165" t="str">
        <f>IF(ISBLANK(AE39),"",(100-(2*AE39))/100)</f>
        <v/>
      </c>
      <c r="AG39" s="60"/>
      <c r="AH39" s="165" t="str">
        <f>IF(ISBLANK(AG39),"",((2*AG39))/100)</f>
        <v/>
      </c>
      <c r="AI39" s="60"/>
      <c r="AJ39" s="166" t="str">
        <f>I39</f>
        <v>1825-V1</v>
      </c>
    </row>
    <row r="40" spans="2:36" s="188" customFormat="1" ht="16.05" customHeight="1" x14ac:dyDescent="0.3">
      <c r="B40" s="47" t="s">
        <v>6</v>
      </c>
      <c r="C40" s="48">
        <v>45776</v>
      </c>
      <c r="D40" s="177">
        <v>0.41666666666666702</v>
      </c>
      <c r="E40" s="50" t="s">
        <v>26</v>
      </c>
      <c r="F40" s="130">
        <v>18</v>
      </c>
      <c r="G40" s="52">
        <f>IF(COUNTA(B40),25,"")</f>
        <v>25</v>
      </c>
      <c r="H40" s="178" t="s">
        <v>73</v>
      </c>
      <c r="I40" s="179" t="str">
        <f>_xlfn.CONCAT(F40,G40,H40)</f>
        <v>1825-V1</v>
      </c>
      <c r="J40" s="178"/>
      <c r="K40" s="178"/>
      <c r="L40" s="178"/>
      <c r="M40" s="178"/>
      <c r="N40" s="178"/>
      <c r="O40" s="178"/>
      <c r="P40" s="180" t="s">
        <v>3</v>
      </c>
      <c r="Q40" s="180"/>
      <c r="R40" s="180"/>
      <c r="S40" s="181">
        <v>0.34449999999999997</v>
      </c>
      <c r="T40" s="182">
        <v>0.1</v>
      </c>
      <c r="U40" s="180"/>
      <c r="V40" s="180"/>
      <c r="W40" s="180"/>
      <c r="X40" s="180"/>
      <c r="Y40" s="183" t="str">
        <f t="shared" ref="Y40:Y42" si="0">IF(ISBLANK(X40), "",4*U40+3*V40+2*W40+X40)</f>
        <v/>
      </c>
      <c r="Z40" s="180"/>
      <c r="AA40" s="182"/>
      <c r="AB40" s="182"/>
      <c r="AC40" s="180"/>
      <c r="AD40" s="184"/>
      <c r="AE40" s="185" t="str">
        <f>IF(ISBLANK(AD40),"",(100-(2*AD40))/100)</f>
        <v/>
      </c>
      <c r="AF40" s="184"/>
      <c r="AG40" s="185" t="str">
        <f>IF(ISBLANK(AF40),"",((2*AF40))/100)</f>
        <v/>
      </c>
      <c r="AH40" s="184"/>
      <c r="AI40" s="186" t="str">
        <f>IF(ISBLANK(AH40),"",((2*AH40))/100)</f>
        <v/>
      </c>
      <c r="AJ40" s="187" t="str">
        <f t="shared" ref="AJ40:AJ111" si="1">I40</f>
        <v>1825-V1</v>
      </c>
    </row>
    <row r="41" spans="2:36" ht="16.05" customHeight="1" x14ac:dyDescent="0.3">
      <c r="B41" s="38" t="s">
        <v>133</v>
      </c>
      <c r="C41" s="39">
        <v>45777</v>
      </c>
      <c r="D41" s="40">
        <v>0.75</v>
      </c>
      <c r="E41" s="41" t="s">
        <v>132</v>
      </c>
      <c r="F41" s="129">
        <v>18</v>
      </c>
      <c r="G41" s="43">
        <f t="shared" ref="G41" si="2">IF(COUNTA(B41),25,"")</f>
        <v>25</v>
      </c>
      <c r="H41" s="44" t="s">
        <v>74</v>
      </c>
      <c r="I41" s="168" t="str">
        <f t="shared" ref="I41" si="3">_xlfn.CONCAT(F41,G41,H41)</f>
        <v>1825-V2</v>
      </c>
      <c r="J41" s="44"/>
      <c r="K41" s="44"/>
      <c r="L41" s="44"/>
      <c r="M41" s="44"/>
      <c r="N41" s="44"/>
      <c r="O41" s="44"/>
      <c r="P41" s="163" t="s">
        <v>3</v>
      </c>
      <c r="Q41" s="58" t="s">
        <v>138</v>
      </c>
      <c r="R41" s="58" t="s">
        <v>59</v>
      </c>
      <c r="S41" s="149"/>
      <c r="T41" s="150"/>
      <c r="U41" s="148"/>
      <c r="V41" s="169"/>
      <c r="W41" s="169"/>
      <c r="X41" s="169"/>
      <c r="Y41" s="151"/>
      <c r="Z41" s="169"/>
      <c r="AA41" s="170"/>
      <c r="AB41" s="150"/>
      <c r="AC41" s="148"/>
      <c r="AD41" s="152"/>
      <c r="AE41" s="153"/>
      <c r="AF41" s="152"/>
      <c r="AG41" s="153"/>
      <c r="AH41" s="152"/>
      <c r="AI41" s="154"/>
      <c r="AJ41" s="166" t="str">
        <f t="shared" si="1"/>
        <v>1825-V2</v>
      </c>
    </row>
    <row r="42" spans="2:36" s="188" customFormat="1" ht="16.05" customHeight="1" x14ac:dyDescent="0.3">
      <c r="B42" s="47" t="s">
        <v>6</v>
      </c>
      <c r="C42" s="48">
        <v>45777</v>
      </c>
      <c r="D42" s="49">
        <v>0.45833333333333398</v>
      </c>
      <c r="E42" s="50" t="s">
        <v>27</v>
      </c>
      <c r="F42" s="130">
        <v>18</v>
      </c>
      <c r="G42" s="52">
        <f t="shared" ref="G42:G50" si="4">IF(COUNTA(B42),25,"")</f>
        <v>25</v>
      </c>
      <c r="H42" s="53" t="s">
        <v>73</v>
      </c>
      <c r="I42" s="175" t="str">
        <f t="shared" ref="I42:I112" si="5">_xlfn.CONCAT(F42,G42,H42)</f>
        <v>1825-V1</v>
      </c>
      <c r="J42" s="53"/>
      <c r="K42" s="53"/>
      <c r="L42" s="53"/>
      <c r="M42" s="53"/>
      <c r="N42" s="53"/>
      <c r="O42" s="53"/>
      <c r="P42" s="54" t="s">
        <v>3</v>
      </c>
      <c r="Q42" s="55"/>
      <c r="R42" s="55"/>
      <c r="S42" s="69">
        <v>0.45140000000000002</v>
      </c>
      <c r="T42" s="56">
        <v>0.75</v>
      </c>
      <c r="U42" s="54">
        <v>31</v>
      </c>
      <c r="V42" s="57">
        <v>20</v>
      </c>
      <c r="W42" s="57">
        <v>20</v>
      </c>
      <c r="X42" s="57">
        <v>29</v>
      </c>
      <c r="Y42" s="36">
        <f t="shared" si="0"/>
        <v>253</v>
      </c>
      <c r="Z42" s="61"/>
      <c r="AA42" s="57"/>
      <c r="AB42" s="56"/>
      <c r="AC42" s="54"/>
      <c r="AD42" s="62"/>
      <c r="AE42" s="72" t="str">
        <f t="shared" ref="AE42:AE117" si="6">IF(ISBLANK(AD42),"",(100-(2*AD42))/100)</f>
        <v/>
      </c>
      <c r="AF42" s="62"/>
      <c r="AG42" s="72" t="str">
        <f t="shared" ref="AG42:AG117" si="7">IF(ISBLANK(AF42),"",((2*AF42))/100)</f>
        <v/>
      </c>
      <c r="AH42" s="62"/>
      <c r="AI42" s="73" t="str">
        <f t="shared" ref="AI42:AI117" si="8">IF(ISBLANK(AH42),"",((2*AH42))/100)</f>
        <v/>
      </c>
      <c r="AJ42" s="187" t="str">
        <f t="shared" si="1"/>
        <v>1825-V1</v>
      </c>
    </row>
    <row r="43" spans="2:36" ht="16.05" customHeight="1" x14ac:dyDescent="0.3">
      <c r="B43" s="38" t="s">
        <v>133</v>
      </c>
      <c r="C43" s="171">
        <v>45778</v>
      </c>
      <c r="D43" s="132">
        <v>0.875000000000001</v>
      </c>
      <c r="E43" s="40" t="s">
        <v>132</v>
      </c>
      <c r="F43" s="129">
        <v>18</v>
      </c>
      <c r="G43" s="129">
        <f t="shared" si="4"/>
        <v>25</v>
      </c>
      <c r="H43" s="43" t="s">
        <v>75</v>
      </c>
      <c r="I43" s="168" t="str">
        <f t="shared" si="5"/>
        <v>1825-V3</v>
      </c>
      <c r="J43" s="44"/>
      <c r="K43" s="44"/>
      <c r="L43" s="44"/>
      <c r="M43" s="44"/>
      <c r="N43" s="44"/>
      <c r="O43" s="44"/>
      <c r="P43" s="172" t="s">
        <v>3</v>
      </c>
      <c r="Q43" s="45" t="s">
        <v>138</v>
      </c>
      <c r="R43" s="45" t="s">
        <v>59</v>
      </c>
      <c r="S43" s="68"/>
      <c r="T43" s="46"/>
      <c r="U43" s="45"/>
      <c r="V43" s="59"/>
      <c r="W43" s="59"/>
      <c r="X43" s="59"/>
      <c r="Y43" s="37"/>
      <c r="Z43" s="176"/>
      <c r="AA43" s="59"/>
      <c r="AB43" s="46"/>
      <c r="AC43" s="45"/>
      <c r="AD43" s="60"/>
      <c r="AE43" s="71"/>
      <c r="AF43" s="60"/>
      <c r="AG43" s="71"/>
      <c r="AH43" s="60"/>
      <c r="AI43" s="74"/>
      <c r="AJ43" s="166" t="str">
        <f t="shared" si="1"/>
        <v>1825-V3</v>
      </c>
    </row>
    <row r="44" spans="2:36" s="188" customFormat="1" ht="16.05" customHeight="1" x14ac:dyDescent="0.3">
      <c r="B44" s="47" t="s">
        <v>7</v>
      </c>
      <c r="C44" s="48">
        <v>45779</v>
      </c>
      <c r="D44" s="49">
        <v>0.5</v>
      </c>
      <c r="E44" s="50" t="s">
        <v>29</v>
      </c>
      <c r="F44" s="130">
        <v>18</v>
      </c>
      <c r="G44" s="52">
        <f t="shared" si="4"/>
        <v>25</v>
      </c>
      <c r="H44" s="53" t="s">
        <v>73</v>
      </c>
      <c r="I44" s="175" t="str">
        <f t="shared" si="5"/>
        <v>1825-V1</v>
      </c>
      <c r="J44" s="53"/>
      <c r="K44" s="53"/>
      <c r="L44" s="53"/>
      <c r="M44" s="53"/>
      <c r="N44" s="53"/>
      <c r="O44" s="53"/>
      <c r="P44" s="54" t="s">
        <v>3</v>
      </c>
      <c r="Q44" s="55"/>
      <c r="R44" s="55"/>
      <c r="S44" s="69">
        <v>0.43740000000000001</v>
      </c>
      <c r="T44" s="56"/>
      <c r="U44" s="54"/>
      <c r="V44" s="57"/>
      <c r="W44" s="57"/>
      <c r="X44" s="57"/>
      <c r="Y44" s="36" t="str">
        <f>IF(ISBLANK(X44), "",4*U44+3*V44+2*W44+X44)</f>
        <v/>
      </c>
      <c r="Z44" s="64" t="s">
        <v>11</v>
      </c>
      <c r="AA44" s="57" t="s">
        <v>69</v>
      </c>
      <c r="AB44" s="56"/>
      <c r="AC44" s="54"/>
      <c r="AD44" s="62"/>
      <c r="AE44" s="72" t="str">
        <f t="shared" si="6"/>
        <v/>
      </c>
      <c r="AF44" s="62"/>
      <c r="AG44" s="72" t="str">
        <f t="shared" si="7"/>
        <v/>
      </c>
      <c r="AH44" s="62"/>
      <c r="AI44" s="73" t="str">
        <f t="shared" si="8"/>
        <v/>
      </c>
      <c r="AJ44" s="187" t="str">
        <f t="shared" si="1"/>
        <v>1825-V1</v>
      </c>
    </row>
    <row r="45" spans="2:36" ht="16.05" customHeight="1" x14ac:dyDescent="0.3">
      <c r="B45" s="38" t="s">
        <v>6</v>
      </c>
      <c r="C45" s="39">
        <v>45779</v>
      </c>
      <c r="D45" s="40">
        <v>0.5</v>
      </c>
      <c r="E45" s="41" t="s">
        <v>26</v>
      </c>
      <c r="F45" s="129">
        <v>18</v>
      </c>
      <c r="G45" s="43">
        <f t="shared" si="4"/>
        <v>25</v>
      </c>
      <c r="H45" s="44" t="s">
        <v>74</v>
      </c>
      <c r="I45" s="175" t="str">
        <f t="shared" si="5"/>
        <v>1825-V2</v>
      </c>
      <c r="J45" s="44"/>
      <c r="K45" s="44"/>
      <c r="L45" s="44"/>
      <c r="M45" s="44"/>
      <c r="N45" s="44"/>
      <c r="O45" s="44"/>
      <c r="P45" s="45" t="s">
        <v>3</v>
      </c>
      <c r="Q45" s="58"/>
      <c r="R45" s="58"/>
      <c r="S45" s="68">
        <v>0.4214</v>
      </c>
      <c r="T45" s="46">
        <v>0.92</v>
      </c>
      <c r="U45" s="45">
        <v>33</v>
      </c>
      <c r="V45" s="59">
        <v>20</v>
      </c>
      <c r="W45" s="59">
        <v>20</v>
      </c>
      <c r="X45" s="59">
        <v>27</v>
      </c>
      <c r="Y45" s="37">
        <f t="shared" ref="Y45:Y119" si="9">IF(ISBLANK(X45), "",4*U45+3*V45+2*W45+X45)</f>
        <v>259</v>
      </c>
      <c r="Z45" s="63"/>
      <c r="AA45" s="59"/>
      <c r="AB45" s="46"/>
      <c r="AC45" s="45"/>
      <c r="AD45" s="60"/>
      <c r="AE45" s="71" t="str">
        <f t="shared" si="6"/>
        <v/>
      </c>
      <c r="AF45" s="60"/>
      <c r="AG45" s="71" t="str">
        <f t="shared" si="7"/>
        <v/>
      </c>
      <c r="AH45" s="60"/>
      <c r="AI45" s="74" t="str">
        <f t="shared" si="8"/>
        <v/>
      </c>
      <c r="AJ45" s="166" t="str">
        <f t="shared" si="1"/>
        <v>1825-V2</v>
      </c>
    </row>
    <row r="46" spans="2:36" s="188" customFormat="1" ht="16.05" customHeight="1" x14ac:dyDescent="0.3">
      <c r="B46" s="47" t="s">
        <v>7</v>
      </c>
      <c r="C46" s="48">
        <v>45779</v>
      </c>
      <c r="D46" s="49">
        <v>0.5</v>
      </c>
      <c r="E46" s="50" t="s">
        <v>26</v>
      </c>
      <c r="F46" s="130">
        <v>18</v>
      </c>
      <c r="G46" s="52">
        <f t="shared" si="4"/>
        <v>25</v>
      </c>
      <c r="H46" s="53" t="s">
        <v>75</v>
      </c>
      <c r="I46" s="175" t="str">
        <f t="shared" si="5"/>
        <v>1825-V3</v>
      </c>
      <c r="J46" s="53"/>
      <c r="K46" s="53"/>
      <c r="L46" s="53"/>
      <c r="M46" s="53"/>
      <c r="N46" s="53"/>
      <c r="O46" s="53"/>
      <c r="P46" s="54" t="s">
        <v>3</v>
      </c>
      <c r="Q46" s="55"/>
      <c r="R46" s="55"/>
      <c r="S46" s="69">
        <v>0.31130000000000002</v>
      </c>
      <c r="T46" s="56"/>
      <c r="U46" s="54"/>
      <c r="V46" s="57"/>
      <c r="W46" s="57"/>
      <c r="X46" s="57"/>
      <c r="Y46" s="36" t="str">
        <f t="shared" si="9"/>
        <v/>
      </c>
      <c r="Z46" s="57"/>
      <c r="AA46" s="57"/>
      <c r="AB46" s="56"/>
      <c r="AC46" s="54"/>
      <c r="AD46" s="62"/>
      <c r="AE46" s="72" t="str">
        <f t="shared" si="6"/>
        <v/>
      </c>
      <c r="AF46" s="62"/>
      <c r="AG46" s="72" t="str">
        <f t="shared" si="7"/>
        <v/>
      </c>
      <c r="AH46" s="62"/>
      <c r="AI46" s="73" t="str">
        <f t="shared" si="8"/>
        <v/>
      </c>
      <c r="AJ46" s="187" t="str">
        <f t="shared" si="1"/>
        <v>1825-V3</v>
      </c>
    </row>
    <row r="47" spans="2:36" ht="16.05" customHeight="1" x14ac:dyDescent="0.3">
      <c r="B47" s="38" t="s">
        <v>7</v>
      </c>
      <c r="C47" s="39">
        <v>45782</v>
      </c>
      <c r="D47" s="40">
        <v>0.625</v>
      </c>
      <c r="E47" s="41" t="s">
        <v>29</v>
      </c>
      <c r="F47" s="129">
        <v>18</v>
      </c>
      <c r="G47" s="43">
        <f t="shared" si="4"/>
        <v>25</v>
      </c>
      <c r="H47" s="44" t="s">
        <v>74</v>
      </c>
      <c r="I47" s="168" t="str">
        <f t="shared" si="5"/>
        <v>1825-V2</v>
      </c>
      <c r="J47" s="44"/>
      <c r="K47" s="44"/>
      <c r="L47" s="44"/>
      <c r="M47" s="44"/>
      <c r="N47" s="44"/>
      <c r="O47" s="44"/>
      <c r="P47" s="45" t="s">
        <v>3</v>
      </c>
      <c r="Q47" s="58"/>
      <c r="R47" s="58"/>
      <c r="S47" s="68">
        <v>0.41770000000000002</v>
      </c>
      <c r="T47" s="46"/>
      <c r="U47" s="45"/>
      <c r="V47" s="59"/>
      <c r="W47" s="59"/>
      <c r="X47" s="59"/>
      <c r="Y47" s="37" t="str">
        <f t="shared" si="9"/>
        <v/>
      </c>
      <c r="Z47" s="176" t="s">
        <v>10</v>
      </c>
      <c r="AA47" s="59" t="s">
        <v>69</v>
      </c>
      <c r="AB47" s="46">
        <v>0</v>
      </c>
      <c r="AC47" s="45"/>
      <c r="AD47" s="60"/>
      <c r="AE47" s="71" t="str">
        <f t="shared" si="6"/>
        <v/>
      </c>
      <c r="AF47" s="60"/>
      <c r="AG47" s="71" t="str">
        <f t="shared" si="7"/>
        <v/>
      </c>
      <c r="AH47" s="60"/>
      <c r="AI47" s="74" t="str">
        <f t="shared" si="8"/>
        <v/>
      </c>
      <c r="AJ47" s="166" t="str">
        <f t="shared" si="1"/>
        <v>1825-V2</v>
      </c>
    </row>
    <row r="48" spans="2:36" s="188" customFormat="1" ht="16.05" customHeight="1" x14ac:dyDescent="0.3">
      <c r="B48" s="47" t="s">
        <v>133</v>
      </c>
      <c r="C48" s="173">
        <v>45782</v>
      </c>
      <c r="D48" s="131">
        <v>0.75</v>
      </c>
      <c r="E48" s="49" t="s">
        <v>132</v>
      </c>
      <c r="F48" s="130">
        <v>19</v>
      </c>
      <c r="G48" s="130">
        <f t="shared" si="4"/>
        <v>25</v>
      </c>
      <c r="H48" s="52" t="s">
        <v>73</v>
      </c>
      <c r="I48" s="175" t="str">
        <f t="shared" si="5"/>
        <v>1925-V1</v>
      </c>
      <c r="J48" s="53"/>
      <c r="K48" s="53"/>
      <c r="L48" s="53"/>
      <c r="M48" s="53"/>
      <c r="N48" s="53"/>
      <c r="O48" s="53"/>
      <c r="P48" s="174" t="s">
        <v>3</v>
      </c>
      <c r="Q48" s="54" t="s">
        <v>139</v>
      </c>
      <c r="R48" s="54" t="s">
        <v>89</v>
      </c>
      <c r="S48" s="69"/>
      <c r="T48" s="56"/>
      <c r="U48" s="54"/>
      <c r="V48" s="57"/>
      <c r="W48" s="57"/>
      <c r="X48" s="57"/>
      <c r="Y48" s="36"/>
      <c r="Z48" s="61"/>
      <c r="AA48" s="57"/>
      <c r="AB48" s="56"/>
      <c r="AC48" s="54"/>
      <c r="AD48" s="62"/>
      <c r="AE48" s="72"/>
      <c r="AF48" s="62"/>
      <c r="AG48" s="72"/>
      <c r="AH48" s="62"/>
      <c r="AI48" s="73"/>
      <c r="AJ48" s="187" t="str">
        <f t="shared" si="1"/>
        <v>1925-V1</v>
      </c>
    </row>
    <row r="49" spans="2:36" ht="16.05" customHeight="1" x14ac:dyDescent="0.3">
      <c r="B49" s="38" t="s">
        <v>6</v>
      </c>
      <c r="C49" s="39">
        <v>45782</v>
      </c>
      <c r="D49" s="40">
        <v>0.625</v>
      </c>
      <c r="E49" s="41" t="s">
        <v>29</v>
      </c>
      <c r="F49" s="129">
        <v>18</v>
      </c>
      <c r="G49" s="43">
        <f t="shared" si="4"/>
        <v>25</v>
      </c>
      <c r="H49" s="44" t="s">
        <v>75</v>
      </c>
      <c r="I49" s="168" t="str">
        <f t="shared" si="5"/>
        <v>1825-V3</v>
      </c>
      <c r="J49" s="44"/>
      <c r="K49" s="44"/>
      <c r="L49" s="44"/>
      <c r="M49" s="44"/>
      <c r="N49" s="44"/>
      <c r="O49" s="44"/>
      <c r="P49" s="45" t="s">
        <v>3</v>
      </c>
      <c r="Q49" s="58"/>
      <c r="R49" s="58"/>
      <c r="S49" s="68">
        <v>0.44030000000000002</v>
      </c>
      <c r="T49" s="46"/>
      <c r="U49" s="45"/>
      <c r="V49" s="59"/>
      <c r="W49" s="59"/>
      <c r="X49" s="59"/>
      <c r="Y49" s="37" t="str">
        <f t="shared" si="9"/>
        <v/>
      </c>
      <c r="Z49" s="63" t="s">
        <v>11</v>
      </c>
      <c r="AA49" s="59" t="s">
        <v>67</v>
      </c>
      <c r="AB49" s="46">
        <v>0</v>
      </c>
      <c r="AC49" s="45"/>
      <c r="AD49" s="60"/>
      <c r="AE49" s="71" t="str">
        <f t="shared" si="6"/>
        <v/>
      </c>
      <c r="AF49" s="60"/>
      <c r="AG49" s="71" t="str">
        <f t="shared" si="7"/>
        <v/>
      </c>
      <c r="AH49" s="60"/>
      <c r="AI49" s="74" t="str">
        <f t="shared" si="8"/>
        <v/>
      </c>
      <c r="AJ49" s="166" t="str">
        <f t="shared" si="1"/>
        <v>1825-V3</v>
      </c>
    </row>
    <row r="50" spans="2:36" s="188" customFormat="1" ht="16.05" customHeight="1" x14ac:dyDescent="0.3">
      <c r="B50" s="47" t="s">
        <v>7</v>
      </c>
      <c r="C50" s="48">
        <v>45782</v>
      </c>
      <c r="D50" s="49">
        <v>0.625</v>
      </c>
      <c r="E50" s="50" t="s">
        <v>32</v>
      </c>
      <c r="F50" s="130">
        <v>18</v>
      </c>
      <c r="G50" s="52">
        <f t="shared" si="4"/>
        <v>25</v>
      </c>
      <c r="H50" s="53" t="s">
        <v>73</v>
      </c>
      <c r="I50" s="175" t="str">
        <f t="shared" si="5"/>
        <v>1825-V1</v>
      </c>
      <c r="J50" s="53"/>
      <c r="K50" s="53"/>
      <c r="L50" s="53"/>
      <c r="M50" s="53"/>
      <c r="N50" s="53"/>
      <c r="O50" s="53"/>
      <c r="P50" s="54" t="s">
        <v>3</v>
      </c>
      <c r="Q50" s="55"/>
      <c r="R50" s="55"/>
      <c r="S50" s="69">
        <v>4.5499999999999999E-2</v>
      </c>
      <c r="T50" s="56"/>
      <c r="U50" s="54"/>
      <c r="V50" s="57"/>
      <c r="W50" s="57"/>
      <c r="X50" s="57"/>
      <c r="Y50" s="36" t="str">
        <f t="shared" si="9"/>
        <v/>
      </c>
      <c r="Z50" s="64"/>
      <c r="AA50" s="57"/>
      <c r="AB50" s="56"/>
      <c r="AC50" s="54"/>
      <c r="AD50" s="62">
        <v>13</v>
      </c>
      <c r="AE50" s="72">
        <f t="shared" si="6"/>
        <v>0.74</v>
      </c>
      <c r="AF50" s="62">
        <v>7.3</v>
      </c>
      <c r="AG50" s="72">
        <f t="shared" si="7"/>
        <v>0.14599999999999999</v>
      </c>
      <c r="AH50" s="62">
        <v>4</v>
      </c>
      <c r="AI50" s="73">
        <f t="shared" si="8"/>
        <v>0.08</v>
      </c>
      <c r="AJ50" s="187" t="str">
        <f t="shared" si="1"/>
        <v>1825-V1</v>
      </c>
    </row>
    <row r="51" spans="2:36" ht="16.05" customHeight="1" x14ac:dyDescent="0.3">
      <c r="B51" s="38" t="s">
        <v>7</v>
      </c>
      <c r="C51" s="39">
        <v>45783</v>
      </c>
      <c r="D51" s="40">
        <v>0.375</v>
      </c>
      <c r="E51" s="41" t="s">
        <v>30</v>
      </c>
      <c r="F51" s="129">
        <v>18</v>
      </c>
      <c r="G51" s="43">
        <f t="shared" ref="G51:G125" si="10">IF(COUNTA(B51),25,"")</f>
        <v>25</v>
      </c>
      <c r="H51" s="44" t="s">
        <v>75</v>
      </c>
      <c r="I51" s="168" t="str">
        <f t="shared" si="5"/>
        <v>1825-V3</v>
      </c>
      <c r="J51" s="44"/>
      <c r="K51" s="44"/>
      <c r="L51" s="44"/>
      <c r="M51" s="44"/>
      <c r="N51" s="44"/>
      <c r="O51" s="44"/>
      <c r="P51" s="45" t="s">
        <v>3</v>
      </c>
      <c r="Q51" s="58"/>
      <c r="R51" s="58"/>
      <c r="S51" s="68">
        <v>0.39750000000000002</v>
      </c>
      <c r="T51" s="46"/>
      <c r="U51" s="45"/>
      <c r="V51" s="59"/>
      <c r="W51" s="59"/>
      <c r="X51" s="59"/>
      <c r="Y51" s="37" t="str">
        <f t="shared" si="9"/>
        <v/>
      </c>
      <c r="Z51" s="59"/>
      <c r="AA51" s="59"/>
      <c r="AB51" s="46"/>
      <c r="AC51" s="45"/>
      <c r="AD51" s="60"/>
      <c r="AE51" s="71" t="str">
        <f t="shared" si="6"/>
        <v/>
      </c>
      <c r="AF51" s="60"/>
      <c r="AG51" s="71" t="str">
        <f t="shared" si="7"/>
        <v/>
      </c>
      <c r="AH51" s="60"/>
      <c r="AI51" s="74" t="str">
        <f t="shared" si="8"/>
        <v/>
      </c>
      <c r="AJ51" s="166" t="str">
        <f t="shared" si="1"/>
        <v>1825-V3</v>
      </c>
    </row>
    <row r="52" spans="2:36" s="188" customFormat="1" ht="16.05" customHeight="1" x14ac:dyDescent="0.3">
      <c r="B52" s="47" t="s">
        <v>6</v>
      </c>
      <c r="C52" s="48">
        <v>45783</v>
      </c>
      <c r="D52" s="49">
        <v>0.375</v>
      </c>
      <c r="E52" s="50" t="s">
        <v>30</v>
      </c>
      <c r="F52" s="130">
        <v>18</v>
      </c>
      <c r="G52" s="52">
        <f t="shared" si="10"/>
        <v>25</v>
      </c>
      <c r="H52" s="53" t="s">
        <v>74</v>
      </c>
      <c r="I52" s="175" t="str">
        <f t="shared" si="5"/>
        <v>1825-V2</v>
      </c>
      <c r="J52" s="53"/>
      <c r="K52" s="53"/>
      <c r="L52" s="53"/>
      <c r="M52" s="53"/>
      <c r="N52" s="53"/>
      <c r="O52" s="53"/>
      <c r="P52" s="54" t="s">
        <v>3</v>
      </c>
      <c r="Q52" s="55"/>
      <c r="R52" s="55"/>
      <c r="S52" s="69">
        <v>0.42130000000000001</v>
      </c>
      <c r="T52" s="56"/>
      <c r="U52" s="54"/>
      <c r="V52" s="57"/>
      <c r="W52" s="57"/>
      <c r="X52" s="57"/>
      <c r="Y52" s="36" t="str">
        <f t="shared" si="9"/>
        <v/>
      </c>
      <c r="Z52" s="61"/>
      <c r="AA52" s="57"/>
      <c r="AB52" s="56"/>
      <c r="AC52" s="54"/>
      <c r="AD52" s="62"/>
      <c r="AE52" s="72" t="str">
        <f t="shared" si="6"/>
        <v/>
      </c>
      <c r="AF52" s="62"/>
      <c r="AG52" s="72" t="str">
        <f t="shared" si="7"/>
        <v/>
      </c>
      <c r="AH52" s="62"/>
      <c r="AI52" s="73" t="str">
        <f t="shared" si="8"/>
        <v/>
      </c>
      <c r="AJ52" s="187" t="str">
        <f t="shared" si="1"/>
        <v>1825-V2</v>
      </c>
    </row>
    <row r="53" spans="2:36" ht="16.05" customHeight="1" x14ac:dyDescent="0.3">
      <c r="B53" s="38" t="s">
        <v>6</v>
      </c>
      <c r="C53" s="39">
        <v>45783</v>
      </c>
      <c r="D53" s="40">
        <v>0.375</v>
      </c>
      <c r="E53" s="41" t="s">
        <v>26</v>
      </c>
      <c r="F53" s="129">
        <v>19</v>
      </c>
      <c r="G53" s="43">
        <f t="shared" si="10"/>
        <v>25</v>
      </c>
      <c r="H53" s="44" t="s">
        <v>73</v>
      </c>
      <c r="I53" s="168" t="str">
        <f t="shared" si="5"/>
        <v>1925-V1</v>
      </c>
      <c r="J53" s="44"/>
      <c r="K53" s="44"/>
      <c r="L53" s="44"/>
      <c r="M53" s="44"/>
      <c r="N53" s="44"/>
      <c r="O53" s="44"/>
      <c r="P53" s="45" t="s">
        <v>3</v>
      </c>
      <c r="Q53" s="58"/>
      <c r="R53" s="58"/>
      <c r="S53" s="68">
        <v>0.33689999999999998</v>
      </c>
      <c r="T53" s="46">
        <v>0.11</v>
      </c>
      <c r="U53" s="45"/>
      <c r="V53" s="59"/>
      <c r="W53" s="59"/>
      <c r="X53" s="59"/>
      <c r="Y53" s="37" t="str">
        <f t="shared" si="9"/>
        <v/>
      </c>
      <c r="Z53" s="63"/>
      <c r="AA53" s="59"/>
      <c r="AB53" s="46"/>
      <c r="AC53" s="45"/>
      <c r="AD53" s="60"/>
      <c r="AE53" s="71" t="str">
        <f t="shared" si="6"/>
        <v/>
      </c>
      <c r="AF53" s="60"/>
      <c r="AG53" s="71" t="str">
        <f t="shared" si="7"/>
        <v/>
      </c>
      <c r="AH53" s="60"/>
      <c r="AI53" s="74" t="str">
        <f t="shared" si="8"/>
        <v/>
      </c>
      <c r="AJ53" s="166" t="str">
        <f t="shared" si="1"/>
        <v>1925-V1</v>
      </c>
    </row>
    <row r="54" spans="2:36" s="188" customFormat="1" ht="16.05" customHeight="1" x14ac:dyDescent="0.3">
      <c r="B54" s="47" t="s">
        <v>133</v>
      </c>
      <c r="C54" s="173">
        <v>45784</v>
      </c>
      <c r="D54" s="131">
        <v>0.75</v>
      </c>
      <c r="E54" s="49" t="s">
        <v>132</v>
      </c>
      <c r="F54" s="130">
        <v>19</v>
      </c>
      <c r="G54" s="130">
        <f t="shared" si="10"/>
        <v>25</v>
      </c>
      <c r="H54" s="52" t="s">
        <v>74</v>
      </c>
      <c r="I54" s="175" t="str">
        <f t="shared" si="5"/>
        <v>1925-V2</v>
      </c>
      <c r="J54" s="53"/>
      <c r="K54" s="53"/>
      <c r="L54" s="53"/>
      <c r="M54" s="53"/>
      <c r="N54" s="53"/>
      <c r="O54" s="53"/>
      <c r="P54" s="174" t="s">
        <v>14</v>
      </c>
      <c r="Q54" s="54" t="s">
        <v>146</v>
      </c>
      <c r="R54" s="54" t="s">
        <v>14</v>
      </c>
      <c r="S54" s="69"/>
      <c r="T54" s="56"/>
      <c r="U54" s="54"/>
      <c r="V54" s="57"/>
      <c r="W54" s="57"/>
      <c r="X54" s="57"/>
      <c r="Y54" s="36"/>
      <c r="Z54" s="64"/>
      <c r="AA54" s="57"/>
      <c r="AB54" s="56"/>
      <c r="AC54" s="54"/>
      <c r="AD54" s="62"/>
      <c r="AE54" s="72"/>
      <c r="AF54" s="62"/>
      <c r="AG54" s="72"/>
      <c r="AH54" s="62"/>
      <c r="AI54" s="73"/>
      <c r="AJ54" s="187" t="str">
        <f t="shared" si="1"/>
        <v>1925-V2</v>
      </c>
    </row>
    <row r="55" spans="2:36" ht="16.05" customHeight="1" x14ac:dyDescent="0.3">
      <c r="B55" s="38" t="s">
        <v>6</v>
      </c>
      <c r="C55" s="39">
        <v>45784</v>
      </c>
      <c r="D55" s="40">
        <v>0.375</v>
      </c>
      <c r="E55" s="41" t="s">
        <v>27</v>
      </c>
      <c r="F55" s="129">
        <v>19</v>
      </c>
      <c r="G55" s="43">
        <f t="shared" si="10"/>
        <v>25</v>
      </c>
      <c r="H55" s="44" t="s">
        <v>73</v>
      </c>
      <c r="I55" s="168" t="str">
        <f t="shared" si="5"/>
        <v>1925-V1</v>
      </c>
      <c r="J55" s="44"/>
      <c r="K55" s="44"/>
      <c r="L55" s="44"/>
      <c r="M55" s="44"/>
      <c r="N55" s="44"/>
      <c r="O55" s="44"/>
      <c r="P55" s="45" t="s">
        <v>3</v>
      </c>
      <c r="Q55" s="58"/>
      <c r="R55" s="58"/>
      <c r="S55" s="68">
        <v>0.42549999999999999</v>
      </c>
      <c r="T55" s="46">
        <v>0.78</v>
      </c>
      <c r="U55" s="45">
        <v>22</v>
      </c>
      <c r="V55" s="59">
        <v>20</v>
      </c>
      <c r="W55" s="59">
        <v>20</v>
      </c>
      <c r="X55" s="59">
        <v>38</v>
      </c>
      <c r="Y55" s="37">
        <f t="shared" si="9"/>
        <v>226</v>
      </c>
      <c r="Z55" s="63"/>
      <c r="AA55" s="59"/>
      <c r="AB55" s="46"/>
      <c r="AC55" s="45"/>
      <c r="AD55" s="60"/>
      <c r="AE55" s="71" t="str">
        <f t="shared" si="6"/>
        <v/>
      </c>
      <c r="AF55" s="60"/>
      <c r="AG55" s="71" t="str">
        <f t="shared" si="7"/>
        <v/>
      </c>
      <c r="AH55" s="60"/>
      <c r="AI55" s="74" t="str">
        <f t="shared" si="8"/>
        <v/>
      </c>
      <c r="AJ55" s="166" t="str">
        <f t="shared" si="1"/>
        <v>1925-V1</v>
      </c>
    </row>
    <row r="56" spans="2:36" s="188" customFormat="1" ht="16.05" customHeight="1" x14ac:dyDescent="0.3">
      <c r="B56" s="47" t="s">
        <v>7</v>
      </c>
      <c r="C56" s="48">
        <v>45784</v>
      </c>
      <c r="D56" s="49">
        <v>0.375</v>
      </c>
      <c r="E56" s="50" t="s">
        <v>31</v>
      </c>
      <c r="F56" s="130">
        <v>18</v>
      </c>
      <c r="G56" s="52">
        <f t="shared" si="10"/>
        <v>25</v>
      </c>
      <c r="H56" s="53" t="s">
        <v>75</v>
      </c>
      <c r="I56" s="175" t="str">
        <f t="shared" si="5"/>
        <v>1825-V3</v>
      </c>
      <c r="J56" s="53"/>
      <c r="K56" s="53"/>
      <c r="L56" s="53"/>
      <c r="M56" s="53"/>
      <c r="N56" s="53"/>
      <c r="O56" s="53"/>
      <c r="P56" s="54" t="s">
        <v>3</v>
      </c>
      <c r="Q56" s="55"/>
      <c r="R56" s="55"/>
      <c r="S56" s="69">
        <v>0.41789999999999999</v>
      </c>
      <c r="T56" s="56"/>
      <c r="U56" s="54"/>
      <c r="V56" s="57"/>
      <c r="W56" s="57"/>
      <c r="X56" s="57"/>
      <c r="Y56" s="36" t="str">
        <f t="shared" si="9"/>
        <v/>
      </c>
      <c r="Z56" s="57"/>
      <c r="AA56" s="57"/>
      <c r="AB56" s="56"/>
      <c r="AC56" s="54"/>
      <c r="AD56" s="62"/>
      <c r="AE56" s="72" t="str">
        <f t="shared" si="6"/>
        <v/>
      </c>
      <c r="AF56" s="62"/>
      <c r="AG56" s="72" t="str">
        <f t="shared" si="7"/>
        <v/>
      </c>
      <c r="AH56" s="62"/>
      <c r="AI56" s="73" t="str">
        <f t="shared" si="8"/>
        <v/>
      </c>
      <c r="AJ56" s="187" t="str">
        <f t="shared" si="1"/>
        <v>1825-V3</v>
      </c>
    </row>
    <row r="57" spans="2:36" ht="16.05" customHeight="1" x14ac:dyDescent="0.3">
      <c r="B57" s="38" t="s">
        <v>6</v>
      </c>
      <c r="C57" s="39">
        <v>45785</v>
      </c>
      <c r="D57" s="40">
        <v>0.45833333333333298</v>
      </c>
      <c r="E57" s="41" t="s">
        <v>28</v>
      </c>
      <c r="F57" s="129">
        <v>19</v>
      </c>
      <c r="G57" s="43">
        <f t="shared" si="10"/>
        <v>25</v>
      </c>
      <c r="H57" s="44" t="s">
        <v>73</v>
      </c>
      <c r="I57" s="168" t="str">
        <f t="shared" si="5"/>
        <v>1925-V1</v>
      </c>
      <c r="J57" s="44"/>
      <c r="K57" s="44"/>
      <c r="L57" s="44"/>
      <c r="M57" s="44"/>
      <c r="N57" s="44"/>
      <c r="O57" s="44"/>
      <c r="P57" s="45" t="s">
        <v>3</v>
      </c>
      <c r="Q57" s="58"/>
      <c r="R57" s="58"/>
      <c r="S57" s="68">
        <v>0.43540000000000001</v>
      </c>
      <c r="T57" s="46"/>
      <c r="U57" s="45"/>
      <c r="V57" s="59"/>
      <c r="W57" s="59"/>
      <c r="X57" s="59"/>
      <c r="Y57" s="37" t="str">
        <f t="shared" si="9"/>
        <v/>
      </c>
      <c r="Z57" s="176"/>
      <c r="AA57" s="59"/>
      <c r="AB57" s="46"/>
      <c r="AC57" s="45"/>
      <c r="AD57" s="60"/>
      <c r="AE57" s="71" t="str">
        <f t="shared" si="6"/>
        <v/>
      </c>
      <c r="AF57" s="60"/>
      <c r="AG57" s="71" t="str">
        <f t="shared" si="7"/>
        <v/>
      </c>
      <c r="AH57" s="60"/>
      <c r="AI57" s="74" t="str">
        <f t="shared" si="8"/>
        <v/>
      </c>
      <c r="AJ57" s="166" t="str">
        <f t="shared" si="1"/>
        <v>1925-V1</v>
      </c>
    </row>
    <row r="58" spans="2:36" s="188" customFormat="1" ht="16.05" customHeight="1" x14ac:dyDescent="0.3">
      <c r="B58" s="47" t="s">
        <v>133</v>
      </c>
      <c r="C58" s="173">
        <v>45786</v>
      </c>
      <c r="D58" s="131">
        <v>0.5</v>
      </c>
      <c r="E58" s="49" t="s">
        <v>132</v>
      </c>
      <c r="F58" s="130">
        <v>19</v>
      </c>
      <c r="G58" s="130">
        <f t="shared" si="10"/>
        <v>25</v>
      </c>
      <c r="H58" s="52" t="s">
        <v>75</v>
      </c>
      <c r="I58" s="175" t="str">
        <f t="shared" si="5"/>
        <v>1925-V3</v>
      </c>
      <c r="J58" s="53"/>
      <c r="K58" s="53"/>
      <c r="L58" s="53"/>
      <c r="M58" s="53"/>
      <c r="N58" s="53"/>
      <c r="O58" s="53"/>
      <c r="P58" s="174" t="s">
        <v>14</v>
      </c>
      <c r="Q58" s="54"/>
      <c r="R58" s="54"/>
      <c r="S58" s="69"/>
      <c r="T58" s="56"/>
      <c r="U58" s="54"/>
      <c r="V58" s="57"/>
      <c r="W58" s="57"/>
      <c r="X58" s="57"/>
      <c r="Y58" s="36"/>
      <c r="Z58" s="61"/>
      <c r="AA58" s="57"/>
      <c r="AB58" s="56"/>
      <c r="AC58" s="54"/>
      <c r="AD58" s="62"/>
      <c r="AE58" s="72"/>
      <c r="AF58" s="62"/>
      <c r="AG58" s="72"/>
      <c r="AH58" s="62"/>
      <c r="AI58" s="73"/>
      <c r="AJ58" s="187" t="str">
        <f t="shared" si="1"/>
        <v>1925-V3</v>
      </c>
    </row>
    <row r="59" spans="2:36" ht="16.05" customHeight="1" x14ac:dyDescent="0.3">
      <c r="B59" s="38" t="s">
        <v>6</v>
      </c>
      <c r="C59" s="39">
        <v>45786</v>
      </c>
      <c r="D59" s="40">
        <v>0.5</v>
      </c>
      <c r="E59" s="41"/>
      <c r="F59" s="129">
        <v>18</v>
      </c>
      <c r="G59" s="43">
        <f t="shared" si="10"/>
        <v>25</v>
      </c>
      <c r="H59" s="44" t="s">
        <v>75</v>
      </c>
      <c r="I59" s="168" t="str">
        <f t="shared" si="5"/>
        <v>1825-V3</v>
      </c>
      <c r="J59" s="44"/>
      <c r="K59" s="44"/>
      <c r="L59" s="44"/>
      <c r="M59" s="44"/>
      <c r="N59" s="44"/>
      <c r="O59" s="44"/>
      <c r="P59" s="45" t="s">
        <v>3</v>
      </c>
      <c r="Q59" s="58"/>
      <c r="R59" s="58"/>
      <c r="S59" s="68">
        <v>3.6900000000000002E-2</v>
      </c>
      <c r="T59" s="46"/>
      <c r="U59" s="45"/>
      <c r="V59" s="59"/>
      <c r="W59" s="59"/>
      <c r="X59" s="59"/>
      <c r="Y59" s="37" t="str">
        <f t="shared" si="9"/>
        <v/>
      </c>
      <c r="Z59" s="63"/>
      <c r="AA59" s="59"/>
      <c r="AB59" s="46"/>
      <c r="AC59" s="45"/>
      <c r="AD59" s="60">
        <v>7.3</v>
      </c>
      <c r="AE59" s="71">
        <f t="shared" si="6"/>
        <v>0.85400000000000009</v>
      </c>
      <c r="AF59" s="60">
        <v>3</v>
      </c>
      <c r="AG59" s="71">
        <f t="shared" si="7"/>
        <v>0.06</v>
      </c>
      <c r="AH59" s="60">
        <v>1.1000000000000001</v>
      </c>
      <c r="AI59" s="74">
        <f t="shared" si="8"/>
        <v>2.2000000000000002E-2</v>
      </c>
      <c r="AJ59" s="166" t="str">
        <f t="shared" si="1"/>
        <v>1825-V3</v>
      </c>
    </row>
    <row r="60" spans="2:36" s="188" customFormat="1" ht="16.05" customHeight="1" x14ac:dyDescent="0.3">
      <c r="B60" s="47" t="s">
        <v>7</v>
      </c>
      <c r="C60" s="48">
        <v>45786</v>
      </c>
      <c r="D60" s="49">
        <v>0.5</v>
      </c>
      <c r="E60" s="50"/>
      <c r="F60" s="130">
        <v>19</v>
      </c>
      <c r="G60" s="52">
        <f t="shared" si="10"/>
        <v>25</v>
      </c>
      <c r="H60" s="53" t="s">
        <v>74</v>
      </c>
      <c r="I60" s="175" t="str">
        <f t="shared" si="5"/>
        <v>1925-V2</v>
      </c>
      <c r="J60" s="53"/>
      <c r="K60" s="53"/>
      <c r="L60" s="53"/>
      <c r="M60" s="53"/>
      <c r="N60" s="53"/>
      <c r="O60" s="53"/>
      <c r="P60" s="54" t="s">
        <v>14</v>
      </c>
      <c r="Q60" s="55"/>
      <c r="R60" s="55"/>
      <c r="S60" s="69">
        <v>0.43890000000000001</v>
      </c>
      <c r="T60" s="56"/>
      <c r="U60" s="54"/>
      <c r="V60" s="57"/>
      <c r="W60" s="57"/>
      <c r="X60" s="57"/>
      <c r="Y60" s="36" t="str">
        <f t="shared" si="9"/>
        <v/>
      </c>
      <c r="Z60" s="64"/>
      <c r="AA60" s="57"/>
      <c r="AB60" s="56"/>
      <c r="AC60" s="54"/>
      <c r="AD60" s="62"/>
      <c r="AE60" s="72" t="str">
        <f t="shared" si="6"/>
        <v/>
      </c>
      <c r="AF60" s="62"/>
      <c r="AG60" s="72" t="str">
        <f t="shared" si="7"/>
        <v/>
      </c>
      <c r="AH60" s="62"/>
      <c r="AI60" s="73" t="str">
        <f t="shared" si="8"/>
        <v/>
      </c>
      <c r="AJ60" s="187" t="str">
        <f t="shared" si="1"/>
        <v>1925-V2</v>
      </c>
    </row>
    <row r="61" spans="2:36" ht="16.05" customHeight="1" x14ac:dyDescent="0.3">
      <c r="B61" s="38" t="s">
        <v>6</v>
      </c>
      <c r="C61" s="39">
        <v>45786</v>
      </c>
      <c r="D61" s="40">
        <v>0.5</v>
      </c>
      <c r="E61" s="41"/>
      <c r="F61" s="130">
        <v>19</v>
      </c>
      <c r="G61" s="43">
        <f t="shared" si="10"/>
        <v>25</v>
      </c>
      <c r="H61" s="44" t="s">
        <v>73</v>
      </c>
      <c r="I61" s="168" t="str">
        <f t="shared" si="5"/>
        <v>1925-V1</v>
      </c>
      <c r="J61" s="44"/>
      <c r="K61" s="44"/>
      <c r="L61" s="44"/>
      <c r="M61" s="44"/>
      <c r="N61" s="44"/>
      <c r="O61" s="44"/>
      <c r="P61" s="45" t="s">
        <v>3</v>
      </c>
      <c r="Q61" s="58"/>
      <c r="R61" s="58"/>
      <c r="S61" s="68">
        <v>0.4103</v>
      </c>
      <c r="T61" s="46"/>
      <c r="U61" s="45"/>
      <c r="V61" s="59"/>
      <c r="W61" s="59"/>
      <c r="X61" s="59"/>
      <c r="Y61" s="37" t="str">
        <f t="shared" si="9"/>
        <v/>
      </c>
      <c r="Z61" s="59" t="s">
        <v>11</v>
      </c>
      <c r="AA61" s="59" t="s">
        <v>67</v>
      </c>
      <c r="AB61" s="46"/>
      <c r="AC61" s="45"/>
      <c r="AD61" s="60"/>
      <c r="AE61" s="71" t="str">
        <f t="shared" si="6"/>
        <v/>
      </c>
      <c r="AF61" s="60"/>
      <c r="AG61" s="71" t="str">
        <f t="shared" si="7"/>
        <v/>
      </c>
      <c r="AH61" s="60"/>
      <c r="AI61" s="74" t="str">
        <f t="shared" si="8"/>
        <v/>
      </c>
      <c r="AJ61" s="166" t="str">
        <f t="shared" si="1"/>
        <v>1925-V1</v>
      </c>
    </row>
    <row r="62" spans="2:36" s="188" customFormat="1" ht="16.05" customHeight="1" x14ac:dyDescent="0.3">
      <c r="B62" s="47" t="s">
        <v>6</v>
      </c>
      <c r="C62" s="48">
        <v>45789</v>
      </c>
      <c r="D62" s="49">
        <v>0.625</v>
      </c>
      <c r="E62" s="50"/>
      <c r="F62" s="130">
        <v>19</v>
      </c>
      <c r="G62" s="52">
        <f t="shared" si="10"/>
        <v>25</v>
      </c>
      <c r="H62" s="53" t="s">
        <v>73</v>
      </c>
      <c r="I62" s="175" t="str">
        <f t="shared" si="5"/>
        <v>1925-V1</v>
      </c>
      <c r="J62" s="53"/>
      <c r="K62" s="53"/>
      <c r="L62" s="53"/>
      <c r="M62" s="53"/>
      <c r="N62" s="53"/>
      <c r="O62" s="53"/>
      <c r="P62" s="54" t="s">
        <v>3</v>
      </c>
      <c r="Q62" s="55"/>
      <c r="R62" s="55"/>
      <c r="S62" s="69">
        <v>4.48E-2</v>
      </c>
      <c r="T62" s="56"/>
      <c r="U62" s="54"/>
      <c r="V62" s="57"/>
      <c r="W62" s="57"/>
      <c r="X62" s="57"/>
      <c r="Y62" s="36" t="str">
        <f t="shared" si="9"/>
        <v/>
      </c>
      <c r="Z62" s="61"/>
      <c r="AA62" s="57"/>
      <c r="AB62" s="56"/>
      <c r="AC62" s="54"/>
      <c r="AD62" s="62">
        <v>14.7</v>
      </c>
      <c r="AE62" s="72">
        <f t="shared" si="6"/>
        <v>0.70599999999999996</v>
      </c>
      <c r="AF62" s="62">
        <v>6.6</v>
      </c>
      <c r="AG62" s="72">
        <f t="shared" si="7"/>
        <v>0.13200000000000001</v>
      </c>
      <c r="AH62" s="62">
        <v>2</v>
      </c>
      <c r="AI62" s="73">
        <f t="shared" si="8"/>
        <v>0.04</v>
      </c>
      <c r="AJ62" s="187" t="str">
        <f t="shared" si="1"/>
        <v>1925-V1</v>
      </c>
    </row>
    <row r="63" spans="2:36" ht="16.05" customHeight="1" x14ac:dyDescent="0.3">
      <c r="B63" s="38" t="s">
        <v>7</v>
      </c>
      <c r="C63" s="39">
        <v>45789</v>
      </c>
      <c r="D63" s="40">
        <v>0.625</v>
      </c>
      <c r="E63" s="41"/>
      <c r="F63" s="129">
        <v>19</v>
      </c>
      <c r="G63" s="43">
        <f t="shared" si="10"/>
        <v>25</v>
      </c>
      <c r="H63" s="44" t="s">
        <v>74</v>
      </c>
      <c r="I63" s="168" t="str">
        <f t="shared" si="5"/>
        <v>1925-V2</v>
      </c>
      <c r="J63" s="44"/>
      <c r="K63" s="44"/>
      <c r="L63" s="44"/>
      <c r="M63" s="44"/>
      <c r="N63" s="44"/>
      <c r="O63" s="44"/>
      <c r="P63" s="45" t="s">
        <v>14</v>
      </c>
      <c r="Q63" s="58"/>
      <c r="R63" s="58"/>
      <c r="S63" s="68">
        <v>0.41839999999999999</v>
      </c>
      <c r="T63" s="46"/>
      <c r="U63" s="45"/>
      <c r="V63" s="59"/>
      <c r="W63" s="59"/>
      <c r="X63" s="59"/>
      <c r="Y63" s="37" t="str">
        <f t="shared" si="9"/>
        <v/>
      </c>
      <c r="Z63" s="63"/>
      <c r="AA63" s="59"/>
      <c r="AB63" s="46"/>
      <c r="AC63" s="45"/>
      <c r="AD63" s="60"/>
      <c r="AE63" s="71" t="str">
        <f t="shared" si="6"/>
        <v/>
      </c>
      <c r="AF63" s="60"/>
      <c r="AG63" s="71" t="str">
        <f t="shared" si="7"/>
        <v/>
      </c>
      <c r="AH63" s="60"/>
      <c r="AI63" s="74" t="str">
        <f t="shared" si="8"/>
        <v/>
      </c>
      <c r="AJ63" s="166" t="str">
        <f t="shared" si="1"/>
        <v>1925-V2</v>
      </c>
    </row>
    <row r="64" spans="2:36" s="188" customFormat="1" ht="16.05" customHeight="1" x14ac:dyDescent="0.3">
      <c r="B64" s="47" t="s">
        <v>6</v>
      </c>
      <c r="C64" s="48">
        <v>45784</v>
      </c>
      <c r="D64" s="49">
        <v>0.375</v>
      </c>
      <c r="E64" s="50"/>
      <c r="F64" s="130">
        <v>18</v>
      </c>
      <c r="G64" s="52">
        <f t="shared" si="10"/>
        <v>25</v>
      </c>
      <c r="H64" s="53" t="s">
        <v>74</v>
      </c>
      <c r="I64" s="175" t="str">
        <f t="shared" si="5"/>
        <v>1825-V2</v>
      </c>
      <c r="J64" s="53"/>
      <c r="K64" s="53"/>
      <c r="L64" s="53"/>
      <c r="M64" s="53"/>
      <c r="N64" s="53"/>
      <c r="O64" s="53"/>
      <c r="P64" s="54" t="s">
        <v>3</v>
      </c>
      <c r="Q64" s="55"/>
      <c r="R64" s="55"/>
      <c r="S64" s="69">
        <v>3.5099999999999999E-2</v>
      </c>
      <c r="T64" s="56"/>
      <c r="U64" s="54"/>
      <c r="V64" s="57"/>
      <c r="W64" s="57"/>
      <c r="X64" s="57"/>
      <c r="Y64" s="36" t="str">
        <f t="shared" si="9"/>
        <v/>
      </c>
      <c r="Z64" s="64"/>
      <c r="AA64" s="57"/>
      <c r="AB64" s="56"/>
      <c r="AC64" s="54"/>
      <c r="AD64" s="62"/>
      <c r="AE64" s="72" t="str">
        <f t="shared" si="6"/>
        <v/>
      </c>
      <c r="AF64" s="62"/>
      <c r="AG64" s="72" t="str">
        <f t="shared" si="7"/>
        <v/>
      </c>
      <c r="AH64" s="62"/>
      <c r="AI64" s="73" t="str">
        <f t="shared" si="8"/>
        <v/>
      </c>
      <c r="AJ64" s="187" t="str">
        <f t="shared" si="1"/>
        <v>1825-V2</v>
      </c>
    </row>
    <row r="65" spans="2:36" ht="16.05" customHeight="1" x14ac:dyDescent="0.3">
      <c r="B65" s="38" t="s">
        <v>133</v>
      </c>
      <c r="C65" s="39">
        <v>45789</v>
      </c>
      <c r="D65" s="40">
        <v>0.66666666666666696</v>
      </c>
      <c r="E65" s="41" t="s">
        <v>132</v>
      </c>
      <c r="F65" s="129">
        <v>20</v>
      </c>
      <c r="G65" s="43">
        <f t="shared" si="10"/>
        <v>25</v>
      </c>
      <c r="H65" s="44" t="s">
        <v>73</v>
      </c>
      <c r="I65" s="168" t="str">
        <f t="shared" si="5"/>
        <v>2025-V1</v>
      </c>
      <c r="J65" s="44"/>
      <c r="K65" s="44"/>
      <c r="L65" s="44"/>
      <c r="M65" s="44"/>
      <c r="N65" s="44"/>
      <c r="O65" s="44"/>
      <c r="P65" s="163" t="str">
        <f ca="1">IFERROR(INDEX(P:P,MATCH(I65,I:I,0)),"")</f>
        <v>ORGE</v>
      </c>
      <c r="Q65" s="45"/>
      <c r="R65" s="45" t="s">
        <v>89</v>
      </c>
      <c r="S65" s="68"/>
      <c r="T65" s="46"/>
      <c r="U65" s="45"/>
      <c r="V65" s="59"/>
      <c r="W65" s="59"/>
      <c r="X65" s="59"/>
      <c r="Y65" s="37"/>
      <c r="Z65" s="63"/>
      <c r="AA65" s="59"/>
      <c r="AB65" s="46"/>
      <c r="AC65" s="45"/>
      <c r="AD65" s="60"/>
      <c r="AE65" s="71"/>
      <c r="AF65" s="60"/>
      <c r="AG65" s="71"/>
      <c r="AH65" s="60"/>
      <c r="AI65" s="74"/>
      <c r="AJ65" s="166" t="str">
        <f t="shared" si="1"/>
        <v>2025-V1</v>
      </c>
    </row>
    <row r="66" spans="2:36" s="188" customFormat="1" ht="16.05" customHeight="1" x14ac:dyDescent="0.3">
      <c r="B66" s="47" t="s">
        <v>7</v>
      </c>
      <c r="C66" s="48">
        <v>45789</v>
      </c>
      <c r="D66" s="49">
        <v>0.41666666666666702</v>
      </c>
      <c r="E66" s="50"/>
      <c r="F66" s="130">
        <v>19</v>
      </c>
      <c r="G66" s="52">
        <f t="shared" si="10"/>
        <v>25</v>
      </c>
      <c r="H66" s="53" t="s">
        <v>75</v>
      </c>
      <c r="I66" s="175" t="str">
        <f t="shared" si="5"/>
        <v>1925-V3</v>
      </c>
      <c r="J66" s="53"/>
      <c r="K66" s="53"/>
      <c r="L66" s="53"/>
      <c r="M66" s="53"/>
      <c r="N66" s="53"/>
      <c r="O66" s="53"/>
      <c r="P66" s="54" t="s">
        <v>14</v>
      </c>
      <c r="Q66" s="55"/>
      <c r="R66" s="55"/>
      <c r="S66" s="69">
        <v>0.42759999999999998</v>
      </c>
      <c r="T66" s="56"/>
      <c r="U66" s="54"/>
      <c r="V66" s="57"/>
      <c r="W66" s="57"/>
      <c r="X66" s="57"/>
      <c r="Y66" s="36" t="str">
        <f t="shared" si="9"/>
        <v/>
      </c>
      <c r="Z66" s="57"/>
      <c r="AA66" s="57"/>
      <c r="AB66" s="56"/>
      <c r="AC66" s="54"/>
      <c r="AD66" s="62"/>
      <c r="AE66" s="72" t="str">
        <f t="shared" si="6"/>
        <v/>
      </c>
      <c r="AF66" s="62"/>
      <c r="AG66" s="72" t="str">
        <f t="shared" si="7"/>
        <v/>
      </c>
      <c r="AH66" s="62"/>
      <c r="AI66" s="73" t="str">
        <f t="shared" si="8"/>
        <v/>
      </c>
      <c r="AJ66" s="187" t="str">
        <f t="shared" si="1"/>
        <v>1925-V3</v>
      </c>
    </row>
    <row r="67" spans="2:36" ht="16.05" customHeight="1" x14ac:dyDescent="0.3">
      <c r="B67" s="38" t="s">
        <v>133</v>
      </c>
      <c r="C67" s="171">
        <v>45790</v>
      </c>
      <c r="D67" s="132">
        <v>0.83333333333333404</v>
      </c>
      <c r="E67" s="40" t="str" cm="1">
        <f t="array" ref="E67">_xlfn.LET(
    _xlpm.lot, _xlfn._xlws.FILTER(_xlfn.HSTACK($C$40:$C$150, _xlfn.BYROW($F$40:$H$150, _xleta.CONCAT)), $B$40:$B$150 = "chargement"),
    _xlfn.IFS(
        B67 = "chargement",
        "J0",
        AND(C67, B67 &lt;&gt; ""),
        IFERROR("J" &amp; C67 - _xlfn.XLOOKUP(_xlfn.CONCAT(F67:H67), _xlfn.TAKE(_xlpm.lot, , -1), _xlfn.TAKE(_xlpm.lot, , 1)), "Abs lot"),
        1,
        ""
    )
)</f>
        <v>J0</v>
      </c>
      <c r="F67" s="129">
        <v>20</v>
      </c>
      <c r="G67" s="129">
        <f t="shared" si="10"/>
        <v>25</v>
      </c>
      <c r="H67" s="43" t="s">
        <v>74</v>
      </c>
      <c r="I67" s="168" t="str">
        <f t="shared" si="5"/>
        <v>2025-V2</v>
      </c>
      <c r="J67" s="44"/>
      <c r="K67" s="44"/>
      <c r="L67" s="44"/>
      <c r="M67" s="44"/>
      <c r="N67" s="44"/>
      <c r="O67" s="44"/>
      <c r="P67" s="172" t="s">
        <v>3</v>
      </c>
      <c r="Q67" s="45"/>
      <c r="R67" s="45" t="s">
        <v>46</v>
      </c>
      <c r="S67" s="68"/>
      <c r="T67" s="46"/>
      <c r="U67" s="45"/>
      <c r="V67" s="59"/>
      <c r="W67" s="59"/>
      <c r="X67" s="59"/>
      <c r="Y67" s="37"/>
      <c r="Z67" s="59"/>
      <c r="AA67" s="59"/>
      <c r="AB67" s="46"/>
      <c r="AC67" s="45"/>
      <c r="AD67" s="60"/>
      <c r="AE67" s="71"/>
      <c r="AF67" s="60"/>
      <c r="AG67" s="71"/>
      <c r="AH67" s="60"/>
      <c r="AI67" s="74"/>
      <c r="AJ67" s="166" t="str">
        <f t="shared" si="1"/>
        <v>2025-V2</v>
      </c>
    </row>
    <row r="68" spans="2:36" s="188" customFormat="1" ht="16.05" customHeight="1" x14ac:dyDescent="0.3">
      <c r="B68" s="47" t="s">
        <v>6</v>
      </c>
      <c r="C68" s="48">
        <v>45790</v>
      </c>
      <c r="D68" s="49">
        <v>0.5</v>
      </c>
      <c r="E68" s="50"/>
      <c r="F68" s="130">
        <v>20</v>
      </c>
      <c r="G68" s="52">
        <f t="shared" si="10"/>
        <v>25</v>
      </c>
      <c r="H68" s="53" t="s">
        <v>73</v>
      </c>
      <c r="I68" s="175" t="str">
        <f t="shared" si="5"/>
        <v>2025-V1</v>
      </c>
      <c r="J68" s="53"/>
      <c r="K68" s="53"/>
      <c r="L68" s="53"/>
      <c r="M68" s="53"/>
      <c r="N68" s="53"/>
      <c r="O68" s="53"/>
      <c r="P68" s="54" t="s">
        <v>3</v>
      </c>
      <c r="Q68" s="55"/>
      <c r="R68" s="55"/>
      <c r="S68" s="69">
        <v>0.39960000000000001</v>
      </c>
      <c r="T68" s="56">
        <v>0.02</v>
      </c>
      <c r="U68" s="54"/>
      <c r="V68" s="57"/>
      <c r="W68" s="57"/>
      <c r="X68" s="57"/>
      <c r="Y68" s="36" t="str">
        <f t="shared" si="9"/>
        <v/>
      </c>
      <c r="Z68" s="61"/>
      <c r="AA68" s="57"/>
      <c r="AB68" s="56"/>
      <c r="AC68" s="54"/>
      <c r="AD68" s="62"/>
      <c r="AE68" s="72" t="str">
        <f t="shared" si="6"/>
        <v/>
      </c>
      <c r="AF68" s="62"/>
      <c r="AG68" s="72" t="str">
        <f t="shared" si="7"/>
        <v/>
      </c>
      <c r="AH68" s="62"/>
      <c r="AI68" s="73" t="str">
        <f t="shared" si="8"/>
        <v/>
      </c>
      <c r="AJ68" s="187" t="str">
        <f t="shared" si="1"/>
        <v>2025-V1</v>
      </c>
    </row>
    <row r="69" spans="2:36" ht="16.05" customHeight="1" x14ac:dyDescent="0.3">
      <c r="B69" s="38" t="s">
        <v>7</v>
      </c>
      <c r="C69" s="39">
        <v>45790</v>
      </c>
      <c r="D69" s="40">
        <v>0.5</v>
      </c>
      <c r="E69" s="41"/>
      <c r="F69" s="129">
        <v>19</v>
      </c>
      <c r="G69" s="43">
        <f t="shared" si="10"/>
        <v>25</v>
      </c>
      <c r="H69" s="44" t="s">
        <v>75</v>
      </c>
      <c r="I69" s="168" t="str">
        <f t="shared" si="5"/>
        <v>1925-V3</v>
      </c>
      <c r="J69" s="44"/>
      <c r="K69" s="44"/>
      <c r="L69" s="44"/>
      <c r="M69" s="44"/>
      <c r="N69" s="44"/>
      <c r="O69" s="44"/>
      <c r="P69" s="45" t="s">
        <v>14</v>
      </c>
      <c r="Q69" s="58"/>
      <c r="R69" s="58"/>
      <c r="S69" s="68">
        <v>0.4173</v>
      </c>
      <c r="T69" s="46"/>
      <c r="U69" s="45"/>
      <c r="V69" s="59"/>
      <c r="W69" s="59"/>
      <c r="X69" s="59"/>
      <c r="Y69" s="37" t="str">
        <f t="shared" si="9"/>
        <v/>
      </c>
      <c r="Z69" s="63"/>
      <c r="AA69" s="59"/>
      <c r="AB69" s="46"/>
      <c r="AC69" s="45"/>
      <c r="AD69" s="60"/>
      <c r="AE69" s="71" t="str">
        <f t="shared" si="6"/>
        <v/>
      </c>
      <c r="AF69" s="60"/>
      <c r="AG69" s="71" t="str">
        <f t="shared" si="7"/>
        <v/>
      </c>
      <c r="AH69" s="60"/>
      <c r="AI69" s="74" t="str">
        <f t="shared" si="8"/>
        <v/>
      </c>
      <c r="AJ69" s="166" t="str">
        <f t="shared" si="1"/>
        <v>1925-V3</v>
      </c>
    </row>
    <row r="70" spans="2:36" s="188" customFormat="1" ht="16.05" customHeight="1" x14ac:dyDescent="0.3">
      <c r="B70" s="47" t="s">
        <v>6</v>
      </c>
      <c r="C70" s="48">
        <v>45790</v>
      </c>
      <c r="D70" s="49">
        <v>0.5</v>
      </c>
      <c r="E70" s="50"/>
      <c r="F70" s="130">
        <v>19</v>
      </c>
      <c r="G70" s="52">
        <f t="shared" si="10"/>
        <v>25</v>
      </c>
      <c r="H70" s="53" t="s">
        <v>74</v>
      </c>
      <c r="I70" s="175" t="str">
        <f t="shared" si="5"/>
        <v>1925-V2</v>
      </c>
      <c r="J70" s="53"/>
      <c r="K70" s="53"/>
      <c r="L70" s="53"/>
      <c r="M70" s="53"/>
      <c r="N70" s="53"/>
      <c r="O70" s="53"/>
      <c r="P70" s="54" t="s">
        <v>14</v>
      </c>
      <c r="Q70" s="55"/>
      <c r="R70" s="55"/>
      <c r="S70" s="69">
        <v>3.2300000000000002E-2</v>
      </c>
      <c r="T70" s="56"/>
      <c r="U70" s="54"/>
      <c r="V70" s="57"/>
      <c r="W70" s="57"/>
      <c r="X70" s="57"/>
      <c r="Y70" s="36" t="str">
        <f t="shared" si="9"/>
        <v/>
      </c>
      <c r="Z70" s="64"/>
      <c r="AA70" s="57"/>
      <c r="AB70" s="56"/>
      <c r="AC70" s="54"/>
      <c r="AD70" s="62"/>
      <c r="AE70" s="72" t="str">
        <f t="shared" si="6"/>
        <v/>
      </c>
      <c r="AF70" s="62"/>
      <c r="AG70" s="72" t="str">
        <f t="shared" si="7"/>
        <v/>
      </c>
      <c r="AH70" s="62"/>
      <c r="AI70" s="73" t="str">
        <f t="shared" si="8"/>
        <v/>
      </c>
      <c r="AJ70" s="187" t="str">
        <f t="shared" si="1"/>
        <v>1925-V2</v>
      </c>
    </row>
    <row r="71" spans="2:36" ht="16.05" customHeight="1" x14ac:dyDescent="0.3">
      <c r="B71" s="38" t="s">
        <v>133</v>
      </c>
      <c r="C71" s="171">
        <v>45761</v>
      </c>
      <c r="D71" s="132">
        <v>0.54166666666666696</v>
      </c>
      <c r="E71" s="40" t="str" cm="1">
        <f t="array" ref="E71">_xlfn.LET(
    _xlpm.lot, _xlfn._xlws.FILTER(_xlfn.HSTACK($C$40:$C$149, _xlfn.BYROW($F$40:$H$149, _xleta.CONCAT)), $B$40:$B$149 = "chargement"),
    _xlfn.IFS(
        B71 = "chargement",
        "J0",
        AND(C71, B71 &lt;&gt; ""),
        IFERROR("J" &amp; C71 - _xlfn.XLOOKUP(_xlfn.CONCAT(F71:H71), _xlfn.TAKE(_xlpm.lot, , -1), _xlfn.TAKE(_xlpm.lot, , 1)), "Abs lot"),
        1,
        ""
    )
)</f>
        <v>J0</v>
      </c>
      <c r="F71" s="129">
        <v>16</v>
      </c>
      <c r="G71" s="129">
        <f t="shared" si="10"/>
        <v>25</v>
      </c>
      <c r="H71" s="43" t="s">
        <v>73</v>
      </c>
      <c r="I71" s="168" t="str">
        <f t="shared" si="5"/>
        <v>1625-V1</v>
      </c>
      <c r="J71" s="44"/>
      <c r="K71" s="44"/>
      <c r="L71" s="44"/>
      <c r="M71" s="44"/>
      <c r="N71" s="44"/>
      <c r="O71" s="44"/>
      <c r="P71" s="172" t="s">
        <v>3</v>
      </c>
      <c r="Q71" s="45" t="s">
        <v>140</v>
      </c>
      <c r="R71" s="58" t="s">
        <v>58</v>
      </c>
      <c r="S71" s="68"/>
      <c r="T71" s="46"/>
      <c r="U71" s="45"/>
      <c r="V71" s="59"/>
      <c r="W71" s="59"/>
      <c r="X71" s="59"/>
      <c r="Y71" s="37"/>
      <c r="Z71" s="63"/>
      <c r="AA71" s="59"/>
      <c r="AB71" s="46"/>
      <c r="AC71" s="45"/>
      <c r="AD71" s="60"/>
      <c r="AE71" s="71"/>
      <c r="AF71" s="60"/>
      <c r="AG71" s="71"/>
      <c r="AH71" s="60"/>
      <c r="AI71" s="74"/>
      <c r="AJ71" s="166" t="str">
        <f t="shared" si="1"/>
        <v>1625-V1</v>
      </c>
    </row>
    <row r="72" spans="2:36" s="188" customFormat="1" ht="16.05" customHeight="1" x14ac:dyDescent="0.3">
      <c r="B72" s="47" t="s">
        <v>6</v>
      </c>
      <c r="C72" s="48">
        <v>45791</v>
      </c>
      <c r="D72" s="49">
        <v>0.33333333333333298</v>
      </c>
      <c r="E72" s="50"/>
      <c r="F72" s="130">
        <v>20</v>
      </c>
      <c r="G72" s="52">
        <f t="shared" si="10"/>
        <v>25</v>
      </c>
      <c r="H72" s="53" t="s">
        <v>73</v>
      </c>
      <c r="I72" s="175" t="str">
        <f t="shared" si="5"/>
        <v>2025-V1</v>
      </c>
      <c r="J72" s="53"/>
      <c r="K72" s="53"/>
      <c r="L72" s="53"/>
      <c r="M72" s="53"/>
      <c r="N72" s="53"/>
      <c r="O72" s="53"/>
      <c r="P72" s="54" t="s">
        <v>3</v>
      </c>
      <c r="Q72" s="55"/>
      <c r="R72" s="55"/>
      <c r="S72" s="69">
        <v>0.46529999999999999</v>
      </c>
      <c r="T72" s="56">
        <v>0.82</v>
      </c>
      <c r="U72" s="54"/>
      <c r="V72" s="57"/>
      <c r="W72" s="57"/>
      <c r="X72" s="57"/>
      <c r="Y72" s="36">
        <v>271</v>
      </c>
      <c r="Z72" s="57"/>
      <c r="AA72" s="57"/>
      <c r="AB72" s="56"/>
      <c r="AC72" s="54"/>
      <c r="AD72" s="62"/>
      <c r="AE72" s="72" t="str">
        <f t="shared" si="6"/>
        <v/>
      </c>
      <c r="AF72" s="62"/>
      <c r="AG72" s="72" t="str">
        <f t="shared" si="7"/>
        <v/>
      </c>
      <c r="AH72" s="62"/>
      <c r="AI72" s="73" t="str">
        <f t="shared" si="8"/>
        <v/>
      </c>
      <c r="AJ72" s="187" t="str">
        <f t="shared" si="1"/>
        <v>2025-V1</v>
      </c>
    </row>
    <row r="73" spans="2:36" ht="16.05" customHeight="1" x14ac:dyDescent="0.3">
      <c r="B73" s="38" t="s">
        <v>7</v>
      </c>
      <c r="C73" s="39">
        <v>45791</v>
      </c>
      <c r="D73" s="40">
        <v>0.375</v>
      </c>
      <c r="E73" s="41"/>
      <c r="F73" s="129">
        <v>20</v>
      </c>
      <c r="G73" s="43">
        <f t="shared" si="10"/>
        <v>25</v>
      </c>
      <c r="H73" s="44" t="s">
        <v>74</v>
      </c>
      <c r="I73" s="168" t="str">
        <f t="shared" si="5"/>
        <v>2025-V2</v>
      </c>
      <c r="J73" s="44"/>
      <c r="K73" s="44"/>
      <c r="L73" s="44"/>
      <c r="M73" s="44"/>
      <c r="N73" s="44"/>
      <c r="O73" s="44"/>
      <c r="P73" s="45" t="s">
        <v>3</v>
      </c>
      <c r="Q73" s="58"/>
      <c r="R73" s="58"/>
      <c r="S73" s="68">
        <v>0.37569999999999998</v>
      </c>
      <c r="T73" s="46">
        <v>0.12</v>
      </c>
      <c r="U73" s="45"/>
      <c r="V73" s="59"/>
      <c r="W73" s="59"/>
      <c r="X73" s="59"/>
      <c r="Y73" s="37" t="str">
        <f t="shared" si="9"/>
        <v/>
      </c>
      <c r="Z73" s="176"/>
      <c r="AA73" s="59"/>
      <c r="AB73" s="46"/>
      <c r="AC73" s="45"/>
      <c r="AD73" s="60"/>
      <c r="AE73" s="71" t="str">
        <f t="shared" si="6"/>
        <v/>
      </c>
      <c r="AF73" s="60"/>
      <c r="AG73" s="71" t="str">
        <f t="shared" si="7"/>
        <v/>
      </c>
      <c r="AH73" s="60"/>
      <c r="AI73" s="74" t="str">
        <f t="shared" si="8"/>
        <v/>
      </c>
      <c r="AJ73" s="166" t="str">
        <f t="shared" si="1"/>
        <v>2025-V2</v>
      </c>
    </row>
    <row r="74" spans="2:36" s="188" customFormat="1" ht="16.05" customHeight="1" x14ac:dyDescent="0.3">
      <c r="B74" s="47" t="s">
        <v>7</v>
      </c>
      <c r="C74" s="48">
        <v>45792</v>
      </c>
      <c r="D74" s="49">
        <v>0.33333333333333298</v>
      </c>
      <c r="E74" s="50"/>
      <c r="F74" s="130">
        <v>20</v>
      </c>
      <c r="G74" s="52">
        <f t="shared" si="10"/>
        <v>25</v>
      </c>
      <c r="H74" s="53" t="s">
        <v>73</v>
      </c>
      <c r="I74" s="175" t="str">
        <f t="shared" si="5"/>
        <v>2025-V1</v>
      </c>
      <c r="J74" s="53"/>
      <c r="K74" s="53"/>
      <c r="L74" s="53"/>
      <c r="M74" s="53"/>
      <c r="N74" s="53"/>
      <c r="O74" s="53"/>
      <c r="P74" s="54" t="s">
        <v>3</v>
      </c>
      <c r="Q74" s="55"/>
      <c r="R74" s="55"/>
      <c r="S74" s="69">
        <v>0.46010000000000001</v>
      </c>
      <c r="T74" s="56"/>
      <c r="U74" s="54"/>
      <c r="V74" s="57"/>
      <c r="W74" s="57"/>
      <c r="X74" s="57"/>
      <c r="Y74" s="36" t="str">
        <f t="shared" si="9"/>
        <v/>
      </c>
      <c r="Z74" s="64" t="s">
        <v>11</v>
      </c>
      <c r="AA74" s="57" t="s">
        <v>67</v>
      </c>
      <c r="AB74" s="56"/>
      <c r="AC74" s="54"/>
      <c r="AD74" s="62"/>
      <c r="AE74" s="72" t="str">
        <f t="shared" si="6"/>
        <v/>
      </c>
      <c r="AF74" s="62"/>
      <c r="AG74" s="72" t="str">
        <f t="shared" si="7"/>
        <v/>
      </c>
      <c r="AH74" s="62"/>
      <c r="AI74" s="73" t="str">
        <f t="shared" si="8"/>
        <v/>
      </c>
      <c r="AJ74" s="187" t="str">
        <f t="shared" si="1"/>
        <v>2025-V1</v>
      </c>
    </row>
    <row r="75" spans="2:36" ht="16.05" customHeight="1" x14ac:dyDescent="0.3">
      <c r="B75" s="38" t="s">
        <v>6</v>
      </c>
      <c r="C75" s="39">
        <v>45792</v>
      </c>
      <c r="D75" s="40">
        <v>0.33333333333333298</v>
      </c>
      <c r="E75" s="41"/>
      <c r="F75" s="129">
        <v>20</v>
      </c>
      <c r="G75" s="43">
        <f t="shared" si="10"/>
        <v>25</v>
      </c>
      <c r="H75" s="44" t="s">
        <v>74</v>
      </c>
      <c r="I75" s="168" t="str">
        <f t="shared" si="5"/>
        <v>2025-V2</v>
      </c>
      <c r="J75" s="44"/>
      <c r="K75" s="44"/>
      <c r="L75" s="44"/>
      <c r="M75" s="44"/>
      <c r="N75" s="44"/>
      <c r="O75" s="44"/>
      <c r="P75" s="45" t="s">
        <v>3</v>
      </c>
      <c r="Q75" s="58"/>
      <c r="R75" s="58"/>
      <c r="S75" s="68">
        <v>0.45450000000000002</v>
      </c>
      <c r="T75" s="46">
        <v>0.52</v>
      </c>
      <c r="U75" s="45"/>
      <c r="V75" s="59"/>
      <c r="W75" s="59"/>
      <c r="X75" s="59"/>
      <c r="Y75" s="37" t="str">
        <f t="shared" si="9"/>
        <v/>
      </c>
      <c r="Z75" s="63"/>
      <c r="AA75" s="59"/>
      <c r="AB75" s="46"/>
      <c r="AC75" s="45"/>
      <c r="AD75" s="60"/>
      <c r="AE75" s="71" t="str">
        <f t="shared" si="6"/>
        <v/>
      </c>
      <c r="AF75" s="60"/>
      <c r="AG75" s="71" t="str">
        <f t="shared" si="7"/>
        <v/>
      </c>
      <c r="AH75" s="60"/>
      <c r="AI75" s="74" t="str">
        <f t="shared" si="8"/>
        <v/>
      </c>
      <c r="AJ75" s="166" t="str">
        <f t="shared" si="1"/>
        <v>2025-V2</v>
      </c>
    </row>
    <row r="76" spans="2:36" s="188" customFormat="1" ht="16.05" customHeight="1" x14ac:dyDescent="0.3">
      <c r="B76" s="47" t="s">
        <v>7</v>
      </c>
      <c r="C76" s="48">
        <v>45792</v>
      </c>
      <c r="D76" s="49"/>
      <c r="E76" s="50"/>
      <c r="F76" s="130">
        <v>19</v>
      </c>
      <c r="G76" s="52">
        <v>25</v>
      </c>
      <c r="H76" s="53" t="s">
        <v>75</v>
      </c>
      <c r="I76" s="175" t="str">
        <f t="shared" si="5"/>
        <v>1925-V3</v>
      </c>
      <c r="J76" s="53"/>
      <c r="K76" s="53"/>
      <c r="L76" s="53"/>
      <c r="M76" s="53"/>
      <c r="N76" s="53"/>
      <c r="O76" s="53"/>
      <c r="P76" s="54" t="s">
        <v>14</v>
      </c>
      <c r="Q76" s="55"/>
      <c r="R76" s="55"/>
      <c r="S76" s="69">
        <v>3.15E-2</v>
      </c>
      <c r="T76" s="56"/>
      <c r="U76" s="54"/>
      <c r="V76" s="57"/>
      <c r="W76" s="57"/>
      <c r="X76" s="57"/>
      <c r="Y76" s="36"/>
      <c r="Z76" s="57"/>
      <c r="AA76" s="57"/>
      <c r="AB76" s="56"/>
      <c r="AC76" s="54"/>
      <c r="AD76" s="62"/>
      <c r="AE76" s="72"/>
      <c r="AF76" s="62"/>
      <c r="AG76" s="72"/>
      <c r="AH76" s="62"/>
      <c r="AI76" s="73"/>
      <c r="AJ76" s="187" t="str">
        <f t="shared" si="1"/>
        <v>1925-V3</v>
      </c>
    </row>
    <row r="77" spans="2:36" ht="16.05" customHeight="1" x14ac:dyDescent="0.3">
      <c r="B77" s="38" t="s">
        <v>7</v>
      </c>
      <c r="C77" s="39">
        <v>45793</v>
      </c>
      <c r="D77" s="40">
        <v>0.29166666666666669</v>
      </c>
      <c r="E77" s="41"/>
      <c r="F77" s="129">
        <v>20</v>
      </c>
      <c r="G77" s="43">
        <f t="shared" si="10"/>
        <v>25</v>
      </c>
      <c r="H77" s="44" t="s">
        <v>73</v>
      </c>
      <c r="I77" s="168" t="str">
        <f t="shared" si="5"/>
        <v>2025-V1</v>
      </c>
      <c r="J77" s="44"/>
      <c r="K77" s="44"/>
      <c r="L77" s="44"/>
      <c r="M77" s="44"/>
      <c r="N77" s="44"/>
      <c r="O77" s="44"/>
      <c r="P77" s="45" t="s">
        <v>3</v>
      </c>
      <c r="Q77" s="58"/>
      <c r="R77" s="58"/>
      <c r="S77" s="68">
        <v>0.44109999999999999</v>
      </c>
      <c r="T77" s="46"/>
      <c r="U77" s="45"/>
      <c r="V77" s="59"/>
      <c r="W77" s="59"/>
      <c r="X77" s="59"/>
      <c r="Y77" s="37" t="str">
        <f t="shared" si="9"/>
        <v/>
      </c>
      <c r="Z77" s="176" t="s">
        <v>11</v>
      </c>
      <c r="AA77" s="59" t="s">
        <v>68</v>
      </c>
      <c r="AB77" s="46"/>
      <c r="AC77" s="45"/>
      <c r="AD77" s="60"/>
      <c r="AE77" s="71" t="str">
        <f t="shared" si="6"/>
        <v/>
      </c>
      <c r="AF77" s="60"/>
      <c r="AG77" s="71" t="str">
        <f t="shared" si="7"/>
        <v/>
      </c>
      <c r="AH77" s="60"/>
      <c r="AI77" s="74" t="str">
        <f t="shared" si="8"/>
        <v/>
      </c>
      <c r="AJ77" s="166" t="str">
        <f t="shared" si="1"/>
        <v>2025-V1</v>
      </c>
    </row>
    <row r="78" spans="2:36" s="188" customFormat="1" ht="16.05" customHeight="1" x14ac:dyDescent="0.3">
      <c r="B78" s="47" t="s">
        <v>6</v>
      </c>
      <c r="C78" s="48">
        <v>45793</v>
      </c>
      <c r="D78" s="49">
        <v>0.29166666666666669</v>
      </c>
      <c r="E78" s="50"/>
      <c r="F78" s="130">
        <v>20</v>
      </c>
      <c r="G78" s="52">
        <f t="shared" si="10"/>
        <v>25</v>
      </c>
      <c r="H78" s="53" t="s">
        <v>74</v>
      </c>
      <c r="I78" s="175" t="str">
        <f t="shared" si="5"/>
        <v>2025-V2</v>
      </c>
      <c r="J78" s="53"/>
      <c r="K78" s="53"/>
      <c r="L78" s="53"/>
      <c r="M78" s="53"/>
      <c r="N78" s="53"/>
      <c r="O78" s="53"/>
      <c r="P78" s="54" t="s">
        <v>3</v>
      </c>
      <c r="Q78" s="55"/>
      <c r="R78" s="55"/>
      <c r="S78" s="69">
        <v>0.45250000000000001</v>
      </c>
      <c r="T78" s="56"/>
      <c r="U78" s="54"/>
      <c r="V78" s="57"/>
      <c r="W78" s="57"/>
      <c r="X78" s="57"/>
      <c r="Y78" s="36">
        <v>288</v>
      </c>
      <c r="Z78" s="64"/>
      <c r="AA78" s="57"/>
      <c r="AB78" s="56"/>
      <c r="AC78" s="54"/>
      <c r="AD78" s="62"/>
      <c r="AE78" s="72" t="str">
        <f t="shared" si="6"/>
        <v/>
      </c>
      <c r="AF78" s="62"/>
      <c r="AG78" s="72" t="str">
        <f t="shared" si="7"/>
        <v/>
      </c>
      <c r="AH78" s="62"/>
      <c r="AI78" s="73" t="str">
        <f t="shared" si="8"/>
        <v/>
      </c>
      <c r="AJ78" s="187" t="str">
        <f t="shared" si="1"/>
        <v>2025-V2</v>
      </c>
    </row>
    <row r="79" spans="2:36" ht="16.05" customHeight="1" x14ac:dyDescent="0.3">
      <c r="B79" s="38" t="s">
        <v>133</v>
      </c>
      <c r="C79" s="39">
        <v>45792</v>
      </c>
      <c r="D79" s="40">
        <v>0.41666666666666702</v>
      </c>
      <c r="E79" s="41" t="str" cm="1">
        <f t="array" ref="E79">_xlfn.LET(
    _xlpm.lot, _xlfn._xlws.FILTER(_xlfn.HSTACK($C$40:$C$147, _xlfn.BYROW($F$40:$H$147, _xleta.CONCAT)), $B$40:$B$147 = "chargement"),
    _xlfn.IFS(
        B79 = "chargement",
        "J0",
        AND(C79, B79 &lt;&gt; ""),
        IFERROR("J" &amp; C79 - _xlfn.XLOOKUP(_xlfn.CONCAT(F79:H79), _xlfn.TAKE(_xlpm.lot, , -1), _xlfn.TAKE(_xlpm.lot, , 1)), "Abs lot"),
        1,
        ""
    )
)</f>
        <v>J0</v>
      </c>
      <c r="F79" s="129">
        <v>20</v>
      </c>
      <c r="G79" s="43">
        <v>25</v>
      </c>
      <c r="H79" s="44" t="s">
        <v>75</v>
      </c>
      <c r="I79" s="168" t="str">
        <f t="shared" si="5"/>
        <v>2025-V3</v>
      </c>
      <c r="J79" s="44"/>
      <c r="K79" s="44"/>
      <c r="L79" s="44"/>
      <c r="M79" s="44"/>
      <c r="N79" s="44"/>
      <c r="O79" s="44"/>
      <c r="P79" s="45" t="s">
        <v>3</v>
      </c>
      <c r="Q79" s="58"/>
      <c r="R79" s="58" t="s">
        <v>59</v>
      </c>
      <c r="S79" s="68"/>
      <c r="T79" s="46"/>
      <c r="U79" s="45"/>
      <c r="V79" s="59"/>
      <c r="W79" s="59"/>
      <c r="X79" s="59"/>
      <c r="Y79" s="37"/>
      <c r="Z79" s="63"/>
      <c r="AA79" s="59"/>
      <c r="AB79" s="46"/>
      <c r="AC79" s="45"/>
      <c r="AD79" s="60"/>
      <c r="AE79" s="71"/>
      <c r="AF79" s="60"/>
      <c r="AG79" s="71"/>
      <c r="AH79" s="60"/>
      <c r="AI79" s="74"/>
      <c r="AJ79" s="166" t="str">
        <f t="shared" si="1"/>
        <v>2025-V3</v>
      </c>
    </row>
    <row r="80" spans="2:36" s="188" customFormat="1" ht="16.05" customHeight="1" x14ac:dyDescent="0.3">
      <c r="B80" s="47" t="s">
        <v>7</v>
      </c>
      <c r="C80" s="48">
        <v>45793</v>
      </c>
      <c r="D80" s="49">
        <v>0.29166666666666669</v>
      </c>
      <c r="E80" s="50" t="str" cm="1">
        <f t="array" ref="E80">_xlfn.LET(
    _xlpm.lot, _xlfn._xlws.FILTER(_xlfn.HSTACK($C$40:$C$147, _xlfn.BYROW($F$40:$H$147, _xleta.CONCAT)), $B$40:$B$147 = "chargement"),
    _xlfn.IFS(
        B80 = "chargement",
        "J0",
        AND(C80, B80 &lt;&gt; ""),
        IFERROR("J" &amp; C80 - _xlfn.XLOOKUP(_xlfn.CONCAT(F80:H80), _xlfn.TAKE(_xlpm.lot, , -1), _xlfn.TAKE(_xlpm.lot, , 1)), "Abs lot"),
        1,
        ""
    )
)</f>
        <v>J1</v>
      </c>
      <c r="F80" s="130">
        <v>20</v>
      </c>
      <c r="G80" s="52">
        <f t="shared" si="10"/>
        <v>25</v>
      </c>
      <c r="H80" s="53" t="s">
        <v>75</v>
      </c>
      <c r="I80" s="175" t="str">
        <f t="shared" si="5"/>
        <v>2025-V3</v>
      </c>
      <c r="J80" s="53"/>
      <c r="K80" s="53"/>
      <c r="L80" s="53"/>
      <c r="M80" s="53"/>
      <c r="N80" s="53"/>
      <c r="O80" s="53"/>
      <c r="P80" s="54" t="s">
        <v>3</v>
      </c>
      <c r="Q80" s="55"/>
      <c r="R80" s="55" t="s">
        <v>59</v>
      </c>
      <c r="S80" s="69">
        <v>0.36199999999999999</v>
      </c>
      <c r="T80" s="56"/>
      <c r="U80" s="54"/>
      <c r="V80" s="57"/>
      <c r="W80" s="57"/>
      <c r="X80" s="57"/>
      <c r="Y80" s="36" t="str">
        <f t="shared" si="9"/>
        <v/>
      </c>
      <c r="Z80" s="57"/>
      <c r="AA80" s="57"/>
      <c r="AB80" s="56"/>
      <c r="AC80" s="54"/>
      <c r="AD80" s="62"/>
      <c r="AE80" s="72" t="str">
        <f t="shared" si="6"/>
        <v/>
      </c>
      <c r="AF80" s="62"/>
      <c r="AG80" s="72" t="str">
        <f t="shared" si="7"/>
        <v/>
      </c>
      <c r="AH80" s="62"/>
      <c r="AI80" s="73" t="str">
        <f t="shared" si="8"/>
        <v/>
      </c>
      <c r="AJ80" s="187" t="str">
        <f t="shared" si="1"/>
        <v>2025-V3</v>
      </c>
    </row>
    <row r="81" spans="2:36" ht="16.05" customHeight="1" x14ac:dyDescent="0.3">
      <c r="B81" s="38" t="s">
        <v>7</v>
      </c>
      <c r="C81" s="39">
        <v>45796</v>
      </c>
      <c r="D81" s="40">
        <v>0.29166666666666669</v>
      </c>
      <c r="E81" s="41" t="str" cm="1">
        <f t="array" ref="E81">_xlfn.LET(
    _xlpm.lot, _xlfn._xlws.FILTER(_xlfn.HSTACK($C$40:$C$147, _xlfn.BYROW($F$40:$H$147, _xleta.CONCAT)), $B$40:$B$147 = "chargement"),
    _xlfn.IFS(
        B81 = "chargement",
        "J0",
        AND(C81, B81 &lt;&gt; ""),
        IFERROR("J" &amp; C81 - _xlfn.XLOOKUP(_xlfn.CONCAT(F81:H81), _xlfn.TAKE(_xlpm.lot, , -1), _xlfn.TAKE(_xlpm.lot, , 1)), "Abs lot"),
        1,
        ""
    )
)</f>
        <v>J6</v>
      </c>
      <c r="F81" s="129">
        <v>20</v>
      </c>
      <c r="G81" s="43">
        <f t="shared" si="10"/>
        <v>25</v>
      </c>
      <c r="H81" s="44" t="s">
        <v>74</v>
      </c>
      <c r="I81" s="168" t="str">
        <f t="shared" si="5"/>
        <v>2025-V2</v>
      </c>
      <c r="J81" s="44"/>
      <c r="K81" s="44"/>
      <c r="L81" s="44"/>
      <c r="M81" s="44"/>
      <c r="N81" s="44"/>
      <c r="O81" s="44"/>
      <c r="P81" s="45" t="s">
        <v>3</v>
      </c>
      <c r="Q81" s="58"/>
      <c r="R81" s="58" t="s">
        <v>46</v>
      </c>
      <c r="S81" s="68">
        <v>0.40500000000000003</v>
      </c>
      <c r="T81" s="46"/>
      <c r="U81" s="45"/>
      <c r="V81" s="59"/>
      <c r="W81" s="59"/>
      <c r="X81" s="59"/>
      <c r="Y81" s="37" t="str">
        <f t="shared" si="9"/>
        <v/>
      </c>
      <c r="Z81" s="176" t="s">
        <v>11</v>
      </c>
      <c r="AA81" s="59" t="s">
        <v>68</v>
      </c>
      <c r="AB81" s="46">
        <v>0.02</v>
      </c>
      <c r="AC81" s="45"/>
      <c r="AD81" s="60"/>
      <c r="AE81" s="71" t="str">
        <f t="shared" si="6"/>
        <v/>
      </c>
      <c r="AF81" s="60"/>
      <c r="AG81" s="71" t="str">
        <f t="shared" si="7"/>
        <v/>
      </c>
      <c r="AH81" s="60"/>
      <c r="AI81" s="74" t="str">
        <f t="shared" si="8"/>
        <v/>
      </c>
      <c r="AJ81" s="166" t="str">
        <f t="shared" si="1"/>
        <v>2025-V2</v>
      </c>
    </row>
    <row r="82" spans="2:36" s="188" customFormat="1" ht="16.05" customHeight="1" x14ac:dyDescent="0.3">
      <c r="B82" s="47" t="s">
        <v>6</v>
      </c>
      <c r="C82" s="48">
        <v>45796</v>
      </c>
      <c r="D82" s="49">
        <v>0.29166666666666669</v>
      </c>
      <c r="E82" s="50" t="str" cm="1">
        <f t="array" ref="E82">_xlfn.LET(
    _xlpm.lot, _xlfn._xlws.FILTER(_xlfn.HSTACK($C$40:$C$147, _xlfn.BYROW($F$40:$H$147, _xleta.CONCAT)), $B$40:$B$147 = "chargement"),
    _xlfn.IFS(
        B82 = "chargement",
        "J0",
        AND(C82, B82 &lt;&gt; ""),
        IFERROR("J" &amp; C82 - _xlfn.XLOOKUP(_xlfn.CONCAT(F82:H82), _xlfn.TAKE(_xlpm.lot, , -1), _xlfn.TAKE(_xlpm.lot, , 1)), "Abs lot"),
        1,
        ""
    )
)</f>
        <v>J4</v>
      </c>
      <c r="F82" s="130">
        <v>20</v>
      </c>
      <c r="G82" s="52">
        <f t="shared" si="10"/>
        <v>25</v>
      </c>
      <c r="H82" s="53" t="s">
        <v>75</v>
      </c>
      <c r="I82" s="175" t="str">
        <f t="shared" si="5"/>
        <v>2025-V3</v>
      </c>
      <c r="J82" s="53"/>
      <c r="K82" s="53"/>
      <c r="L82" s="53"/>
      <c r="M82" s="53"/>
      <c r="N82" s="53"/>
      <c r="O82" s="53"/>
      <c r="P82" s="54" t="s">
        <v>3</v>
      </c>
      <c r="Q82" s="55"/>
      <c r="R82" s="55" t="s">
        <v>59</v>
      </c>
      <c r="S82" s="69">
        <v>0.45600000000000002</v>
      </c>
      <c r="T82" s="56"/>
      <c r="U82" s="54"/>
      <c r="V82" s="57"/>
      <c r="W82" s="57"/>
      <c r="X82" s="57"/>
      <c r="Y82" s="36" t="str">
        <f t="shared" si="9"/>
        <v/>
      </c>
      <c r="Z82" s="64" t="s">
        <v>11</v>
      </c>
      <c r="AA82" s="57" t="s">
        <v>67</v>
      </c>
      <c r="AB82" s="56"/>
      <c r="AC82" s="54"/>
      <c r="AD82" s="62"/>
      <c r="AE82" s="72" t="str">
        <f t="shared" si="6"/>
        <v/>
      </c>
      <c r="AF82" s="62"/>
      <c r="AG82" s="72" t="str">
        <f t="shared" si="7"/>
        <v/>
      </c>
      <c r="AH82" s="62"/>
      <c r="AI82" s="73" t="str">
        <f t="shared" si="8"/>
        <v/>
      </c>
      <c r="AJ82" s="187" t="str">
        <f t="shared" si="1"/>
        <v>2025-V3</v>
      </c>
    </row>
    <row r="83" spans="2:36" ht="16.05" customHeight="1" x14ac:dyDescent="0.3">
      <c r="B83" s="38" t="s">
        <v>7</v>
      </c>
      <c r="C83" s="39">
        <v>45796</v>
      </c>
      <c r="D83" s="40">
        <v>0.41666666666666702</v>
      </c>
      <c r="E83" s="41" t="str" cm="1">
        <f t="array" ref="E83">_xlfn.LET(
    _xlpm.lot, _xlfn._xlws.FILTER(_xlfn.HSTACK($C$40:$C$147, _xlfn.BYROW($F$40:$H$147, _xleta.CONCAT)), $B$40:$B$147 = "chargement"),
    _xlfn.IFS(
        B83 = "chargement",
        "J0",
        AND(C83, B83 &lt;&gt; ""),
        IFERROR("J" &amp; C83 - _xlfn.XLOOKUP(_xlfn.CONCAT(F83:H83), _xlfn.TAKE(_xlpm.lot, , -1), _xlfn.TAKE(_xlpm.lot, , 1)), "Abs lot"),
        1,
        ""
    )
)</f>
        <v>J7</v>
      </c>
      <c r="F83" s="129">
        <v>20</v>
      </c>
      <c r="G83" s="43">
        <f t="shared" si="10"/>
        <v>25</v>
      </c>
      <c r="H83" s="44" t="s">
        <v>73</v>
      </c>
      <c r="I83" s="168" t="str">
        <f t="shared" si="5"/>
        <v>2025-V1</v>
      </c>
      <c r="J83" s="44"/>
      <c r="K83" s="44"/>
      <c r="L83" s="44"/>
      <c r="M83" s="44"/>
      <c r="N83" s="44"/>
      <c r="O83" s="44"/>
      <c r="P83" s="45" t="s">
        <v>3</v>
      </c>
      <c r="Q83" s="58"/>
      <c r="R83" s="58" t="s">
        <v>89</v>
      </c>
      <c r="S83" s="68">
        <v>4.2900000000000001E-2</v>
      </c>
      <c r="T83" s="46"/>
      <c r="U83" s="45"/>
      <c r="V83" s="59"/>
      <c r="W83" s="59"/>
      <c r="X83" s="59"/>
      <c r="Y83" s="37" t="str">
        <f t="shared" si="9"/>
        <v/>
      </c>
      <c r="Z83" s="63"/>
      <c r="AA83" s="59"/>
      <c r="AB83" s="46"/>
      <c r="AC83" s="45"/>
      <c r="AD83" s="60">
        <v>5.3</v>
      </c>
      <c r="AE83" s="71">
        <f t="shared" si="6"/>
        <v>0.89400000000000002</v>
      </c>
      <c r="AF83" s="60">
        <v>2.1</v>
      </c>
      <c r="AG83" s="71">
        <f t="shared" si="7"/>
        <v>4.2000000000000003E-2</v>
      </c>
      <c r="AH83" s="60">
        <v>0.6</v>
      </c>
      <c r="AI83" s="74">
        <f t="shared" si="8"/>
        <v>1.2E-2</v>
      </c>
      <c r="AJ83" s="166" t="str">
        <f t="shared" si="1"/>
        <v>2025-V1</v>
      </c>
    </row>
    <row r="84" spans="2:36" s="188" customFormat="1" ht="16.05" customHeight="1" x14ac:dyDescent="0.3">
      <c r="B84" s="47" t="s">
        <v>133</v>
      </c>
      <c r="C84" s="48">
        <v>45796</v>
      </c>
      <c r="D84" s="49">
        <v>0.66666666666666696</v>
      </c>
      <c r="E84" s="50" t="str" cm="1">
        <f t="array" ref="E84">_xlfn.LET(
    _xlpm.lot, _xlfn._xlws.FILTER(_xlfn.HSTACK($C$40:$C$147, _xlfn.BYROW($F$40:$H$147, _xleta.CONCAT)), $B$40:$B$147 = "chargement"),
    _xlfn.IFS(
        B84 = "chargement",
        "J0",
        AND(C84, B84 &lt;&gt; ""),
        IFERROR("J" &amp; C84 - _xlfn.XLOOKUP(_xlfn.CONCAT(F84:H84), _xlfn.TAKE(_xlpm.lot, , -1), _xlfn.TAKE(_xlpm.lot, , 1)), "Abs lot"),
        1,
        ""
    )
)</f>
        <v>J0</v>
      </c>
      <c r="F84" s="130">
        <v>21</v>
      </c>
      <c r="G84" s="52">
        <f t="shared" ref="G84" si="11">IF(COUNTA(B84),25,"")</f>
        <v>25</v>
      </c>
      <c r="H84" s="53" t="s">
        <v>73</v>
      </c>
      <c r="I84" s="175" t="str">
        <f t="shared" si="5"/>
        <v>2125-V1</v>
      </c>
      <c r="J84" s="53"/>
      <c r="K84" s="53"/>
      <c r="L84" s="53"/>
      <c r="M84" s="53"/>
      <c r="N84" s="53"/>
      <c r="O84" s="53"/>
      <c r="P84" s="54" t="s">
        <v>3</v>
      </c>
      <c r="Q84" s="55" t="s">
        <v>139</v>
      </c>
      <c r="R84" s="55" t="s">
        <v>89</v>
      </c>
      <c r="S84" s="69"/>
      <c r="T84" s="56"/>
      <c r="U84" s="54"/>
      <c r="V84" s="57"/>
      <c r="W84" s="57"/>
      <c r="X84" s="57"/>
      <c r="Y84" s="36"/>
      <c r="Z84" s="57"/>
      <c r="AA84" s="57"/>
      <c r="AB84" s="56"/>
      <c r="AC84" s="54"/>
      <c r="AD84" s="62"/>
      <c r="AE84" s="72" t="str">
        <f t="shared" ref="AE84" si="12">IF(ISBLANK(AD84),"",(100-(2*AD84))/100)</f>
        <v/>
      </c>
      <c r="AF84" s="62"/>
      <c r="AG84" s="72" t="str">
        <f t="shared" ref="AG84" si="13">IF(ISBLANK(AF84),"",((2*AF84))/100)</f>
        <v/>
      </c>
      <c r="AH84" s="62"/>
      <c r="AI84" s="73" t="str">
        <f t="shared" ref="AI84" si="14">IF(ISBLANK(AH84),"",((2*AH84))/100)</f>
        <v/>
      </c>
      <c r="AJ84" s="187" t="str">
        <f t="shared" si="1"/>
        <v>2125-V1</v>
      </c>
    </row>
    <row r="85" spans="2:36" ht="16.05" customHeight="1" x14ac:dyDescent="0.3">
      <c r="B85" s="38" t="s">
        <v>6</v>
      </c>
      <c r="C85" s="39">
        <v>45797</v>
      </c>
      <c r="D85" s="40">
        <v>0.33333333333333298</v>
      </c>
      <c r="E85" s="41" t="str" cm="1">
        <f t="array" ref="E85">_xlfn.LET(
    _xlpm.lot, _xlfn._xlws.FILTER(_xlfn.HSTACK($C$40:$C$147, _xlfn.BYROW($F$40:$H$147, _xleta.CONCAT)), $B$40:$B$147 = "chargement"),
    _xlfn.IFS(
        B85 = "chargement",
        "J0",
        AND(C85, B85 &lt;&gt; ""),
        IFERROR("J" &amp; C85 - _xlfn.XLOOKUP(_xlfn.CONCAT(F85:H85), _xlfn.TAKE(_xlpm.lot, , -1), _xlfn.TAKE(_xlpm.lot, , 1)), "Abs lot"),
        1,
        ""
    )
)</f>
        <v>J1</v>
      </c>
      <c r="F85" s="129">
        <v>21</v>
      </c>
      <c r="G85" s="43">
        <f t="shared" si="10"/>
        <v>25</v>
      </c>
      <c r="H85" s="44" t="s">
        <v>73</v>
      </c>
      <c r="I85" s="168" t="str">
        <f t="shared" si="5"/>
        <v>2125-V1</v>
      </c>
      <c r="J85" s="44"/>
      <c r="K85" s="44"/>
      <c r="L85" s="44"/>
      <c r="M85" s="44"/>
      <c r="N85" s="44"/>
      <c r="O85" s="44"/>
      <c r="P85" s="45" t="s">
        <v>3</v>
      </c>
      <c r="Q85" s="58" t="s">
        <v>139</v>
      </c>
      <c r="R85" s="58" t="s">
        <v>89</v>
      </c>
      <c r="S85" s="68">
        <v>0.40679999999999999</v>
      </c>
      <c r="T85" s="46">
        <v>7.0000000000000007E-2</v>
      </c>
      <c r="U85" s="45"/>
      <c r="V85" s="59"/>
      <c r="W85" s="59"/>
      <c r="X85" s="59"/>
      <c r="Y85" s="37" t="str">
        <f t="shared" si="9"/>
        <v/>
      </c>
      <c r="Z85" s="176" t="s">
        <v>11</v>
      </c>
      <c r="AA85" s="59" t="s">
        <v>68</v>
      </c>
      <c r="AB85" s="46">
        <v>0.04</v>
      </c>
      <c r="AC85" s="45"/>
      <c r="AD85" s="60"/>
      <c r="AE85" s="71" t="str">
        <f t="shared" si="6"/>
        <v/>
      </c>
      <c r="AF85" s="60"/>
      <c r="AG85" s="71" t="str">
        <f t="shared" si="7"/>
        <v/>
      </c>
      <c r="AH85" s="60"/>
      <c r="AI85" s="74" t="str">
        <f t="shared" si="8"/>
        <v/>
      </c>
      <c r="AJ85" s="166" t="str">
        <f t="shared" si="1"/>
        <v>2125-V1</v>
      </c>
    </row>
    <row r="86" spans="2:36" s="188" customFormat="1" ht="16.05" customHeight="1" x14ac:dyDescent="0.3">
      <c r="B86" s="47" t="s">
        <v>7</v>
      </c>
      <c r="C86" s="48">
        <v>45797</v>
      </c>
      <c r="D86" s="49">
        <v>0.33333333333333298</v>
      </c>
      <c r="E86" s="50" t="str" cm="1">
        <f t="array" ref="E86">_xlfn.LET(
    _xlpm.lot, _xlfn._xlws.FILTER(_xlfn.HSTACK($C$40:$C$147, _xlfn.BYROW($F$40:$H$147, _xleta.CONCAT)), $B$40:$B$147 = "chargement"),
    _xlfn.IFS(
        B86 = "chargement",
        "J0",
        AND(C86, B86 &lt;&gt; ""),
        IFERROR("J" &amp; C86 - _xlfn.XLOOKUP(_xlfn.CONCAT(F86:H86), _xlfn.TAKE(_xlpm.lot, , -1), _xlfn.TAKE(_xlpm.lot, , 1)), "Abs lot"),
        1,
        ""
    )
)</f>
        <v>J5</v>
      </c>
      <c r="F86" s="130">
        <v>20</v>
      </c>
      <c r="G86" s="52">
        <f t="shared" si="10"/>
        <v>25</v>
      </c>
      <c r="H86" s="53" t="s">
        <v>75</v>
      </c>
      <c r="I86" s="175" t="str">
        <f t="shared" si="5"/>
        <v>2025-V3</v>
      </c>
      <c r="J86" s="53"/>
      <c r="K86" s="53"/>
      <c r="L86" s="53"/>
      <c r="M86" s="53"/>
      <c r="N86" s="53"/>
      <c r="O86" s="53"/>
      <c r="P86" s="54" t="s">
        <v>3</v>
      </c>
      <c r="Q86" s="55"/>
      <c r="R86" s="55" t="s">
        <v>59</v>
      </c>
      <c r="S86" s="69">
        <v>0.45329999999999998</v>
      </c>
      <c r="T86" s="56"/>
      <c r="U86" s="54"/>
      <c r="V86" s="57"/>
      <c r="W86" s="57"/>
      <c r="X86" s="57"/>
      <c r="Y86" s="36" t="str">
        <f t="shared" si="9"/>
        <v/>
      </c>
      <c r="Z86" s="64"/>
      <c r="AA86" s="57"/>
      <c r="AB86" s="56"/>
      <c r="AC86" s="54"/>
      <c r="AD86" s="62"/>
      <c r="AE86" s="72" t="str">
        <f t="shared" si="6"/>
        <v/>
      </c>
      <c r="AF86" s="62"/>
      <c r="AG86" s="72" t="str">
        <f t="shared" si="7"/>
        <v/>
      </c>
      <c r="AH86" s="62"/>
      <c r="AI86" s="73" t="str">
        <f t="shared" si="8"/>
        <v/>
      </c>
      <c r="AJ86" s="187" t="str">
        <f t="shared" si="1"/>
        <v>2025-V3</v>
      </c>
    </row>
    <row r="87" spans="2:36" ht="16.05" customHeight="1" x14ac:dyDescent="0.3">
      <c r="B87" s="38" t="s">
        <v>7</v>
      </c>
      <c r="C87" s="39">
        <v>45798</v>
      </c>
      <c r="D87" s="40">
        <v>0.375</v>
      </c>
      <c r="E87" s="41" t="str" cm="1">
        <f t="array" ref="E87">_xlfn.LET(
    _xlpm.lot, _xlfn._xlws.FILTER(_xlfn.HSTACK($C$40:$C$147, _xlfn.BYROW($F$40:$H$147, _xleta.CONCAT)), $B$40:$B$147 = "chargement"),
    _xlfn.IFS(
        B87 = "chargement",
        "J0",
        AND(C87, B87 &lt;&gt; ""),
        IFERROR("J" &amp; C87 - _xlfn.XLOOKUP(_xlfn.CONCAT(F87:H87), _xlfn.TAKE(_xlpm.lot, , -1), _xlfn.TAKE(_xlpm.lot, , 1)), "Abs lot"),
        1,
        ""
    )
)</f>
        <v>J8</v>
      </c>
      <c r="F87" s="129">
        <v>20</v>
      </c>
      <c r="G87" s="43">
        <f t="shared" si="10"/>
        <v>25</v>
      </c>
      <c r="H87" s="44" t="s">
        <v>74</v>
      </c>
      <c r="I87" s="168" t="str">
        <f t="shared" si="5"/>
        <v>2025-V2</v>
      </c>
      <c r="J87" s="44"/>
      <c r="K87" s="44"/>
      <c r="L87" s="44"/>
      <c r="M87" s="44"/>
      <c r="N87" s="44"/>
      <c r="O87" s="44"/>
      <c r="P87" s="45" t="s">
        <v>3</v>
      </c>
      <c r="Q87" s="58"/>
      <c r="R87" s="58" t="s">
        <v>46</v>
      </c>
      <c r="S87" s="68">
        <v>3.8899999999999997E-2</v>
      </c>
      <c r="T87" s="46"/>
      <c r="U87" s="45"/>
      <c r="V87" s="59"/>
      <c r="W87" s="59"/>
      <c r="X87" s="59"/>
      <c r="Y87" s="37" t="str">
        <f t="shared" si="9"/>
        <v/>
      </c>
      <c r="Z87" s="63"/>
      <c r="AA87" s="59"/>
      <c r="AB87" s="46"/>
      <c r="AC87" s="45"/>
      <c r="AD87" s="60"/>
      <c r="AE87" s="71" t="str">
        <f t="shared" si="6"/>
        <v/>
      </c>
      <c r="AF87" s="60"/>
      <c r="AG87" s="71" t="str">
        <f t="shared" si="7"/>
        <v/>
      </c>
      <c r="AH87" s="60"/>
      <c r="AI87" s="74" t="str">
        <f t="shared" si="8"/>
        <v/>
      </c>
      <c r="AJ87" s="166" t="str">
        <f t="shared" si="1"/>
        <v>2025-V2</v>
      </c>
    </row>
    <row r="88" spans="2:36" s="188" customFormat="1" ht="16.05" customHeight="1" x14ac:dyDescent="0.3">
      <c r="B88" s="47" t="s">
        <v>6</v>
      </c>
      <c r="C88" s="48">
        <v>45798</v>
      </c>
      <c r="D88" s="49">
        <v>0.375</v>
      </c>
      <c r="E88" s="50" t="str" cm="1">
        <f t="array" ref="E88">_xlfn.LET(
    _xlpm.lot, _xlfn._xlws.FILTER(_xlfn.HSTACK($C$40:$C$147, _xlfn.BYROW($F$40:$H$147, _xleta.CONCAT)), $B$40:$B$147 = "chargement"),
    _xlfn.IFS(
        B88 = "chargement",
        "J0",
        AND(C88, B88 &lt;&gt; ""),
        IFERROR("J" &amp; C88 - _xlfn.XLOOKUP(_xlfn.CONCAT(F88:H88), _xlfn.TAKE(_xlpm.lot, , -1), _xlfn.TAKE(_xlpm.lot, , 1)), "Abs lot"),
        1,
        ""
    )
)</f>
        <v>J2</v>
      </c>
      <c r="F88" s="130">
        <v>21</v>
      </c>
      <c r="G88" s="52">
        <f t="shared" si="10"/>
        <v>25</v>
      </c>
      <c r="H88" s="53" t="s">
        <v>73</v>
      </c>
      <c r="I88" s="175" t="str">
        <f t="shared" si="5"/>
        <v>2125-V1</v>
      </c>
      <c r="J88" s="53"/>
      <c r="K88" s="53"/>
      <c r="L88" s="53"/>
      <c r="M88" s="53"/>
      <c r="N88" s="53"/>
      <c r="O88" s="53"/>
      <c r="P88" s="54" t="s">
        <v>3</v>
      </c>
      <c r="Q88" s="55" t="s">
        <v>139</v>
      </c>
      <c r="R88" s="55" t="s">
        <v>89</v>
      </c>
      <c r="S88" s="69">
        <v>0.4728</v>
      </c>
      <c r="T88" s="56">
        <v>0.74</v>
      </c>
      <c r="U88" s="54">
        <v>46</v>
      </c>
      <c r="V88" s="57">
        <v>21</v>
      </c>
      <c r="W88" s="57">
        <v>18</v>
      </c>
      <c r="X88" s="57">
        <v>10</v>
      </c>
      <c r="Y88" s="36">
        <f t="shared" si="9"/>
        <v>293</v>
      </c>
      <c r="Z88" s="57"/>
      <c r="AA88" s="57"/>
      <c r="AB88" s="56"/>
      <c r="AC88" s="54"/>
      <c r="AD88" s="62"/>
      <c r="AE88" s="72" t="str">
        <f t="shared" si="6"/>
        <v/>
      </c>
      <c r="AF88" s="62"/>
      <c r="AG88" s="72" t="str">
        <f t="shared" si="7"/>
        <v/>
      </c>
      <c r="AH88" s="62"/>
      <c r="AI88" s="73" t="str">
        <f t="shared" si="8"/>
        <v/>
      </c>
      <c r="AJ88" s="187" t="str">
        <f t="shared" si="1"/>
        <v>2125-V1</v>
      </c>
    </row>
    <row r="89" spans="2:36" ht="16.05" customHeight="1" x14ac:dyDescent="0.3">
      <c r="B89" s="38" t="s">
        <v>7</v>
      </c>
      <c r="C89" s="39">
        <v>45798</v>
      </c>
      <c r="D89" s="40">
        <v>0.375</v>
      </c>
      <c r="E89" s="41" t="str" cm="1">
        <f t="array" ref="E89">_xlfn.LET(
    _xlpm.lot, _xlfn._xlws.FILTER(_xlfn.HSTACK($C$40:$C$147, _xlfn.BYROW($F$40:$H$147, _xleta.CONCAT)), $B$40:$B$147 = "chargement"),
    _xlfn.IFS(
        B89 = "chargement",
        "J0",
        AND(C89, B89 &lt;&gt; ""),
        IFERROR("J" &amp; C89 - _xlfn.XLOOKUP(_xlfn.CONCAT(F89:H89), _xlfn.TAKE(_xlpm.lot, , -1), _xlfn.TAKE(_xlpm.lot, , 1)), "Abs lot"),
        1,
        ""
    )
)</f>
        <v>J6</v>
      </c>
      <c r="F89" s="129">
        <v>20</v>
      </c>
      <c r="G89" s="43">
        <f t="shared" si="10"/>
        <v>25</v>
      </c>
      <c r="H89" s="44" t="s">
        <v>75</v>
      </c>
      <c r="I89" s="168" t="str">
        <f t="shared" si="5"/>
        <v>2025-V3</v>
      </c>
      <c r="J89" s="44"/>
      <c r="K89" s="44"/>
      <c r="L89" s="44"/>
      <c r="M89" s="44"/>
      <c r="N89" s="44"/>
      <c r="O89" s="44"/>
      <c r="P89" s="45" t="s">
        <v>3</v>
      </c>
      <c r="Q89" s="58"/>
      <c r="R89" s="58" t="s">
        <v>59</v>
      </c>
      <c r="S89" s="68">
        <v>0.41489999999999999</v>
      </c>
      <c r="T89" s="46"/>
      <c r="U89" s="45"/>
      <c r="V89" s="59"/>
      <c r="W89" s="59"/>
      <c r="X89" s="59"/>
      <c r="Y89" s="37" t="str">
        <f t="shared" si="9"/>
        <v/>
      </c>
      <c r="Z89" s="176"/>
      <c r="AA89" s="59"/>
      <c r="AB89" s="46"/>
      <c r="AC89" s="45"/>
      <c r="AD89" s="60"/>
      <c r="AE89" s="71" t="str">
        <f t="shared" si="6"/>
        <v/>
      </c>
      <c r="AF89" s="60"/>
      <c r="AG89" s="71" t="str">
        <f t="shared" si="7"/>
        <v/>
      </c>
      <c r="AH89" s="60"/>
      <c r="AI89" s="74" t="str">
        <f t="shared" si="8"/>
        <v/>
      </c>
      <c r="AJ89" s="166" t="str">
        <f t="shared" si="1"/>
        <v>2025-V3</v>
      </c>
    </row>
    <row r="90" spans="2:36" s="188" customFormat="1" ht="16.05" customHeight="1" x14ac:dyDescent="0.3">
      <c r="B90" s="47" t="s">
        <v>6</v>
      </c>
      <c r="C90" s="48">
        <v>45798</v>
      </c>
      <c r="D90" s="49">
        <v>0.45833333333333298</v>
      </c>
      <c r="E90" s="50" t="str" cm="1">
        <f t="array" ref="E90">_xlfn.LET(
    _xlpm.lot, _xlfn._xlws.FILTER(_xlfn.HSTACK($C$40:$C$147, _xlfn.BYROW($F$40:$H$147, _xleta.CONCAT)), $B$40:$B$147 = "chargement"),
    _xlfn.IFS(
        B90 = "chargement",
        "J0",
        AND(C90, B90 &lt;&gt; ""),
        IFERROR("J" &amp; C90 - _xlfn.XLOOKUP(_xlfn.CONCAT(F90:H90), _xlfn.TAKE(_xlpm.lot, , -1), _xlfn.TAKE(_xlpm.lot, , 1)), "Abs lot"),
        1,
        ""
    )
)</f>
        <v>J37</v>
      </c>
      <c r="F90" s="130">
        <v>16</v>
      </c>
      <c r="G90" s="52">
        <f t="shared" si="10"/>
        <v>25</v>
      </c>
      <c r="H90" s="53" t="s">
        <v>73</v>
      </c>
      <c r="I90" s="175" t="str">
        <f t="shared" si="5"/>
        <v>1625-V1</v>
      </c>
      <c r="J90" s="53"/>
      <c r="K90" s="53"/>
      <c r="L90" s="53"/>
      <c r="M90" s="53"/>
      <c r="N90" s="53"/>
      <c r="O90" s="53"/>
      <c r="P90" s="54" t="s">
        <v>3</v>
      </c>
      <c r="Q90" s="55"/>
      <c r="R90" s="55" t="s">
        <v>58</v>
      </c>
      <c r="S90" s="69">
        <v>3.6700000000000003E-2</v>
      </c>
      <c r="T90" s="56"/>
      <c r="U90" s="54"/>
      <c r="V90" s="57"/>
      <c r="W90" s="57"/>
      <c r="X90" s="57"/>
      <c r="Y90" s="36" t="str">
        <f t="shared" si="9"/>
        <v/>
      </c>
      <c r="Z90" s="64"/>
      <c r="AA90" s="57"/>
      <c r="AB90" s="56"/>
      <c r="AC90" s="54"/>
      <c r="AD90" s="62">
        <v>5.0999999999999996</v>
      </c>
      <c r="AE90" s="72">
        <f t="shared" si="6"/>
        <v>0.89800000000000002</v>
      </c>
      <c r="AF90" s="62">
        <v>1.5</v>
      </c>
      <c r="AG90" s="72">
        <f t="shared" si="7"/>
        <v>0.03</v>
      </c>
      <c r="AH90" s="62">
        <v>0.8</v>
      </c>
      <c r="AI90" s="73">
        <f t="shared" si="8"/>
        <v>1.6E-2</v>
      </c>
      <c r="AJ90" s="187" t="str">
        <f t="shared" si="1"/>
        <v>1625-V1</v>
      </c>
    </row>
    <row r="91" spans="2:36" ht="16.05" customHeight="1" x14ac:dyDescent="0.3">
      <c r="B91" s="38" t="s">
        <v>7</v>
      </c>
      <c r="C91" s="39">
        <v>45798</v>
      </c>
      <c r="D91" s="40">
        <v>0.45833333333333298</v>
      </c>
      <c r="E91" s="41" t="str" cm="1">
        <f t="array" ref="E91">_xlfn.LET(
    _xlpm.lot, _xlfn._xlws.FILTER(_xlfn.HSTACK($C$40:$C$147, _xlfn.BYROW($F$40:$H$147, _xleta.CONCAT)), $B$40:$B$147 = "chargement"),
    _xlfn.IFS(
        B91 = "chargement",
        "J0",
        AND(C91, B91 &lt;&gt; ""),
        IFERROR("J" &amp; C91 - _xlfn.XLOOKUP(_xlfn.CONCAT(F91:H91), _xlfn.TAKE(_xlpm.lot, , -1), _xlfn.TAKE(_xlpm.lot, , 1)), "Abs lot"),
        1,
        ""
    )
)</f>
        <v>Abs lot</v>
      </c>
      <c r="F91" s="129">
        <v>16</v>
      </c>
      <c r="G91" s="43">
        <f t="shared" si="10"/>
        <v>25</v>
      </c>
      <c r="H91" s="44" t="s">
        <v>74</v>
      </c>
      <c r="I91" s="168" t="str">
        <f t="shared" si="5"/>
        <v>1625-V2</v>
      </c>
      <c r="J91" s="44"/>
      <c r="K91" s="44"/>
      <c r="L91" s="44"/>
      <c r="M91" s="44"/>
      <c r="N91" s="44"/>
      <c r="O91" s="44"/>
      <c r="P91" s="45" t="s">
        <v>3</v>
      </c>
      <c r="Q91" s="58"/>
      <c r="R91" s="58" t="s">
        <v>58</v>
      </c>
      <c r="S91" s="68">
        <v>4.2900000000000001E-2</v>
      </c>
      <c r="T91" s="46"/>
      <c r="U91" s="45"/>
      <c r="V91" s="59"/>
      <c r="W91" s="59"/>
      <c r="X91" s="59"/>
      <c r="Y91" s="37" t="str">
        <f t="shared" si="9"/>
        <v/>
      </c>
      <c r="Z91" s="63"/>
      <c r="AA91" s="59"/>
      <c r="AB91" s="46"/>
      <c r="AC91" s="45"/>
      <c r="AD91" s="60">
        <v>3.6</v>
      </c>
      <c r="AE91" s="71">
        <f t="shared" si="6"/>
        <v>0.92799999999999994</v>
      </c>
      <c r="AF91" s="60">
        <v>0.8</v>
      </c>
      <c r="AG91" s="71">
        <f t="shared" si="7"/>
        <v>1.6E-2</v>
      </c>
      <c r="AH91" s="60">
        <v>0.3</v>
      </c>
      <c r="AI91" s="74">
        <f t="shared" si="8"/>
        <v>6.0000000000000001E-3</v>
      </c>
      <c r="AJ91" s="166" t="str">
        <f t="shared" si="1"/>
        <v>1625-V2</v>
      </c>
    </row>
    <row r="92" spans="2:36" s="188" customFormat="1" ht="16.05" customHeight="1" x14ac:dyDescent="0.3">
      <c r="B92" s="47" t="s">
        <v>6</v>
      </c>
      <c r="C92" s="48">
        <v>45798</v>
      </c>
      <c r="D92" s="49">
        <v>0.45833333333333298</v>
      </c>
      <c r="E92" s="50" t="str" cm="1">
        <f t="array" ref="E92">_xlfn.LET(
    _xlpm.lot, _xlfn._xlws.FILTER(_xlfn.HSTACK($C$40:$C$147, _xlfn.BYROW($F$40:$H$147, _xleta.CONCAT)), $B$40:$B$147 = "chargement"),
    _xlfn.IFS(
        B92 = "chargement",
        "J0",
        AND(C92, B92 &lt;&gt; ""),
        IFERROR("J" &amp; C92 - _xlfn.XLOOKUP(_xlfn.CONCAT(F92:H92), _xlfn.TAKE(_xlpm.lot, , -1), _xlfn.TAKE(_xlpm.lot, , 1)), "Abs lot"),
        1,
        ""
    )
)</f>
        <v>Abs lot</v>
      </c>
      <c r="F92" s="130">
        <v>17</v>
      </c>
      <c r="G92" s="52">
        <f t="shared" si="10"/>
        <v>25</v>
      </c>
      <c r="H92" s="53" t="s">
        <v>74</v>
      </c>
      <c r="I92" s="175" t="str">
        <f t="shared" si="5"/>
        <v>1725-V2</v>
      </c>
      <c r="J92" s="53"/>
      <c r="K92" s="53"/>
      <c r="L92" s="53"/>
      <c r="M92" s="53"/>
      <c r="N92" s="53"/>
      <c r="O92" s="53"/>
      <c r="P92" s="54" t="s">
        <v>3</v>
      </c>
      <c r="Q92" s="55"/>
      <c r="R92" s="55" t="s">
        <v>58</v>
      </c>
      <c r="S92" s="69">
        <v>4.0800000000000003E-2</v>
      </c>
      <c r="T92" s="56"/>
      <c r="U92" s="54"/>
      <c r="V92" s="57"/>
      <c r="W92" s="57"/>
      <c r="X92" s="57"/>
      <c r="Y92" s="36" t="str">
        <f t="shared" si="9"/>
        <v/>
      </c>
      <c r="Z92" s="57"/>
      <c r="AA92" s="57"/>
      <c r="AB92" s="56"/>
      <c r="AC92" s="54"/>
      <c r="AD92" s="62">
        <v>19.899999999999999</v>
      </c>
      <c r="AE92" s="72">
        <f t="shared" si="6"/>
        <v>0.60199999999999998</v>
      </c>
      <c r="AF92" s="62">
        <v>13.7</v>
      </c>
      <c r="AG92" s="72">
        <f t="shared" si="7"/>
        <v>0.27399999999999997</v>
      </c>
      <c r="AH92" s="62">
        <v>2.4</v>
      </c>
      <c r="AI92" s="73">
        <f t="shared" si="8"/>
        <v>4.8000000000000001E-2</v>
      </c>
      <c r="AJ92" s="187" t="str">
        <f t="shared" si="1"/>
        <v>1725-V2</v>
      </c>
    </row>
    <row r="93" spans="2:36" ht="16.05" customHeight="1" x14ac:dyDescent="0.3">
      <c r="B93" s="38" t="s">
        <v>7</v>
      </c>
      <c r="C93" s="39">
        <v>45798</v>
      </c>
      <c r="D93" s="40">
        <v>0.45833333333333298</v>
      </c>
      <c r="E93" s="41" t="s">
        <v>34</v>
      </c>
      <c r="F93" s="129">
        <v>18</v>
      </c>
      <c r="G93" s="43">
        <f t="shared" si="10"/>
        <v>25</v>
      </c>
      <c r="H93" s="44" t="s">
        <v>74</v>
      </c>
      <c r="I93" s="168" t="str">
        <f t="shared" si="5"/>
        <v>1825-V2</v>
      </c>
      <c r="J93" s="44">
        <v>18</v>
      </c>
      <c r="K93" s="44">
        <f>IF(E93="SAC",25,"")</f>
        <v>25</v>
      </c>
      <c r="L93" s="44" t="s">
        <v>75</v>
      </c>
      <c r="M93" s="44"/>
      <c r="N93" s="44"/>
      <c r="O93" s="44"/>
      <c r="P93" s="45" t="s">
        <v>3</v>
      </c>
      <c r="Q93" s="58"/>
      <c r="R93" s="58" t="s">
        <v>59</v>
      </c>
      <c r="S93" s="68">
        <v>4.1000000000000002E-2</v>
      </c>
      <c r="T93" s="46"/>
      <c r="U93" s="45"/>
      <c r="V93" s="59"/>
      <c r="W93" s="59"/>
      <c r="X93" s="59"/>
      <c r="Y93" s="37" t="str">
        <f t="shared" si="9"/>
        <v/>
      </c>
      <c r="Z93" s="176"/>
      <c r="AA93" s="59"/>
      <c r="AB93" s="46"/>
      <c r="AC93" s="45"/>
      <c r="AD93" s="60">
        <v>9.6999999999999993</v>
      </c>
      <c r="AE93" s="71">
        <f t="shared" si="6"/>
        <v>0.80599999999999994</v>
      </c>
      <c r="AF93" s="60">
        <v>4.0999999999999996</v>
      </c>
      <c r="AG93" s="71">
        <f t="shared" si="7"/>
        <v>8.199999999999999E-2</v>
      </c>
      <c r="AH93" s="60">
        <v>0.6</v>
      </c>
      <c r="AI93" s="74">
        <f t="shared" si="8"/>
        <v>1.2E-2</v>
      </c>
      <c r="AJ93" s="166" t="str">
        <f t="shared" si="1"/>
        <v>1825-V2</v>
      </c>
    </row>
    <row r="94" spans="2:36" s="188" customFormat="1" ht="16.05" customHeight="1" x14ac:dyDescent="0.3">
      <c r="B94" s="47" t="s">
        <v>133</v>
      </c>
      <c r="C94" s="48">
        <v>45798</v>
      </c>
      <c r="D94" s="49">
        <v>0.70833333333333304</v>
      </c>
      <c r="E94" s="50" t="str" cm="1">
        <f t="array" ref="E94">_xlfn.LET(
    _xlpm.lot, _xlfn._xlws.FILTER(_xlfn.HSTACK($C$40:$C$147, _xlfn.BYROW($F$40:$H$147, _xleta.CONCAT)), $B$40:$B$147 = "chargement"),
    _xlfn.IFS(
        B94 = "chargement",
        "J0",
        AND(C94, B94 &lt;&gt; ""),
        IFERROR("J" &amp; C94 - _xlfn.XLOOKUP(_xlfn.CONCAT(F94:H94), _xlfn.TAKE(_xlpm.lot, , -1), _xlfn.TAKE(_xlpm.lot, , 1)), "Abs lot"),
        1,
        ""
    )
)</f>
        <v>J0</v>
      </c>
      <c r="F94" s="130">
        <v>21</v>
      </c>
      <c r="G94" s="52">
        <f t="shared" ref="G94" si="15">IF(COUNTA(B94),25,"")</f>
        <v>25</v>
      </c>
      <c r="H94" s="53" t="s">
        <v>74</v>
      </c>
      <c r="I94" s="175" t="str">
        <f t="shared" si="5"/>
        <v>2125-V2</v>
      </c>
      <c r="J94" s="53"/>
      <c r="K94" s="53"/>
      <c r="L94" s="53"/>
      <c r="M94" s="53"/>
      <c r="N94" s="53"/>
      <c r="O94" s="53"/>
      <c r="P94" s="54" t="s">
        <v>13</v>
      </c>
      <c r="Q94" s="55"/>
      <c r="R94" s="55" t="s">
        <v>58</v>
      </c>
      <c r="S94" s="69"/>
      <c r="T94" s="56"/>
      <c r="U94" s="54"/>
      <c r="V94" s="57"/>
      <c r="W94" s="57"/>
      <c r="X94" s="57"/>
      <c r="Y94" s="36"/>
      <c r="Z94" s="64"/>
      <c r="AA94" s="57"/>
      <c r="AB94" s="56"/>
      <c r="AC94" s="54"/>
      <c r="AD94" s="62"/>
      <c r="AE94" s="72"/>
      <c r="AF94" s="62"/>
      <c r="AG94" s="72"/>
      <c r="AH94" s="62"/>
      <c r="AI94" s="73"/>
      <c r="AJ94" s="187" t="str">
        <f t="shared" si="1"/>
        <v>2125-V2</v>
      </c>
    </row>
    <row r="95" spans="2:36" ht="16.05" customHeight="1" x14ac:dyDescent="0.3">
      <c r="B95" s="38" t="s">
        <v>6</v>
      </c>
      <c r="C95" s="39">
        <v>45799</v>
      </c>
      <c r="D95" s="40">
        <v>0.375</v>
      </c>
      <c r="E95" s="41" t="str" cm="1">
        <f t="array" ref="E95">_xlfn.LET(
    _xlpm.lot, _xlfn._xlws.FILTER(_xlfn.HSTACK($C$40:$C$147, _xlfn.BYROW($F$40:$H$147, _xleta.CONCAT)), $B$40:$B$147 = "chargement"),
    _xlfn.IFS(
        B95 = "chargement",
        "J0",
        AND(C95, B95 &lt;&gt; ""),
        IFERROR("J" &amp; C95 - _xlfn.XLOOKUP(_xlfn.CONCAT(F95:H95), _xlfn.TAKE(_xlpm.lot, , -1), _xlfn.TAKE(_xlpm.lot, , 1)), "Abs lot"),
        1,
        ""
    )
)</f>
        <v>J3</v>
      </c>
      <c r="F95" s="129">
        <v>21</v>
      </c>
      <c r="G95" s="43">
        <f t="shared" si="10"/>
        <v>25</v>
      </c>
      <c r="H95" s="44" t="s">
        <v>73</v>
      </c>
      <c r="I95" s="168" t="str">
        <f t="shared" si="5"/>
        <v>2125-V1</v>
      </c>
      <c r="J95" s="44"/>
      <c r="K95" s="44"/>
      <c r="L95" s="44"/>
      <c r="M95" s="44"/>
      <c r="N95" s="44"/>
      <c r="O95" s="44"/>
      <c r="P95" s="45" t="s">
        <v>3</v>
      </c>
      <c r="Q95" s="58" t="s">
        <v>139</v>
      </c>
      <c r="R95" s="58" t="s">
        <v>89</v>
      </c>
      <c r="S95" s="68">
        <v>0.47299999999999998</v>
      </c>
      <c r="T95" s="46"/>
      <c r="U95" s="45"/>
      <c r="V95" s="59"/>
      <c r="W95" s="59"/>
      <c r="X95" s="59"/>
      <c r="Y95" s="37" t="str">
        <f t="shared" si="9"/>
        <v/>
      </c>
      <c r="Z95" s="63"/>
      <c r="AA95" s="59"/>
      <c r="AB95" s="46"/>
      <c r="AC95" s="45"/>
      <c r="AD95" s="60"/>
      <c r="AE95" s="71" t="str">
        <f t="shared" si="6"/>
        <v/>
      </c>
      <c r="AF95" s="60"/>
      <c r="AG95" s="71" t="str">
        <f t="shared" si="7"/>
        <v/>
      </c>
      <c r="AH95" s="60"/>
      <c r="AI95" s="74" t="str">
        <f t="shared" si="8"/>
        <v/>
      </c>
      <c r="AJ95" s="166" t="str">
        <f t="shared" si="1"/>
        <v>2125-V1</v>
      </c>
    </row>
    <row r="96" spans="2:36" s="188" customFormat="1" ht="16.05" customHeight="1" x14ac:dyDescent="0.3">
      <c r="B96" s="47" t="s">
        <v>7</v>
      </c>
      <c r="C96" s="48">
        <v>45799</v>
      </c>
      <c r="D96" s="49">
        <v>0.375</v>
      </c>
      <c r="E96" s="50" t="str" cm="1">
        <f t="array" ref="E96">_xlfn.LET(
    _xlpm.lot, _xlfn._xlws.FILTER(_xlfn.HSTACK($C$40:$C$147, _xlfn.BYROW($F$40:$H$147, _xleta.CONCAT)), $B$40:$B$147 = "chargement"),
    _xlfn.IFS(
        B96 = "chargement",
        "J0",
        AND(C96, B96 &lt;&gt; ""),
        IFERROR("J" &amp; C96 - _xlfn.XLOOKUP(_xlfn.CONCAT(F96:H96), _xlfn.TAKE(_xlpm.lot, , -1), _xlfn.TAKE(_xlpm.lot, , 1)), "Abs lot"),
        1,
        ""
    )
)</f>
        <v>J1</v>
      </c>
      <c r="F96" s="130">
        <v>21</v>
      </c>
      <c r="G96" s="52">
        <f t="shared" si="10"/>
        <v>25</v>
      </c>
      <c r="H96" s="53" t="s">
        <v>74</v>
      </c>
      <c r="I96" s="175" t="str">
        <f t="shared" si="5"/>
        <v>2125-V2</v>
      </c>
      <c r="J96" s="53"/>
      <c r="K96" s="53"/>
      <c r="L96" s="53"/>
      <c r="M96" s="53"/>
      <c r="N96" s="53"/>
      <c r="O96" s="53"/>
      <c r="P96" s="54" t="s">
        <v>13</v>
      </c>
      <c r="Q96" s="55"/>
      <c r="R96" s="55" t="s">
        <v>58</v>
      </c>
      <c r="S96" s="69">
        <v>0.42282999999999998</v>
      </c>
      <c r="T96" s="56"/>
      <c r="U96" s="54"/>
      <c r="V96" s="57"/>
      <c r="W96" s="57"/>
      <c r="X96" s="57"/>
      <c r="Y96" s="36" t="str">
        <f t="shared" si="9"/>
        <v/>
      </c>
      <c r="Z96" s="57"/>
      <c r="AA96" s="57"/>
      <c r="AB96" s="56"/>
      <c r="AC96" s="54"/>
      <c r="AD96" s="62"/>
      <c r="AE96" s="72" t="str">
        <f t="shared" si="6"/>
        <v/>
      </c>
      <c r="AF96" s="62"/>
      <c r="AG96" s="72" t="str">
        <f t="shared" si="7"/>
        <v/>
      </c>
      <c r="AH96" s="62"/>
      <c r="AI96" s="73" t="str">
        <f t="shared" si="8"/>
        <v/>
      </c>
      <c r="AJ96" s="187" t="str">
        <f t="shared" si="1"/>
        <v>2125-V2</v>
      </c>
    </row>
    <row r="97" spans="2:36" ht="16.05" customHeight="1" x14ac:dyDescent="0.3">
      <c r="B97" s="38" t="s">
        <v>6</v>
      </c>
      <c r="C97" s="39">
        <v>45800</v>
      </c>
      <c r="D97" s="40">
        <v>0.41666666666666702</v>
      </c>
      <c r="E97" s="41" t="str" cm="1">
        <f t="array" ref="E97">_xlfn.LET(
    _xlpm.lot, _xlfn._xlws.FILTER(_xlfn.HSTACK($C$40:$C$147, _xlfn.BYROW($F$40:$H$147, _xleta.CONCAT)), $B$40:$B$147 = "chargement"),
    _xlfn.IFS(
        B97 = "chargement",
        "J0",
        AND(C97, B97 &lt;&gt; ""),
        IFERROR("J" &amp; C97 - _xlfn.XLOOKUP(_xlfn.CONCAT(F97:H97), _xlfn.TAKE(_xlpm.lot, , -1), _xlfn.TAKE(_xlpm.lot, , 1)), "Abs lot"),
        1,
        ""
    )
)</f>
        <v>J4</v>
      </c>
      <c r="F97" s="129">
        <v>21</v>
      </c>
      <c r="G97" s="43">
        <f t="shared" ref="G97:G98" si="16">IF(COUNTA(B97),25,"")</f>
        <v>25</v>
      </c>
      <c r="H97" s="44" t="s">
        <v>73</v>
      </c>
      <c r="I97" s="168" t="str">
        <f t="shared" si="5"/>
        <v>2125-V1</v>
      </c>
      <c r="J97" s="44"/>
      <c r="K97" s="44"/>
      <c r="L97" s="44"/>
      <c r="M97" s="44"/>
      <c r="N97" s="44"/>
      <c r="O97" s="44"/>
      <c r="P97" s="45" t="s">
        <v>3</v>
      </c>
      <c r="Q97" s="58" t="s">
        <v>139</v>
      </c>
      <c r="R97" s="58" t="s">
        <v>89</v>
      </c>
      <c r="S97" s="68">
        <v>0.46</v>
      </c>
      <c r="T97" s="46"/>
      <c r="U97" s="45"/>
      <c r="V97" s="59"/>
      <c r="W97" s="59"/>
      <c r="X97" s="59"/>
      <c r="Y97" s="37" t="str">
        <f t="shared" si="9"/>
        <v/>
      </c>
      <c r="Z97" s="176"/>
      <c r="AA97" s="59"/>
      <c r="AB97" s="46"/>
      <c r="AC97" s="45"/>
      <c r="AD97" s="60"/>
      <c r="AE97" s="71" t="str">
        <f t="shared" si="6"/>
        <v/>
      </c>
      <c r="AF97" s="60"/>
      <c r="AG97" s="71" t="str">
        <f t="shared" si="7"/>
        <v/>
      </c>
      <c r="AH97" s="60"/>
      <c r="AI97" s="74" t="str">
        <f t="shared" si="8"/>
        <v/>
      </c>
      <c r="AJ97" s="166" t="str">
        <f t="shared" si="1"/>
        <v>2125-V1</v>
      </c>
    </row>
    <row r="98" spans="2:36" s="188" customFormat="1" ht="16.05" customHeight="1" x14ac:dyDescent="0.3">
      <c r="B98" s="47" t="s">
        <v>7</v>
      </c>
      <c r="C98" s="48">
        <v>45800</v>
      </c>
      <c r="D98" s="49">
        <v>0.41666666666666702</v>
      </c>
      <c r="E98" s="50" t="str" cm="1">
        <f t="array" ref="E98">_xlfn.LET(
    _xlpm.lot, _xlfn._xlws.FILTER(_xlfn.HSTACK($C$40:$C$147, _xlfn.BYROW($F$40:$H$147, _xleta.CONCAT)), $B$40:$B$147 = "chargement"),
    _xlfn.IFS(
        B98 = "chargement",
        "J0",
        AND(C98, B98 &lt;&gt; ""),
        IFERROR("J" &amp; C98 - _xlfn.XLOOKUP(_xlfn.CONCAT(F98:H98), _xlfn.TAKE(_xlpm.lot, , -1), _xlfn.TAKE(_xlpm.lot, , 1)), "Abs lot"),
        1,
        ""
    )
)</f>
        <v>J2</v>
      </c>
      <c r="F98" s="130">
        <v>21</v>
      </c>
      <c r="G98" s="52">
        <f t="shared" si="16"/>
        <v>25</v>
      </c>
      <c r="H98" s="53" t="s">
        <v>74</v>
      </c>
      <c r="I98" s="175" t="str">
        <f t="shared" si="5"/>
        <v>2125-V2</v>
      </c>
      <c r="J98" s="53"/>
      <c r="K98" s="53"/>
      <c r="L98" s="53"/>
      <c r="M98" s="53"/>
      <c r="N98" s="53"/>
      <c r="O98" s="53"/>
      <c r="P98" s="54" t="s">
        <v>13</v>
      </c>
      <c r="Q98" s="55"/>
      <c r="R98" s="55" t="s">
        <v>58</v>
      </c>
      <c r="S98" s="69">
        <v>0.46060000000000001</v>
      </c>
      <c r="T98" s="56"/>
      <c r="U98" s="54"/>
      <c r="V98" s="57"/>
      <c r="W98" s="57"/>
      <c r="X98" s="57"/>
      <c r="Y98" s="36" t="str">
        <f t="shared" si="9"/>
        <v/>
      </c>
      <c r="Z98" s="64"/>
      <c r="AA98" s="57"/>
      <c r="AB98" s="56"/>
      <c r="AC98" s="54"/>
      <c r="AD98" s="62"/>
      <c r="AE98" s="72" t="str">
        <f t="shared" si="6"/>
        <v/>
      </c>
      <c r="AF98" s="62"/>
      <c r="AG98" s="72" t="str">
        <f t="shared" si="7"/>
        <v/>
      </c>
      <c r="AH98" s="62"/>
      <c r="AI98" s="73" t="str">
        <f t="shared" si="8"/>
        <v/>
      </c>
      <c r="AJ98" s="187" t="str">
        <f t="shared" si="1"/>
        <v>2125-V2</v>
      </c>
    </row>
    <row r="99" spans="2:36" ht="16.05" customHeight="1" x14ac:dyDescent="0.3">
      <c r="B99" s="38" t="s">
        <v>6</v>
      </c>
      <c r="C99" s="39">
        <v>45800</v>
      </c>
      <c r="D99" s="40">
        <v>0.58333333333333304</v>
      </c>
      <c r="E99" s="41" t="str" cm="1">
        <f t="array" ref="E99">_xlfn.LET(
    _xlpm.lot, _xlfn._xlws.FILTER(_xlfn.HSTACK($C$40:$C$147, _xlfn.BYROW($F$40:$H$147, _xleta.CONCAT)), $B$40:$B$147 = "chargement"),
    _xlfn.IFS(
        B99 = "chargement",
        "J0",
        AND(C99, B99 &lt;&gt; ""),
        IFERROR("J" &amp; C99 - _xlfn.XLOOKUP(_xlfn.CONCAT(F99:H99), _xlfn.TAKE(_xlpm.lot, , -1), _xlfn.TAKE(_xlpm.lot, , 1)), "Abs lot"),
        1,
        ""
    )
)</f>
        <v>J8</v>
      </c>
      <c r="F99" s="129">
        <v>20</v>
      </c>
      <c r="G99" s="43">
        <f t="shared" si="10"/>
        <v>25</v>
      </c>
      <c r="H99" s="44" t="s">
        <v>75</v>
      </c>
      <c r="I99" s="168" t="str">
        <f t="shared" si="5"/>
        <v>2025-V3</v>
      </c>
      <c r="J99" s="44"/>
      <c r="K99" s="44"/>
      <c r="L99" s="44"/>
      <c r="M99" s="44"/>
      <c r="N99" s="44"/>
      <c r="O99" s="44"/>
      <c r="P99" s="45" t="s">
        <v>3</v>
      </c>
      <c r="Q99" s="58"/>
      <c r="R99" s="58" t="s">
        <v>59</v>
      </c>
      <c r="S99" s="68">
        <v>3.6200000000000003E-2</v>
      </c>
      <c r="T99" s="46"/>
      <c r="U99" s="45"/>
      <c r="V99" s="59"/>
      <c r="W99" s="59"/>
      <c r="X99" s="59"/>
      <c r="Y99" s="37" t="str">
        <f t="shared" si="9"/>
        <v/>
      </c>
      <c r="Z99" s="63"/>
      <c r="AA99" s="59"/>
      <c r="AB99" s="46"/>
      <c r="AC99" s="45"/>
      <c r="AD99" s="60">
        <v>4.9000000000000004</v>
      </c>
      <c r="AE99" s="71">
        <f t="shared" si="6"/>
        <v>0.90200000000000002</v>
      </c>
      <c r="AF99" s="60">
        <v>1.9</v>
      </c>
      <c r="AG99" s="71">
        <f t="shared" si="7"/>
        <v>3.7999999999999999E-2</v>
      </c>
      <c r="AH99" s="60">
        <v>0.9</v>
      </c>
      <c r="AI99" s="74">
        <f t="shared" si="8"/>
        <v>1.8000000000000002E-2</v>
      </c>
      <c r="AJ99" s="166" t="str">
        <f t="shared" si="1"/>
        <v>2025-V3</v>
      </c>
    </row>
    <row r="100" spans="2:36" s="188" customFormat="1" ht="16.05" customHeight="1" x14ac:dyDescent="0.3">
      <c r="B100" s="47" t="s">
        <v>133</v>
      </c>
      <c r="C100" s="48">
        <v>45800</v>
      </c>
      <c r="D100" s="49">
        <v>0.66666666666666696</v>
      </c>
      <c r="E100" s="50" t="str" cm="1">
        <f t="array" ref="E100">_xlfn.LET(
    _xlpm.lot, _xlfn._xlws.FILTER(_xlfn.HSTACK($C$40:$C$147, _xlfn.BYROW($F$40:$H$147, _xleta.CONCAT)), $B$40:$B$147 = "chargement"),
    _xlfn.IFS(
        B100 = "chargement",
        "J0",
        AND(C100, B100 &lt;&gt; ""),
        IFERROR("J" &amp; C100 - _xlfn.XLOOKUP(_xlfn.CONCAT(F100:H100), _xlfn.TAKE(_xlpm.lot, , -1), _xlfn.TAKE(_xlpm.lot, , 1)), "Abs lot"),
        1,
        ""
    )
)</f>
        <v>J0</v>
      </c>
      <c r="F100" s="130">
        <v>21</v>
      </c>
      <c r="G100" s="52">
        <f t="shared" si="10"/>
        <v>25</v>
      </c>
      <c r="H100" s="53" t="s">
        <v>75</v>
      </c>
      <c r="I100" s="175" t="str">
        <f t="shared" si="5"/>
        <v>2125-V3</v>
      </c>
      <c r="J100" s="53"/>
      <c r="K100" s="53"/>
      <c r="L100" s="53"/>
      <c r="M100" s="53"/>
      <c r="N100" s="53"/>
      <c r="O100" s="53"/>
      <c r="P100" s="54" t="s">
        <v>3</v>
      </c>
      <c r="Q100" s="55" t="s">
        <v>137</v>
      </c>
      <c r="R100" s="55" t="s">
        <v>59</v>
      </c>
      <c r="S100" s="69"/>
      <c r="T100" s="56"/>
      <c r="U100" s="54"/>
      <c r="V100" s="57"/>
      <c r="W100" s="57"/>
      <c r="X100" s="57"/>
      <c r="Y100" s="36" t="str">
        <f t="shared" si="9"/>
        <v/>
      </c>
      <c r="Z100" s="57"/>
      <c r="AA100" s="57"/>
      <c r="AB100" s="56"/>
      <c r="AC100" s="54"/>
      <c r="AD100" s="62"/>
      <c r="AE100" s="72" t="str">
        <f t="shared" si="6"/>
        <v/>
      </c>
      <c r="AF100" s="62"/>
      <c r="AG100" s="72" t="str">
        <f t="shared" si="7"/>
        <v/>
      </c>
      <c r="AH100" s="62"/>
      <c r="AI100" s="73" t="str">
        <f t="shared" si="8"/>
        <v/>
      </c>
      <c r="AJ100" s="187" t="str">
        <f t="shared" si="1"/>
        <v>2125-V3</v>
      </c>
    </row>
    <row r="101" spans="2:36" ht="16.05" customHeight="1" x14ac:dyDescent="0.3">
      <c r="B101" s="38" t="s">
        <v>6</v>
      </c>
      <c r="C101" s="39">
        <v>45803</v>
      </c>
      <c r="D101" s="40">
        <v>0.41666666666666702</v>
      </c>
      <c r="E101" s="41" t="str" cm="1">
        <f t="array" ref="E101">_xlfn.LET(
    _xlpm.lot, _xlfn._xlws.FILTER(_xlfn.HSTACK($C$40:$C$147, _xlfn.BYROW($F$40:$H$147, _xleta.CONCAT)), $B$40:$B$147 = "chargement"),
    _xlfn.IFS(
        B101 = "chargement",
        "J0",
        AND(C101, B101 &lt;&gt; ""),
        IFERROR("J" &amp; C101 - _xlfn.XLOOKUP(_xlfn.CONCAT(F101:H101), _xlfn.TAKE(_xlpm.lot, , -1), _xlfn.TAKE(_xlpm.lot, , 1)), "Abs lot"),
        1,
        ""
    )
)</f>
        <v>J7</v>
      </c>
      <c r="F101" s="129">
        <v>21</v>
      </c>
      <c r="G101" s="43">
        <f t="shared" si="10"/>
        <v>25</v>
      </c>
      <c r="H101" s="44" t="s">
        <v>73</v>
      </c>
      <c r="I101" s="168" t="str">
        <f t="shared" si="5"/>
        <v>2125-V1</v>
      </c>
      <c r="J101" s="44"/>
      <c r="K101" s="44"/>
      <c r="L101" s="44"/>
      <c r="M101" s="44"/>
      <c r="N101" s="44"/>
      <c r="O101" s="44"/>
      <c r="P101" s="45" t="s">
        <v>3</v>
      </c>
      <c r="Q101" s="58" t="s">
        <v>139</v>
      </c>
      <c r="R101" s="58" t="s">
        <v>89</v>
      </c>
      <c r="S101" s="68">
        <v>4.6399999999999997E-2</v>
      </c>
      <c r="T101" s="46"/>
      <c r="U101" s="45"/>
      <c r="V101" s="59"/>
      <c r="W101" s="59"/>
      <c r="X101" s="59"/>
      <c r="Y101" s="37" t="str">
        <f t="shared" si="9"/>
        <v/>
      </c>
      <c r="Z101" s="176"/>
      <c r="AA101" s="59"/>
      <c r="AB101" s="46"/>
      <c r="AC101" s="45"/>
      <c r="AD101" s="60">
        <v>4.0999999999999996</v>
      </c>
      <c r="AE101" s="71">
        <f t="shared" si="6"/>
        <v>0.91799999999999993</v>
      </c>
      <c r="AF101" s="60">
        <v>1.1000000000000001</v>
      </c>
      <c r="AG101" s="71">
        <f t="shared" si="7"/>
        <v>2.2000000000000002E-2</v>
      </c>
      <c r="AH101" s="60">
        <v>0.2</v>
      </c>
      <c r="AI101" s="74">
        <f t="shared" si="8"/>
        <v>4.0000000000000001E-3</v>
      </c>
      <c r="AJ101" s="166" t="str">
        <f t="shared" si="1"/>
        <v>2125-V1</v>
      </c>
    </row>
    <row r="102" spans="2:36" s="188" customFormat="1" ht="16.05" customHeight="1" x14ac:dyDescent="0.3">
      <c r="B102" s="47" t="s">
        <v>7</v>
      </c>
      <c r="C102" s="48">
        <v>45803</v>
      </c>
      <c r="D102" s="49">
        <v>0.41666666666666702</v>
      </c>
      <c r="E102" s="50" t="str" cm="1">
        <f t="array" ref="E102">_xlfn.LET(
    _xlpm.lot, _xlfn._xlws.FILTER(_xlfn.HSTACK($C$40:$C$147, _xlfn.BYROW($F$40:$H$147, _xleta.CONCAT)), $B$40:$B$147 = "chargement"),
    _xlfn.IFS(
        B102 = "chargement",
        "J0",
        AND(C102, B102 &lt;&gt; ""),
        IFERROR("J" &amp; C102 - _xlfn.XLOOKUP(_xlfn.CONCAT(F102:H102), _xlfn.TAKE(_xlpm.lot, , -1), _xlfn.TAKE(_xlpm.lot, , 1)), "Abs lot"),
        1,
        ""
    )
)</f>
        <v>J5</v>
      </c>
      <c r="F102" s="130">
        <v>21</v>
      </c>
      <c r="G102" s="52">
        <f t="shared" si="10"/>
        <v>25</v>
      </c>
      <c r="H102" s="53" t="s">
        <v>74</v>
      </c>
      <c r="I102" s="175" t="str">
        <f t="shared" si="5"/>
        <v>2125-V2</v>
      </c>
      <c r="J102" s="53"/>
      <c r="K102" s="53"/>
      <c r="L102" s="53"/>
      <c r="M102" s="53"/>
      <c r="N102" s="53"/>
      <c r="O102" s="53"/>
      <c r="P102" s="54" t="s">
        <v>13</v>
      </c>
      <c r="Q102" s="55"/>
      <c r="R102" s="55" t="s">
        <v>58</v>
      </c>
      <c r="S102" s="69">
        <v>0.46710000000000002</v>
      </c>
      <c r="T102" s="56"/>
      <c r="U102" s="54"/>
      <c r="V102" s="57"/>
      <c r="W102" s="57"/>
      <c r="X102" s="57"/>
      <c r="Y102" s="36" t="str">
        <f t="shared" si="9"/>
        <v/>
      </c>
      <c r="Z102" s="64"/>
      <c r="AA102" s="57"/>
      <c r="AB102" s="56"/>
      <c r="AC102" s="54"/>
      <c r="AD102" s="62"/>
      <c r="AE102" s="72" t="str">
        <f t="shared" si="6"/>
        <v/>
      </c>
      <c r="AF102" s="62"/>
      <c r="AG102" s="72" t="str">
        <f t="shared" si="7"/>
        <v/>
      </c>
      <c r="AH102" s="62"/>
      <c r="AI102" s="73" t="str">
        <f t="shared" si="8"/>
        <v/>
      </c>
      <c r="AJ102" s="187" t="str">
        <f t="shared" si="1"/>
        <v>2125-V2</v>
      </c>
    </row>
    <row r="103" spans="2:36" ht="16.05" customHeight="1" x14ac:dyDescent="0.3">
      <c r="B103" s="38" t="s">
        <v>7</v>
      </c>
      <c r="C103" s="39">
        <v>45803</v>
      </c>
      <c r="D103" s="40">
        <v>0.45833333333333298</v>
      </c>
      <c r="E103" s="41" t="str" cm="1">
        <f t="array" ref="E103">_xlfn.LET(
    _xlpm.lot, _xlfn._xlws.FILTER(_xlfn.HSTACK($C$40:$C$147, _xlfn.BYROW($F$40:$H$147, _xleta.CONCAT)), $B$40:$B$147 = "chargement"),
    _xlfn.IFS(
        B103 = "chargement",
        "J0",
        AND(C103, B103 &lt;&gt; ""),
        IFERROR("J" &amp; C103 - _xlfn.XLOOKUP(_xlfn.CONCAT(F103:H103), _xlfn.TAKE(_xlpm.lot, , -1), _xlfn.TAKE(_xlpm.lot, , 1)), "Abs lot"),
        1,
        ""
    )
)</f>
        <v>J3</v>
      </c>
      <c r="F103" s="129">
        <v>21</v>
      </c>
      <c r="G103" s="43">
        <f t="shared" si="10"/>
        <v>25</v>
      </c>
      <c r="H103" s="44" t="s">
        <v>75</v>
      </c>
      <c r="I103" s="168" t="str">
        <f t="shared" si="5"/>
        <v>2125-V3</v>
      </c>
      <c r="J103" s="44"/>
      <c r="K103" s="44"/>
      <c r="L103" s="44"/>
      <c r="M103" s="44"/>
      <c r="N103" s="44"/>
      <c r="O103" s="44"/>
      <c r="P103" s="45" t="s">
        <v>3</v>
      </c>
      <c r="Q103" s="58" t="s">
        <v>137</v>
      </c>
      <c r="R103" s="58" t="s">
        <v>59</v>
      </c>
      <c r="S103" s="68">
        <v>0.45150000000000001</v>
      </c>
      <c r="T103" s="46"/>
      <c r="U103" s="45"/>
      <c r="V103" s="59"/>
      <c r="W103" s="59"/>
      <c r="X103" s="59"/>
      <c r="Y103" s="37" t="str">
        <f t="shared" si="9"/>
        <v/>
      </c>
      <c r="Z103" s="63"/>
      <c r="AA103" s="59"/>
      <c r="AB103" s="46"/>
      <c r="AC103" s="45"/>
      <c r="AD103" s="60"/>
      <c r="AE103" s="71" t="str">
        <f t="shared" si="6"/>
        <v/>
      </c>
      <c r="AF103" s="60"/>
      <c r="AG103" s="71" t="str">
        <f t="shared" si="7"/>
        <v/>
      </c>
      <c r="AH103" s="60"/>
      <c r="AI103" s="74" t="str">
        <f t="shared" si="8"/>
        <v/>
      </c>
      <c r="AJ103" s="166" t="str">
        <f t="shared" si="1"/>
        <v>2125-V3</v>
      </c>
    </row>
    <row r="104" spans="2:36" s="188" customFormat="1" ht="16.05" customHeight="1" x14ac:dyDescent="0.3">
      <c r="B104" s="47" t="s">
        <v>133</v>
      </c>
      <c r="C104" s="48">
        <v>45803</v>
      </c>
      <c r="D104" s="49">
        <v>0.66666666666666696</v>
      </c>
      <c r="E104" s="50" t="str" cm="1">
        <f t="array" ref="E104">_xlfn.LET(
    _xlpm.lot, _xlfn._xlws.FILTER(_xlfn.HSTACK($C$40:$C$147, _xlfn.BYROW($F$40:$H$147, _xleta.CONCAT)), $B$40:$B$147 = "chargement"),
    _xlfn.IFS(
        B104 = "chargement",
        "J0",
        AND(C104, B104 &lt;&gt; ""),
        IFERROR("J" &amp; C104 - _xlfn.XLOOKUP(_xlfn.CONCAT(F104:H104), _xlfn.TAKE(_xlpm.lot, , -1), _xlfn.TAKE(_xlpm.lot, , 1)), "Abs lot"),
        1,
        ""
    )
)</f>
        <v>J0</v>
      </c>
      <c r="F104" s="130">
        <v>22</v>
      </c>
      <c r="G104" s="52">
        <f t="shared" si="10"/>
        <v>25</v>
      </c>
      <c r="H104" s="53" t="s">
        <v>73</v>
      </c>
      <c r="I104" s="175" t="str">
        <f t="shared" si="5"/>
        <v>2225-V1</v>
      </c>
      <c r="J104" s="53"/>
      <c r="K104" s="53"/>
      <c r="L104" s="53"/>
      <c r="M104" s="53"/>
      <c r="N104" s="53"/>
      <c r="O104" s="53"/>
      <c r="P104" s="54" t="s">
        <v>3</v>
      </c>
      <c r="Q104" s="55" t="s">
        <v>137</v>
      </c>
      <c r="R104" s="55" t="s">
        <v>59</v>
      </c>
      <c r="S104" s="69"/>
      <c r="T104" s="56"/>
      <c r="U104" s="54"/>
      <c r="V104" s="57"/>
      <c r="W104" s="57"/>
      <c r="X104" s="57"/>
      <c r="Y104" s="36" t="str">
        <f t="shared" si="9"/>
        <v/>
      </c>
      <c r="Z104" s="57"/>
      <c r="AA104" s="57"/>
      <c r="AB104" s="56"/>
      <c r="AC104" s="54"/>
      <c r="AD104" s="62"/>
      <c r="AE104" s="72" t="str">
        <f t="shared" si="6"/>
        <v/>
      </c>
      <c r="AF104" s="62"/>
      <c r="AG104" s="72" t="str">
        <f t="shared" si="7"/>
        <v/>
      </c>
      <c r="AH104" s="62"/>
      <c r="AI104" s="73" t="str">
        <f t="shared" si="8"/>
        <v/>
      </c>
      <c r="AJ104" s="187" t="str">
        <f t="shared" si="1"/>
        <v>2225-V1</v>
      </c>
    </row>
    <row r="105" spans="2:36" ht="16.05" customHeight="1" x14ac:dyDescent="0.3">
      <c r="B105" s="38" t="s">
        <v>7</v>
      </c>
      <c r="C105" s="39">
        <v>45804</v>
      </c>
      <c r="D105" s="40">
        <v>0.29166666666666669</v>
      </c>
      <c r="E105" s="41" t="str" cm="1">
        <f t="array" ref="E105">_xlfn.LET(
    _xlpm.lot, _xlfn._xlws.FILTER(_xlfn.HSTACK($C$40:$C$147, _xlfn.BYROW($F$40:$H$147, _xleta.CONCAT)), $B$40:$B$147 = "chargement"),
    _xlfn.IFS(
        B105 = "chargement",
        "J0",
        AND(C105, B105 &lt;&gt; ""),
        IFERROR("J" &amp; C105 - _xlfn.XLOOKUP(_xlfn.CONCAT(F105:H105), _xlfn.TAKE(_xlpm.lot, , -1), _xlfn.TAKE(_xlpm.lot, , 1)), "Abs lot"),
        1,
        ""
    )
)</f>
        <v>J1</v>
      </c>
      <c r="F105" s="129">
        <v>22</v>
      </c>
      <c r="G105" s="43">
        <f t="shared" si="10"/>
        <v>25</v>
      </c>
      <c r="H105" s="44" t="s">
        <v>73</v>
      </c>
      <c r="I105" s="168" t="str">
        <f t="shared" si="5"/>
        <v>2225-V1</v>
      </c>
      <c r="J105" s="44"/>
      <c r="K105" s="44"/>
      <c r="L105" s="44"/>
      <c r="M105" s="44"/>
      <c r="N105" s="44"/>
      <c r="O105" s="44"/>
      <c r="P105" s="45" t="s">
        <v>3</v>
      </c>
      <c r="Q105" s="58" t="s">
        <v>137</v>
      </c>
      <c r="R105" s="58" t="s">
        <v>59</v>
      </c>
      <c r="S105" s="68">
        <v>0.38100000000000001</v>
      </c>
      <c r="T105" s="46">
        <v>0.02</v>
      </c>
      <c r="U105" s="45"/>
      <c r="V105" s="59"/>
      <c r="W105" s="59"/>
      <c r="X105" s="59"/>
      <c r="Y105" s="37" t="str">
        <f t="shared" si="9"/>
        <v/>
      </c>
      <c r="Z105" s="176"/>
      <c r="AA105" s="59"/>
      <c r="AB105" s="46"/>
      <c r="AC105" s="45"/>
      <c r="AD105" s="60"/>
      <c r="AE105" s="71" t="str">
        <f t="shared" si="6"/>
        <v/>
      </c>
      <c r="AF105" s="60"/>
      <c r="AG105" s="71" t="str">
        <f t="shared" si="7"/>
        <v/>
      </c>
      <c r="AH105" s="60"/>
      <c r="AI105" s="74" t="str">
        <f t="shared" si="8"/>
        <v/>
      </c>
      <c r="AJ105" s="166" t="str">
        <f t="shared" si="1"/>
        <v>2225-V1</v>
      </c>
    </row>
    <row r="106" spans="2:36" s="188" customFormat="1" ht="16.05" customHeight="1" x14ac:dyDescent="0.3">
      <c r="B106" s="47" t="s">
        <v>6</v>
      </c>
      <c r="C106" s="48">
        <v>45804</v>
      </c>
      <c r="D106" s="49">
        <v>0.29166666666666669</v>
      </c>
      <c r="E106" s="50" t="str" cm="1">
        <f t="array" ref="E106">_xlfn.LET(
    _xlpm.lot, _xlfn._xlws.FILTER(_xlfn.HSTACK($C$40:$C$147, _xlfn.BYROW($F$40:$H$147, _xleta.CONCAT)), $B$40:$B$147 = "chargement"),
    _xlfn.IFS(
        B106 = "chargement",
        "J0",
        AND(C106, B106 &lt;&gt; ""),
        IFERROR("J" &amp; C106 - _xlfn.XLOOKUP(_xlfn.CONCAT(F106:H106), _xlfn.TAKE(_xlpm.lot, , -1), _xlfn.TAKE(_xlpm.lot, , 1)), "Abs lot"),
        1,
        ""
    )
)</f>
        <v>J4</v>
      </c>
      <c r="F106" s="130">
        <v>21</v>
      </c>
      <c r="G106" s="52">
        <f t="shared" si="10"/>
        <v>25</v>
      </c>
      <c r="H106" s="53" t="s">
        <v>75</v>
      </c>
      <c r="I106" s="175" t="str">
        <f t="shared" si="5"/>
        <v>2125-V3</v>
      </c>
      <c r="J106" s="53"/>
      <c r="K106" s="53"/>
      <c r="L106" s="53"/>
      <c r="M106" s="53"/>
      <c r="N106" s="53"/>
      <c r="O106" s="53"/>
      <c r="P106" s="54" t="s">
        <v>3</v>
      </c>
      <c r="Q106" s="55" t="s">
        <v>137</v>
      </c>
      <c r="R106" s="55" t="s">
        <v>59</v>
      </c>
      <c r="S106" s="69">
        <v>0.43099999999999999</v>
      </c>
      <c r="T106" s="56"/>
      <c r="U106" s="54"/>
      <c r="V106" s="57"/>
      <c r="W106" s="57"/>
      <c r="X106" s="57"/>
      <c r="Y106" s="36" t="str">
        <f t="shared" si="9"/>
        <v/>
      </c>
      <c r="Z106" s="64" t="s">
        <v>11</v>
      </c>
      <c r="AA106" s="57" t="s">
        <v>67</v>
      </c>
      <c r="AB106" s="56"/>
      <c r="AC106" s="54"/>
      <c r="AD106" s="62"/>
      <c r="AE106" s="72" t="str">
        <f t="shared" si="6"/>
        <v/>
      </c>
      <c r="AF106" s="62"/>
      <c r="AG106" s="72" t="str">
        <f t="shared" si="7"/>
        <v/>
      </c>
      <c r="AH106" s="62"/>
      <c r="AI106" s="73" t="str">
        <f t="shared" si="8"/>
        <v/>
      </c>
      <c r="AJ106" s="187" t="str">
        <f t="shared" si="1"/>
        <v>2125-V3</v>
      </c>
    </row>
    <row r="107" spans="2:36" ht="16.05" customHeight="1" x14ac:dyDescent="0.3">
      <c r="B107" s="38" t="s">
        <v>7</v>
      </c>
      <c r="C107" s="39">
        <v>45804</v>
      </c>
      <c r="D107" s="40">
        <v>0.33333333333333298</v>
      </c>
      <c r="E107" s="41" t="str" cm="1">
        <f t="array" ref="E107">_xlfn.LET(
    _xlpm.lot, _xlfn._xlws.FILTER(_xlfn.HSTACK($C$40:$C$147, _xlfn.BYROW($F$40:$H$147, _xleta.CONCAT)), $B$40:$B$147 = "chargement"),
    _xlfn.IFS(
        B107 = "chargement",
        "J0",
        AND(C107, B107 &lt;&gt; ""),
        IFERROR("J" &amp; C107 - _xlfn.XLOOKUP(_xlfn.CONCAT(F107:H107), _xlfn.TAKE(_xlpm.lot, , -1), _xlfn.TAKE(_xlpm.lot, , 1)), "Abs lot"),
        1,
        ""
    )
)</f>
        <v>J6</v>
      </c>
      <c r="F107" s="129">
        <v>21</v>
      </c>
      <c r="G107" s="43">
        <f t="shared" si="10"/>
        <v>25</v>
      </c>
      <c r="H107" s="44" t="s">
        <v>74</v>
      </c>
      <c r="I107" s="168" t="str">
        <f t="shared" si="5"/>
        <v>2125-V2</v>
      </c>
      <c r="J107" s="44"/>
      <c r="K107" s="44"/>
      <c r="L107" s="44"/>
      <c r="M107" s="44"/>
      <c r="N107" s="44"/>
      <c r="O107" s="44"/>
      <c r="P107" s="45" t="s">
        <v>13</v>
      </c>
      <c r="Q107" s="58"/>
      <c r="R107" s="58" t="s">
        <v>58</v>
      </c>
      <c r="S107" s="68">
        <v>4.3900000000000002E-2</v>
      </c>
      <c r="T107" s="46"/>
      <c r="U107" s="45"/>
      <c r="V107" s="59"/>
      <c r="W107" s="59"/>
      <c r="X107" s="59"/>
      <c r="Y107" s="37" t="str">
        <f t="shared" si="9"/>
        <v/>
      </c>
      <c r="Z107" s="63"/>
      <c r="AA107" s="59"/>
      <c r="AB107" s="46"/>
      <c r="AC107" s="45"/>
      <c r="AD107" s="60"/>
      <c r="AE107" s="71" t="str">
        <f t="shared" si="6"/>
        <v/>
      </c>
      <c r="AF107" s="60"/>
      <c r="AG107" s="71" t="str">
        <f t="shared" si="7"/>
        <v/>
      </c>
      <c r="AH107" s="60"/>
      <c r="AI107" s="74" t="str">
        <f t="shared" si="8"/>
        <v/>
      </c>
      <c r="AJ107" s="166" t="str">
        <f t="shared" si="1"/>
        <v>2125-V2</v>
      </c>
    </row>
    <row r="108" spans="2:36" s="188" customFormat="1" ht="16.05" customHeight="1" x14ac:dyDescent="0.3">
      <c r="B108" s="47" t="s">
        <v>133</v>
      </c>
      <c r="C108" s="48">
        <v>45804</v>
      </c>
      <c r="D108" s="49">
        <v>0.66666666666666696</v>
      </c>
      <c r="E108" s="50" t="str" cm="1">
        <f t="array" ref="E108">_xlfn.LET(
    _xlpm.lot, _xlfn._xlws.FILTER(_xlfn.HSTACK($C$40:$C$147, _xlfn.BYROW($F$40:$H$147, _xleta.CONCAT)), $B$40:$B$147 = "chargement"),
    _xlfn.IFS(
        B108 = "chargement",
        "J0",
        AND(C108, B108 &lt;&gt; ""),
        IFERROR("J" &amp; C108 - _xlfn.XLOOKUP(_xlfn.CONCAT(F108:H108), _xlfn.TAKE(_xlpm.lot, , -1), _xlfn.TAKE(_xlpm.lot, , 1)), "Abs lot"),
        1,
        ""
    )
)</f>
        <v>J0</v>
      </c>
      <c r="F108" s="130">
        <v>22</v>
      </c>
      <c r="G108" s="52">
        <f t="shared" si="10"/>
        <v>25</v>
      </c>
      <c r="H108" s="53" t="s">
        <v>74</v>
      </c>
      <c r="I108" s="175" t="str">
        <f t="shared" si="5"/>
        <v>2225-V2</v>
      </c>
      <c r="J108" s="53"/>
      <c r="K108" s="53"/>
      <c r="L108" s="53"/>
      <c r="M108" s="53"/>
      <c r="N108" s="53"/>
      <c r="O108" s="53"/>
      <c r="P108" s="54" t="s">
        <v>3</v>
      </c>
      <c r="Q108" s="55"/>
      <c r="R108" s="55" t="s">
        <v>59</v>
      </c>
      <c r="S108" s="69"/>
      <c r="T108" s="56"/>
      <c r="U108" s="54"/>
      <c r="V108" s="57"/>
      <c r="W108" s="57"/>
      <c r="X108" s="57"/>
      <c r="Y108" s="36" t="str">
        <f t="shared" si="9"/>
        <v/>
      </c>
      <c r="Z108" s="57"/>
      <c r="AA108" s="57"/>
      <c r="AB108" s="56"/>
      <c r="AC108" s="54"/>
      <c r="AD108" s="62"/>
      <c r="AE108" s="72" t="str">
        <f t="shared" si="6"/>
        <v/>
      </c>
      <c r="AF108" s="62"/>
      <c r="AG108" s="72" t="str">
        <f t="shared" si="7"/>
        <v/>
      </c>
      <c r="AH108" s="62"/>
      <c r="AI108" s="73" t="str">
        <f t="shared" si="8"/>
        <v/>
      </c>
      <c r="AJ108" s="187" t="str">
        <f t="shared" si="1"/>
        <v>2225-V2</v>
      </c>
    </row>
    <row r="109" spans="2:36" ht="16.05" customHeight="1" x14ac:dyDescent="0.3">
      <c r="B109" s="38" t="s">
        <v>7</v>
      </c>
      <c r="C109" s="39">
        <v>45805</v>
      </c>
      <c r="D109" s="40">
        <v>0.375</v>
      </c>
      <c r="E109" s="41" t="str" cm="1">
        <f t="array" ref="E109">_xlfn.LET(
    _xlpm.lot, _xlfn._xlws.FILTER(_xlfn.HSTACK($C$40:$C$147, _xlfn.BYROW($F$40:$H$147, _xleta.CONCAT)), $B$40:$B$147 = "chargement"),
    _xlfn.IFS(
        B109 = "chargement",
        "J0",
        AND(C109, B109 &lt;&gt; ""),
        IFERROR("J" &amp; C109 - _xlfn.XLOOKUP(_xlfn.CONCAT(F109:H109), _xlfn.TAKE(_xlpm.lot, , -1), _xlfn.TAKE(_xlpm.lot, , 1)), "Abs lot"),
        1,
        ""
    )
)</f>
        <v>J2</v>
      </c>
      <c r="F109" s="129">
        <v>22</v>
      </c>
      <c r="G109" s="43">
        <f t="shared" si="10"/>
        <v>25</v>
      </c>
      <c r="H109" s="44" t="s">
        <v>73</v>
      </c>
      <c r="I109" s="168" t="str">
        <f t="shared" si="5"/>
        <v>2225-V1</v>
      </c>
      <c r="J109" s="44"/>
      <c r="K109" s="44"/>
      <c r="L109" s="44"/>
      <c r="M109" s="44"/>
      <c r="N109" s="44"/>
      <c r="O109" s="44"/>
      <c r="P109" s="45" t="s">
        <v>3</v>
      </c>
      <c r="Q109" s="58" t="s">
        <v>137</v>
      </c>
      <c r="R109" s="58" t="s">
        <v>59</v>
      </c>
      <c r="S109" s="68">
        <v>0.45119999999999999</v>
      </c>
      <c r="T109" s="46">
        <v>0.83</v>
      </c>
      <c r="U109" s="45">
        <v>15</v>
      </c>
      <c r="V109" s="59">
        <v>42</v>
      </c>
      <c r="W109" s="59">
        <v>41</v>
      </c>
      <c r="X109" s="59">
        <v>2</v>
      </c>
      <c r="Y109" s="37">
        <f t="shared" si="9"/>
        <v>270</v>
      </c>
      <c r="Z109" s="176"/>
      <c r="AA109" s="59"/>
      <c r="AB109" s="46"/>
      <c r="AC109" s="45"/>
      <c r="AD109" s="60"/>
      <c r="AE109" s="71" t="str">
        <f t="shared" si="6"/>
        <v/>
      </c>
      <c r="AF109" s="60"/>
      <c r="AG109" s="71" t="str">
        <f t="shared" si="7"/>
        <v/>
      </c>
      <c r="AH109" s="60"/>
      <c r="AI109" s="74" t="str">
        <f t="shared" si="8"/>
        <v/>
      </c>
      <c r="AJ109" s="166" t="str">
        <f t="shared" si="1"/>
        <v>2225-V1</v>
      </c>
    </row>
    <row r="110" spans="2:36" s="188" customFormat="1" ht="16.05" customHeight="1" x14ac:dyDescent="0.3">
      <c r="B110" s="47" t="s">
        <v>7</v>
      </c>
      <c r="C110" s="48">
        <v>45805</v>
      </c>
      <c r="D110" s="49">
        <v>0.41666666666666702</v>
      </c>
      <c r="E110" s="50" t="str" cm="1">
        <f t="array" ref="E110">_xlfn.LET(
    _xlpm.lot, _xlfn._xlws.FILTER(_xlfn.HSTACK($C$40:$C$147, _xlfn.BYROW($F$40:$H$147, _xleta.CONCAT)), $B$40:$B$147 = "chargement"),
    _xlfn.IFS(
        B110 = "chargement",
        "J0",
        AND(C110, B110 &lt;&gt; ""),
        IFERROR("J" &amp; C110 - _xlfn.XLOOKUP(_xlfn.CONCAT(F110:H110), _xlfn.TAKE(_xlpm.lot, , -1), _xlfn.TAKE(_xlpm.lot, , 1)), "Abs lot"),
        1,
        ""
    )
)</f>
        <v>J1</v>
      </c>
      <c r="F110" s="130">
        <v>22</v>
      </c>
      <c r="G110" s="52">
        <f t="shared" si="10"/>
        <v>25</v>
      </c>
      <c r="H110" s="53" t="s">
        <v>74</v>
      </c>
      <c r="I110" s="175" t="str">
        <f t="shared" si="5"/>
        <v>2225-V2</v>
      </c>
      <c r="J110" s="53"/>
      <c r="K110" s="53"/>
      <c r="L110" s="53"/>
      <c r="M110" s="53"/>
      <c r="N110" s="53"/>
      <c r="O110" s="53"/>
      <c r="P110" s="54" t="s">
        <v>3</v>
      </c>
      <c r="Q110" s="55"/>
      <c r="R110" s="55" t="s">
        <v>59</v>
      </c>
      <c r="S110" s="69">
        <v>0.38179999999999997</v>
      </c>
      <c r="T110" s="56">
        <v>0.26</v>
      </c>
      <c r="U110" s="54"/>
      <c r="V110" s="57"/>
      <c r="W110" s="57"/>
      <c r="X110" s="57"/>
      <c r="Y110" s="36" t="str">
        <f t="shared" si="9"/>
        <v/>
      </c>
      <c r="Z110" s="64"/>
      <c r="AA110" s="57"/>
      <c r="AB110" s="56"/>
      <c r="AC110" s="54"/>
      <c r="AD110" s="62"/>
      <c r="AE110" s="72" t="str">
        <f t="shared" si="6"/>
        <v/>
      </c>
      <c r="AF110" s="62"/>
      <c r="AG110" s="72" t="str">
        <f t="shared" si="7"/>
        <v/>
      </c>
      <c r="AH110" s="62"/>
      <c r="AI110" s="73" t="str">
        <f t="shared" si="8"/>
        <v/>
      </c>
      <c r="AJ110" s="187" t="str">
        <f t="shared" si="1"/>
        <v>2225-V2</v>
      </c>
    </row>
    <row r="111" spans="2:36" ht="16.05" customHeight="1" x14ac:dyDescent="0.3">
      <c r="B111" s="38" t="s">
        <v>6</v>
      </c>
      <c r="C111" s="39">
        <v>45805</v>
      </c>
      <c r="D111" s="40">
        <v>0.41666666666666702</v>
      </c>
      <c r="E111" s="41" t="str" cm="1">
        <f t="array" ref="E111">_xlfn.LET(
    _xlpm.lot, _xlfn._xlws.FILTER(_xlfn.HSTACK($C$40:$C$147, _xlfn.BYROW($F$40:$H$147, _xleta.CONCAT)), $B$40:$B$147 = "chargement"),
    _xlfn.IFS(
        B111 = "chargement",
        "J0",
        AND(C111, B111 &lt;&gt; ""),
        IFERROR("J" &amp; C111 - _xlfn.XLOOKUP(_xlfn.CONCAT(F111:H111), _xlfn.TAKE(_xlpm.lot, , -1), _xlfn.TAKE(_xlpm.lot, , 1)), "Abs lot"),
        1,
        ""
    )
)</f>
        <v>J5</v>
      </c>
      <c r="F111" s="129">
        <v>21</v>
      </c>
      <c r="G111" s="43">
        <f t="shared" si="10"/>
        <v>25</v>
      </c>
      <c r="H111" s="44" t="s">
        <v>75</v>
      </c>
      <c r="I111" s="168" t="str">
        <f t="shared" si="5"/>
        <v>2125-V3</v>
      </c>
      <c r="J111" s="44"/>
      <c r="K111" s="44"/>
      <c r="L111" s="44"/>
      <c r="M111" s="44"/>
      <c r="N111" s="44"/>
      <c r="O111" s="44"/>
      <c r="P111" s="45" t="s">
        <v>3</v>
      </c>
      <c r="Q111" s="58" t="s">
        <v>137</v>
      </c>
      <c r="R111" s="58" t="s">
        <v>59</v>
      </c>
      <c r="S111" s="68">
        <v>0.4163</v>
      </c>
      <c r="T111" s="46"/>
      <c r="U111" s="45"/>
      <c r="V111" s="59"/>
      <c r="W111" s="59"/>
      <c r="X111" s="59"/>
      <c r="Y111" s="37" t="str">
        <f t="shared" si="9"/>
        <v/>
      </c>
      <c r="Z111" s="63" t="s">
        <v>11</v>
      </c>
      <c r="AA111" s="59" t="s">
        <v>69</v>
      </c>
      <c r="AB111" s="46"/>
      <c r="AC111" s="45"/>
      <c r="AD111" s="60"/>
      <c r="AE111" s="71" t="str">
        <f t="shared" si="6"/>
        <v/>
      </c>
      <c r="AF111" s="60"/>
      <c r="AG111" s="71" t="str">
        <f t="shared" si="7"/>
        <v/>
      </c>
      <c r="AH111" s="60"/>
      <c r="AI111" s="74" t="str">
        <f t="shared" si="8"/>
        <v/>
      </c>
      <c r="AJ111" s="166" t="str">
        <f t="shared" si="1"/>
        <v>2125-V3</v>
      </c>
    </row>
    <row r="112" spans="2:36" s="188" customFormat="1" ht="16.05" customHeight="1" x14ac:dyDescent="0.3">
      <c r="B112" s="47" t="s">
        <v>7</v>
      </c>
      <c r="C112" s="48">
        <v>45805</v>
      </c>
      <c r="D112" s="49">
        <v>0.45833333333333298</v>
      </c>
      <c r="E112" s="50" t="s">
        <v>34</v>
      </c>
      <c r="F112" s="130">
        <v>20</v>
      </c>
      <c r="G112" s="52">
        <f t="shared" si="10"/>
        <v>25</v>
      </c>
      <c r="H112" s="53" t="s">
        <v>74</v>
      </c>
      <c r="I112" s="175" t="str">
        <f t="shared" si="5"/>
        <v>2025-V2</v>
      </c>
      <c r="J112" s="53"/>
      <c r="K112" s="53"/>
      <c r="L112" s="53"/>
      <c r="M112" s="53"/>
      <c r="N112" s="53"/>
      <c r="O112" s="53"/>
      <c r="P112" s="54" t="s">
        <v>3</v>
      </c>
      <c r="Q112" s="55"/>
      <c r="R112" s="55" t="s">
        <v>46</v>
      </c>
      <c r="S112" s="69">
        <v>3.7600000000000001E-2</v>
      </c>
      <c r="T112" s="56"/>
      <c r="U112" s="54"/>
      <c r="V112" s="57"/>
      <c r="W112" s="57"/>
      <c r="X112" s="57"/>
      <c r="Y112" s="36" t="str">
        <f t="shared" si="9"/>
        <v/>
      </c>
      <c r="Z112" s="57"/>
      <c r="AA112" s="57"/>
      <c r="AB112" s="56"/>
      <c r="AC112" s="54">
        <v>16</v>
      </c>
      <c r="AD112" s="62">
        <v>13</v>
      </c>
      <c r="AE112" s="72">
        <f t="shared" si="6"/>
        <v>0.74</v>
      </c>
      <c r="AF112" s="62">
        <v>5.5</v>
      </c>
      <c r="AG112" s="72">
        <f t="shared" si="7"/>
        <v>0.11</v>
      </c>
      <c r="AH112" s="62">
        <v>0.9</v>
      </c>
      <c r="AI112" s="73">
        <f t="shared" si="8"/>
        <v>1.8000000000000002E-2</v>
      </c>
      <c r="AJ112" s="187" t="str">
        <f t="shared" ref="AJ112:AJ148" si="17">I112</f>
        <v>2025-V2</v>
      </c>
    </row>
    <row r="113" spans="2:36" ht="16.05" customHeight="1" x14ac:dyDescent="0.3">
      <c r="B113" s="38" t="s">
        <v>6</v>
      </c>
      <c r="C113" s="39">
        <v>45807</v>
      </c>
      <c r="D113" s="40">
        <v>0.375</v>
      </c>
      <c r="E113" s="41" t="str" cm="1">
        <f t="array" ref="E113">_xlfn.LET(
    _xlpm.lot, _xlfn._xlws.FILTER(_xlfn.HSTACK($C$40:$C$147, _xlfn.BYROW($F$40:$H$147, _xleta.CONCAT)), $B$40:$B$147 = "chargement"),
    _xlfn.IFS(
        B113 = "chargement",
        "J0",
        AND(C113, B113 &lt;&gt; ""),
        IFERROR("J" &amp; C113 - _xlfn.XLOOKUP(_xlfn.CONCAT(F113:H113), _xlfn.TAKE(_xlpm.lot, , -1), _xlfn.TAKE(_xlpm.lot, , 1)), "Abs lot"),
        1,
        ""
    )
)</f>
        <v>J4</v>
      </c>
      <c r="F113" s="129">
        <v>22</v>
      </c>
      <c r="G113" s="43">
        <f t="shared" si="10"/>
        <v>25</v>
      </c>
      <c r="H113" s="44" t="s">
        <v>73</v>
      </c>
      <c r="I113" s="168" t="str">
        <f t="shared" ref="I113:I148" si="18">_xlfn.CONCAT(F113,G113,H113)</f>
        <v>2225-V1</v>
      </c>
      <c r="J113" s="44"/>
      <c r="K113" s="44"/>
      <c r="L113" s="44"/>
      <c r="M113" s="44"/>
      <c r="N113" s="44"/>
      <c r="O113" s="44"/>
      <c r="P113" s="45" t="s">
        <v>3</v>
      </c>
      <c r="Q113" s="58" t="s">
        <v>137</v>
      </c>
      <c r="R113" s="58" t="s">
        <v>59</v>
      </c>
      <c r="S113" s="68">
        <v>0.43020000000000003</v>
      </c>
      <c r="T113" s="46"/>
      <c r="U113" s="45"/>
      <c r="V113" s="59"/>
      <c r="W113" s="59"/>
      <c r="X113" s="59"/>
      <c r="Y113" s="37" t="str">
        <f t="shared" si="9"/>
        <v/>
      </c>
      <c r="Z113" s="176"/>
      <c r="AA113" s="59"/>
      <c r="AB113" s="46"/>
      <c r="AC113" s="45"/>
      <c r="AD113" s="60"/>
      <c r="AE113" s="71" t="str">
        <f t="shared" si="6"/>
        <v/>
      </c>
      <c r="AF113" s="60"/>
      <c r="AG113" s="71" t="str">
        <f t="shared" si="7"/>
        <v/>
      </c>
      <c r="AH113" s="60"/>
      <c r="AI113" s="74" t="str">
        <f t="shared" si="8"/>
        <v/>
      </c>
      <c r="AJ113" s="166" t="str">
        <f t="shared" si="17"/>
        <v>2225-V1</v>
      </c>
    </row>
    <row r="114" spans="2:36" s="188" customFormat="1" ht="16.05" customHeight="1" x14ac:dyDescent="0.3">
      <c r="B114" s="47" t="s">
        <v>7</v>
      </c>
      <c r="C114" s="48">
        <v>45807</v>
      </c>
      <c r="D114" s="49">
        <v>0.375</v>
      </c>
      <c r="E114" s="50" t="str" cm="1">
        <f t="array" ref="E114">_xlfn.LET(
    _xlpm.lot, _xlfn._xlws.FILTER(_xlfn.HSTACK($C$40:$C$147, _xlfn.BYROW($F$40:$H$147, _xleta.CONCAT)), $B$40:$B$147 = "chargement"),
    _xlfn.IFS(
        B114 = "chargement",
        "J0",
        AND(C114, B114 &lt;&gt; ""),
        IFERROR("J" &amp; C114 - _xlfn.XLOOKUP(_xlfn.CONCAT(F114:H114), _xlfn.TAKE(_xlpm.lot, , -1), _xlfn.TAKE(_xlpm.lot, , 1)), "Abs lot"),
        1,
        ""
    )
)</f>
        <v>J7</v>
      </c>
      <c r="F114" s="130">
        <v>21</v>
      </c>
      <c r="G114" s="52">
        <f t="shared" si="10"/>
        <v>25</v>
      </c>
      <c r="H114" s="53" t="s">
        <v>75</v>
      </c>
      <c r="I114" s="175" t="str">
        <f t="shared" si="18"/>
        <v>2125-V3</v>
      </c>
      <c r="J114" s="53"/>
      <c r="K114" s="53"/>
      <c r="L114" s="53"/>
      <c r="M114" s="53"/>
      <c r="N114" s="53"/>
      <c r="O114" s="53"/>
      <c r="P114" s="54" t="s">
        <v>3</v>
      </c>
      <c r="Q114" s="55" t="s">
        <v>137</v>
      </c>
      <c r="R114" s="55" t="s">
        <v>59</v>
      </c>
      <c r="S114" s="69">
        <v>2.9499999999999998E-2</v>
      </c>
      <c r="T114" s="56"/>
      <c r="U114" s="54"/>
      <c r="V114" s="57"/>
      <c r="W114" s="57"/>
      <c r="X114" s="57"/>
      <c r="Y114" s="36" t="str">
        <f t="shared" si="9"/>
        <v/>
      </c>
      <c r="Z114" s="64"/>
      <c r="AA114" s="57"/>
      <c r="AB114" s="56"/>
      <c r="AC114" s="54"/>
      <c r="AD114" s="62">
        <v>5.6</v>
      </c>
      <c r="AE114" s="72">
        <f t="shared" si="6"/>
        <v>0.88800000000000001</v>
      </c>
      <c r="AF114" s="62">
        <v>2.1</v>
      </c>
      <c r="AG114" s="72">
        <f t="shared" si="7"/>
        <v>4.2000000000000003E-2</v>
      </c>
      <c r="AH114" s="62">
        <v>0.2</v>
      </c>
      <c r="AI114" s="73">
        <f t="shared" si="8"/>
        <v>4.0000000000000001E-3</v>
      </c>
      <c r="AJ114" s="187" t="str">
        <f t="shared" si="17"/>
        <v>2125-V3</v>
      </c>
    </row>
    <row r="115" spans="2:36" ht="16.05" customHeight="1" x14ac:dyDescent="0.3">
      <c r="B115" s="38" t="s">
        <v>6</v>
      </c>
      <c r="C115" s="39">
        <v>45807</v>
      </c>
      <c r="D115" s="40">
        <v>0.375</v>
      </c>
      <c r="E115" s="41" t="str" cm="1">
        <f t="array" ref="E115">_xlfn.LET(
    _xlpm.lot, _xlfn._xlws.FILTER(_xlfn.HSTACK($C$40:$C$147, _xlfn.BYROW($F$40:$H$147, _xleta.CONCAT)), $B$40:$B$147 = "chargement"),
    _xlfn.IFS(
        B115 = "chargement",
        "J0",
        AND(C115, B115 &lt;&gt; ""),
        IFERROR("J" &amp; C115 - _xlfn.XLOOKUP(_xlfn.CONCAT(F115:H115), _xlfn.TAKE(_xlpm.lot, , -1), _xlfn.TAKE(_xlpm.lot, , 1)), "Abs lot"),
        1,
        ""
    )
)</f>
        <v>J3</v>
      </c>
      <c r="F115" s="129">
        <v>22</v>
      </c>
      <c r="G115" s="43">
        <f t="shared" si="10"/>
        <v>25</v>
      </c>
      <c r="H115" s="44" t="s">
        <v>74</v>
      </c>
      <c r="I115" s="168" t="str">
        <f t="shared" si="18"/>
        <v>2225-V2</v>
      </c>
      <c r="J115" s="44"/>
      <c r="K115" s="44"/>
      <c r="L115" s="44"/>
      <c r="M115" s="44"/>
      <c r="N115" s="44"/>
      <c r="O115" s="44"/>
      <c r="P115" s="45" t="s">
        <v>3</v>
      </c>
      <c r="Q115" s="58" t="s">
        <v>140</v>
      </c>
      <c r="R115" s="58" t="s">
        <v>59</v>
      </c>
      <c r="S115" s="68">
        <v>0.47199999999999998</v>
      </c>
      <c r="T115" s="46"/>
      <c r="U115" s="45"/>
      <c r="V115" s="59"/>
      <c r="W115" s="59"/>
      <c r="X115" s="59"/>
      <c r="Y115" s="37" t="str">
        <f t="shared" si="9"/>
        <v/>
      </c>
      <c r="Z115" s="63"/>
      <c r="AA115" s="59"/>
      <c r="AB115" s="46"/>
      <c r="AC115" s="45"/>
      <c r="AD115" s="60"/>
      <c r="AE115" s="71" t="str">
        <f t="shared" si="6"/>
        <v/>
      </c>
      <c r="AF115" s="60"/>
      <c r="AG115" s="71" t="str">
        <f t="shared" si="7"/>
        <v/>
      </c>
      <c r="AH115" s="60"/>
      <c r="AI115" s="74" t="str">
        <f t="shared" si="8"/>
        <v/>
      </c>
      <c r="AJ115" s="166" t="str">
        <f t="shared" si="17"/>
        <v>2225-V2</v>
      </c>
    </row>
    <row r="116" spans="2:36" s="188" customFormat="1" ht="16.05" customHeight="1" x14ac:dyDescent="0.3">
      <c r="B116" s="47" t="s">
        <v>133</v>
      </c>
      <c r="C116" s="48">
        <v>45807</v>
      </c>
      <c r="D116" s="49">
        <v>0.66666666666666696</v>
      </c>
      <c r="E116" s="50" t="str" cm="1">
        <f t="array" ref="E116">_xlfn.LET(
    _xlpm.lot, _xlfn._xlws.FILTER(_xlfn.HSTACK($C$40:$C$147, _xlfn.BYROW($F$40:$H$147, _xleta.CONCAT)), $B$40:$B$147 = "chargement"),
    _xlfn.IFS(
        B116 = "chargement",
        "J0",
        AND(C116, B116 &lt;&gt; ""),
        IFERROR("J" &amp; C116 - _xlfn.XLOOKUP(_xlfn.CONCAT(F116:H116), _xlfn.TAKE(_xlpm.lot, , -1), _xlfn.TAKE(_xlpm.lot, , 1)), "Abs lot"),
        1,
        ""
    )
)</f>
        <v>J0</v>
      </c>
      <c r="F116" s="130">
        <v>22</v>
      </c>
      <c r="G116" s="52">
        <v>25</v>
      </c>
      <c r="H116" s="53" t="s">
        <v>75</v>
      </c>
      <c r="I116" s="175" t="str">
        <f t="shared" si="18"/>
        <v>2225-V3</v>
      </c>
      <c r="J116" s="53"/>
      <c r="K116" s="53"/>
      <c r="L116" s="53"/>
      <c r="M116" s="53"/>
      <c r="N116" s="53"/>
      <c r="O116" s="53"/>
      <c r="P116" s="54" t="s">
        <v>13</v>
      </c>
      <c r="Q116" s="55" t="s">
        <v>141</v>
      </c>
      <c r="R116" s="55"/>
      <c r="S116" s="69"/>
      <c r="T116" s="56"/>
      <c r="U116" s="54"/>
      <c r="V116" s="57"/>
      <c r="W116" s="57"/>
      <c r="X116" s="57"/>
      <c r="Y116" s="36"/>
      <c r="Z116" s="57"/>
      <c r="AA116" s="57"/>
      <c r="AB116" s="56"/>
      <c r="AC116" s="54"/>
      <c r="AD116" s="62"/>
      <c r="AE116" s="72"/>
      <c r="AF116" s="62"/>
      <c r="AG116" s="72"/>
      <c r="AH116" s="62"/>
      <c r="AI116" s="73"/>
      <c r="AJ116" s="187" t="str">
        <f t="shared" si="17"/>
        <v>2225-V3</v>
      </c>
    </row>
    <row r="117" spans="2:36" ht="16.05" customHeight="1" x14ac:dyDescent="0.3">
      <c r="B117" s="38" t="s">
        <v>7</v>
      </c>
      <c r="C117" s="39">
        <v>45810</v>
      </c>
      <c r="D117" s="40">
        <v>0.375</v>
      </c>
      <c r="E117" s="41" t="str" cm="1">
        <f t="array" ref="E117">_xlfn.LET(
    _xlpm.lot, _xlfn._xlws.FILTER(_xlfn.HSTACK($C$40:$C$147, _xlfn.BYROW($F$40:$H$147, _xleta.CONCAT)), $B$40:$B$147 = "chargement"),
    _xlfn.IFS(
        B117 = "chargement",
        "J0",
        AND(C117, B117 &lt;&gt; ""),
        IFERROR("J" &amp; C117 - _xlfn.XLOOKUP(_xlfn.CONCAT(F117:H117), _xlfn.TAKE(_xlpm.lot, , -1), _xlfn.TAKE(_xlpm.lot, , 1)), "Abs lot"),
        1,
        ""
    )
)</f>
        <v>J7</v>
      </c>
      <c r="F117" s="129">
        <v>22</v>
      </c>
      <c r="G117" s="43">
        <f t="shared" si="10"/>
        <v>25</v>
      </c>
      <c r="H117" s="44" t="s">
        <v>73</v>
      </c>
      <c r="I117" s="168" t="str">
        <f t="shared" si="18"/>
        <v>2225-V1</v>
      </c>
      <c r="J117" s="44"/>
      <c r="K117" s="44"/>
      <c r="L117" s="44"/>
      <c r="M117" s="44"/>
      <c r="N117" s="44"/>
      <c r="O117" s="44"/>
      <c r="P117" s="45" t="s">
        <v>3</v>
      </c>
      <c r="Q117" s="58" t="s">
        <v>137</v>
      </c>
      <c r="R117" s="58" t="s">
        <v>59</v>
      </c>
      <c r="S117" s="68">
        <v>3.9E-2</v>
      </c>
      <c r="T117" s="46"/>
      <c r="U117" s="45"/>
      <c r="V117" s="59"/>
      <c r="W117" s="59"/>
      <c r="X117" s="59"/>
      <c r="Y117" s="37" t="str">
        <f t="shared" si="9"/>
        <v/>
      </c>
      <c r="Z117" s="176"/>
      <c r="AA117" s="59"/>
      <c r="AB117" s="46"/>
      <c r="AC117" s="45"/>
      <c r="AD117" s="60">
        <v>8.3000000000000007</v>
      </c>
      <c r="AE117" s="71">
        <f t="shared" si="6"/>
        <v>0.83400000000000007</v>
      </c>
      <c r="AF117" s="60">
        <v>3.7</v>
      </c>
      <c r="AG117" s="71">
        <f t="shared" si="7"/>
        <v>7.400000000000001E-2</v>
      </c>
      <c r="AH117" s="60">
        <v>0.3</v>
      </c>
      <c r="AI117" s="74">
        <f t="shared" si="8"/>
        <v>6.0000000000000001E-3</v>
      </c>
      <c r="AJ117" s="166" t="str">
        <f t="shared" si="17"/>
        <v>2225-V1</v>
      </c>
    </row>
    <row r="118" spans="2:36" s="188" customFormat="1" ht="16.05" customHeight="1" x14ac:dyDescent="0.3">
      <c r="B118" s="47" t="s">
        <v>6</v>
      </c>
      <c r="C118" s="48">
        <v>45810</v>
      </c>
      <c r="D118" s="49">
        <v>0.375</v>
      </c>
      <c r="E118" s="50" t="str" cm="1">
        <f t="array" ref="E118">_xlfn.LET(
    _xlpm.lot, _xlfn._xlws.FILTER(_xlfn.HSTACK($C$40:$C$147, _xlfn.BYROW($F$40:$H$147, _xleta.CONCAT)), $B$40:$B$147 = "chargement"),
    _xlfn.IFS(
        B118 = "chargement",
        "J0",
        AND(C118, B118 &lt;&gt; ""),
        IFERROR("J" &amp; C118 - _xlfn.XLOOKUP(_xlfn.CONCAT(F118:H118), _xlfn.TAKE(_xlpm.lot, , -1), _xlfn.TAKE(_xlpm.lot, , 1)), "Abs lot"),
        1,
        ""
    )
)</f>
        <v>J6</v>
      </c>
      <c r="F118" s="130">
        <v>22</v>
      </c>
      <c r="G118" s="52">
        <f t="shared" si="10"/>
        <v>25</v>
      </c>
      <c r="H118" s="53" t="s">
        <v>74</v>
      </c>
      <c r="I118" s="175" t="str">
        <f t="shared" si="18"/>
        <v>2225-V2</v>
      </c>
      <c r="J118" s="53"/>
      <c r="K118" s="53"/>
      <c r="L118" s="53"/>
      <c r="M118" s="53"/>
      <c r="N118" s="53"/>
      <c r="O118" s="53"/>
      <c r="P118" s="54" t="s">
        <v>3</v>
      </c>
      <c r="Q118" s="55" t="s">
        <v>140</v>
      </c>
      <c r="R118" s="55" t="s">
        <v>59</v>
      </c>
      <c r="S118" s="69">
        <v>0.43180000000000002</v>
      </c>
      <c r="T118" s="56"/>
      <c r="U118" s="54"/>
      <c r="V118" s="57"/>
      <c r="W118" s="57"/>
      <c r="X118" s="57"/>
      <c r="Y118" s="36" t="str">
        <f t="shared" si="9"/>
        <v/>
      </c>
      <c r="Z118" s="64"/>
      <c r="AA118" s="57"/>
      <c r="AB118" s="56"/>
      <c r="AC118" s="54"/>
      <c r="AD118" s="62"/>
      <c r="AE118" s="72" t="str">
        <f t="shared" ref="AE118:AE148" si="19">IF(ISBLANK(AD118),"",(100-(2*AD118))/100)</f>
        <v/>
      </c>
      <c r="AF118" s="62"/>
      <c r="AG118" s="72" t="str">
        <f t="shared" ref="AG118:AG148" si="20">IF(ISBLANK(AF118),"",((2*AF118))/100)</f>
        <v/>
      </c>
      <c r="AH118" s="62"/>
      <c r="AI118" s="73" t="str">
        <f t="shared" ref="AI118:AI148" si="21">IF(ISBLANK(AH118),"",((2*AH118))/100)</f>
        <v/>
      </c>
      <c r="AJ118" s="187" t="str">
        <f t="shared" si="17"/>
        <v>2225-V2</v>
      </c>
    </row>
    <row r="119" spans="2:36" ht="16.05" customHeight="1" x14ac:dyDescent="0.3">
      <c r="B119" s="38" t="s">
        <v>133</v>
      </c>
      <c r="C119" s="39">
        <v>45810</v>
      </c>
      <c r="D119" s="40">
        <v>0.5</v>
      </c>
      <c r="E119" s="41" t="str" cm="1">
        <f t="array" ref="E119">_xlfn.LET(
    _xlpm.lot, _xlfn._xlws.FILTER(_xlfn.HSTACK($C$40:$C$147, _xlfn.BYROW($F$40:$H$147, _xleta.CONCAT)), $B$40:$B$147 = "chargement"),
    _xlfn.IFS(
        B119 = "chargement",
        "J0",
        AND(C119, B119 &lt;&gt; ""),
        IFERROR("J" &amp; C119 - _xlfn.XLOOKUP(_xlfn.CONCAT(F119:H119), _xlfn.TAKE(_xlpm.lot, , -1), _xlfn.TAKE(_xlpm.lot, , 1)), "Abs lot"),
        1,
        ""
    )
)</f>
        <v>J0</v>
      </c>
      <c r="F119" s="129">
        <v>23</v>
      </c>
      <c r="G119" s="43">
        <f t="shared" si="10"/>
        <v>25</v>
      </c>
      <c r="H119" s="44" t="s">
        <v>73</v>
      </c>
      <c r="I119" s="168" t="str">
        <f t="shared" si="18"/>
        <v>2325-V1</v>
      </c>
      <c r="J119" s="44"/>
      <c r="K119" s="44"/>
      <c r="L119" s="44"/>
      <c r="M119" s="44"/>
      <c r="N119" s="44"/>
      <c r="O119" s="44"/>
      <c r="P119" s="45" t="s">
        <v>3</v>
      </c>
      <c r="Q119" s="58" t="s">
        <v>140</v>
      </c>
      <c r="R119" s="58" t="s">
        <v>59</v>
      </c>
      <c r="S119" s="68"/>
      <c r="T119" s="46"/>
      <c r="U119" s="45"/>
      <c r="V119" s="59"/>
      <c r="W119" s="59"/>
      <c r="X119" s="59"/>
      <c r="Y119" s="37" t="str">
        <f t="shared" si="9"/>
        <v/>
      </c>
      <c r="Z119" s="63"/>
      <c r="AA119" s="59"/>
      <c r="AB119" s="46"/>
      <c r="AC119" s="45"/>
      <c r="AD119" s="60"/>
      <c r="AE119" s="71" t="str">
        <f t="shared" si="19"/>
        <v/>
      </c>
      <c r="AF119" s="60"/>
      <c r="AG119" s="71" t="str">
        <f t="shared" si="20"/>
        <v/>
      </c>
      <c r="AH119" s="60"/>
      <c r="AI119" s="74" t="str">
        <f t="shared" si="21"/>
        <v/>
      </c>
      <c r="AJ119" s="166" t="str">
        <f t="shared" si="17"/>
        <v>2325-V1</v>
      </c>
    </row>
    <row r="120" spans="2:36" s="188" customFormat="1" ht="16.05" customHeight="1" x14ac:dyDescent="0.3">
      <c r="B120" s="47" t="s">
        <v>7</v>
      </c>
      <c r="C120" s="48">
        <v>45810</v>
      </c>
      <c r="D120" s="49">
        <v>0.375</v>
      </c>
      <c r="E120" s="50" t="str" cm="1">
        <f t="array" ref="E120">_xlfn.LET(
    _xlpm.lot, _xlfn._xlws.FILTER(_xlfn.HSTACK($C$40:$C$147, _xlfn.BYROW($F$40:$H$147, _xleta.CONCAT)), $B$40:$B$147 = "chargement"),
    _xlfn.IFS(
        B120 = "chargement",
        "J0",
        AND(C120, B120 &lt;&gt; ""),
        IFERROR("J" &amp; C120 - _xlfn.XLOOKUP(_xlfn.CONCAT(F120:H120), _xlfn.TAKE(_xlpm.lot, , -1), _xlfn.TAKE(_xlpm.lot, , 1)), "Abs lot"),
        1,
        ""
    )
)</f>
        <v>J3</v>
      </c>
      <c r="F120" s="130">
        <v>22</v>
      </c>
      <c r="G120" s="52">
        <f t="shared" ref="G120:G123" si="22">IF(COUNTA(B120),25,"")</f>
        <v>25</v>
      </c>
      <c r="H120" s="53" t="s">
        <v>75</v>
      </c>
      <c r="I120" s="175" t="str">
        <f t="shared" si="18"/>
        <v>2225-V3</v>
      </c>
      <c r="J120" s="53"/>
      <c r="K120" s="53"/>
      <c r="L120" s="53"/>
      <c r="M120" s="53"/>
      <c r="N120" s="53"/>
      <c r="O120" s="53"/>
      <c r="P120" s="54" t="s">
        <v>13</v>
      </c>
      <c r="Q120" s="55" t="s">
        <v>141</v>
      </c>
      <c r="R120" s="55"/>
      <c r="S120" s="69">
        <v>0.47699999999999998</v>
      </c>
      <c r="T120" s="56"/>
      <c r="U120" s="54"/>
      <c r="V120" s="57"/>
      <c r="W120" s="57"/>
      <c r="X120" s="57"/>
      <c r="Y120" s="36" t="str">
        <f t="shared" ref="Y120:Y148" si="23">IF(ISBLANK(X120), "",4*U120+3*V120+2*W120+X120)</f>
        <v/>
      </c>
      <c r="Z120" s="57"/>
      <c r="AA120" s="57"/>
      <c r="AB120" s="56"/>
      <c r="AC120" s="54"/>
      <c r="AD120" s="62"/>
      <c r="AE120" s="72" t="str">
        <f t="shared" si="19"/>
        <v/>
      </c>
      <c r="AF120" s="62"/>
      <c r="AG120" s="72" t="str">
        <f t="shared" si="20"/>
        <v/>
      </c>
      <c r="AH120" s="62"/>
      <c r="AI120" s="73" t="str">
        <f t="shared" si="21"/>
        <v/>
      </c>
      <c r="AJ120" s="187" t="str">
        <f t="shared" si="17"/>
        <v>2225-V3</v>
      </c>
    </row>
    <row r="121" spans="2:36" ht="16.05" customHeight="1" x14ac:dyDescent="0.3">
      <c r="B121" s="38" t="s">
        <v>6</v>
      </c>
      <c r="C121" s="39">
        <v>45811</v>
      </c>
      <c r="D121" s="40">
        <v>0.375</v>
      </c>
      <c r="E121" s="41" t="str" cm="1">
        <f t="array" ref="E121">_xlfn.LET(
    _xlpm.lot, _xlfn._xlws.FILTER(_xlfn.HSTACK($C$40:$C$147, _xlfn.BYROW($F$40:$H$147, _xleta.CONCAT)), $B$40:$B$147 = "chargement"),
    _xlfn.IFS(
        B121 = "chargement",
        "J0",
        AND(C121, B121 &lt;&gt; ""),
        IFERROR("J" &amp; C121 - _xlfn.XLOOKUP(_xlfn.CONCAT(F121:H121), _xlfn.TAKE(_xlpm.lot, , -1), _xlfn.TAKE(_xlpm.lot, , 1)), "Abs lot"),
        1,
        ""
    )
)</f>
        <v>J1</v>
      </c>
      <c r="F121" s="129">
        <v>23</v>
      </c>
      <c r="G121" s="43">
        <f t="shared" si="22"/>
        <v>25</v>
      </c>
      <c r="H121" s="44" t="s">
        <v>73</v>
      </c>
      <c r="I121" s="168" t="str">
        <f t="shared" si="18"/>
        <v>2325-V1</v>
      </c>
      <c r="J121" s="44"/>
      <c r="K121" s="44"/>
      <c r="L121" s="44"/>
      <c r="M121" s="44"/>
      <c r="N121" s="44"/>
      <c r="O121" s="44"/>
      <c r="P121" s="45" t="s">
        <v>3</v>
      </c>
      <c r="Q121" s="58" t="s">
        <v>140</v>
      </c>
      <c r="R121" s="58" t="s">
        <v>59</v>
      </c>
      <c r="S121" s="68">
        <v>0.3886</v>
      </c>
      <c r="T121" s="46">
        <v>0.59</v>
      </c>
      <c r="U121" s="45"/>
      <c r="V121" s="59"/>
      <c r="W121" s="59"/>
      <c r="X121" s="59"/>
      <c r="Y121" s="37" t="str">
        <f t="shared" si="23"/>
        <v/>
      </c>
      <c r="Z121" s="176"/>
      <c r="AA121" s="59"/>
      <c r="AB121" s="46"/>
      <c r="AC121" s="45"/>
      <c r="AD121" s="60"/>
      <c r="AE121" s="71" t="str">
        <f t="shared" si="19"/>
        <v/>
      </c>
      <c r="AF121" s="60"/>
      <c r="AG121" s="71" t="str">
        <f t="shared" si="20"/>
        <v/>
      </c>
      <c r="AH121" s="60"/>
      <c r="AI121" s="74" t="str">
        <f t="shared" si="21"/>
        <v/>
      </c>
      <c r="AJ121" s="166" t="str">
        <f t="shared" si="17"/>
        <v>2325-V1</v>
      </c>
    </row>
    <row r="122" spans="2:36" s="188" customFormat="1" ht="16.05" customHeight="1" x14ac:dyDescent="0.3">
      <c r="B122" s="47" t="s">
        <v>7</v>
      </c>
      <c r="C122" s="48">
        <v>45811</v>
      </c>
      <c r="D122" s="49">
        <v>0.375</v>
      </c>
      <c r="E122" s="50" t="str" cm="1">
        <f t="array" ref="E122">_xlfn.LET(
    _xlpm.lot, _xlfn._xlws.FILTER(_xlfn.HSTACK($C$40:$C$147, _xlfn.BYROW($F$40:$H$147, _xleta.CONCAT)), $B$40:$B$147 = "chargement"),
    _xlfn.IFS(
        B122 = "chargement",
        "J0",
        AND(C122, B122 &lt;&gt; ""),
        IFERROR("J" &amp; C122 - _xlfn.XLOOKUP(_xlfn.CONCAT(F122:H122), _xlfn.TAKE(_xlpm.lot, , -1), _xlfn.TAKE(_xlpm.lot, , 1)), "Abs lot"),
        1,
        ""
    )
)</f>
        <v>J4</v>
      </c>
      <c r="F122" s="130">
        <v>22</v>
      </c>
      <c r="G122" s="52">
        <f t="shared" si="22"/>
        <v>25</v>
      </c>
      <c r="H122" s="53" t="s">
        <v>75</v>
      </c>
      <c r="I122" s="175" t="str">
        <f t="shared" si="18"/>
        <v>2225-V3</v>
      </c>
      <c r="J122" s="53"/>
      <c r="K122" s="53"/>
      <c r="L122" s="53"/>
      <c r="M122" s="53"/>
      <c r="N122" s="53"/>
      <c r="O122" s="53"/>
      <c r="P122" s="54" t="s">
        <v>13</v>
      </c>
      <c r="Q122" s="55" t="s">
        <v>141</v>
      </c>
      <c r="R122" s="55"/>
      <c r="S122" s="69">
        <v>0.48060000000000003</v>
      </c>
      <c r="T122" s="56"/>
      <c r="U122" s="54"/>
      <c r="V122" s="57"/>
      <c r="W122" s="57"/>
      <c r="X122" s="57"/>
      <c r="Y122" s="36" t="str">
        <f t="shared" si="23"/>
        <v/>
      </c>
      <c r="Z122" s="64"/>
      <c r="AA122" s="57"/>
      <c r="AB122" s="56"/>
      <c r="AC122" s="54"/>
      <c r="AD122" s="62"/>
      <c r="AE122" s="72" t="str">
        <f t="shared" si="19"/>
        <v/>
      </c>
      <c r="AF122" s="62"/>
      <c r="AG122" s="72" t="str">
        <f t="shared" si="20"/>
        <v/>
      </c>
      <c r="AH122" s="62"/>
      <c r="AI122" s="73" t="str">
        <f t="shared" si="21"/>
        <v/>
      </c>
      <c r="AJ122" s="187" t="str">
        <f t="shared" si="17"/>
        <v>2225-V3</v>
      </c>
    </row>
    <row r="123" spans="2:36" ht="16.05" customHeight="1" x14ac:dyDescent="0.3">
      <c r="B123" s="38" t="s">
        <v>133</v>
      </c>
      <c r="C123" s="171">
        <v>45812</v>
      </c>
      <c r="D123" s="132">
        <v>0.54166666666666696</v>
      </c>
      <c r="E123" s="40" t="str" cm="1">
        <f t="array" ref="E123">_xlfn.LET(
    _xlpm.lot, _xlfn._xlws.FILTER(_xlfn.HSTACK($C$40:$C$148, _xlfn.BYROW($F$40:$H$148, _xleta.CONCAT)), $B$40:$B$148 = "chargement"),
    _xlfn.IFS(
        B123 = "chargement",
        "J0",
        AND(C123, B123 &lt;&gt; ""),
        IFERROR("J" &amp; C123 - _xlfn.XLOOKUP(_xlfn.CONCAT(F123:H123), _xlfn.TAKE(_xlpm.lot, , -1), _xlfn.TAKE(_xlpm.lot, , 1)), "Abs lot"),
        1,
        ""
    )
)</f>
        <v>J0</v>
      </c>
      <c r="F123" s="129">
        <v>23</v>
      </c>
      <c r="G123" s="129">
        <f t="shared" si="22"/>
        <v>25</v>
      </c>
      <c r="H123" s="43" t="s">
        <v>74</v>
      </c>
      <c r="I123" s="168" t="str">
        <f t="shared" si="18"/>
        <v>2325-V2</v>
      </c>
      <c r="J123" s="44"/>
      <c r="K123" s="44"/>
      <c r="L123" s="44"/>
      <c r="M123" s="44"/>
      <c r="N123" s="44"/>
      <c r="O123" s="44"/>
      <c r="P123" s="172" t="s">
        <v>13</v>
      </c>
      <c r="Q123" s="58"/>
      <c r="R123" s="58"/>
      <c r="S123" s="68"/>
      <c r="T123" s="46"/>
      <c r="U123" s="45"/>
      <c r="V123" s="59"/>
      <c r="W123" s="59"/>
      <c r="X123" s="59"/>
      <c r="Y123" s="37"/>
      <c r="Z123" s="63"/>
      <c r="AA123" s="59"/>
      <c r="AB123" s="46"/>
      <c r="AC123" s="45"/>
      <c r="AD123" s="60"/>
      <c r="AE123" s="71"/>
      <c r="AF123" s="60"/>
      <c r="AG123" s="71"/>
      <c r="AH123" s="60"/>
      <c r="AI123" s="74"/>
      <c r="AJ123" s="166" t="str">
        <f t="shared" si="17"/>
        <v>2325-V2</v>
      </c>
    </row>
    <row r="124" spans="2:36" s="188" customFormat="1" ht="16.05" customHeight="1" x14ac:dyDescent="0.3">
      <c r="B124" s="47" t="s">
        <v>7</v>
      </c>
      <c r="C124" s="48">
        <v>45812</v>
      </c>
      <c r="D124" s="49">
        <v>0.375</v>
      </c>
      <c r="E124" s="50" t="str" cm="1">
        <f t="array" ref="E124">_xlfn.LET(
    _xlpm.lot, _xlfn._xlws.FILTER(_xlfn.HSTACK($C$40:$C$147, _xlfn.BYROW($F$40:$H$147, _xleta.CONCAT)), $B$40:$B$147 = "chargement"),
    _xlfn.IFS(
        B124 = "chargement",
        "J0",
        AND(C124, B124 &lt;&gt; ""),
        IFERROR("J" &amp; C124 - _xlfn.XLOOKUP(_xlfn.CONCAT(F124:H124), _xlfn.TAKE(_xlpm.lot, , -1), _xlfn.TAKE(_xlpm.lot, , 1)), "Abs lot"),
        1,
        ""
    )
)</f>
        <v>J8</v>
      </c>
      <c r="F124" s="130">
        <v>22</v>
      </c>
      <c r="G124" s="52">
        <f t="shared" si="10"/>
        <v>25</v>
      </c>
      <c r="H124" s="53" t="s">
        <v>74</v>
      </c>
      <c r="I124" s="175" t="str">
        <f t="shared" si="18"/>
        <v>2225-V2</v>
      </c>
      <c r="J124" s="53"/>
      <c r="K124" s="53"/>
      <c r="L124" s="53"/>
      <c r="M124" s="53"/>
      <c r="N124" s="53"/>
      <c r="O124" s="53"/>
      <c r="P124" s="54" t="s">
        <v>3</v>
      </c>
      <c r="Q124" s="55" t="s">
        <v>140</v>
      </c>
      <c r="R124" s="55" t="s">
        <v>59</v>
      </c>
      <c r="S124" s="69">
        <v>3.44E-2</v>
      </c>
      <c r="T124" s="56"/>
      <c r="U124" s="54"/>
      <c r="V124" s="57"/>
      <c r="W124" s="57"/>
      <c r="X124" s="57"/>
      <c r="Y124" s="36" t="str">
        <f t="shared" si="23"/>
        <v/>
      </c>
      <c r="Z124" s="64"/>
      <c r="AA124" s="57"/>
      <c r="AB124" s="56"/>
      <c r="AC124" s="54"/>
      <c r="AD124" s="62">
        <v>4.4000000000000004</v>
      </c>
      <c r="AE124" s="72">
        <f t="shared" si="19"/>
        <v>0.91200000000000003</v>
      </c>
      <c r="AF124" s="62">
        <v>1.1000000000000001</v>
      </c>
      <c r="AG124" s="72">
        <f t="shared" si="20"/>
        <v>2.2000000000000002E-2</v>
      </c>
      <c r="AH124" s="62">
        <v>0.3</v>
      </c>
      <c r="AI124" s="73">
        <f t="shared" si="21"/>
        <v>6.0000000000000001E-3</v>
      </c>
      <c r="AJ124" s="187" t="str">
        <f t="shared" si="17"/>
        <v>2225-V2</v>
      </c>
    </row>
    <row r="125" spans="2:36" ht="16.05" customHeight="1" x14ac:dyDescent="0.3">
      <c r="B125" s="38" t="s">
        <v>6</v>
      </c>
      <c r="C125" s="39">
        <v>45812</v>
      </c>
      <c r="D125" s="40">
        <v>0.41666666666666702</v>
      </c>
      <c r="E125" s="41" t="str" cm="1">
        <f t="array" ref="E125">_xlfn.LET(
    _xlpm.lot, _xlfn._xlws.FILTER(_xlfn.HSTACK($C$40:$C$147, _xlfn.BYROW($F$40:$H$147, _xleta.CONCAT)), $B$40:$B$147 = "chargement"),
    _xlfn.IFS(
        B125 = "chargement",
        "J0",
        AND(C125, B125 &lt;&gt; ""),
        IFERROR("J" &amp; C125 - _xlfn.XLOOKUP(_xlfn.CONCAT(F125:H125), _xlfn.TAKE(_xlpm.lot, , -1), _xlfn.TAKE(_xlpm.lot, , 1)), "Abs lot"),
        1,
        ""
    )
)</f>
        <v>J2</v>
      </c>
      <c r="F125" s="129">
        <v>23</v>
      </c>
      <c r="G125" s="43">
        <f t="shared" si="10"/>
        <v>25</v>
      </c>
      <c r="H125" s="44" t="s">
        <v>73</v>
      </c>
      <c r="I125" s="168" t="str">
        <f t="shared" si="18"/>
        <v>2325-V1</v>
      </c>
      <c r="J125" s="44"/>
      <c r="K125" s="44"/>
      <c r="L125" s="44"/>
      <c r="M125" s="44"/>
      <c r="N125" s="44"/>
      <c r="O125" s="44"/>
      <c r="P125" s="45" t="s">
        <v>3</v>
      </c>
      <c r="Q125" s="58" t="s">
        <v>140</v>
      </c>
      <c r="R125" s="58" t="s">
        <v>59</v>
      </c>
      <c r="S125" s="68">
        <v>0.48180000000000001</v>
      </c>
      <c r="T125" s="46"/>
      <c r="U125" s="45">
        <v>64</v>
      </c>
      <c r="V125" s="59">
        <v>18</v>
      </c>
      <c r="W125" s="59">
        <v>9</v>
      </c>
      <c r="X125" s="59">
        <v>9</v>
      </c>
      <c r="Y125" s="37">
        <f t="shared" si="23"/>
        <v>337</v>
      </c>
      <c r="Z125" s="59"/>
      <c r="AA125" s="59"/>
      <c r="AB125" s="46"/>
      <c r="AC125" s="45"/>
      <c r="AD125" s="60"/>
      <c r="AE125" s="71" t="str">
        <f t="shared" si="19"/>
        <v/>
      </c>
      <c r="AF125" s="60"/>
      <c r="AG125" s="71" t="str">
        <f t="shared" si="20"/>
        <v/>
      </c>
      <c r="AH125" s="60"/>
      <c r="AI125" s="74" t="str">
        <f t="shared" si="21"/>
        <v/>
      </c>
      <c r="AJ125" s="166" t="str">
        <f t="shared" si="17"/>
        <v>2325-V1</v>
      </c>
    </row>
    <row r="126" spans="2:36" s="188" customFormat="1" ht="16.05" customHeight="1" x14ac:dyDescent="0.3">
      <c r="B126" s="47" t="s">
        <v>7</v>
      </c>
      <c r="C126" s="48">
        <v>45812</v>
      </c>
      <c r="D126" s="49">
        <v>0.41666666666666702</v>
      </c>
      <c r="E126" s="50" t="str" cm="1">
        <f t="array" ref="E126">_xlfn.LET(
    _xlpm.lot, _xlfn._xlws.FILTER(_xlfn.HSTACK($C$40:$C$147, _xlfn.BYROW($F$40:$H$147, _xleta.CONCAT)), $B$40:$B$147 = "chargement"),
    _xlfn.IFS(
        B126 = "chargement",
        "J0",
        AND(C126, B126 &lt;&gt; ""),
        IFERROR("J" &amp; C126 - _xlfn.XLOOKUP(_xlfn.CONCAT(F126:H126), _xlfn.TAKE(_xlpm.lot, , -1), _xlfn.TAKE(_xlpm.lot, , 1)), "Abs lot"),
        1,
        ""
    )
)</f>
        <v>J5</v>
      </c>
      <c r="F126" s="130">
        <v>22</v>
      </c>
      <c r="G126" s="52">
        <f t="shared" ref="G126:G148" si="24">IF(COUNTA(B126),25,"")</f>
        <v>25</v>
      </c>
      <c r="H126" s="53" t="s">
        <v>75</v>
      </c>
      <c r="I126" s="175" t="str">
        <f t="shared" si="18"/>
        <v>2225-V3</v>
      </c>
      <c r="J126" s="53"/>
      <c r="K126" s="53"/>
      <c r="L126" s="53"/>
      <c r="M126" s="53"/>
      <c r="N126" s="53"/>
      <c r="O126" s="53"/>
      <c r="P126" s="54" t="s">
        <v>13</v>
      </c>
      <c r="Q126" s="55" t="s">
        <v>141</v>
      </c>
      <c r="R126" s="55"/>
      <c r="S126" s="69"/>
      <c r="T126" s="56"/>
      <c r="U126" s="54"/>
      <c r="V126" s="57"/>
      <c r="W126" s="57"/>
      <c r="X126" s="57"/>
      <c r="Y126" s="36" t="str">
        <f t="shared" si="23"/>
        <v/>
      </c>
      <c r="Z126" s="61"/>
      <c r="AA126" s="57"/>
      <c r="AB126" s="56"/>
      <c r="AC126" s="54"/>
      <c r="AD126" s="62"/>
      <c r="AE126" s="72" t="str">
        <f t="shared" si="19"/>
        <v/>
      </c>
      <c r="AF126" s="62"/>
      <c r="AG126" s="72" t="str">
        <f t="shared" si="20"/>
        <v/>
      </c>
      <c r="AH126" s="62"/>
      <c r="AI126" s="73" t="str">
        <f t="shared" si="21"/>
        <v/>
      </c>
      <c r="AJ126" s="187" t="str">
        <f t="shared" si="17"/>
        <v>2225-V3</v>
      </c>
    </row>
    <row r="127" spans="2:36" ht="16.05" customHeight="1" x14ac:dyDescent="0.3">
      <c r="B127" s="38" t="s">
        <v>7</v>
      </c>
      <c r="C127" s="39">
        <v>45813</v>
      </c>
      <c r="D127" s="40">
        <v>0.29166666666666669</v>
      </c>
      <c r="E127" s="41" t="str" cm="1">
        <f t="array" ref="E127">_xlfn.LET(
    _xlpm.lot, _xlfn._xlws.FILTER(_xlfn.HSTACK($C$40:$C$147, _xlfn.BYROW($F$40:$H$147, _xleta.CONCAT)), $B$40:$B$147 = "chargement"),
    _xlfn.IFS(
        B127 = "chargement",
        "J0",
        AND(C127, B127 &lt;&gt; ""),
        IFERROR("J" &amp; C127 - _xlfn.XLOOKUP(_xlfn.CONCAT(F127:H127), _xlfn.TAKE(_xlpm.lot, , -1), _xlfn.TAKE(_xlpm.lot, , 1)), "Abs lot"),
        1,
        ""
    )
)</f>
        <v>J3</v>
      </c>
      <c r="F127" s="129">
        <v>23</v>
      </c>
      <c r="G127" s="43">
        <f t="shared" si="24"/>
        <v>25</v>
      </c>
      <c r="H127" s="44" t="s">
        <v>73</v>
      </c>
      <c r="I127" s="168" t="str">
        <f t="shared" si="18"/>
        <v>2325-V1</v>
      </c>
      <c r="J127" s="44"/>
      <c r="K127" s="44"/>
      <c r="L127" s="44"/>
      <c r="M127" s="44"/>
      <c r="N127" s="44"/>
      <c r="O127" s="44"/>
      <c r="P127" s="45" t="s">
        <v>3</v>
      </c>
      <c r="Q127" s="58" t="s">
        <v>140</v>
      </c>
      <c r="R127" s="58" t="s">
        <v>59</v>
      </c>
      <c r="S127" s="68">
        <v>0.47299999999999998</v>
      </c>
      <c r="T127" s="46"/>
      <c r="U127" s="45"/>
      <c r="V127" s="59"/>
      <c r="W127" s="59"/>
      <c r="X127" s="59"/>
      <c r="Y127" s="37" t="str">
        <f t="shared" si="23"/>
        <v/>
      </c>
      <c r="Z127" s="63" t="s">
        <v>10</v>
      </c>
      <c r="AA127" s="59" t="s">
        <v>67</v>
      </c>
      <c r="AB127" s="46"/>
      <c r="AC127" s="45"/>
      <c r="AD127" s="60"/>
      <c r="AE127" s="71" t="str">
        <f t="shared" si="19"/>
        <v/>
      </c>
      <c r="AF127" s="60"/>
      <c r="AG127" s="71" t="str">
        <f t="shared" si="20"/>
        <v/>
      </c>
      <c r="AH127" s="60"/>
      <c r="AI127" s="74" t="str">
        <f t="shared" si="21"/>
        <v/>
      </c>
      <c r="AJ127" s="166" t="str">
        <f t="shared" si="17"/>
        <v>2325-V1</v>
      </c>
    </row>
    <row r="128" spans="2:36" s="188" customFormat="1" ht="16.05" customHeight="1" x14ac:dyDescent="0.3">
      <c r="B128" s="47" t="s">
        <v>133</v>
      </c>
      <c r="C128" s="173">
        <v>45813</v>
      </c>
      <c r="D128" s="131">
        <v>0.5</v>
      </c>
      <c r="E128" s="49" t="str" cm="1">
        <f t="array" ref="E128">_xlfn.LET(
    _xlpm.lot, _xlfn._xlws.FILTER(_xlfn.HSTACK($C$40:$C$147, _xlfn.BYROW($F$40:$H$147, _xleta.CONCAT)), $B$40:$B$147 = "chargement"),
    _xlfn.IFS(
        B128 = "chargement",
        "J0",
        AND(C128, B128 &lt;&gt; ""),
        IFERROR("J" &amp; C128 - _xlfn.XLOOKUP(_xlfn.CONCAT(F128:H128), _xlfn.TAKE(_xlpm.lot, , -1), _xlfn.TAKE(_xlpm.lot, , 1)), "Abs lot"),
        1,
        ""
    )
)</f>
        <v>J0</v>
      </c>
      <c r="F128" s="130">
        <v>23</v>
      </c>
      <c r="G128" s="130">
        <f t="shared" si="24"/>
        <v>25</v>
      </c>
      <c r="H128" s="52" t="s">
        <v>75</v>
      </c>
      <c r="I128" s="175" t="str">
        <f t="shared" si="18"/>
        <v>2325-V3</v>
      </c>
      <c r="J128" s="53"/>
      <c r="K128" s="53"/>
      <c r="L128" s="53"/>
      <c r="M128" s="53"/>
      <c r="N128" s="53"/>
      <c r="O128" s="53"/>
      <c r="P128" s="174" t="str">
        <f ca="1">IFERROR(INDEX(P:P,MATCH(I128,I:I,0)),"")</f>
        <v>ORGE</v>
      </c>
      <c r="Q128" s="174" t="str">
        <f ca="1">IFERROR(INDEX(Q:Q,MATCH(I128,I:I,0)),"")</f>
        <v>LAUREATE</v>
      </c>
      <c r="R128" s="174" t="str">
        <f ca="1">IFERROR(INDEX(R:R,MATCH(I128,I:I,0)),"")</f>
        <v>VIENNE</v>
      </c>
      <c r="S128" s="69"/>
      <c r="T128" s="56"/>
      <c r="U128" s="54"/>
      <c r="V128" s="57"/>
      <c r="W128" s="57"/>
      <c r="X128" s="57"/>
      <c r="Y128" s="36"/>
      <c r="Z128" s="64"/>
      <c r="AA128" s="57"/>
      <c r="AB128" s="56"/>
      <c r="AC128" s="54"/>
      <c r="AD128" s="62"/>
      <c r="AE128" s="72"/>
      <c r="AF128" s="62"/>
      <c r="AG128" s="72"/>
      <c r="AH128" s="62"/>
      <c r="AI128" s="73"/>
      <c r="AJ128" s="187" t="str">
        <f t="shared" si="17"/>
        <v>2325-V3</v>
      </c>
    </row>
    <row r="129" spans="2:36" ht="16.05" customHeight="1" x14ac:dyDescent="0.3">
      <c r="B129" s="38" t="s">
        <v>6</v>
      </c>
      <c r="C129" s="39">
        <v>45813</v>
      </c>
      <c r="D129" s="40">
        <v>0.29166666666666669</v>
      </c>
      <c r="E129" s="41" t="str" cm="1">
        <f t="array" ref="E129">_xlfn.LET(
    _xlpm.lot, _xlfn._xlws.FILTER(_xlfn.HSTACK($C$40:$C$147, _xlfn.BYROW($F$40:$H$147, _xleta.CONCAT)), $B$40:$B$147 = "chargement"),
    _xlfn.IFS(
        B129 = "chargement",
        "J0",
        AND(C129, B129 &lt;&gt; ""),
        IFERROR("J" &amp; C129 - _xlfn.XLOOKUP(_xlfn.CONCAT(F129:H129), _xlfn.TAKE(_xlpm.lot, , -1), _xlfn.TAKE(_xlpm.lot, , 1)), "Abs lot"),
        1,
        ""
    )
)</f>
        <v>J1</v>
      </c>
      <c r="F129" s="129">
        <v>23</v>
      </c>
      <c r="G129" s="43">
        <f t="shared" si="24"/>
        <v>25</v>
      </c>
      <c r="H129" s="44" t="s">
        <v>74</v>
      </c>
      <c r="I129" s="168" t="str">
        <f t="shared" si="18"/>
        <v>2325-V2</v>
      </c>
      <c r="J129" s="44"/>
      <c r="K129" s="44"/>
      <c r="L129" s="44"/>
      <c r="M129" s="44"/>
      <c r="N129" s="44"/>
      <c r="O129" s="44"/>
      <c r="P129" s="45" t="s">
        <v>13</v>
      </c>
      <c r="Q129" s="58"/>
      <c r="R129" s="55" t="s">
        <v>13</v>
      </c>
      <c r="S129" s="68">
        <v>0.42899999999999999</v>
      </c>
      <c r="T129" s="46">
        <v>0</v>
      </c>
      <c r="U129" s="45"/>
      <c r="V129" s="59"/>
      <c r="W129" s="59"/>
      <c r="X129" s="59"/>
      <c r="Y129" s="37" t="str">
        <f t="shared" si="23"/>
        <v/>
      </c>
      <c r="Z129" s="63"/>
      <c r="AA129" s="59"/>
      <c r="AB129" s="46"/>
      <c r="AC129" s="45"/>
      <c r="AD129" s="60"/>
      <c r="AE129" s="71" t="str">
        <f t="shared" si="19"/>
        <v/>
      </c>
      <c r="AF129" s="60"/>
      <c r="AG129" s="71" t="str">
        <f t="shared" si="20"/>
        <v/>
      </c>
      <c r="AH129" s="60"/>
      <c r="AI129" s="74" t="str">
        <f t="shared" si="21"/>
        <v/>
      </c>
      <c r="AJ129" s="166" t="str">
        <f t="shared" si="17"/>
        <v>2325-V2</v>
      </c>
    </row>
    <row r="130" spans="2:36" s="188" customFormat="1" ht="16.05" customHeight="1" x14ac:dyDescent="0.3">
      <c r="B130" s="47" t="s">
        <v>7</v>
      </c>
      <c r="C130" s="48">
        <v>45813</v>
      </c>
      <c r="D130" s="49">
        <v>0.29166666666666669</v>
      </c>
      <c r="E130" s="50" t="str" cm="1">
        <f t="array" ref="E130">_xlfn.LET(
    _xlpm.lot, _xlfn._xlws.FILTER(_xlfn.HSTACK($C$40:$C$147, _xlfn.BYROW($F$40:$H$147, _xleta.CONCAT)), $B$40:$B$147 = "chargement"),
    _xlfn.IFS(
        B130 = "chargement",
        "J0",
        AND(C130, B130 &lt;&gt; ""),
        IFERROR("J" &amp; C130 - _xlfn.XLOOKUP(_xlfn.CONCAT(F130:H130), _xlfn.TAKE(_xlpm.lot, , -1), _xlfn.TAKE(_xlpm.lot, , 1)), "Abs lot"),
        1,
        ""
    )
)</f>
        <v>J6</v>
      </c>
      <c r="F130" s="130">
        <v>22</v>
      </c>
      <c r="G130" s="52">
        <f t="shared" si="24"/>
        <v>25</v>
      </c>
      <c r="H130" s="53" t="s">
        <v>75</v>
      </c>
      <c r="I130" s="175" t="str">
        <f t="shared" si="18"/>
        <v>2225-V3</v>
      </c>
      <c r="J130" s="53"/>
      <c r="K130" s="53"/>
      <c r="L130" s="53"/>
      <c r="M130" s="53"/>
      <c r="N130" s="53"/>
      <c r="O130" s="53"/>
      <c r="P130" s="54" t="s">
        <v>13</v>
      </c>
      <c r="Q130" s="55" t="s">
        <v>141</v>
      </c>
      <c r="R130" s="55"/>
      <c r="S130" s="69">
        <v>3.4000000000000002E-2</v>
      </c>
      <c r="T130" s="56"/>
      <c r="U130" s="54"/>
      <c r="V130" s="57"/>
      <c r="W130" s="57"/>
      <c r="X130" s="57"/>
      <c r="Y130" s="36" t="str">
        <f t="shared" si="23"/>
        <v/>
      </c>
      <c r="Z130" s="57"/>
      <c r="AA130" s="57"/>
      <c r="AB130" s="56"/>
      <c r="AC130" s="54"/>
      <c r="AD130" s="62"/>
      <c r="AE130" s="72" t="str">
        <f t="shared" si="19"/>
        <v/>
      </c>
      <c r="AF130" s="62"/>
      <c r="AG130" s="72" t="str">
        <f t="shared" si="20"/>
        <v/>
      </c>
      <c r="AH130" s="62"/>
      <c r="AI130" s="73" t="str">
        <f t="shared" si="21"/>
        <v/>
      </c>
      <c r="AJ130" s="187" t="str">
        <f t="shared" si="17"/>
        <v>2225-V3</v>
      </c>
    </row>
    <row r="131" spans="2:36" ht="16.05" customHeight="1" x14ac:dyDescent="0.3">
      <c r="B131" s="38" t="s">
        <v>7</v>
      </c>
      <c r="C131" s="39">
        <v>45814</v>
      </c>
      <c r="D131" s="40">
        <v>0.29166666666666669</v>
      </c>
      <c r="E131" s="41" t="str" cm="1">
        <f t="array" ref="E131">_xlfn.LET(
    _xlpm.lot, _xlfn._xlws.FILTER(_xlfn.HSTACK($C$40:$C$147, _xlfn.BYROW($F$40:$H$147, _xleta.CONCAT)), $B$40:$B$147 = "chargement"),
    _xlfn.IFS(
        B131 = "chargement",
        "J0",
        AND(C131, B131 &lt;&gt; ""),
        IFERROR("J" &amp; C131 - _xlfn.XLOOKUP(_xlfn.CONCAT(F131:H131), _xlfn.TAKE(_xlpm.lot, , -1), _xlfn.TAKE(_xlpm.lot, , 1)), "Abs lot"),
        1,
        ""
    )
)</f>
        <v>J4</v>
      </c>
      <c r="F131" s="42">
        <v>23</v>
      </c>
      <c r="G131" s="43">
        <f t="shared" si="24"/>
        <v>25</v>
      </c>
      <c r="H131" s="44" t="s">
        <v>73</v>
      </c>
      <c r="I131" s="168" t="str">
        <f t="shared" si="18"/>
        <v>2325-V1</v>
      </c>
      <c r="J131" s="44"/>
      <c r="K131" s="44"/>
      <c r="L131" s="44"/>
      <c r="M131" s="44"/>
      <c r="N131" s="44"/>
      <c r="O131" s="44"/>
      <c r="P131" s="45" t="s">
        <v>3</v>
      </c>
      <c r="Q131" s="58" t="s">
        <v>140</v>
      </c>
      <c r="R131" s="58" t="s">
        <v>59</v>
      </c>
      <c r="S131" s="68">
        <v>0.46100000000000002</v>
      </c>
      <c r="T131" s="46"/>
      <c r="U131" s="45"/>
      <c r="V131" s="59"/>
      <c r="W131" s="59"/>
      <c r="X131" s="59"/>
      <c r="Y131" s="37" t="str">
        <f t="shared" si="23"/>
        <v/>
      </c>
      <c r="Z131" s="176" t="s">
        <v>11</v>
      </c>
      <c r="AA131" s="59" t="s">
        <v>67</v>
      </c>
      <c r="AB131" s="46"/>
      <c r="AC131" s="45"/>
      <c r="AD131" s="60"/>
      <c r="AE131" s="71" t="str">
        <f t="shared" si="19"/>
        <v/>
      </c>
      <c r="AF131" s="60"/>
      <c r="AG131" s="71" t="str">
        <f t="shared" si="20"/>
        <v/>
      </c>
      <c r="AH131" s="60"/>
      <c r="AI131" s="74" t="str">
        <f t="shared" si="21"/>
        <v/>
      </c>
      <c r="AJ131" s="166" t="str">
        <f t="shared" si="17"/>
        <v>2325-V1</v>
      </c>
    </row>
    <row r="132" spans="2:36" s="188" customFormat="1" ht="16.05" customHeight="1" x14ac:dyDescent="0.3">
      <c r="B132" s="47" t="s">
        <v>6</v>
      </c>
      <c r="C132" s="48">
        <v>45814</v>
      </c>
      <c r="D132" s="49">
        <v>0.29166666666666669</v>
      </c>
      <c r="E132" s="131" t="s">
        <v>144</v>
      </c>
      <c r="F132" s="51">
        <v>23</v>
      </c>
      <c r="G132" s="52">
        <f t="shared" si="24"/>
        <v>25</v>
      </c>
      <c r="H132" s="53" t="s">
        <v>74</v>
      </c>
      <c r="I132" s="175" t="str">
        <f t="shared" si="18"/>
        <v>2325-V2</v>
      </c>
      <c r="J132" s="53"/>
      <c r="K132" s="53"/>
      <c r="L132" s="53"/>
      <c r="M132" s="53"/>
      <c r="N132" s="53"/>
      <c r="O132" s="53"/>
      <c r="P132" s="54" t="s">
        <v>13</v>
      </c>
      <c r="Q132" s="55"/>
      <c r="R132" s="55" t="s">
        <v>13</v>
      </c>
      <c r="S132" s="69">
        <v>0.45300000000000001</v>
      </c>
      <c r="T132" s="56"/>
      <c r="U132" s="54"/>
      <c r="V132" s="57"/>
      <c r="W132" s="57"/>
      <c r="X132" s="57"/>
      <c r="Y132" s="36" t="str">
        <f t="shared" si="23"/>
        <v/>
      </c>
      <c r="Z132" s="64"/>
      <c r="AA132" s="57"/>
      <c r="AB132" s="56"/>
      <c r="AC132" s="54"/>
      <c r="AD132" s="62"/>
      <c r="AE132" s="72" t="str">
        <f t="shared" si="19"/>
        <v/>
      </c>
      <c r="AF132" s="62"/>
      <c r="AG132" s="72" t="str">
        <f t="shared" si="20"/>
        <v/>
      </c>
      <c r="AH132" s="62"/>
      <c r="AI132" s="73" t="str">
        <f t="shared" si="21"/>
        <v/>
      </c>
      <c r="AJ132" s="187" t="str">
        <f t="shared" si="17"/>
        <v>2325-V2</v>
      </c>
    </row>
    <row r="133" spans="2:36" ht="16.05" customHeight="1" x14ac:dyDescent="0.3">
      <c r="B133" s="38" t="s">
        <v>7</v>
      </c>
      <c r="C133" s="39">
        <v>45814</v>
      </c>
      <c r="D133" s="40">
        <v>0.29166666666666669</v>
      </c>
      <c r="E133" s="132" t="s">
        <v>143</v>
      </c>
      <c r="F133" s="42">
        <v>23</v>
      </c>
      <c r="G133" s="43">
        <f t="shared" si="24"/>
        <v>25</v>
      </c>
      <c r="H133" s="44" t="s">
        <v>75</v>
      </c>
      <c r="I133" s="168" t="str">
        <f t="shared" si="18"/>
        <v>2325-V3</v>
      </c>
      <c r="J133" s="44"/>
      <c r="K133" s="44"/>
      <c r="L133" s="44"/>
      <c r="M133" s="44"/>
      <c r="N133" s="44"/>
      <c r="O133" s="44"/>
      <c r="P133" s="45" t="s">
        <v>3</v>
      </c>
      <c r="Q133" s="58" t="s">
        <v>137</v>
      </c>
      <c r="R133" s="58" t="s">
        <v>17</v>
      </c>
      <c r="S133" s="68">
        <v>0.38200000000000001</v>
      </c>
      <c r="T133" s="46">
        <v>0.12</v>
      </c>
      <c r="U133" s="45"/>
      <c r="V133" s="59"/>
      <c r="W133" s="59"/>
      <c r="X133" s="59"/>
      <c r="Y133" s="37" t="str">
        <f t="shared" si="23"/>
        <v/>
      </c>
      <c r="Z133" s="63"/>
      <c r="AA133" s="59"/>
      <c r="AB133" s="46"/>
      <c r="AC133" s="45"/>
      <c r="AD133" s="60"/>
      <c r="AE133" s="71" t="str">
        <f t="shared" si="19"/>
        <v/>
      </c>
      <c r="AF133" s="60"/>
      <c r="AG133" s="71" t="str">
        <f t="shared" si="20"/>
        <v/>
      </c>
      <c r="AH133" s="60"/>
      <c r="AI133" s="74" t="str">
        <f t="shared" si="21"/>
        <v/>
      </c>
      <c r="AJ133" s="166" t="str">
        <f t="shared" si="17"/>
        <v>2325-V3</v>
      </c>
    </row>
    <row r="134" spans="2:36" s="188" customFormat="1" ht="16.05" customHeight="1" x14ac:dyDescent="0.3">
      <c r="B134" s="47" t="s">
        <v>6</v>
      </c>
      <c r="C134" s="48">
        <v>45818</v>
      </c>
      <c r="D134" s="49">
        <v>0.29166666666666669</v>
      </c>
      <c r="E134" s="50" t="str" cm="1">
        <f t="array" ref="E134">_xlfn.LET(
    _xlpm.lot, _xlfn._xlws.FILTER(_xlfn.HSTACK($C$40:$C$147, _xlfn.BYROW($F$40:$H$147, _xleta.CONCAT)), $B$40:$B$147 = "chargement"),
    _xlfn.IFS(
        B134 = "chargement",
        "J0",
        AND(C134, B134 &lt;&gt; ""),
        IFERROR("J" &amp; C134 - _xlfn.XLOOKUP(_xlfn.CONCAT(F134:H134), _xlfn.TAKE(_xlpm.lot, , -1), _xlfn.TAKE(_xlpm.lot, , 1)), "Abs lot"),
        1,
        ""
    )
)</f>
        <v>J8</v>
      </c>
      <c r="F134" s="51">
        <v>23</v>
      </c>
      <c r="G134" s="52">
        <f t="shared" si="24"/>
        <v>25</v>
      </c>
      <c r="H134" s="53" t="s">
        <v>73</v>
      </c>
      <c r="I134" s="175" t="str">
        <f t="shared" si="18"/>
        <v>2325-V1</v>
      </c>
      <c r="J134" s="53"/>
      <c r="K134" s="53"/>
      <c r="L134" s="53"/>
      <c r="M134" s="53"/>
      <c r="N134" s="53"/>
      <c r="O134" s="53"/>
      <c r="P134" s="174" t="str">
        <f>IFERROR(INDEX(P:P,MATCH(I134,I:I,0)),"")</f>
        <v>ORGE</v>
      </c>
      <c r="Q134" s="55" t="s">
        <v>140</v>
      </c>
      <c r="R134" s="55" t="s">
        <v>59</v>
      </c>
      <c r="S134" s="69">
        <v>3.4700000000000002E-2</v>
      </c>
      <c r="T134" s="56"/>
      <c r="U134" s="54"/>
      <c r="V134" s="57"/>
      <c r="W134" s="57"/>
      <c r="X134" s="57"/>
      <c r="Y134" s="36" t="str">
        <f t="shared" si="23"/>
        <v/>
      </c>
      <c r="Z134" s="57"/>
      <c r="AA134" s="57"/>
      <c r="AB134" s="56"/>
      <c r="AC134" s="54"/>
      <c r="AD134" s="62">
        <v>3.6</v>
      </c>
      <c r="AE134" s="72">
        <f t="shared" si="19"/>
        <v>0.92799999999999994</v>
      </c>
      <c r="AF134" s="62">
        <v>0.6</v>
      </c>
      <c r="AG134" s="72">
        <f t="shared" si="20"/>
        <v>1.2E-2</v>
      </c>
      <c r="AH134" s="62">
        <v>0.3</v>
      </c>
      <c r="AI134" s="73">
        <f t="shared" si="21"/>
        <v>6.0000000000000001E-3</v>
      </c>
      <c r="AJ134" s="187" t="str">
        <f t="shared" si="17"/>
        <v>2325-V1</v>
      </c>
    </row>
    <row r="135" spans="2:36" ht="16.05" customHeight="1" x14ac:dyDescent="0.3">
      <c r="B135" s="38" t="s">
        <v>7</v>
      </c>
      <c r="C135" s="39">
        <v>45818</v>
      </c>
      <c r="D135" s="40">
        <v>0.29166666666666669</v>
      </c>
      <c r="E135" s="41" t="str" cm="1">
        <f t="array" ref="E135">_xlfn.LET(
    _xlpm.lot, _xlfn._xlws.FILTER(_xlfn.HSTACK($C$40:$C$147, _xlfn.BYROW($F$40:$H$147, _xleta.CONCAT)), $B$40:$B$147 = "chargement"),
    _xlfn.IFS(
        B135 = "chargement",
        "J0",
        AND(C135, B135 &lt;&gt; ""),
        IFERROR("J" &amp; C135 - _xlfn.XLOOKUP(_xlfn.CONCAT(F135:H135), _xlfn.TAKE(_xlpm.lot, , -1), _xlfn.TAKE(_xlpm.lot, , 1)), "Abs lot"),
        1,
        ""
    )
)</f>
        <v>J5</v>
      </c>
      <c r="F135" s="42">
        <v>23</v>
      </c>
      <c r="G135" s="43">
        <f t="shared" si="24"/>
        <v>25</v>
      </c>
      <c r="H135" s="44" t="s">
        <v>75</v>
      </c>
      <c r="I135" s="168" t="str">
        <f t="shared" si="18"/>
        <v>2325-V3</v>
      </c>
      <c r="J135" s="44"/>
      <c r="K135" s="44"/>
      <c r="L135" s="44"/>
      <c r="M135" s="44"/>
      <c r="N135" s="44"/>
      <c r="O135" s="44"/>
      <c r="P135" s="45" t="s">
        <v>3</v>
      </c>
      <c r="Q135" s="58" t="s">
        <v>137</v>
      </c>
      <c r="R135" s="58" t="s">
        <v>17</v>
      </c>
      <c r="S135" s="68">
        <v>0.41589999999999999</v>
      </c>
      <c r="T135" s="46"/>
      <c r="U135" s="45"/>
      <c r="V135" s="59"/>
      <c r="W135" s="59"/>
      <c r="X135" s="59"/>
      <c r="Y135" s="37" t="str">
        <f t="shared" si="23"/>
        <v/>
      </c>
      <c r="Z135" s="176" t="s">
        <v>10</v>
      </c>
      <c r="AA135" s="59" t="s">
        <v>67</v>
      </c>
      <c r="AB135" s="46">
        <v>0.01</v>
      </c>
      <c r="AC135" s="45"/>
      <c r="AD135" s="60"/>
      <c r="AE135" s="71" t="str">
        <f t="shared" si="19"/>
        <v/>
      </c>
      <c r="AF135" s="60"/>
      <c r="AG135" s="71" t="str">
        <f t="shared" si="20"/>
        <v/>
      </c>
      <c r="AH135" s="60"/>
      <c r="AI135" s="74" t="str">
        <f t="shared" si="21"/>
        <v/>
      </c>
      <c r="AJ135" s="166" t="str">
        <f t="shared" si="17"/>
        <v>2325-V3</v>
      </c>
    </row>
    <row r="136" spans="2:36" s="188" customFormat="1" ht="16.05" customHeight="1" x14ac:dyDescent="0.3">
      <c r="B136" s="47" t="s">
        <v>7</v>
      </c>
      <c r="C136" s="48">
        <v>45818</v>
      </c>
      <c r="D136" s="49">
        <v>0.45833333333333298</v>
      </c>
      <c r="E136" s="50" t="str" cm="1">
        <f t="array" ref="E136">_xlfn.LET(
    _xlpm.lot, _xlfn._xlws.FILTER(_xlfn.HSTACK($C$40:$C$147, _xlfn.BYROW($F$40:$H$147, _xleta.CONCAT)), $B$40:$B$147 = "chargement"),
    _xlfn.IFS(
        B136 = "chargement",
        "J0",
        AND(C136, B136 &lt;&gt; ""),
        IFERROR("J" &amp; C136 - _xlfn.XLOOKUP(_xlfn.CONCAT(F136:H136), _xlfn.TAKE(_xlpm.lot, , -1), _xlfn.TAKE(_xlpm.lot, , 1)), "Abs lot"),
        1,
        ""
    )
)</f>
        <v>J6</v>
      </c>
      <c r="F136" s="51">
        <v>23</v>
      </c>
      <c r="G136" s="52">
        <f t="shared" si="24"/>
        <v>25</v>
      </c>
      <c r="H136" s="53" t="s">
        <v>74</v>
      </c>
      <c r="I136" s="175" t="str">
        <f t="shared" si="18"/>
        <v>2325-V2</v>
      </c>
      <c r="J136" s="53"/>
      <c r="K136" s="53"/>
      <c r="L136" s="53"/>
      <c r="M136" s="53"/>
      <c r="N136" s="53"/>
      <c r="O136" s="53"/>
      <c r="P136" s="54" t="s">
        <v>13</v>
      </c>
      <c r="Q136" s="55"/>
      <c r="R136" s="55" t="s">
        <v>13</v>
      </c>
      <c r="S136" s="69">
        <v>4.1300000000000003E-2</v>
      </c>
      <c r="T136" s="56"/>
      <c r="U136" s="54"/>
      <c r="V136" s="57"/>
      <c r="W136" s="57"/>
      <c r="X136" s="57"/>
      <c r="Y136" s="36" t="str">
        <f t="shared" si="23"/>
        <v/>
      </c>
      <c r="Z136" s="64"/>
      <c r="AA136" s="57"/>
      <c r="AB136" s="56"/>
      <c r="AC136" s="54"/>
      <c r="AD136" s="62"/>
      <c r="AE136" s="72" t="str">
        <f t="shared" si="19"/>
        <v/>
      </c>
      <c r="AF136" s="62"/>
      <c r="AG136" s="72" t="str">
        <f t="shared" si="20"/>
        <v/>
      </c>
      <c r="AH136" s="62"/>
      <c r="AI136" s="73" t="str">
        <f t="shared" si="21"/>
        <v/>
      </c>
      <c r="AJ136" s="187" t="str">
        <f t="shared" si="17"/>
        <v>2325-V2</v>
      </c>
    </row>
    <row r="137" spans="2:36" ht="16.05" customHeight="1" x14ac:dyDescent="0.3">
      <c r="B137" s="38"/>
      <c r="C137" s="48"/>
      <c r="D137" s="40"/>
      <c r="E137" s="41"/>
      <c r="F137" s="42"/>
      <c r="G137" s="43"/>
      <c r="H137" s="44"/>
      <c r="I137" s="168"/>
      <c r="J137" s="44"/>
      <c r="K137" s="44"/>
      <c r="L137" s="44"/>
      <c r="M137" s="44"/>
      <c r="N137" s="44"/>
      <c r="O137" s="44"/>
      <c r="P137" s="45"/>
      <c r="Q137" s="58"/>
      <c r="R137" s="58"/>
      <c r="S137" s="68"/>
      <c r="T137" s="46"/>
      <c r="U137" s="45"/>
      <c r="V137" s="59"/>
      <c r="W137" s="59"/>
      <c r="X137" s="59"/>
      <c r="Y137" s="37" t="str">
        <f t="shared" si="23"/>
        <v/>
      </c>
      <c r="Z137" s="63"/>
      <c r="AA137" s="59"/>
      <c r="AB137" s="46"/>
      <c r="AC137" s="45"/>
      <c r="AD137" s="60"/>
      <c r="AE137" s="71" t="str">
        <f t="shared" si="19"/>
        <v/>
      </c>
      <c r="AF137" s="60"/>
      <c r="AG137" s="71" t="str">
        <f t="shared" si="20"/>
        <v/>
      </c>
      <c r="AH137" s="60"/>
      <c r="AI137" s="74" t="str">
        <f t="shared" si="21"/>
        <v/>
      </c>
      <c r="AJ137" s="166">
        <f t="shared" si="17"/>
        <v>0</v>
      </c>
    </row>
    <row r="138" spans="2:36" s="188" customFormat="1" ht="16.05" customHeight="1" x14ac:dyDescent="0.3">
      <c r="B138" s="47"/>
      <c r="C138" s="48"/>
      <c r="D138" s="49"/>
      <c r="E138" s="50" t="str" cm="1">
        <f t="array" ref="E138">_xlfn.LET(
    _xlpm.lot, _xlfn._xlws.FILTER(_xlfn.HSTACK($C$40:$C$147, _xlfn.BYROW($F$40:$H$147, _xleta.CONCAT)), $B$40:$B$147 = "chargement"),
    _xlfn.IFS(
        B138 = "chargement",
        "J0",
        AND(C138, B138 &lt;&gt; ""),
        IFERROR("J" &amp; C138 - _xlfn.XLOOKUP(_xlfn.CONCAT(F138:H138), _xlfn.TAKE(_xlpm.lot, , -1), _xlfn.TAKE(_xlpm.lot, , 1)), "Abs lot"),
        1,
        ""
    )
)</f>
        <v/>
      </c>
      <c r="F138" s="51"/>
      <c r="G138" s="52" t="str">
        <f t="shared" si="24"/>
        <v/>
      </c>
      <c r="H138" s="53"/>
      <c r="I138" s="175" t="str">
        <f t="shared" si="18"/>
        <v/>
      </c>
      <c r="J138" s="53"/>
      <c r="K138" s="53"/>
      <c r="L138" s="53"/>
      <c r="M138" s="53"/>
      <c r="N138" s="53"/>
      <c r="O138" s="53"/>
      <c r="P138" s="54"/>
      <c r="Q138" s="55"/>
      <c r="R138" s="55"/>
      <c r="S138" s="69"/>
      <c r="T138" s="56"/>
      <c r="U138" s="54"/>
      <c r="V138" s="57"/>
      <c r="W138" s="57"/>
      <c r="X138" s="57"/>
      <c r="Y138" s="36" t="str">
        <f t="shared" si="23"/>
        <v/>
      </c>
      <c r="Z138" s="57"/>
      <c r="AA138" s="57"/>
      <c r="AB138" s="56"/>
      <c r="AC138" s="54"/>
      <c r="AD138" s="62"/>
      <c r="AE138" s="72" t="str">
        <f t="shared" si="19"/>
        <v/>
      </c>
      <c r="AF138" s="62"/>
      <c r="AG138" s="72" t="str">
        <f t="shared" si="20"/>
        <v/>
      </c>
      <c r="AH138" s="62"/>
      <c r="AI138" s="73" t="str">
        <f t="shared" si="21"/>
        <v/>
      </c>
      <c r="AJ138" s="187" t="str">
        <f t="shared" si="17"/>
        <v/>
      </c>
    </row>
    <row r="139" spans="2:36" ht="16.05" customHeight="1" x14ac:dyDescent="0.3">
      <c r="B139" s="38"/>
      <c r="C139" s="39"/>
      <c r="D139" s="40"/>
      <c r="E139" s="41" t="str" cm="1">
        <f t="array" ref="E139">_xlfn.LET(
    _xlpm.lot, _xlfn._xlws.FILTER(_xlfn.HSTACK($C$40:$C$147, _xlfn.BYROW($F$40:$H$147, _xleta.CONCAT)), $B$40:$B$147 = "chargement"),
    _xlfn.IFS(
        B139 = "chargement",
        "J0",
        AND(C139, B139 &lt;&gt; ""),
        IFERROR("J" &amp; C139 - _xlfn.XLOOKUP(_xlfn.CONCAT(F139:H139), _xlfn.TAKE(_xlpm.lot, , -1), _xlfn.TAKE(_xlpm.lot, , 1)), "Abs lot"),
        1,
        ""
    )
)</f>
        <v/>
      </c>
      <c r="F139" s="42"/>
      <c r="G139" s="43" t="str">
        <f t="shared" si="24"/>
        <v/>
      </c>
      <c r="H139" s="44"/>
      <c r="I139" s="168" t="str">
        <f t="shared" si="18"/>
        <v/>
      </c>
      <c r="J139" s="44"/>
      <c r="K139" s="44"/>
      <c r="L139" s="44"/>
      <c r="M139" s="44"/>
      <c r="N139" s="44"/>
      <c r="O139" s="44"/>
      <c r="P139" s="45"/>
      <c r="Q139" s="58"/>
      <c r="R139" s="58"/>
      <c r="S139" s="68"/>
      <c r="T139" s="46"/>
      <c r="U139" s="45"/>
      <c r="V139" s="59"/>
      <c r="W139" s="59"/>
      <c r="X139" s="59"/>
      <c r="Y139" s="37" t="str">
        <f t="shared" si="23"/>
        <v/>
      </c>
      <c r="Z139" s="176"/>
      <c r="AA139" s="59"/>
      <c r="AB139" s="46"/>
      <c r="AC139" s="45"/>
      <c r="AD139" s="60"/>
      <c r="AE139" s="71" t="str">
        <f t="shared" si="19"/>
        <v/>
      </c>
      <c r="AF139" s="60"/>
      <c r="AG139" s="71" t="str">
        <f t="shared" si="20"/>
        <v/>
      </c>
      <c r="AH139" s="60"/>
      <c r="AI139" s="74" t="str">
        <f t="shared" si="21"/>
        <v/>
      </c>
      <c r="AJ139" s="166" t="str">
        <f t="shared" si="17"/>
        <v/>
      </c>
    </row>
    <row r="140" spans="2:36" s="188" customFormat="1" ht="16.05" customHeight="1" x14ac:dyDescent="0.3">
      <c r="B140" s="47"/>
      <c r="C140" s="48"/>
      <c r="D140" s="49"/>
      <c r="E140" s="50" t="str" cm="1">
        <f t="array" ref="E140">_xlfn.LET(
    _xlpm.lot, _xlfn._xlws.FILTER(_xlfn.HSTACK($C$40:$C$147, _xlfn.BYROW($F$40:$H$147, _xleta.CONCAT)), $B$40:$B$147 = "chargement"),
    _xlfn.IFS(
        B140 = "chargement",
        "J0",
        AND(C140, B140 &lt;&gt; ""),
        IFERROR("J" &amp; C140 - _xlfn.XLOOKUP(_xlfn.CONCAT(F140:H140), _xlfn.TAKE(_xlpm.lot, , -1), _xlfn.TAKE(_xlpm.lot, , 1)), "Abs lot"),
        1,
        ""
    )
)</f>
        <v/>
      </c>
      <c r="F140" s="51"/>
      <c r="G140" s="52" t="str">
        <f t="shared" si="24"/>
        <v/>
      </c>
      <c r="H140" s="53"/>
      <c r="I140" s="175" t="str">
        <f t="shared" si="18"/>
        <v/>
      </c>
      <c r="J140" s="53"/>
      <c r="K140" s="53"/>
      <c r="L140" s="53"/>
      <c r="M140" s="53"/>
      <c r="N140" s="53"/>
      <c r="O140" s="53"/>
      <c r="P140" s="54"/>
      <c r="Q140" s="55"/>
      <c r="R140" s="55"/>
      <c r="S140" s="69"/>
      <c r="T140" s="56"/>
      <c r="U140" s="54"/>
      <c r="V140" s="57"/>
      <c r="W140" s="57"/>
      <c r="X140" s="57"/>
      <c r="Y140" s="36" t="str">
        <f t="shared" si="23"/>
        <v/>
      </c>
      <c r="Z140" s="64"/>
      <c r="AA140" s="57"/>
      <c r="AB140" s="56"/>
      <c r="AC140" s="54"/>
      <c r="AD140" s="62"/>
      <c r="AE140" s="72" t="str">
        <f t="shared" si="19"/>
        <v/>
      </c>
      <c r="AF140" s="62"/>
      <c r="AG140" s="72" t="str">
        <f t="shared" si="20"/>
        <v/>
      </c>
      <c r="AH140" s="62"/>
      <c r="AI140" s="73" t="str">
        <f t="shared" si="21"/>
        <v/>
      </c>
      <c r="AJ140" s="187" t="str">
        <f t="shared" si="17"/>
        <v/>
      </c>
    </row>
    <row r="141" spans="2:36" ht="16.05" customHeight="1" x14ac:dyDescent="0.3">
      <c r="B141" s="38"/>
      <c r="C141" s="39"/>
      <c r="D141" s="40"/>
      <c r="E141" s="41" t="str" cm="1">
        <f t="array" ref="E141">_xlfn.LET(
    _xlpm.lot, _xlfn._xlws.FILTER(_xlfn.HSTACK($C$40:$C$147, _xlfn.BYROW($F$40:$H$147, _xleta.CONCAT)), $B$40:$B$147 = "chargement"),
    _xlfn.IFS(
        B141 = "chargement",
        "J0",
        AND(C141, B141 &lt;&gt; ""),
        IFERROR("J" &amp; C141 - _xlfn.XLOOKUP(_xlfn.CONCAT(F141:H141), _xlfn.TAKE(_xlpm.lot, , -1), _xlfn.TAKE(_xlpm.lot, , 1)), "Abs lot"),
        1,
        ""
    )
)</f>
        <v/>
      </c>
      <c r="F141" s="42"/>
      <c r="G141" s="43" t="str">
        <f t="shared" si="24"/>
        <v/>
      </c>
      <c r="H141" s="44"/>
      <c r="I141" s="168" t="str">
        <f t="shared" si="18"/>
        <v/>
      </c>
      <c r="J141" s="44"/>
      <c r="K141" s="44"/>
      <c r="L141" s="44"/>
      <c r="M141" s="44"/>
      <c r="N141" s="44"/>
      <c r="O141" s="44"/>
      <c r="P141" s="45"/>
      <c r="Q141" s="58"/>
      <c r="R141" s="58"/>
      <c r="S141" s="68"/>
      <c r="T141" s="46"/>
      <c r="U141" s="45"/>
      <c r="V141" s="59"/>
      <c r="W141" s="59"/>
      <c r="X141" s="59"/>
      <c r="Y141" s="37" t="str">
        <f t="shared" si="23"/>
        <v/>
      </c>
      <c r="Z141" s="63"/>
      <c r="AA141" s="59"/>
      <c r="AB141" s="46"/>
      <c r="AC141" s="45"/>
      <c r="AD141" s="60"/>
      <c r="AE141" s="71" t="str">
        <f t="shared" si="19"/>
        <v/>
      </c>
      <c r="AF141" s="60"/>
      <c r="AG141" s="71" t="str">
        <f t="shared" si="20"/>
        <v/>
      </c>
      <c r="AH141" s="60"/>
      <c r="AI141" s="74" t="str">
        <f t="shared" si="21"/>
        <v/>
      </c>
      <c r="AJ141" s="166" t="str">
        <f t="shared" si="17"/>
        <v/>
      </c>
    </row>
    <row r="142" spans="2:36" s="188" customFormat="1" ht="16.05" customHeight="1" x14ac:dyDescent="0.3">
      <c r="B142" s="47"/>
      <c r="C142" s="48"/>
      <c r="D142" s="49"/>
      <c r="E142" s="50" t="str" cm="1">
        <f t="array" ref="E142">_xlfn.LET(
    _xlpm.lot, _xlfn._xlws.FILTER(_xlfn.HSTACK($C$40:$C$147, _xlfn.BYROW($F$40:$H$147, _xleta.CONCAT)), $B$40:$B$147 = "chargement"),
    _xlfn.IFS(
        B142 = "chargement",
        "J0",
        AND(C142, B142 &lt;&gt; ""),
        IFERROR("J" &amp; C142 - _xlfn.XLOOKUP(_xlfn.CONCAT(F142:H142), _xlfn.TAKE(_xlpm.lot, , -1), _xlfn.TAKE(_xlpm.lot, , 1)), "Abs lot"),
        1,
        ""
    )
)</f>
        <v/>
      </c>
      <c r="F142" s="51"/>
      <c r="G142" s="52" t="str">
        <f t="shared" si="24"/>
        <v/>
      </c>
      <c r="H142" s="53"/>
      <c r="I142" s="175" t="str">
        <f t="shared" si="18"/>
        <v/>
      </c>
      <c r="J142" s="53"/>
      <c r="K142" s="53"/>
      <c r="L142" s="53"/>
      <c r="M142" s="53"/>
      <c r="N142" s="53"/>
      <c r="O142" s="53"/>
      <c r="P142" s="54"/>
      <c r="Q142" s="55"/>
      <c r="R142" s="55"/>
      <c r="S142" s="69"/>
      <c r="T142" s="56"/>
      <c r="U142" s="54"/>
      <c r="V142" s="57"/>
      <c r="W142" s="57"/>
      <c r="X142" s="57"/>
      <c r="Y142" s="36" t="str">
        <f t="shared" si="23"/>
        <v/>
      </c>
      <c r="Z142" s="57"/>
      <c r="AA142" s="57"/>
      <c r="AB142" s="56"/>
      <c r="AC142" s="54"/>
      <c r="AD142" s="62"/>
      <c r="AE142" s="72" t="str">
        <f t="shared" si="19"/>
        <v/>
      </c>
      <c r="AF142" s="62"/>
      <c r="AG142" s="72" t="str">
        <f t="shared" si="20"/>
        <v/>
      </c>
      <c r="AH142" s="62"/>
      <c r="AI142" s="73" t="str">
        <f t="shared" si="21"/>
        <v/>
      </c>
      <c r="AJ142" s="187" t="str">
        <f t="shared" si="17"/>
        <v/>
      </c>
    </row>
    <row r="143" spans="2:36" ht="16.05" customHeight="1" x14ac:dyDescent="0.3">
      <c r="B143" s="38"/>
      <c r="C143" s="39"/>
      <c r="D143" s="40"/>
      <c r="E143" s="41" t="str" cm="1">
        <f t="array" ref="E143">_xlfn.LET(
    _xlpm.lot, _xlfn._xlws.FILTER(_xlfn.HSTACK($C$40:$C$147, _xlfn.BYROW($F$40:$H$147, _xleta.CONCAT)), $B$40:$B$147 = "chargement"),
    _xlfn.IFS(
        B143 = "chargement",
        "J0",
        AND(C143, B143 &lt;&gt; ""),
        IFERROR("J" &amp; C143 - _xlfn.XLOOKUP(_xlfn.CONCAT(F143:H143), _xlfn.TAKE(_xlpm.lot, , -1), _xlfn.TAKE(_xlpm.lot, , 1)), "Abs lot"),
        1,
        ""
    )
)</f>
        <v/>
      </c>
      <c r="F143" s="42"/>
      <c r="G143" s="43" t="str">
        <f t="shared" si="24"/>
        <v/>
      </c>
      <c r="H143" s="44"/>
      <c r="I143" s="168" t="str">
        <f t="shared" si="18"/>
        <v/>
      </c>
      <c r="J143" s="44"/>
      <c r="K143" s="44"/>
      <c r="L143" s="44"/>
      <c r="M143" s="44"/>
      <c r="N143" s="44"/>
      <c r="O143" s="44"/>
      <c r="P143" s="45"/>
      <c r="Q143" s="58"/>
      <c r="R143" s="58"/>
      <c r="S143" s="68"/>
      <c r="T143" s="46"/>
      <c r="U143" s="45"/>
      <c r="V143" s="59"/>
      <c r="W143" s="59"/>
      <c r="X143" s="59"/>
      <c r="Y143" s="37" t="str">
        <f t="shared" si="23"/>
        <v/>
      </c>
      <c r="Z143" s="176"/>
      <c r="AA143" s="59"/>
      <c r="AB143" s="46"/>
      <c r="AC143" s="45"/>
      <c r="AD143" s="60"/>
      <c r="AE143" s="71" t="str">
        <f t="shared" si="19"/>
        <v/>
      </c>
      <c r="AF143" s="60"/>
      <c r="AG143" s="71" t="str">
        <f t="shared" si="20"/>
        <v/>
      </c>
      <c r="AH143" s="60"/>
      <c r="AI143" s="74" t="str">
        <f t="shared" si="21"/>
        <v/>
      </c>
      <c r="AJ143" s="166" t="str">
        <f t="shared" si="17"/>
        <v/>
      </c>
    </row>
    <row r="144" spans="2:36" s="188" customFormat="1" ht="16.05" customHeight="1" x14ac:dyDescent="0.3">
      <c r="B144" s="47"/>
      <c r="C144" s="48"/>
      <c r="D144" s="49"/>
      <c r="E144" s="50" t="str" cm="1">
        <f t="array" ref="E144">_xlfn.LET(
    _xlpm.lot, _xlfn._xlws.FILTER(_xlfn.HSTACK($C$40:$C$147, _xlfn.BYROW($F$40:$H$147, _xleta.CONCAT)), $B$40:$B$147 = "chargement"),
    _xlfn.IFS(
        B144 = "chargement",
        "J0",
        AND(C144, B144 &lt;&gt; ""),
        IFERROR("J" &amp; C144 - _xlfn.XLOOKUP(_xlfn.CONCAT(F144:H144), _xlfn.TAKE(_xlpm.lot, , -1), _xlfn.TAKE(_xlpm.lot, , 1)), "Abs lot"),
        1,
        ""
    )
)</f>
        <v/>
      </c>
      <c r="F144" s="51"/>
      <c r="G144" s="52" t="str">
        <f t="shared" si="24"/>
        <v/>
      </c>
      <c r="H144" s="53"/>
      <c r="I144" s="175" t="str">
        <f t="shared" si="18"/>
        <v/>
      </c>
      <c r="J144" s="53"/>
      <c r="K144" s="53"/>
      <c r="L144" s="53"/>
      <c r="M144" s="53"/>
      <c r="N144" s="53"/>
      <c r="O144" s="53"/>
      <c r="P144" s="54"/>
      <c r="Q144" s="55"/>
      <c r="R144" s="55"/>
      <c r="S144" s="69"/>
      <c r="T144" s="56"/>
      <c r="U144" s="54"/>
      <c r="V144" s="57"/>
      <c r="W144" s="57"/>
      <c r="X144" s="57"/>
      <c r="Y144" s="36" t="str">
        <f t="shared" si="23"/>
        <v/>
      </c>
      <c r="Z144" s="64"/>
      <c r="AA144" s="57"/>
      <c r="AB144" s="56"/>
      <c r="AC144" s="54"/>
      <c r="AD144" s="62"/>
      <c r="AE144" s="72" t="str">
        <f t="shared" si="19"/>
        <v/>
      </c>
      <c r="AF144" s="62"/>
      <c r="AG144" s="72" t="str">
        <f t="shared" si="20"/>
        <v/>
      </c>
      <c r="AH144" s="62"/>
      <c r="AI144" s="73" t="str">
        <f t="shared" si="21"/>
        <v/>
      </c>
      <c r="AJ144" s="187" t="str">
        <f t="shared" si="17"/>
        <v/>
      </c>
    </row>
    <row r="145" spans="2:36" ht="16.05" customHeight="1" x14ac:dyDescent="0.3">
      <c r="B145" s="38"/>
      <c r="C145" s="39"/>
      <c r="D145" s="40"/>
      <c r="E145" s="41" t="str" cm="1">
        <f t="array" ref="E145">_xlfn.LET(
    _xlpm.lot, _xlfn._xlws.FILTER(_xlfn.HSTACK($C$40:$C$147, _xlfn.BYROW($F$40:$H$147, _xleta.CONCAT)), $B$40:$B$147 = "chargement"),
    _xlfn.IFS(
        B145 = "chargement",
        "J0",
        AND(C145, B145 &lt;&gt; ""),
        IFERROR("J" &amp; C145 - _xlfn.XLOOKUP(_xlfn.CONCAT(F145:H145), _xlfn.TAKE(_xlpm.lot, , -1), _xlfn.TAKE(_xlpm.lot, , 1)), "Abs lot"),
        1,
        ""
    )
)</f>
        <v/>
      </c>
      <c r="F145" s="42"/>
      <c r="G145" s="43" t="str">
        <f t="shared" si="24"/>
        <v/>
      </c>
      <c r="H145" s="44"/>
      <c r="I145" s="168" t="str">
        <f t="shared" si="18"/>
        <v/>
      </c>
      <c r="J145" s="44"/>
      <c r="K145" s="44"/>
      <c r="L145" s="44"/>
      <c r="M145" s="44"/>
      <c r="N145" s="44"/>
      <c r="O145" s="44"/>
      <c r="P145" s="45"/>
      <c r="Q145" s="58"/>
      <c r="R145" s="58"/>
      <c r="S145" s="68"/>
      <c r="T145" s="46"/>
      <c r="U145" s="45"/>
      <c r="V145" s="59"/>
      <c r="W145" s="59"/>
      <c r="X145" s="59"/>
      <c r="Y145" s="37" t="str">
        <f t="shared" si="23"/>
        <v/>
      </c>
      <c r="Z145" s="63"/>
      <c r="AA145" s="59"/>
      <c r="AB145" s="46"/>
      <c r="AC145" s="45"/>
      <c r="AD145" s="60"/>
      <c r="AE145" s="71" t="str">
        <f t="shared" si="19"/>
        <v/>
      </c>
      <c r="AF145" s="60"/>
      <c r="AG145" s="71" t="str">
        <f t="shared" si="20"/>
        <v/>
      </c>
      <c r="AH145" s="60"/>
      <c r="AI145" s="74" t="str">
        <f t="shared" si="21"/>
        <v/>
      </c>
      <c r="AJ145" s="166" t="str">
        <f t="shared" si="17"/>
        <v/>
      </c>
    </row>
    <row r="146" spans="2:36" s="188" customFormat="1" ht="16.05" customHeight="1" x14ac:dyDescent="0.3">
      <c r="B146" s="47"/>
      <c r="C146" s="48"/>
      <c r="D146" s="49"/>
      <c r="E146" s="50" t="str" cm="1">
        <f t="array" ref="E146">_xlfn.LET(
    _xlpm.lot, _xlfn._xlws.FILTER(_xlfn.HSTACK($C$40:$C$147, _xlfn.BYROW($F$40:$H$147, _xleta.CONCAT)), $B$40:$B$147 = "chargement"),
    _xlfn.IFS(
        B146 = "chargement",
        "J0",
        AND(C146, B146 &lt;&gt; ""),
        IFERROR("J" &amp; C146 - _xlfn.XLOOKUP(_xlfn.CONCAT(F146:H146), _xlfn.TAKE(_xlpm.lot, , -1), _xlfn.TAKE(_xlpm.lot, , 1)), "Abs lot"),
        1,
        ""
    )
)</f>
        <v/>
      </c>
      <c r="F146" s="51"/>
      <c r="G146" s="52" t="str">
        <f t="shared" si="24"/>
        <v/>
      </c>
      <c r="H146" s="53"/>
      <c r="I146" s="175" t="str">
        <f t="shared" si="18"/>
        <v/>
      </c>
      <c r="J146" s="53"/>
      <c r="K146" s="53"/>
      <c r="L146" s="53"/>
      <c r="M146" s="53"/>
      <c r="N146" s="53"/>
      <c r="O146" s="53"/>
      <c r="P146" s="54"/>
      <c r="Q146" s="55"/>
      <c r="R146" s="55"/>
      <c r="S146" s="69"/>
      <c r="T146" s="56"/>
      <c r="U146" s="54"/>
      <c r="V146" s="57"/>
      <c r="W146" s="57"/>
      <c r="X146" s="57"/>
      <c r="Y146" s="36" t="str">
        <f t="shared" si="23"/>
        <v/>
      </c>
      <c r="Z146" s="57"/>
      <c r="AA146" s="57"/>
      <c r="AB146" s="56"/>
      <c r="AC146" s="54"/>
      <c r="AD146" s="62"/>
      <c r="AE146" s="72" t="str">
        <f t="shared" si="19"/>
        <v/>
      </c>
      <c r="AF146" s="62"/>
      <c r="AG146" s="72" t="str">
        <f t="shared" si="20"/>
        <v/>
      </c>
      <c r="AH146" s="62"/>
      <c r="AI146" s="73" t="str">
        <f t="shared" si="21"/>
        <v/>
      </c>
      <c r="AJ146" s="187" t="str">
        <f t="shared" si="17"/>
        <v/>
      </c>
    </row>
    <row r="147" spans="2:36" ht="16.05" customHeight="1" x14ac:dyDescent="0.3">
      <c r="B147" s="38"/>
      <c r="C147" s="39"/>
      <c r="D147" s="40"/>
      <c r="E147" s="41" t="str" cm="1">
        <f t="array" ref="E147">_xlfn.LET(
    _xlpm.lot, _xlfn._xlws.FILTER(_xlfn.HSTACK($C$40:$C$147, _xlfn.BYROW($F$40:$H$147, _xleta.CONCAT)), $B$40:$B$147 = "chargement"),
    _xlfn.IFS(
        B147 = "chargement",
        "J0",
        AND(C147, B147 &lt;&gt; ""),
        IFERROR("J" &amp; C147 - _xlfn.XLOOKUP(_xlfn.CONCAT(F147:H147), _xlfn.TAKE(_xlpm.lot, , -1), _xlfn.TAKE(_xlpm.lot, , 1)), "Abs lot"),
        1,
        ""
    )
)</f>
        <v/>
      </c>
      <c r="F147" s="42"/>
      <c r="G147" s="43" t="str">
        <f t="shared" si="24"/>
        <v/>
      </c>
      <c r="H147" s="44"/>
      <c r="I147" s="168" t="str">
        <f t="shared" si="18"/>
        <v/>
      </c>
      <c r="J147" s="44"/>
      <c r="K147" s="44"/>
      <c r="L147" s="44"/>
      <c r="M147" s="44"/>
      <c r="N147" s="44"/>
      <c r="O147" s="44"/>
      <c r="P147" s="45"/>
      <c r="Q147" s="58"/>
      <c r="R147" s="58"/>
      <c r="S147" s="68"/>
      <c r="T147" s="46"/>
      <c r="U147" s="45"/>
      <c r="V147" s="59"/>
      <c r="W147" s="59"/>
      <c r="X147" s="59"/>
      <c r="Y147" s="37" t="str">
        <f t="shared" si="23"/>
        <v/>
      </c>
      <c r="Z147" s="176"/>
      <c r="AA147" s="59"/>
      <c r="AB147" s="46"/>
      <c r="AC147" s="45"/>
      <c r="AD147" s="60"/>
      <c r="AE147" s="71" t="str">
        <f t="shared" si="19"/>
        <v/>
      </c>
      <c r="AF147" s="60"/>
      <c r="AG147" s="71" t="str">
        <f t="shared" si="20"/>
        <v/>
      </c>
      <c r="AH147" s="60"/>
      <c r="AI147" s="74" t="str">
        <f t="shared" si="21"/>
        <v/>
      </c>
      <c r="AJ147" s="166" t="str">
        <f t="shared" si="17"/>
        <v/>
      </c>
    </row>
    <row r="148" spans="2:36" s="188" customFormat="1" ht="16.05" customHeight="1" x14ac:dyDescent="0.3">
      <c r="B148" s="47"/>
      <c r="C148" s="48"/>
      <c r="D148" s="49"/>
      <c r="E148" s="50" t="str" cm="1">
        <f t="array" ref="E148">_xlfn.LET(
    _xlpm.lot, _xlfn._xlws.FILTER(_xlfn.HSTACK($C$40:$C$147, _xlfn.BYROW($F$40:$H$147, _xleta.CONCAT)), $B$40:$B$147 = "chargement"),
    _xlfn.IFS(
        B148 = "chargement",
        "J0",
        AND(C148, B148 &lt;&gt; ""),
        IFERROR("J" &amp; C148 - _xlfn.XLOOKUP(_xlfn.CONCAT(F148:H148), _xlfn.TAKE(_xlpm.lot, , -1), _xlfn.TAKE(_xlpm.lot, , 1)), "Abs lot"),
        1,
        ""
    )
)</f>
        <v/>
      </c>
      <c r="F148" s="51"/>
      <c r="G148" s="52" t="str">
        <f t="shared" si="24"/>
        <v/>
      </c>
      <c r="H148" s="53"/>
      <c r="I148" s="175" t="str">
        <f t="shared" si="18"/>
        <v/>
      </c>
      <c r="J148" s="53"/>
      <c r="K148" s="53"/>
      <c r="L148" s="53"/>
      <c r="M148" s="53"/>
      <c r="N148" s="53"/>
      <c r="O148" s="53"/>
      <c r="P148" s="54"/>
      <c r="Q148" s="55"/>
      <c r="R148" s="55"/>
      <c r="S148" s="69"/>
      <c r="T148" s="56"/>
      <c r="U148" s="54"/>
      <c r="V148" s="57"/>
      <c r="W148" s="57"/>
      <c r="X148" s="57"/>
      <c r="Y148" s="36" t="str">
        <f t="shared" si="23"/>
        <v/>
      </c>
      <c r="Z148" s="64"/>
      <c r="AA148" s="57"/>
      <c r="AB148" s="56"/>
      <c r="AC148" s="54"/>
      <c r="AD148" s="62"/>
      <c r="AE148" s="72" t="str">
        <f t="shared" si="19"/>
        <v/>
      </c>
      <c r="AF148" s="62"/>
      <c r="AG148" s="72" t="str">
        <f t="shared" si="20"/>
        <v/>
      </c>
      <c r="AH148" s="62"/>
      <c r="AI148" s="73" t="str">
        <f t="shared" si="21"/>
        <v/>
      </c>
      <c r="AJ148" s="187" t="str">
        <f t="shared" si="17"/>
        <v/>
      </c>
    </row>
    <row r="149" spans="2:36" ht="16.05" customHeight="1" x14ac:dyDescent="0.3"/>
    <row r="150" spans="2:36" ht="16.05" customHeight="1" x14ac:dyDescent="0.3">
      <c r="S150"/>
    </row>
    <row r="151" spans="2:36" ht="16.05" customHeight="1" x14ac:dyDescent="0.3">
      <c r="S151"/>
    </row>
    <row r="152" spans="2:36" ht="16.05" customHeight="1" x14ac:dyDescent="0.3">
      <c r="S152"/>
    </row>
    <row r="153" spans="2:36" ht="16.05" customHeight="1" x14ac:dyDescent="0.3">
      <c r="S153"/>
    </row>
    <row r="154" spans="2:36" x14ac:dyDescent="0.3">
      <c r="S154"/>
    </row>
  </sheetData>
  <autoFilter ref="B2:AI148" xr:uid="{0F36A499-74D5-4E4E-80E7-05D9450BFC09}">
    <filterColumn colId="6">
      <filters blank="1">
        <filter val="-V1"/>
        <filter val="-V2"/>
        <filter val="-V3"/>
      </filters>
    </filterColumn>
    <filterColumn colId="19" showButton="0"/>
    <filterColumn colId="20" showButton="0"/>
    <filterColumn colId="21" showButton="0"/>
    <filterColumn colId="22" showButton="0"/>
    <filterColumn colId="24" showButton="0"/>
    <filterColumn colId="28" showButton="0"/>
    <filterColumn colId="30" showButton="0"/>
    <filterColumn colId="32" showButton="0"/>
  </autoFilter>
  <mergeCells count="1">
    <mergeCell ref="Z2:AA2"/>
  </mergeCells>
  <phoneticPr fontId="4" type="noConversion"/>
  <dataValidations count="1">
    <dataValidation type="list" allowBlank="1" showInputMessage="1" showErrorMessage="1" sqref="B149:B1048576" xr:uid="{CC02E124-C11F-4889-AF19-7E5B783EE718}">
      <formula1>"I,II"</formula1>
    </dataValidation>
  </dataValidations>
  <pageMargins left="0.25" right="0.25" top="0.75" bottom="0.75" header="0.3" footer="0.3"/>
  <pageSetup paperSize="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7368D0B2-0CA9-4ED8-8805-89F218E27F8B}">
          <x14:formula1>
            <xm:f>'LISTES DE CHOIX'!$B$3:$B$5</xm:f>
          </x14:formula1>
          <xm:sqref>B40 B42 B44:B47 B49:B53 B55:B57 B59:B64 B66 B68:B70 B72:B122 B124:B127 B129:B148</xm:sqref>
        </x14:dataValidation>
        <x14:dataValidation type="list" allowBlank="1" showInputMessage="1" showErrorMessage="1" xr:uid="{17B5E819-C040-4B6F-8F60-905F7C83D7C7}">
          <x14:formula1>
            <xm:f>'LISTES DE CHOIX'!$C$3:$C$15</xm:f>
          </x14:formula1>
          <xm:sqref>D40 D42 D44:D47 D49:D53 D55:D57 D59:D64 D66 D68:D70 D72:D122 D124:D127 D129:D148</xm:sqref>
        </x14:dataValidation>
        <x14:dataValidation type="list" allowBlank="1" showInputMessage="1" showErrorMessage="1" xr:uid="{AE5EC7AE-71BD-4883-A9C2-00D292913A67}">
          <x14:formula1>
            <xm:f>'LISTES DE CHOIX'!$D$3:$D$11</xm:f>
          </x14:formula1>
          <xm:sqref>E93 E40 E42 E44:E47 E49:E53 E55:E57 E59:E64 E66 E68:E70 E72:E78</xm:sqref>
        </x14:dataValidation>
        <x14:dataValidation type="list" allowBlank="1" showInputMessage="1" showErrorMessage="1" xr:uid="{A8A57F5C-FE33-4864-845B-F1B5C2550249}">
          <x14:formula1>
            <xm:f>'LISTES DE CHOIX'!$F$3:$F$18</xm:f>
          </x14:formula1>
          <xm:sqref>L93 J72:L92 H40 J40:O40 H42 J42:O42 J44:O47 H44:H47 H49:H53 J49:O53 H55:H57 J55:O57 J59:O64 H59:H64 H66 J66:O66 H68:H70 J68:O70 M72:O122 J94:L122 H72:H122 H124:H127 J124:O127 J129:O148 H129:H148</xm:sqref>
        </x14:dataValidation>
        <x14:dataValidation type="list" allowBlank="1" showInputMessage="1" showErrorMessage="1" xr:uid="{361AC46E-915E-4A14-8E5C-A150191A86D1}">
          <x14:formula1>
            <xm:f>'LISTES DE CHOIX'!$E$3:$E$54</xm:f>
          </x14:formula1>
          <xm:sqref>J93 F149:F1048576</xm:sqref>
        </x14:dataValidation>
        <x14:dataValidation type="list" allowBlank="1" showInputMessage="1" showErrorMessage="1" xr:uid="{78E8F934-F922-4B34-A90E-46802B9C936F}">
          <x14:formula1>
            <xm:f>'LISTES DE CHOIX'!$D$3:$D$14</xm:f>
          </x14:formula1>
          <xm:sqref>E112</xm:sqref>
        </x14:dataValidation>
        <x14:dataValidation type="list" allowBlank="1" showInputMessage="1" showErrorMessage="1" xr:uid="{5A76AA39-3DDC-457C-A246-E95A1E5AB165}">
          <x14:formula1>
            <xm:f>'LISTES DE CHOIX'!$E$25:$E$28</xm:f>
          </x14:formula1>
          <xm:sqref>F59:F64 F40 F42 F44:F47 F49:F53 F55:F57 F72:F117 F66 F68:F70 F132:F148</xm:sqref>
        </x14:dataValidation>
        <x14:dataValidation type="list" allowBlank="1" showInputMessage="1" showErrorMessage="1" xr:uid="{220A117C-FECF-43A3-81D2-41AC2C76E547}">
          <x14:formula1>
            <xm:f>'LISTES DE CHOIX'!$E$24:$E$28</xm:f>
          </x14:formula1>
          <xm:sqref>F118:F122 F124:F127 F129:F131</xm:sqref>
        </x14:dataValidation>
        <x14:dataValidation type="list" allowBlank="1" showInputMessage="1" showErrorMessage="1" xr:uid="{2D79EC0E-BC0C-49BA-9D3C-CE1D3198BC32}">
          <x14:formula1>
            <xm:f>'LISTES DE CHOIX'!$L$3:$L$11</xm:f>
          </x14:formula1>
          <xm:sqref>Z40:Z148</xm:sqref>
        </x14:dataValidation>
        <x14:dataValidation type="list" allowBlank="1" showInputMessage="1" showErrorMessage="1" xr:uid="{61B991D9-59EC-443D-9A27-53A5FD29ABA3}">
          <x14:formula1>
            <xm:f>'LISTES DE CHOIX'!$M$3:$M$5</xm:f>
          </x14:formula1>
          <xm:sqref>AA40:AA148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0CB97-44C1-4DA8-A406-75B14E75A515}">
  <sheetPr codeName="Feuil2"/>
  <dimension ref="B1:M75"/>
  <sheetViews>
    <sheetView topLeftCell="A51" workbookViewId="0">
      <selection activeCell="C62" sqref="C62"/>
    </sheetView>
  </sheetViews>
  <sheetFormatPr baseColWidth="10" defaultRowHeight="14.4" x14ac:dyDescent="0.3"/>
  <cols>
    <col min="1" max="1" width="3.109375" customWidth="1"/>
    <col min="2" max="2" width="12.88671875" customWidth="1"/>
    <col min="8" max="8" width="12.77734375" customWidth="1"/>
    <col min="10" max="10" width="8.5546875" customWidth="1"/>
    <col min="12" max="12" width="3.77734375" bestFit="1" customWidth="1"/>
  </cols>
  <sheetData>
    <row r="1" spans="2:13" ht="15" thickBot="1" x14ac:dyDescent="0.35"/>
    <row r="2" spans="2:13" ht="29.4" thickBot="1" x14ac:dyDescent="0.35">
      <c r="B2" s="13" t="s">
        <v>5</v>
      </c>
      <c r="C2" s="14" t="s">
        <v>1</v>
      </c>
      <c r="D2" s="14" t="s">
        <v>22</v>
      </c>
      <c r="E2" s="14" t="s">
        <v>77</v>
      </c>
      <c r="F2" s="14" t="s">
        <v>76</v>
      </c>
      <c r="G2" s="14" t="s">
        <v>2</v>
      </c>
      <c r="H2" s="14" t="s">
        <v>136</v>
      </c>
      <c r="I2" s="14" t="s">
        <v>4</v>
      </c>
      <c r="J2" s="14" t="s">
        <v>61</v>
      </c>
      <c r="K2" s="14" t="s">
        <v>23</v>
      </c>
      <c r="L2" s="191" t="s">
        <v>8</v>
      </c>
      <c r="M2" s="192"/>
    </row>
    <row r="3" spans="2:13" x14ac:dyDescent="0.3">
      <c r="B3" s="25" t="s">
        <v>6</v>
      </c>
      <c r="C3" s="12">
        <v>0.29166666666666669</v>
      </c>
      <c r="D3" s="16" t="s">
        <v>132</v>
      </c>
      <c r="E3" s="35">
        <v>1</v>
      </c>
      <c r="F3" s="34" t="s">
        <v>73</v>
      </c>
      <c r="G3" s="36" t="s">
        <v>3</v>
      </c>
      <c r="H3" s="36" t="s">
        <v>137</v>
      </c>
      <c r="I3" s="7" t="s">
        <v>58</v>
      </c>
      <c r="J3" s="8"/>
      <c r="K3" s="9">
        <v>0.44</v>
      </c>
      <c r="L3" s="17">
        <v>0</v>
      </c>
      <c r="M3" s="26" t="s">
        <v>67</v>
      </c>
    </row>
    <row r="4" spans="2:13" x14ac:dyDescent="0.3">
      <c r="B4" s="27" t="s">
        <v>7</v>
      </c>
      <c r="C4" s="12">
        <v>0.33333333333333298</v>
      </c>
      <c r="D4" s="16" t="s">
        <v>26</v>
      </c>
      <c r="E4" s="35">
        <v>2</v>
      </c>
      <c r="F4" s="34" t="s">
        <v>74</v>
      </c>
      <c r="G4" s="128" t="s">
        <v>12</v>
      </c>
      <c r="H4" s="128" t="s">
        <v>140</v>
      </c>
      <c r="I4" s="7" t="s">
        <v>59</v>
      </c>
      <c r="J4" s="1"/>
      <c r="K4" s="1"/>
      <c r="L4" s="22" t="s">
        <v>9</v>
      </c>
      <c r="M4" s="28" t="s">
        <v>68</v>
      </c>
    </row>
    <row r="5" spans="2:13" x14ac:dyDescent="0.3">
      <c r="B5" s="127" t="s">
        <v>133</v>
      </c>
      <c r="C5" s="12">
        <v>0.375</v>
      </c>
      <c r="D5" s="16" t="s">
        <v>27</v>
      </c>
      <c r="E5" s="35">
        <v>3</v>
      </c>
      <c r="F5" s="34" t="s">
        <v>75</v>
      </c>
      <c r="G5" s="128" t="s">
        <v>13</v>
      </c>
      <c r="H5" s="128" t="s">
        <v>141</v>
      </c>
      <c r="I5" s="7" t="s">
        <v>13</v>
      </c>
      <c r="J5" s="1"/>
      <c r="K5" s="1"/>
      <c r="L5" s="23" t="s">
        <v>10</v>
      </c>
      <c r="M5" s="28" t="s">
        <v>69</v>
      </c>
    </row>
    <row r="6" spans="2:13" x14ac:dyDescent="0.3">
      <c r="B6" s="29"/>
      <c r="C6" s="12">
        <v>0.41666666666666702</v>
      </c>
      <c r="D6" s="16" t="s">
        <v>28</v>
      </c>
      <c r="E6" s="35">
        <v>4</v>
      </c>
      <c r="F6" s="34" t="s">
        <v>78</v>
      </c>
      <c r="G6" s="128" t="s">
        <v>36</v>
      </c>
      <c r="H6" s="128" t="s">
        <v>138</v>
      </c>
      <c r="I6" s="7" t="s">
        <v>36</v>
      </c>
      <c r="J6" s="1"/>
      <c r="K6" s="1"/>
      <c r="L6" s="23" t="s">
        <v>11</v>
      </c>
      <c r="M6" s="28"/>
    </row>
    <row r="7" spans="2:13" x14ac:dyDescent="0.3">
      <c r="B7" s="29"/>
      <c r="C7" s="12">
        <v>0.45833333333333298</v>
      </c>
      <c r="D7" s="16" t="s">
        <v>29</v>
      </c>
      <c r="E7" s="35">
        <v>5</v>
      </c>
      <c r="F7" s="34" t="s">
        <v>79</v>
      </c>
      <c r="G7" s="128" t="s">
        <v>14</v>
      </c>
      <c r="H7" s="128" t="s">
        <v>139</v>
      </c>
      <c r="I7" s="7" t="s">
        <v>14</v>
      </c>
      <c r="J7" s="1"/>
      <c r="K7" s="1"/>
      <c r="L7" s="24">
        <v>1</v>
      </c>
      <c r="M7" s="28"/>
    </row>
    <row r="8" spans="2:13" x14ac:dyDescent="0.3">
      <c r="B8" s="29"/>
      <c r="C8" s="12">
        <v>0.5</v>
      </c>
      <c r="D8" s="16" t="s">
        <v>30</v>
      </c>
      <c r="E8" s="35">
        <v>6</v>
      </c>
      <c r="F8" s="34" t="s">
        <v>80</v>
      </c>
      <c r="G8" s="128" t="s">
        <v>15</v>
      </c>
      <c r="H8" s="128"/>
      <c r="I8" s="7" t="s">
        <v>37</v>
      </c>
      <c r="J8" s="1"/>
      <c r="K8" s="1"/>
      <c r="L8" s="22" t="s">
        <v>18</v>
      </c>
      <c r="M8" s="30"/>
    </row>
    <row r="9" spans="2:13" x14ac:dyDescent="0.3">
      <c r="B9" s="29"/>
      <c r="C9" s="12">
        <v>0.54166666666666696</v>
      </c>
      <c r="D9" s="16" t="s">
        <v>31</v>
      </c>
      <c r="E9" s="35">
        <v>7</v>
      </c>
      <c r="F9" s="34" t="s">
        <v>81</v>
      </c>
      <c r="G9" s="11" t="s">
        <v>64</v>
      </c>
      <c r="H9" s="11"/>
      <c r="I9" s="11" t="s">
        <v>16</v>
      </c>
      <c r="J9" s="1"/>
      <c r="K9" s="1"/>
      <c r="L9" s="23" t="s">
        <v>19</v>
      </c>
      <c r="M9" s="30"/>
    </row>
    <row r="10" spans="2:13" x14ac:dyDescent="0.3">
      <c r="B10" s="29"/>
      <c r="C10" s="12">
        <v>0.58333333333333304</v>
      </c>
      <c r="D10" s="16" t="s">
        <v>32</v>
      </c>
      <c r="E10" s="35">
        <v>8</v>
      </c>
      <c r="F10" s="34" t="s">
        <v>82</v>
      </c>
      <c r="G10" s="11"/>
      <c r="H10" s="11"/>
      <c r="I10" s="7" t="s">
        <v>38</v>
      </c>
      <c r="J10" s="1"/>
      <c r="K10" s="1"/>
      <c r="L10" s="23" t="s">
        <v>20</v>
      </c>
      <c r="M10" s="30"/>
    </row>
    <row r="11" spans="2:13" x14ac:dyDescent="0.3">
      <c r="B11" s="29"/>
      <c r="C11" s="12">
        <v>0.625</v>
      </c>
      <c r="D11" s="16" t="s">
        <v>134</v>
      </c>
      <c r="E11" s="35">
        <v>9</v>
      </c>
      <c r="F11" s="5"/>
      <c r="G11" s="11"/>
      <c r="H11" s="11"/>
      <c r="I11" s="7" t="s">
        <v>39</v>
      </c>
      <c r="J11" s="1"/>
      <c r="K11" s="1"/>
      <c r="L11" s="24">
        <v>2</v>
      </c>
      <c r="M11" s="30"/>
    </row>
    <row r="12" spans="2:13" x14ac:dyDescent="0.3">
      <c r="B12" s="29"/>
      <c r="C12" s="12">
        <v>0.66666666666666696</v>
      </c>
      <c r="D12" s="17" t="s">
        <v>33</v>
      </c>
      <c r="E12" s="35">
        <v>10</v>
      </c>
      <c r="F12" s="5"/>
      <c r="G12" s="11"/>
      <c r="H12" s="11"/>
      <c r="I12" s="7" t="s">
        <v>40</v>
      </c>
      <c r="J12" s="5"/>
      <c r="K12" s="1"/>
      <c r="L12" s="3"/>
      <c r="M12" s="30"/>
    </row>
    <row r="13" spans="2:13" x14ac:dyDescent="0.3">
      <c r="B13" s="29"/>
      <c r="C13" s="12">
        <v>0.70833333333333304</v>
      </c>
      <c r="D13" s="17" t="s">
        <v>34</v>
      </c>
      <c r="E13" s="35">
        <v>11</v>
      </c>
      <c r="F13" s="5"/>
      <c r="G13" s="5"/>
      <c r="H13" s="5"/>
      <c r="I13" s="7" t="s">
        <v>41</v>
      </c>
      <c r="J13" s="1"/>
      <c r="K13" s="1"/>
      <c r="L13" s="3"/>
      <c r="M13" s="30"/>
    </row>
    <row r="14" spans="2:13" x14ac:dyDescent="0.3">
      <c r="B14" s="29"/>
      <c r="C14" s="12">
        <v>0.75</v>
      </c>
      <c r="D14" s="1"/>
      <c r="E14" s="35">
        <v>12</v>
      </c>
      <c r="F14" s="5"/>
      <c r="G14" s="5"/>
      <c r="H14" s="5"/>
      <c r="I14" s="7" t="s">
        <v>17</v>
      </c>
      <c r="J14" s="1"/>
      <c r="K14" s="1"/>
      <c r="L14" s="3"/>
      <c r="M14" s="30"/>
    </row>
    <row r="15" spans="2:13" x14ac:dyDescent="0.3">
      <c r="B15" s="29"/>
      <c r="C15" s="12">
        <v>0.79166666666666696</v>
      </c>
      <c r="D15" s="1"/>
      <c r="E15" s="35">
        <v>13</v>
      </c>
      <c r="F15" s="5"/>
      <c r="G15" s="5"/>
      <c r="H15" s="5"/>
      <c r="I15" s="11" t="s">
        <v>89</v>
      </c>
      <c r="J15" s="1"/>
      <c r="K15" s="1"/>
      <c r="L15" s="3"/>
      <c r="M15" s="30"/>
    </row>
    <row r="16" spans="2:13" x14ac:dyDescent="0.3">
      <c r="B16" s="29"/>
      <c r="C16" s="1"/>
      <c r="D16" s="1"/>
      <c r="E16" s="35">
        <v>14</v>
      </c>
      <c r="F16" s="5"/>
      <c r="G16" s="5"/>
      <c r="H16" s="5"/>
      <c r="I16" s="7" t="s">
        <v>42</v>
      </c>
      <c r="J16" s="1"/>
      <c r="K16" s="1"/>
      <c r="L16" s="3"/>
      <c r="M16" s="30"/>
    </row>
    <row r="17" spans="2:13" x14ac:dyDescent="0.3">
      <c r="B17" s="29"/>
      <c r="C17" s="1"/>
      <c r="D17" s="1"/>
      <c r="E17" s="35">
        <v>15</v>
      </c>
      <c r="F17" s="5"/>
      <c r="G17" s="5"/>
      <c r="H17" s="5"/>
      <c r="I17" s="7" t="s">
        <v>43</v>
      </c>
      <c r="J17" s="1"/>
      <c r="K17" s="1"/>
      <c r="L17" s="3"/>
      <c r="M17" s="30"/>
    </row>
    <row r="18" spans="2:13" x14ac:dyDescent="0.3">
      <c r="B18" s="29"/>
      <c r="C18" s="1"/>
      <c r="D18" s="1"/>
      <c r="E18" s="35">
        <v>16</v>
      </c>
      <c r="F18" s="5"/>
      <c r="G18" s="5"/>
      <c r="H18" s="5"/>
      <c r="I18" s="7" t="s">
        <v>44</v>
      </c>
      <c r="J18" s="1"/>
      <c r="K18" s="1"/>
      <c r="L18" s="3"/>
      <c r="M18" s="30"/>
    </row>
    <row r="19" spans="2:13" x14ac:dyDescent="0.3">
      <c r="B19" s="29"/>
      <c r="C19" s="1"/>
      <c r="D19" s="1"/>
      <c r="E19" s="35">
        <v>17</v>
      </c>
      <c r="F19" s="5"/>
      <c r="G19" s="5"/>
      <c r="H19" s="5"/>
      <c r="I19" s="7" t="s">
        <v>45</v>
      </c>
      <c r="J19" s="1"/>
      <c r="K19" s="1"/>
      <c r="L19" s="3"/>
      <c r="M19" s="30"/>
    </row>
    <row r="20" spans="2:13" x14ac:dyDescent="0.3">
      <c r="B20" s="29"/>
      <c r="C20" s="1"/>
      <c r="D20" s="1"/>
      <c r="E20" s="35">
        <v>18</v>
      </c>
      <c r="F20" s="5"/>
      <c r="G20" s="5"/>
      <c r="H20" s="5"/>
      <c r="I20" s="7" t="s">
        <v>46</v>
      </c>
      <c r="J20" s="1"/>
      <c r="K20" s="1"/>
      <c r="L20" s="3"/>
      <c r="M20" s="30"/>
    </row>
    <row r="21" spans="2:13" x14ac:dyDescent="0.3">
      <c r="B21" s="29"/>
      <c r="C21" s="1"/>
      <c r="D21" s="1"/>
      <c r="E21" s="35">
        <v>19</v>
      </c>
      <c r="F21" s="5"/>
      <c r="G21" s="5"/>
      <c r="H21" s="5"/>
      <c r="I21" s="7" t="s">
        <v>47</v>
      </c>
      <c r="J21" s="1"/>
      <c r="K21" s="1"/>
      <c r="L21" s="3"/>
      <c r="M21" s="30"/>
    </row>
    <row r="22" spans="2:13" x14ac:dyDescent="0.3">
      <c r="B22" s="29"/>
      <c r="C22" s="1"/>
      <c r="D22" s="1"/>
      <c r="E22" s="35">
        <v>20</v>
      </c>
      <c r="F22" s="5"/>
      <c r="G22" s="5"/>
      <c r="H22" s="5"/>
      <c r="I22" s="7" t="s">
        <v>48</v>
      </c>
      <c r="J22" s="1"/>
      <c r="K22" s="1"/>
      <c r="L22" s="3"/>
      <c r="M22" s="30"/>
    </row>
    <row r="23" spans="2:13" x14ac:dyDescent="0.3">
      <c r="B23" s="29"/>
      <c r="C23" s="1"/>
      <c r="D23" s="1"/>
      <c r="E23" s="35">
        <v>21</v>
      </c>
      <c r="F23" s="5"/>
      <c r="G23" s="5"/>
      <c r="H23" s="5"/>
      <c r="I23" s="7" t="s">
        <v>49</v>
      </c>
      <c r="J23" s="1"/>
      <c r="K23" s="1"/>
      <c r="L23" s="3"/>
      <c r="M23" s="30"/>
    </row>
    <row r="24" spans="2:13" x14ac:dyDescent="0.3">
      <c r="B24" s="29"/>
      <c r="C24" s="1"/>
      <c r="D24" s="1"/>
      <c r="E24" s="35">
        <v>22</v>
      </c>
      <c r="F24" s="5"/>
      <c r="G24" s="5"/>
      <c r="H24" s="5"/>
      <c r="I24" s="7" t="s">
        <v>50</v>
      </c>
      <c r="J24" s="1"/>
      <c r="K24" s="1"/>
      <c r="L24" s="3"/>
      <c r="M24" s="30"/>
    </row>
    <row r="25" spans="2:13" x14ac:dyDescent="0.3">
      <c r="B25" s="29"/>
      <c r="C25" s="1"/>
      <c r="D25" s="1"/>
      <c r="E25" s="35">
        <v>23</v>
      </c>
      <c r="F25" s="5"/>
      <c r="G25" s="5"/>
      <c r="H25" s="5"/>
      <c r="I25" s="7" t="s">
        <v>21</v>
      </c>
      <c r="J25" s="1"/>
      <c r="K25" s="1"/>
      <c r="L25" s="3"/>
      <c r="M25" s="30"/>
    </row>
    <row r="26" spans="2:13" x14ac:dyDescent="0.3">
      <c r="B26" s="29"/>
      <c r="C26" s="1"/>
      <c r="D26" s="1"/>
      <c r="E26" s="35">
        <v>24</v>
      </c>
      <c r="F26" s="5"/>
      <c r="G26" s="5"/>
      <c r="H26" s="5"/>
      <c r="I26" s="7" t="s">
        <v>35</v>
      </c>
      <c r="J26" s="1"/>
      <c r="K26" s="1"/>
      <c r="L26" s="3"/>
      <c r="M26" s="30"/>
    </row>
    <row r="27" spans="2:13" x14ac:dyDescent="0.3">
      <c r="B27" s="29"/>
      <c r="C27" s="1"/>
      <c r="D27" s="1"/>
      <c r="E27" s="35">
        <v>25</v>
      </c>
      <c r="F27" s="5"/>
      <c r="G27" s="5"/>
      <c r="H27" s="5"/>
      <c r="I27" s="7" t="s">
        <v>51</v>
      </c>
      <c r="J27" s="1"/>
      <c r="K27" s="1"/>
      <c r="L27" s="3"/>
      <c r="M27" s="30"/>
    </row>
    <row r="28" spans="2:13" x14ac:dyDescent="0.3">
      <c r="B28" s="29"/>
      <c r="C28" s="1"/>
      <c r="D28" s="1"/>
      <c r="E28" s="35">
        <v>26</v>
      </c>
      <c r="F28" s="5"/>
      <c r="G28" s="5"/>
      <c r="H28" s="5"/>
      <c r="I28" s="7" t="s">
        <v>52</v>
      </c>
      <c r="J28" s="1"/>
      <c r="K28" s="1"/>
      <c r="L28" s="3"/>
      <c r="M28" s="30"/>
    </row>
    <row r="29" spans="2:13" x14ac:dyDescent="0.3">
      <c r="B29" s="29"/>
      <c r="C29" s="1"/>
      <c r="D29" s="1"/>
      <c r="E29" s="35">
        <v>27</v>
      </c>
      <c r="F29" s="5"/>
      <c r="G29" s="5"/>
      <c r="H29" s="5"/>
      <c r="I29" s="20" t="s">
        <v>60</v>
      </c>
      <c r="J29" s="1"/>
      <c r="K29" s="1"/>
      <c r="L29" s="3"/>
      <c r="M29" s="30"/>
    </row>
    <row r="30" spans="2:13" x14ac:dyDescent="0.3">
      <c r="B30" s="29"/>
      <c r="C30" s="1"/>
      <c r="D30" s="1"/>
      <c r="E30" s="35">
        <v>28</v>
      </c>
      <c r="F30" s="5"/>
      <c r="G30" s="5"/>
      <c r="H30" s="5"/>
      <c r="I30" s="7" t="s">
        <v>53</v>
      </c>
      <c r="J30" s="1"/>
      <c r="K30" s="1"/>
      <c r="L30" s="3"/>
      <c r="M30" s="30"/>
    </row>
    <row r="31" spans="2:13" x14ac:dyDescent="0.3">
      <c r="B31" s="29"/>
      <c r="C31" s="1"/>
      <c r="D31" s="1"/>
      <c r="E31" s="35">
        <v>29</v>
      </c>
      <c r="F31" s="5"/>
      <c r="G31" s="5"/>
      <c r="H31" s="5"/>
      <c r="I31" s="11" t="s">
        <v>62</v>
      </c>
      <c r="J31" s="1"/>
      <c r="K31" s="1"/>
      <c r="L31" s="3"/>
      <c r="M31" s="30"/>
    </row>
    <row r="32" spans="2:13" x14ac:dyDescent="0.3">
      <c r="B32" s="29"/>
      <c r="C32" s="1"/>
      <c r="D32" s="1"/>
      <c r="E32" s="35">
        <v>30</v>
      </c>
      <c r="F32" s="5"/>
      <c r="G32" s="5"/>
      <c r="H32" s="19"/>
      <c r="I32" s="21" t="s">
        <v>63</v>
      </c>
      <c r="J32" s="18"/>
      <c r="K32" s="1"/>
      <c r="L32" s="3"/>
      <c r="M32" s="30"/>
    </row>
    <row r="33" spans="2:13" x14ac:dyDescent="0.3">
      <c r="B33" s="29"/>
      <c r="C33" s="1"/>
      <c r="D33" s="1"/>
      <c r="E33" s="35">
        <v>31</v>
      </c>
      <c r="F33" s="5"/>
      <c r="G33" s="5"/>
      <c r="H33" s="5"/>
      <c r="I33" s="7" t="s">
        <v>54</v>
      </c>
      <c r="J33" s="1"/>
      <c r="K33" s="1"/>
      <c r="L33" s="3"/>
      <c r="M33" s="30"/>
    </row>
    <row r="34" spans="2:13" x14ac:dyDescent="0.3">
      <c r="B34" s="29"/>
      <c r="C34" s="1"/>
      <c r="D34" s="1"/>
      <c r="E34" s="35">
        <v>32</v>
      </c>
      <c r="F34" s="5"/>
      <c r="G34" s="5"/>
      <c r="H34" s="5"/>
      <c r="I34" s="7" t="s">
        <v>55</v>
      </c>
      <c r="J34" s="5"/>
      <c r="K34" s="1"/>
      <c r="L34" s="3"/>
      <c r="M34" s="30"/>
    </row>
    <row r="35" spans="2:13" x14ac:dyDescent="0.3">
      <c r="B35" s="29"/>
      <c r="C35" s="1"/>
      <c r="D35" s="1"/>
      <c r="E35" s="35">
        <v>33</v>
      </c>
      <c r="F35" s="5"/>
      <c r="G35" s="5"/>
      <c r="H35" s="5"/>
      <c r="I35" s="7" t="s">
        <v>56</v>
      </c>
      <c r="J35" s="19"/>
      <c r="K35" s="1"/>
      <c r="L35" s="3"/>
      <c r="M35" s="30"/>
    </row>
    <row r="36" spans="2:13" x14ac:dyDescent="0.3">
      <c r="B36" s="29"/>
      <c r="C36" s="1"/>
      <c r="D36" s="1"/>
      <c r="E36" s="35">
        <v>34</v>
      </c>
      <c r="F36" s="5"/>
      <c r="G36" s="5"/>
      <c r="H36" s="5"/>
      <c r="I36" s="7" t="s">
        <v>64</v>
      </c>
      <c r="J36" s="1"/>
      <c r="K36" s="1"/>
      <c r="L36" s="3"/>
      <c r="M36" s="30"/>
    </row>
    <row r="37" spans="2:13" x14ac:dyDescent="0.3">
      <c r="B37" s="29"/>
      <c r="C37" s="1"/>
      <c r="D37" s="1"/>
      <c r="E37" s="35">
        <v>35</v>
      </c>
      <c r="F37" s="5"/>
      <c r="G37" s="5"/>
      <c r="H37" s="5"/>
      <c r="I37" s="7" t="s">
        <v>15</v>
      </c>
      <c r="J37" s="1"/>
      <c r="K37" s="1"/>
      <c r="L37" s="3"/>
      <c r="M37" s="30"/>
    </row>
    <row r="38" spans="2:13" x14ac:dyDescent="0.3">
      <c r="B38" s="29"/>
      <c r="C38" s="1"/>
      <c r="D38" s="1"/>
      <c r="E38" s="35">
        <v>36</v>
      </c>
      <c r="F38" s="5"/>
      <c r="G38" s="5"/>
      <c r="H38" s="5"/>
      <c r="I38" s="7" t="s">
        <v>57</v>
      </c>
      <c r="J38" s="1"/>
      <c r="K38" s="1"/>
      <c r="L38" s="3"/>
      <c r="M38" s="30"/>
    </row>
    <row r="39" spans="2:13" x14ac:dyDescent="0.3">
      <c r="B39" s="29"/>
      <c r="C39" s="1"/>
      <c r="D39" s="1"/>
      <c r="E39" s="35">
        <v>37</v>
      </c>
      <c r="F39" s="5"/>
      <c r="G39" s="5"/>
      <c r="H39" s="5"/>
      <c r="I39" s="1"/>
      <c r="J39" s="1"/>
      <c r="K39" s="1"/>
      <c r="L39" s="3"/>
      <c r="M39" s="30"/>
    </row>
    <row r="40" spans="2:13" x14ac:dyDescent="0.3">
      <c r="B40" s="29"/>
      <c r="C40" s="75"/>
      <c r="D40" s="75"/>
      <c r="E40" s="35">
        <v>38</v>
      </c>
      <c r="F40" s="76"/>
      <c r="G40" s="76"/>
      <c r="H40" s="76"/>
      <c r="I40" s="1"/>
      <c r="J40" s="75"/>
      <c r="K40" s="75"/>
      <c r="L40" s="77"/>
      <c r="M40" s="78"/>
    </row>
    <row r="41" spans="2:13" x14ac:dyDescent="0.3">
      <c r="B41" s="29"/>
      <c r="C41" s="75"/>
      <c r="D41" s="75"/>
      <c r="E41" s="35">
        <v>39</v>
      </c>
      <c r="F41" s="76"/>
      <c r="G41" s="76"/>
      <c r="H41" s="76"/>
      <c r="I41" s="1"/>
      <c r="J41" s="75"/>
      <c r="K41" s="75"/>
      <c r="L41" s="77"/>
      <c r="M41" s="78"/>
    </row>
    <row r="42" spans="2:13" x14ac:dyDescent="0.3">
      <c r="B42" s="29"/>
      <c r="C42" s="75"/>
      <c r="D42" s="75"/>
      <c r="E42" s="35">
        <v>40</v>
      </c>
      <c r="F42" s="76"/>
      <c r="G42" s="76"/>
      <c r="H42" s="76"/>
      <c r="I42" s="1"/>
      <c r="J42" s="75"/>
      <c r="K42" s="75"/>
      <c r="L42" s="77"/>
      <c r="M42" s="78"/>
    </row>
    <row r="43" spans="2:13" x14ac:dyDescent="0.3">
      <c r="B43" s="29"/>
      <c r="C43" s="75"/>
      <c r="D43" s="75"/>
      <c r="E43" s="35">
        <v>41</v>
      </c>
      <c r="F43" s="76"/>
      <c r="G43" s="76"/>
      <c r="H43" s="76"/>
      <c r="I43" s="1"/>
      <c r="J43" s="75"/>
      <c r="K43" s="75"/>
      <c r="L43" s="77"/>
      <c r="M43" s="78"/>
    </row>
    <row r="44" spans="2:13" x14ac:dyDescent="0.3">
      <c r="B44" s="29"/>
      <c r="C44" s="75"/>
      <c r="D44" s="75"/>
      <c r="E44" s="35">
        <v>42</v>
      </c>
      <c r="F44" s="76"/>
      <c r="G44" s="76"/>
      <c r="H44" s="76"/>
      <c r="I44" s="1"/>
      <c r="J44" s="75"/>
      <c r="K44" s="75"/>
      <c r="L44" s="77"/>
      <c r="M44" s="78"/>
    </row>
    <row r="45" spans="2:13" x14ac:dyDescent="0.3">
      <c r="B45" s="29"/>
      <c r="C45" s="75"/>
      <c r="D45" s="75"/>
      <c r="E45" s="35">
        <v>43</v>
      </c>
      <c r="F45" s="76"/>
      <c r="G45" s="76"/>
      <c r="H45" s="76"/>
      <c r="I45" s="1"/>
      <c r="J45" s="75"/>
      <c r="K45" s="75"/>
      <c r="L45" s="77"/>
      <c r="M45" s="78"/>
    </row>
    <row r="46" spans="2:13" x14ac:dyDescent="0.3">
      <c r="B46" s="29"/>
      <c r="C46" s="75"/>
      <c r="D46" s="75"/>
      <c r="E46" s="35">
        <v>44</v>
      </c>
      <c r="F46" s="76"/>
      <c r="G46" s="76"/>
      <c r="H46" s="76"/>
      <c r="I46" s="1"/>
      <c r="J46" s="75"/>
      <c r="K46" s="75"/>
      <c r="L46" s="77"/>
      <c r="M46" s="78"/>
    </row>
    <row r="47" spans="2:13" x14ac:dyDescent="0.3">
      <c r="B47" s="29"/>
      <c r="C47" s="75"/>
      <c r="D47" s="75"/>
      <c r="E47" s="35">
        <v>45</v>
      </c>
      <c r="F47" s="76"/>
      <c r="G47" s="76"/>
      <c r="H47" s="76"/>
      <c r="I47" s="1"/>
      <c r="J47" s="75"/>
      <c r="K47" s="75"/>
      <c r="L47" s="77"/>
      <c r="M47" s="78"/>
    </row>
    <row r="48" spans="2:13" x14ac:dyDescent="0.3">
      <c r="B48" s="29"/>
      <c r="C48" s="75"/>
      <c r="D48" s="75"/>
      <c r="E48" s="35">
        <v>46</v>
      </c>
      <c r="F48" s="76"/>
      <c r="G48" s="76"/>
      <c r="H48" s="76"/>
      <c r="I48" s="1"/>
      <c r="J48" s="75"/>
      <c r="K48" s="75"/>
      <c r="L48" s="77"/>
      <c r="M48" s="78"/>
    </row>
    <row r="49" spans="2:13" x14ac:dyDescent="0.3">
      <c r="B49" s="29"/>
      <c r="C49" s="75"/>
      <c r="D49" s="75"/>
      <c r="E49" s="35">
        <v>47</v>
      </c>
      <c r="F49" s="76"/>
      <c r="G49" s="76"/>
      <c r="H49" s="76"/>
      <c r="I49" s="1"/>
      <c r="J49" s="75"/>
      <c r="K49" s="75"/>
      <c r="L49" s="77"/>
      <c r="M49" s="78"/>
    </row>
    <row r="50" spans="2:13" x14ac:dyDescent="0.3">
      <c r="B50" s="29"/>
      <c r="C50" s="75"/>
      <c r="D50" s="75"/>
      <c r="E50" s="35">
        <v>48</v>
      </c>
      <c r="F50" s="76"/>
      <c r="G50" s="76"/>
      <c r="H50" s="76"/>
      <c r="I50" s="1"/>
      <c r="J50" s="75"/>
      <c r="K50" s="75"/>
      <c r="L50" s="77"/>
      <c r="M50" s="78"/>
    </row>
    <row r="51" spans="2:13" x14ac:dyDescent="0.3">
      <c r="B51" s="29"/>
      <c r="C51" s="75"/>
      <c r="D51" s="75"/>
      <c r="E51" s="35">
        <v>49</v>
      </c>
      <c r="F51" s="76"/>
      <c r="G51" s="76"/>
      <c r="H51" s="76"/>
      <c r="I51" s="1"/>
      <c r="J51" s="75"/>
      <c r="K51" s="75"/>
      <c r="L51" s="77"/>
      <c r="M51" s="78"/>
    </row>
    <row r="52" spans="2:13" x14ac:dyDescent="0.3">
      <c r="B52" s="29"/>
      <c r="C52" s="75"/>
      <c r="D52" s="75"/>
      <c r="E52" s="35">
        <v>50</v>
      </c>
      <c r="F52" s="76"/>
      <c r="G52" s="76"/>
      <c r="H52" s="76"/>
      <c r="I52" s="1"/>
      <c r="J52" s="75"/>
      <c r="K52" s="75"/>
      <c r="L52" s="77"/>
      <c r="M52" s="78"/>
    </row>
    <row r="53" spans="2:13" x14ac:dyDescent="0.3">
      <c r="B53" s="29"/>
      <c r="C53" s="75"/>
      <c r="D53" s="75"/>
      <c r="E53" s="35">
        <v>51</v>
      </c>
      <c r="F53" s="76"/>
      <c r="G53" s="76"/>
      <c r="H53" s="76"/>
      <c r="I53" s="1"/>
      <c r="J53" s="75"/>
      <c r="K53" s="75"/>
      <c r="L53" s="77"/>
      <c r="M53" s="78"/>
    </row>
    <row r="54" spans="2:13" x14ac:dyDescent="0.3">
      <c r="B54" s="29"/>
      <c r="C54" s="75"/>
      <c r="D54" s="75"/>
      <c r="E54" s="35">
        <v>52</v>
      </c>
      <c r="F54" s="76"/>
      <c r="G54" s="76"/>
      <c r="H54" s="76"/>
      <c r="I54" s="1"/>
      <c r="J54" s="75"/>
      <c r="K54" s="75"/>
      <c r="L54" s="77"/>
      <c r="M54" s="78"/>
    </row>
    <row r="55" spans="2:13" x14ac:dyDescent="0.3">
      <c r="B55" s="29"/>
      <c r="C55" s="75"/>
      <c r="D55" s="75"/>
      <c r="E55" s="17"/>
      <c r="F55" s="76"/>
      <c r="G55" s="76"/>
      <c r="H55" s="76"/>
      <c r="I55" s="1"/>
      <c r="J55" s="75"/>
      <c r="K55" s="75"/>
      <c r="L55" s="77"/>
      <c r="M55" s="78"/>
    </row>
    <row r="56" spans="2:13" x14ac:dyDescent="0.3">
      <c r="B56" s="29"/>
      <c r="C56" s="75"/>
      <c r="D56" s="75"/>
      <c r="E56" s="17"/>
      <c r="F56" s="76"/>
      <c r="G56" s="76"/>
      <c r="H56" s="76"/>
      <c r="I56" s="76"/>
      <c r="J56" s="75"/>
      <c r="K56" s="75"/>
      <c r="L56" s="77"/>
      <c r="M56" s="78"/>
    </row>
    <row r="57" spans="2:13" ht="15" thickBot="1" x14ac:dyDescent="0.35">
      <c r="B57" s="31"/>
      <c r="C57" s="2"/>
      <c r="D57" s="2"/>
      <c r="E57" s="6"/>
      <c r="F57" s="6"/>
      <c r="G57" s="6"/>
      <c r="H57" s="6"/>
      <c r="I57" s="32"/>
      <c r="J57" s="2"/>
      <c r="K57" s="2"/>
      <c r="L57" s="4"/>
      <c r="M57" s="33"/>
    </row>
    <row r="67" spans="3:3" x14ac:dyDescent="0.3">
      <c r="C67" t="s">
        <v>147</v>
      </c>
    </row>
    <row r="68" spans="3:3" x14ac:dyDescent="0.3">
      <c r="C68" t="s">
        <v>83</v>
      </c>
    </row>
    <row r="69" spans="3:3" x14ac:dyDescent="0.3">
      <c r="C69" s="65" t="s">
        <v>86</v>
      </c>
    </row>
    <row r="70" spans="3:3" x14ac:dyDescent="0.3">
      <c r="C70" t="s">
        <v>87</v>
      </c>
    </row>
    <row r="71" spans="3:3" x14ac:dyDescent="0.3">
      <c r="C71" s="65"/>
    </row>
    <row r="73" spans="3:3" x14ac:dyDescent="0.3">
      <c r="C73" s="65"/>
    </row>
    <row r="74" spans="3:3" x14ac:dyDescent="0.3">
      <c r="C74" t="s">
        <v>90</v>
      </c>
    </row>
    <row r="75" spans="3:3" x14ac:dyDescent="0.3">
      <c r="C75" s="65"/>
    </row>
  </sheetData>
  <mergeCells count="1">
    <mergeCell ref="L2:M2"/>
  </mergeCells>
  <phoneticPr fontId="4" type="noConversion"/>
  <dataValidations disablePrompts="1" count="2">
    <dataValidation type="list" allowBlank="1" showInputMessage="1" showErrorMessage="1" sqref="B2" xr:uid="{67037811-2A38-4417-9390-9119FA3DA378}">
      <formula1>"I,II"</formula1>
    </dataValidation>
    <dataValidation type="list" allowBlank="1" showInputMessage="1" showErrorMessage="1" sqref="K5" xr:uid="{9C9EB708-12CA-4E2B-A0FA-451701963155}">
      <formula1>$B$3:$B$4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7CED6-D414-4C0A-B92E-053FF1741A38}">
  <sheetPr codeName="Feuil3"/>
  <dimension ref="B1:L22"/>
  <sheetViews>
    <sheetView topLeftCell="A9" zoomScale="85" zoomScaleNormal="85" workbookViewId="0">
      <selection activeCell="E16" sqref="E16"/>
    </sheetView>
  </sheetViews>
  <sheetFormatPr baseColWidth="10" defaultRowHeight="14.4" x14ac:dyDescent="0.3"/>
  <cols>
    <col min="1" max="1" width="3.88671875" customWidth="1"/>
    <col min="2" max="2" width="40.21875" customWidth="1"/>
    <col min="3" max="3" width="8.6640625" style="79" customWidth="1"/>
    <col min="4" max="5" width="11.5546875" style="79"/>
    <col min="6" max="6" width="9.109375" style="79" customWidth="1"/>
    <col min="7" max="11" width="11.5546875" style="79"/>
  </cols>
  <sheetData>
    <row r="1" spans="2:12" ht="15" thickBot="1" x14ac:dyDescent="0.35"/>
    <row r="2" spans="2:12" ht="21.6" thickBot="1" x14ac:dyDescent="0.35">
      <c r="B2" s="193" t="s">
        <v>3</v>
      </c>
      <c r="C2" s="194"/>
      <c r="D2" s="194"/>
      <c r="E2" s="194"/>
      <c r="F2" s="194"/>
      <c r="G2" s="194"/>
      <c r="H2" s="194"/>
      <c r="I2" s="194"/>
      <c r="J2" s="194"/>
      <c r="K2" s="195"/>
    </row>
    <row r="3" spans="2:12" ht="43.2" x14ac:dyDescent="0.3">
      <c r="B3" s="80" t="s">
        <v>94</v>
      </c>
      <c r="C3" s="81" t="s">
        <v>95</v>
      </c>
      <c r="D3" s="81" t="s">
        <v>96</v>
      </c>
      <c r="E3" s="81" t="s">
        <v>97</v>
      </c>
      <c r="F3" s="81" t="s">
        <v>98</v>
      </c>
      <c r="G3" s="81" t="s">
        <v>99</v>
      </c>
      <c r="H3" s="81" t="s">
        <v>100</v>
      </c>
      <c r="I3" s="81" t="s">
        <v>101</v>
      </c>
      <c r="J3" s="81" t="s">
        <v>102</v>
      </c>
      <c r="K3" s="81" t="s">
        <v>103</v>
      </c>
    </row>
    <row r="4" spans="2:12" s="85" customFormat="1" ht="57.6" x14ac:dyDescent="0.3">
      <c r="B4" s="82" t="s">
        <v>104</v>
      </c>
      <c r="C4" s="83" t="s">
        <v>105</v>
      </c>
      <c r="D4" s="83"/>
      <c r="E4" s="83"/>
      <c r="F4" s="83"/>
      <c r="G4" s="83"/>
      <c r="H4" s="83"/>
      <c r="I4" s="83"/>
      <c r="J4" s="83"/>
      <c r="K4" s="83"/>
      <c r="L4" s="84" t="s">
        <v>106</v>
      </c>
    </row>
    <row r="5" spans="2:12" s="85" customFormat="1" ht="25.05" customHeight="1" x14ac:dyDescent="0.3">
      <c r="B5" s="82" t="s">
        <v>107</v>
      </c>
      <c r="C5" s="83"/>
      <c r="D5" s="83" t="s">
        <v>108</v>
      </c>
      <c r="E5" s="83" t="s">
        <v>108</v>
      </c>
      <c r="F5" s="83"/>
      <c r="G5" s="83"/>
      <c r="H5" s="83"/>
      <c r="I5" s="83"/>
      <c r="J5" s="83"/>
      <c r="K5" s="83"/>
    </row>
    <row r="6" spans="2:12" s="85" customFormat="1" ht="28.8" x14ac:dyDescent="0.3">
      <c r="B6" s="82" t="s">
        <v>27</v>
      </c>
      <c r="C6" s="83"/>
      <c r="D6" s="83" t="s">
        <v>108</v>
      </c>
      <c r="E6" s="83" t="s">
        <v>108</v>
      </c>
      <c r="F6" s="83" t="s">
        <v>108</v>
      </c>
      <c r="G6" s="83" t="s">
        <v>109</v>
      </c>
      <c r="H6" s="83"/>
      <c r="I6" s="83"/>
      <c r="J6" s="83"/>
      <c r="K6" s="83"/>
    </row>
    <row r="7" spans="2:12" s="85" customFormat="1" ht="25.05" customHeight="1" x14ac:dyDescent="0.3">
      <c r="B7" s="82" t="s">
        <v>28</v>
      </c>
      <c r="C7" s="83"/>
      <c r="D7" s="83" t="s">
        <v>108</v>
      </c>
      <c r="E7" s="83"/>
      <c r="F7" s="83" t="s">
        <v>110</v>
      </c>
      <c r="G7" s="83" t="s">
        <v>108</v>
      </c>
      <c r="H7" s="83" t="s">
        <v>108</v>
      </c>
      <c r="I7" s="83"/>
      <c r="J7" s="83"/>
      <c r="K7" s="83"/>
    </row>
    <row r="8" spans="2:12" s="85" customFormat="1" ht="25.05" customHeight="1" x14ac:dyDescent="0.3">
      <c r="B8" s="82" t="s">
        <v>29</v>
      </c>
      <c r="C8" s="83"/>
      <c r="D8" s="83" t="s">
        <v>108</v>
      </c>
      <c r="E8" s="83"/>
      <c r="F8" s="83"/>
      <c r="G8" s="83" t="s">
        <v>108</v>
      </c>
      <c r="H8" s="83" t="s">
        <v>108</v>
      </c>
      <c r="I8" s="83"/>
      <c r="J8" s="83"/>
      <c r="K8" s="83"/>
    </row>
    <row r="9" spans="2:12" s="85" customFormat="1" ht="25.05" customHeight="1" x14ac:dyDescent="0.3">
      <c r="B9" s="82" t="s">
        <v>30</v>
      </c>
      <c r="C9" s="83"/>
      <c r="D9" s="83" t="s">
        <v>108</v>
      </c>
      <c r="E9" s="83"/>
      <c r="F9" s="83"/>
      <c r="G9" s="83" t="s">
        <v>108</v>
      </c>
      <c r="H9" s="83" t="s">
        <v>108</v>
      </c>
      <c r="I9" s="83"/>
      <c r="J9" s="83"/>
      <c r="K9" s="83"/>
    </row>
    <row r="10" spans="2:12" s="85" customFormat="1" ht="25.05" customHeight="1" x14ac:dyDescent="0.3">
      <c r="B10" s="82" t="s">
        <v>129</v>
      </c>
      <c r="C10" s="83"/>
      <c r="D10" s="83" t="s">
        <v>108</v>
      </c>
      <c r="E10" s="83"/>
      <c r="F10" s="83"/>
      <c r="G10" s="83"/>
      <c r="H10" s="83"/>
      <c r="I10" s="83"/>
      <c r="J10" s="83"/>
      <c r="K10" s="83"/>
    </row>
    <row r="11" spans="2:12" s="85" customFormat="1" ht="25.05" customHeight="1" x14ac:dyDescent="0.3">
      <c r="B11" s="82" t="s">
        <v>111</v>
      </c>
      <c r="C11" s="83"/>
      <c r="D11" s="83"/>
      <c r="E11" s="83"/>
      <c r="F11" s="83"/>
      <c r="G11" s="83"/>
      <c r="H11" s="83"/>
      <c r="I11" s="83"/>
      <c r="J11" s="83"/>
      <c r="K11" s="83"/>
    </row>
    <row r="12" spans="2:12" s="85" customFormat="1" ht="25.05" customHeight="1" x14ac:dyDescent="0.3">
      <c r="B12" s="82" t="s">
        <v>112</v>
      </c>
      <c r="C12" s="83"/>
      <c r="D12" s="83" t="s">
        <v>108</v>
      </c>
      <c r="E12" s="83"/>
      <c r="F12" s="83"/>
      <c r="G12" s="83"/>
      <c r="H12" s="83"/>
      <c r="I12" s="83" t="s">
        <v>108</v>
      </c>
      <c r="J12" s="83" t="s">
        <v>108</v>
      </c>
      <c r="K12" s="83" t="s">
        <v>108</v>
      </c>
    </row>
    <row r="13" spans="2:12" ht="15" thickBot="1" x14ac:dyDescent="0.35"/>
    <row r="14" spans="2:12" ht="21.6" thickBot="1" x14ac:dyDescent="0.35">
      <c r="B14" s="196" t="s">
        <v>113</v>
      </c>
      <c r="C14" s="197"/>
      <c r="D14" s="197"/>
      <c r="E14" s="197"/>
      <c r="F14" s="197"/>
      <c r="G14" s="197"/>
      <c r="H14" s="197"/>
      <c r="I14" s="197"/>
      <c r="J14" s="197"/>
      <c r="K14" s="198"/>
    </row>
    <row r="15" spans="2:12" ht="43.2" x14ac:dyDescent="0.3">
      <c r="B15" s="86" t="s">
        <v>114</v>
      </c>
      <c r="C15" s="87" t="s">
        <v>95</v>
      </c>
      <c r="D15" s="87" t="s">
        <v>96</v>
      </c>
      <c r="E15" s="87" t="s">
        <v>97</v>
      </c>
      <c r="F15" s="87" t="s">
        <v>98</v>
      </c>
      <c r="G15" s="87" t="s">
        <v>99</v>
      </c>
      <c r="H15" s="87" t="s">
        <v>100</v>
      </c>
      <c r="I15" s="87" t="s">
        <v>101</v>
      </c>
      <c r="J15" s="87" t="s">
        <v>102</v>
      </c>
      <c r="K15" s="87" t="s">
        <v>103</v>
      </c>
    </row>
    <row r="16" spans="2:12" ht="24.6" customHeight="1" x14ac:dyDescent="0.3">
      <c r="B16" s="88" t="s">
        <v>115</v>
      </c>
      <c r="C16" s="89" t="s">
        <v>108</v>
      </c>
      <c r="D16" s="89"/>
      <c r="E16" s="89"/>
      <c r="F16" s="89"/>
      <c r="G16" s="89"/>
      <c r="H16" s="89"/>
      <c r="I16" s="89"/>
      <c r="J16" s="89"/>
      <c r="K16" s="89"/>
    </row>
    <row r="17" spans="2:11" ht="24.6" customHeight="1" x14ac:dyDescent="0.3">
      <c r="B17" s="88" t="s">
        <v>116</v>
      </c>
      <c r="C17" s="89"/>
      <c r="D17" s="89" t="s">
        <v>108</v>
      </c>
      <c r="E17" s="89"/>
      <c r="F17" s="89"/>
      <c r="G17" s="89"/>
      <c r="H17" s="89"/>
      <c r="I17" s="89"/>
      <c r="J17" s="89"/>
      <c r="K17" s="89"/>
    </row>
    <row r="18" spans="2:11" ht="24.6" customHeight="1" x14ac:dyDescent="0.3">
      <c r="B18" s="88" t="s">
        <v>27</v>
      </c>
      <c r="C18" s="89"/>
      <c r="D18" s="89" t="s">
        <v>108</v>
      </c>
      <c r="E18" s="89"/>
      <c r="F18" s="89"/>
      <c r="G18" s="89"/>
      <c r="H18" s="89"/>
      <c r="I18" s="89"/>
      <c r="J18" s="89"/>
      <c r="K18" s="89"/>
    </row>
    <row r="19" spans="2:11" ht="24.6" customHeight="1" x14ac:dyDescent="0.3">
      <c r="B19" s="88" t="s">
        <v>28</v>
      </c>
      <c r="C19" s="89"/>
      <c r="D19" s="89" t="s">
        <v>108</v>
      </c>
      <c r="E19" s="89"/>
      <c r="F19" s="89"/>
      <c r="G19" s="89"/>
      <c r="H19" s="89"/>
      <c r="I19" s="89"/>
      <c r="J19" s="89"/>
      <c r="K19" s="89"/>
    </row>
    <row r="20" spans="2:11" ht="24.6" customHeight="1" x14ac:dyDescent="0.3">
      <c r="B20" s="88" t="s">
        <v>29</v>
      </c>
      <c r="C20" s="89"/>
      <c r="D20" s="89" t="s">
        <v>108</v>
      </c>
      <c r="E20" s="89"/>
      <c r="F20" s="89"/>
      <c r="G20" s="89"/>
      <c r="H20" s="89"/>
      <c r="I20" s="89"/>
      <c r="J20" s="89"/>
      <c r="K20" s="89"/>
    </row>
    <row r="21" spans="2:11" ht="24.6" customHeight="1" x14ac:dyDescent="0.3">
      <c r="B21" s="88" t="s">
        <v>117</v>
      </c>
      <c r="C21" s="89"/>
      <c r="D21" s="89"/>
      <c r="E21" s="89"/>
      <c r="F21" s="89"/>
      <c r="G21" s="89"/>
      <c r="H21" s="89"/>
      <c r="I21" s="89"/>
      <c r="J21" s="89"/>
      <c r="K21" s="89"/>
    </row>
    <row r="22" spans="2:11" ht="24.6" customHeight="1" x14ac:dyDescent="0.3">
      <c r="B22" s="88" t="s">
        <v>118</v>
      </c>
      <c r="C22" s="89"/>
      <c r="D22" s="89" t="s">
        <v>108</v>
      </c>
      <c r="E22" s="89"/>
      <c r="F22" s="89"/>
      <c r="G22" s="89"/>
      <c r="H22" s="89"/>
      <c r="I22" s="89"/>
      <c r="J22" s="89"/>
      <c r="K22" s="89"/>
    </row>
  </sheetData>
  <mergeCells count="2">
    <mergeCell ref="B2:K2"/>
    <mergeCell ref="B14:K14"/>
  </mergeCells>
  <phoneticPr fontId="4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C5E64-CD58-4020-8A1C-FC121C9D6A1E}">
  <sheetPr codeName="Feuil4"/>
  <dimension ref="B1:AM27"/>
  <sheetViews>
    <sheetView topLeftCell="A16" workbookViewId="0">
      <selection activeCell="G6" sqref="G6"/>
    </sheetView>
  </sheetViews>
  <sheetFormatPr baseColWidth="10" defaultRowHeight="14.4" x14ac:dyDescent="0.3"/>
  <cols>
    <col min="1" max="1" width="3.6640625" customWidth="1"/>
    <col min="2" max="2" width="22.21875" bestFit="1" customWidth="1"/>
    <col min="3" max="38" width="5.77734375" customWidth="1"/>
  </cols>
  <sheetData>
    <row r="1" spans="2:39" ht="15" thickBot="1" x14ac:dyDescent="0.35"/>
    <row r="2" spans="2:39" ht="22.2" thickTop="1" thickBot="1" x14ac:dyDescent="0.35">
      <c r="B2" s="207" t="s">
        <v>3</v>
      </c>
      <c r="C2" s="208"/>
      <c r="D2" s="208"/>
      <c r="E2" s="208"/>
      <c r="F2" s="208"/>
      <c r="G2" s="208"/>
      <c r="H2" s="208"/>
      <c r="I2" s="208"/>
      <c r="J2" s="208"/>
      <c r="K2" s="208"/>
      <c r="L2" s="209"/>
      <c r="M2" s="209"/>
      <c r="N2" s="210"/>
    </row>
    <row r="3" spans="2:39" ht="58.8" thickTop="1" thickBot="1" x14ac:dyDescent="0.35">
      <c r="B3" s="90" t="s">
        <v>119</v>
      </c>
      <c r="C3" s="211" t="s">
        <v>95</v>
      </c>
      <c r="D3" s="212"/>
      <c r="E3" s="212"/>
      <c r="F3" s="213"/>
      <c r="G3" s="211" t="s">
        <v>96</v>
      </c>
      <c r="H3" s="212"/>
      <c r="I3" s="212"/>
      <c r="J3" s="213"/>
      <c r="K3" s="211" t="s">
        <v>97</v>
      </c>
      <c r="L3" s="212"/>
      <c r="M3" s="212"/>
      <c r="N3" s="213"/>
      <c r="O3" s="203" t="s">
        <v>98</v>
      </c>
      <c r="P3" s="204"/>
      <c r="Q3" s="204"/>
      <c r="R3" s="205"/>
      <c r="S3" s="203" t="s">
        <v>99</v>
      </c>
      <c r="T3" s="204"/>
      <c r="U3" s="204"/>
      <c r="V3" s="205"/>
      <c r="W3" s="203" t="s">
        <v>120</v>
      </c>
      <c r="X3" s="204"/>
      <c r="Y3" s="204"/>
      <c r="Z3" s="205"/>
      <c r="AA3" s="203" t="s">
        <v>101</v>
      </c>
      <c r="AB3" s="204"/>
      <c r="AC3" s="204"/>
      <c r="AD3" s="205"/>
      <c r="AE3" s="203" t="s">
        <v>102</v>
      </c>
      <c r="AF3" s="204"/>
      <c r="AG3" s="204"/>
      <c r="AH3" s="205"/>
      <c r="AI3" s="203" t="s">
        <v>121</v>
      </c>
      <c r="AJ3" s="204"/>
      <c r="AK3" s="204"/>
      <c r="AL3" s="206"/>
      <c r="AM3" s="91"/>
    </row>
    <row r="4" spans="2:39" ht="30" customHeight="1" x14ac:dyDescent="0.3">
      <c r="B4" s="92"/>
      <c r="C4" s="93" t="s">
        <v>122</v>
      </c>
      <c r="D4" s="94" t="s">
        <v>123</v>
      </c>
      <c r="E4" s="94" t="s">
        <v>124</v>
      </c>
      <c r="F4" s="95" t="s">
        <v>125</v>
      </c>
      <c r="G4" s="93" t="s">
        <v>122</v>
      </c>
      <c r="H4" s="94" t="s">
        <v>123</v>
      </c>
      <c r="I4" s="94" t="s">
        <v>124</v>
      </c>
      <c r="J4" s="95" t="s">
        <v>125</v>
      </c>
      <c r="K4" s="93" t="s">
        <v>122</v>
      </c>
      <c r="L4" s="94" t="s">
        <v>123</v>
      </c>
      <c r="M4" s="94" t="s">
        <v>124</v>
      </c>
      <c r="N4" s="95" t="s">
        <v>125</v>
      </c>
      <c r="O4" s="93" t="s">
        <v>122</v>
      </c>
      <c r="P4" s="94" t="s">
        <v>123</v>
      </c>
      <c r="Q4" s="94" t="s">
        <v>124</v>
      </c>
      <c r="R4" s="95" t="s">
        <v>125</v>
      </c>
      <c r="S4" s="93" t="s">
        <v>122</v>
      </c>
      <c r="T4" s="94" t="s">
        <v>123</v>
      </c>
      <c r="U4" s="94" t="s">
        <v>124</v>
      </c>
      <c r="V4" s="95" t="s">
        <v>125</v>
      </c>
      <c r="W4" s="93" t="s">
        <v>122</v>
      </c>
      <c r="X4" s="94" t="s">
        <v>123</v>
      </c>
      <c r="Y4" s="94" t="s">
        <v>124</v>
      </c>
      <c r="Z4" s="95" t="s">
        <v>125</v>
      </c>
      <c r="AA4" s="93" t="s">
        <v>122</v>
      </c>
      <c r="AB4" s="94" t="s">
        <v>123</v>
      </c>
      <c r="AC4" s="94" t="s">
        <v>124</v>
      </c>
      <c r="AD4" s="95" t="s">
        <v>125</v>
      </c>
      <c r="AE4" s="93" t="s">
        <v>122</v>
      </c>
      <c r="AF4" s="94" t="s">
        <v>123</v>
      </c>
      <c r="AG4" s="94" t="s">
        <v>124</v>
      </c>
      <c r="AH4" s="95" t="s">
        <v>125</v>
      </c>
      <c r="AI4" s="93" t="s">
        <v>122</v>
      </c>
      <c r="AJ4" s="94" t="s">
        <v>123</v>
      </c>
      <c r="AK4" s="94" t="s">
        <v>124</v>
      </c>
      <c r="AL4" s="96" t="s">
        <v>125</v>
      </c>
      <c r="AM4" s="91"/>
    </row>
    <row r="5" spans="2:39" x14ac:dyDescent="0.3">
      <c r="B5" s="97" t="s">
        <v>115</v>
      </c>
      <c r="C5" s="98"/>
      <c r="D5" s="83"/>
      <c r="E5" s="83"/>
      <c r="F5" s="99"/>
      <c r="G5" s="100"/>
      <c r="H5" s="101"/>
      <c r="I5" s="101"/>
      <c r="J5" s="102"/>
      <c r="K5" s="100"/>
      <c r="L5" s="101"/>
      <c r="M5" s="101"/>
      <c r="N5" s="102"/>
      <c r="O5" s="100"/>
      <c r="P5" s="101"/>
      <c r="Q5" s="101"/>
      <c r="R5" s="102"/>
      <c r="S5" s="100"/>
      <c r="T5" s="101"/>
      <c r="U5" s="101"/>
      <c r="V5" s="102"/>
      <c r="W5" s="100"/>
      <c r="X5" s="101"/>
      <c r="Y5" s="101"/>
      <c r="Z5" s="102"/>
      <c r="AA5" s="100"/>
      <c r="AB5" s="101"/>
      <c r="AC5" s="101"/>
      <c r="AD5" s="102"/>
      <c r="AE5" s="100"/>
      <c r="AF5" s="101"/>
      <c r="AG5" s="101"/>
      <c r="AH5" s="102"/>
      <c r="AI5" s="100"/>
      <c r="AJ5" s="101"/>
      <c r="AK5" s="101"/>
      <c r="AL5" s="103"/>
      <c r="AM5" s="91"/>
    </row>
    <row r="6" spans="2:39" x14ac:dyDescent="0.3">
      <c r="B6" s="97" t="s">
        <v>116</v>
      </c>
      <c r="C6" s="100"/>
      <c r="D6" s="101"/>
      <c r="E6" s="101"/>
      <c r="F6" s="102"/>
      <c r="G6" s="98">
        <v>32</v>
      </c>
      <c r="H6" s="83">
        <v>34</v>
      </c>
      <c r="I6" s="83">
        <v>37</v>
      </c>
      <c r="J6" s="99">
        <v>39</v>
      </c>
      <c r="K6" s="98"/>
      <c r="L6" s="83"/>
      <c r="M6" s="83"/>
      <c r="N6" s="99"/>
      <c r="O6" s="100"/>
      <c r="P6" s="101"/>
      <c r="Q6" s="101"/>
      <c r="R6" s="102"/>
      <c r="S6" s="100"/>
      <c r="T6" s="101"/>
      <c r="U6" s="101"/>
      <c r="V6" s="102"/>
      <c r="W6" s="100"/>
      <c r="X6" s="101"/>
      <c r="Y6" s="101"/>
      <c r="Z6" s="102"/>
      <c r="AA6" s="100"/>
      <c r="AB6" s="101"/>
      <c r="AC6" s="101"/>
      <c r="AD6" s="102"/>
      <c r="AE6" s="100"/>
      <c r="AF6" s="101"/>
      <c r="AG6" s="101"/>
      <c r="AH6" s="102"/>
      <c r="AI6" s="100"/>
      <c r="AJ6" s="101"/>
      <c r="AK6" s="101"/>
      <c r="AL6" s="103"/>
      <c r="AM6" s="91"/>
    </row>
    <row r="7" spans="2:39" x14ac:dyDescent="0.3">
      <c r="B7" s="97" t="s">
        <v>27</v>
      </c>
      <c r="C7" s="100"/>
      <c r="D7" s="101"/>
      <c r="E7" s="101"/>
      <c r="F7" s="102"/>
      <c r="G7" s="98">
        <v>40</v>
      </c>
      <c r="H7" s="83">
        <v>42</v>
      </c>
      <c r="I7" s="83">
        <v>44</v>
      </c>
      <c r="J7" s="99">
        <v>46</v>
      </c>
      <c r="K7" s="98"/>
      <c r="L7" s="83"/>
      <c r="M7" s="83">
        <v>100</v>
      </c>
      <c r="N7" s="99"/>
      <c r="O7" s="98">
        <v>220</v>
      </c>
      <c r="P7" s="83">
        <v>300</v>
      </c>
      <c r="Q7" s="83">
        <v>400</v>
      </c>
      <c r="R7" s="99">
        <v>400</v>
      </c>
      <c r="S7" s="83"/>
      <c r="T7" s="83"/>
      <c r="U7" s="83"/>
      <c r="V7" s="99"/>
      <c r="W7" s="83"/>
      <c r="X7" s="83"/>
      <c r="Y7" s="83"/>
      <c r="Z7" s="83"/>
      <c r="AA7" s="100"/>
      <c r="AB7" s="101"/>
      <c r="AC7" s="101"/>
      <c r="AD7" s="102"/>
      <c r="AE7" s="100"/>
      <c r="AF7" s="101"/>
      <c r="AG7" s="101"/>
      <c r="AH7" s="102"/>
      <c r="AI7" s="100"/>
      <c r="AJ7" s="101"/>
      <c r="AK7" s="101"/>
      <c r="AL7" s="103"/>
      <c r="AM7" s="91"/>
    </row>
    <row r="8" spans="2:39" x14ac:dyDescent="0.3">
      <c r="B8" s="97" t="s">
        <v>28</v>
      </c>
      <c r="C8" s="100"/>
      <c r="D8" s="101"/>
      <c r="E8" s="101"/>
      <c r="F8" s="102"/>
      <c r="G8" s="98">
        <v>40</v>
      </c>
      <c r="H8" s="83">
        <v>41</v>
      </c>
      <c r="I8" s="83">
        <v>44</v>
      </c>
      <c r="J8" s="99">
        <v>46</v>
      </c>
      <c r="K8" s="100"/>
      <c r="L8" s="101"/>
      <c r="M8" s="101"/>
      <c r="N8" s="102"/>
      <c r="O8" s="98">
        <v>280</v>
      </c>
      <c r="P8" s="83">
        <v>300</v>
      </c>
      <c r="Q8" s="83">
        <v>400</v>
      </c>
      <c r="R8" s="99">
        <v>400</v>
      </c>
      <c r="S8" s="83"/>
      <c r="T8" s="83"/>
      <c r="U8" s="83"/>
      <c r="V8" s="99"/>
      <c r="W8" s="83"/>
      <c r="X8" s="83"/>
      <c r="Y8" s="83"/>
      <c r="Z8" s="83"/>
      <c r="AA8" s="100"/>
      <c r="AB8" s="101"/>
      <c r="AC8" s="101"/>
      <c r="AD8" s="102"/>
      <c r="AE8" s="100"/>
      <c r="AF8" s="101"/>
      <c r="AG8" s="101"/>
      <c r="AH8" s="102"/>
      <c r="AI8" s="100"/>
      <c r="AJ8" s="101"/>
      <c r="AK8" s="101"/>
      <c r="AL8" s="103"/>
      <c r="AM8" s="91"/>
    </row>
    <row r="9" spans="2:39" x14ac:dyDescent="0.3">
      <c r="B9" s="97" t="s">
        <v>29</v>
      </c>
      <c r="C9" s="100"/>
      <c r="D9" s="101"/>
      <c r="E9" s="101"/>
      <c r="F9" s="102"/>
      <c r="G9" s="83">
        <v>39</v>
      </c>
      <c r="H9" s="83">
        <v>40</v>
      </c>
      <c r="I9" s="83">
        <v>43</v>
      </c>
      <c r="J9" s="83">
        <v>45</v>
      </c>
      <c r="K9" s="100"/>
      <c r="L9" s="101"/>
      <c r="M9" s="101"/>
      <c r="N9" s="102"/>
      <c r="O9" s="101"/>
      <c r="P9" s="101"/>
      <c r="Q9" s="101"/>
      <c r="R9" s="102"/>
      <c r="S9" s="83"/>
      <c r="T9" s="83"/>
      <c r="U9" s="83"/>
      <c r="V9" s="99"/>
      <c r="W9" s="83"/>
      <c r="X9" s="83"/>
      <c r="Y9" s="83"/>
      <c r="Z9" s="83"/>
      <c r="AA9" s="100"/>
      <c r="AB9" s="101"/>
      <c r="AC9" s="101"/>
      <c r="AD9" s="102"/>
      <c r="AE9" s="100"/>
      <c r="AF9" s="101"/>
      <c r="AG9" s="101"/>
      <c r="AH9" s="102"/>
      <c r="AI9" s="100"/>
      <c r="AJ9" s="101"/>
      <c r="AK9" s="101"/>
      <c r="AL9" s="103"/>
      <c r="AM9" s="91"/>
    </row>
    <row r="10" spans="2:39" x14ac:dyDescent="0.3">
      <c r="B10" s="97" t="s">
        <v>30</v>
      </c>
      <c r="C10" s="100"/>
      <c r="D10" s="101"/>
      <c r="E10" s="101"/>
      <c r="F10" s="102"/>
      <c r="G10" s="83">
        <v>39</v>
      </c>
      <c r="H10" s="83">
        <v>39</v>
      </c>
      <c r="I10" s="83">
        <v>42</v>
      </c>
      <c r="J10" s="83">
        <v>44</v>
      </c>
      <c r="K10" s="100"/>
      <c r="L10" s="101"/>
      <c r="M10" s="101"/>
      <c r="N10" s="102"/>
      <c r="O10" s="100"/>
      <c r="P10" s="101"/>
      <c r="Q10" s="101"/>
      <c r="R10" s="102"/>
      <c r="S10" s="98"/>
      <c r="T10" s="83"/>
      <c r="U10" s="83"/>
      <c r="V10" s="99"/>
      <c r="W10" s="98"/>
      <c r="X10" s="83"/>
      <c r="Y10" s="83"/>
      <c r="Z10" s="99"/>
      <c r="AA10" s="100"/>
      <c r="AB10" s="101"/>
      <c r="AC10" s="101"/>
      <c r="AD10" s="102"/>
      <c r="AE10" s="100"/>
      <c r="AF10" s="101"/>
      <c r="AG10" s="101"/>
      <c r="AH10" s="102"/>
      <c r="AI10" s="100"/>
      <c r="AJ10" s="101"/>
      <c r="AK10" s="101"/>
      <c r="AL10" s="103"/>
      <c r="AM10" s="91"/>
    </row>
    <row r="11" spans="2:39" x14ac:dyDescent="0.3">
      <c r="B11" s="97" t="s">
        <v>130</v>
      </c>
      <c r="C11" s="100"/>
      <c r="D11" s="101"/>
      <c r="E11" s="101"/>
      <c r="F11" s="102"/>
      <c r="G11" s="83" t="s">
        <v>131</v>
      </c>
      <c r="H11" s="83" t="s">
        <v>131</v>
      </c>
      <c r="I11" s="83" t="s">
        <v>131</v>
      </c>
      <c r="J11" s="83" t="s">
        <v>131</v>
      </c>
      <c r="K11" s="100"/>
      <c r="L11" s="101"/>
      <c r="M11" s="101"/>
      <c r="N11" s="102"/>
      <c r="O11" s="100"/>
      <c r="P11" s="101"/>
      <c r="Q11" s="101"/>
      <c r="R11" s="102"/>
      <c r="S11" s="98"/>
      <c r="T11" s="83"/>
      <c r="U11" s="83"/>
      <c r="V11" s="99"/>
      <c r="W11" s="98"/>
      <c r="X11" s="83"/>
      <c r="Y11" s="83"/>
      <c r="Z11" s="99"/>
      <c r="AA11" s="100"/>
      <c r="AB11" s="101"/>
      <c r="AC11" s="101"/>
      <c r="AD11" s="102"/>
      <c r="AE11" s="100"/>
      <c r="AF11" s="101"/>
      <c r="AG11" s="101"/>
      <c r="AH11" s="102"/>
      <c r="AI11" s="100"/>
      <c r="AJ11" s="101"/>
      <c r="AK11" s="101"/>
      <c r="AL11" s="103"/>
      <c r="AM11" s="91"/>
    </row>
    <row r="12" spans="2:39" x14ac:dyDescent="0.3">
      <c r="B12" s="97" t="s">
        <v>111</v>
      </c>
      <c r="C12" s="100"/>
      <c r="D12" s="101"/>
      <c r="E12" s="101"/>
      <c r="F12" s="102"/>
      <c r="G12" s="101"/>
      <c r="H12" s="101"/>
      <c r="I12" s="101"/>
      <c r="J12" s="101"/>
      <c r="K12" s="100"/>
      <c r="L12" s="101"/>
      <c r="M12" s="101"/>
      <c r="N12" s="102"/>
      <c r="O12" s="100"/>
      <c r="P12" s="101"/>
      <c r="Q12" s="101"/>
      <c r="R12" s="102"/>
      <c r="S12" s="100"/>
      <c r="T12" s="101"/>
      <c r="U12" s="101"/>
      <c r="V12" s="102"/>
      <c r="W12" s="100"/>
      <c r="X12" s="101"/>
      <c r="Y12" s="101"/>
      <c r="Z12" s="102"/>
      <c r="AA12" s="100"/>
      <c r="AB12" s="101"/>
      <c r="AC12" s="101"/>
      <c r="AD12" s="102"/>
      <c r="AE12" s="100"/>
      <c r="AF12" s="101"/>
      <c r="AG12" s="101"/>
      <c r="AH12" s="102"/>
      <c r="AI12" s="100"/>
      <c r="AJ12" s="101"/>
      <c r="AK12" s="101"/>
      <c r="AL12" s="103"/>
      <c r="AM12" s="91"/>
    </row>
    <row r="13" spans="2:39" ht="15" thickBot="1" x14ac:dyDescent="0.35">
      <c r="B13" s="104" t="s">
        <v>126</v>
      </c>
      <c r="C13" s="105"/>
      <c r="D13" s="106"/>
      <c r="E13" s="106"/>
      <c r="F13" s="107"/>
      <c r="G13" s="108">
        <v>2.5</v>
      </c>
      <c r="H13" s="109">
        <v>3.5</v>
      </c>
      <c r="I13" s="109">
        <v>4.5</v>
      </c>
      <c r="J13" s="110">
        <v>5.5</v>
      </c>
      <c r="K13" s="105"/>
      <c r="L13" s="106"/>
      <c r="M13" s="106"/>
      <c r="N13" s="107"/>
      <c r="O13" s="105"/>
      <c r="P13" s="106"/>
      <c r="Q13" s="106"/>
      <c r="R13" s="107"/>
      <c r="S13" s="105"/>
      <c r="T13" s="106"/>
      <c r="U13" s="106"/>
      <c r="V13" s="107"/>
      <c r="W13" s="105"/>
      <c r="X13" s="106"/>
      <c r="Y13" s="106"/>
      <c r="Z13" s="107"/>
      <c r="AA13" s="108">
        <v>78</v>
      </c>
      <c r="AB13" s="109">
        <v>82</v>
      </c>
      <c r="AC13" s="109">
        <v>95</v>
      </c>
      <c r="AD13" s="110">
        <v>95</v>
      </c>
      <c r="AE13" s="108">
        <v>0</v>
      </c>
      <c r="AF13" s="109">
        <v>0</v>
      </c>
      <c r="AG13" s="109">
        <v>5</v>
      </c>
      <c r="AH13" s="110">
        <v>10</v>
      </c>
      <c r="AI13" s="108"/>
      <c r="AJ13" s="109"/>
      <c r="AK13" s="109"/>
      <c r="AL13" s="111"/>
      <c r="AM13" s="91"/>
    </row>
    <row r="14" spans="2:39" ht="15.6" thickTop="1" thickBot="1" x14ac:dyDescent="0.35"/>
    <row r="15" spans="2:39" ht="22.2" thickTop="1" thickBot="1" x14ac:dyDescent="0.35">
      <c r="B15" s="214" t="s">
        <v>127</v>
      </c>
      <c r="C15" s="215"/>
      <c r="D15" s="215"/>
      <c r="E15" s="215"/>
      <c r="F15" s="215"/>
      <c r="G15" s="215"/>
      <c r="H15" s="215"/>
      <c r="I15" s="215"/>
      <c r="J15" s="215"/>
      <c r="K15" s="215"/>
      <c r="L15" s="216"/>
      <c r="M15" s="216"/>
      <c r="N15" s="217"/>
    </row>
    <row r="16" spans="2:39" ht="58.8" thickTop="1" thickBot="1" x14ac:dyDescent="0.35">
      <c r="B16" s="112" t="s">
        <v>128</v>
      </c>
      <c r="C16" s="218" t="s">
        <v>95</v>
      </c>
      <c r="D16" s="219"/>
      <c r="E16" s="219"/>
      <c r="F16" s="220"/>
      <c r="G16" s="218" t="s">
        <v>96</v>
      </c>
      <c r="H16" s="219"/>
      <c r="I16" s="219"/>
      <c r="J16" s="220"/>
      <c r="K16" s="218" t="s">
        <v>97</v>
      </c>
      <c r="L16" s="219"/>
      <c r="M16" s="219"/>
      <c r="N16" s="220"/>
      <c r="O16" s="199" t="s">
        <v>98</v>
      </c>
      <c r="P16" s="200"/>
      <c r="Q16" s="200"/>
      <c r="R16" s="201"/>
      <c r="S16" s="199" t="s">
        <v>99</v>
      </c>
      <c r="T16" s="200"/>
      <c r="U16" s="200"/>
      <c r="V16" s="201"/>
      <c r="W16" s="199" t="s">
        <v>120</v>
      </c>
      <c r="X16" s="200"/>
      <c r="Y16" s="200"/>
      <c r="Z16" s="201"/>
      <c r="AA16" s="199" t="s">
        <v>101</v>
      </c>
      <c r="AB16" s="200"/>
      <c r="AC16" s="200"/>
      <c r="AD16" s="201"/>
      <c r="AE16" s="199" t="s">
        <v>102</v>
      </c>
      <c r="AF16" s="200"/>
      <c r="AG16" s="200"/>
      <c r="AH16" s="201"/>
      <c r="AI16" s="199" t="s">
        <v>121</v>
      </c>
      <c r="AJ16" s="200"/>
      <c r="AK16" s="200"/>
      <c r="AL16" s="202"/>
    </row>
    <row r="17" spans="2:38" ht="24" x14ac:dyDescent="0.3">
      <c r="B17" s="113"/>
      <c r="C17" s="114" t="s">
        <v>122</v>
      </c>
      <c r="D17" s="115" t="s">
        <v>123</v>
      </c>
      <c r="E17" s="115" t="s">
        <v>124</v>
      </c>
      <c r="F17" s="116" t="s">
        <v>125</v>
      </c>
      <c r="G17" s="114" t="s">
        <v>122</v>
      </c>
      <c r="H17" s="115" t="s">
        <v>123</v>
      </c>
      <c r="I17" s="115" t="s">
        <v>124</v>
      </c>
      <c r="J17" s="116" t="s">
        <v>125</v>
      </c>
      <c r="K17" s="114" t="s">
        <v>122</v>
      </c>
      <c r="L17" s="115" t="s">
        <v>123</v>
      </c>
      <c r="M17" s="115" t="s">
        <v>124</v>
      </c>
      <c r="N17" s="116" t="s">
        <v>125</v>
      </c>
      <c r="O17" s="114" t="s">
        <v>122</v>
      </c>
      <c r="P17" s="115" t="s">
        <v>123</v>
      </c>
      <c r="Q17" s="115" t="s">
        <v>124</v>
      </c>
      <c r="R17" s="116" t="s">
        <v>125</v>
      </c>
      <c r="S17" s="114" t="s">
        <v>122</v>
      </c>
      <c r="T17" s="115" t="s">
        <v>123</v>
      </c>
      <c r="U17" s="115" t="s">
        <v>124</v>
      </c>
      <c r="V17" s="116" t="s">
        <v>125</v>
      </c>
      <c r="W17" s="114" t="s">
        <v>122</v>
      </c>
      <c r="X17" s="115" t="s">
        <v>123</v>
      </c>
      <c r="Y17" s="115" t="s">
        <v>124</v>
      </c>
      <c r="Z17" s="116" t="s">
        <v>125</v>
      </c>
      <c r="AA17" s="114" t="s">
        <v>122</v>
      </c>
      <c r="AB17" s="115" t="s">
        <v>123</v>
      </c>
      <c r="AC17" s="115" t="s">
        <v>124</v>
      </c>
      <c r="AD17" s="116" t="s">
        <v>125</v>
      </c>
      <c r="AE17" s="114" t="s">
        <v>122</v>
      </c>
      <c r="AF17" s="115" t="s">
        <v>123</v>
      </c>
      <c r="AG17" s="115" t="s">
        <v>124</v>
      </c>
      <c r="AH17" s="116" t="s">
        <v>125</v>
      </c>
      <c r="AI17" s="114" t="s">
        <v>122</v>
      </c>
      <c r="AJ17" s="115" t="s">
        <v>123</v>
      </c>
      <c r="AK17" s="115" t="s">
        <v>124</v>
      </c>
      <c r="AL17" s="117" t="s">
        <v>125</v>
      </c>
    </row>
    <row r="18" spans="2:38" x14ac:dyDescent="0.3">
      <c r="B18" s="118" t="s">
        <v>115</v>
      </c>
      <c r="C18" s="119"/>
      <c r="D18" s="89"/>
      <c r="E18" s="89"/>
      <c r="F18" s="120"/>
      <c r="G18" s="100"/>
      <c r="H18" s="101"/>
      <c r="I18" s="101"/>
      <c r="J18" s="102"/>
      <c r="K18" s="100"/>
      <c r="L18" s="101"/>
      <c r="M18" s="101"/>
      <c r="N18" s="102"/>
      <c r="O18" s="100"/>
      <c r="P18" s="101"/>
      <c r="Q18" s="101"/>
      <c r="R18" s="102"/>
      <c r="S18" s="100"/>
      <c r="T18" s="101"/>
      <c r="U18" s="101"/>
      <c r="V18" s="102"/>
      <c r="W18" s="100"/>
      <c r="X18" s="101"/>
      <c r="Y18" s="101"/>
      <c r="Z18" s="102"/>
      <c r="AA18" s="100"/>
      <c r="AB18" s="101"/>
      <c r="AC18" s="101"/>
      <c r="AD18" s="102"/>
      <c r="AE18" s="100"/>
      <c r="AF18" s="101"/>
      <c r="AG18" s="101"/>
      <c r="AH18" s="102"/>
      <c r="AI18" s="100"/>
      <c r="AJ18" s="101"/>
      <c r="AK18" s="101"/>
      <c r="AL18" s="102"/>
    </row>
    <row r="19" spans="2:38" x14ac:dyDescent="0.3">
      <c r="B19" s="118" t="s">
        <v>116</v>
      </c>
      <c r="C19" s="100"/>
      <c r="D19" s="101"/>
      <c r="E19" s="101"/>
      <c r="F19" s="102"/>
      <c r="G19" s="119"/>
      <c r="H19" s="89"/>
      <c r="I19" s="89"/>
      <c r="J19" s="120"/>
      <c r="K19" s="119"/>
      <c r="L19" s="89"/>
      <c r="M19" s="89"/>
      <c r="N19" s="120"/>
      <c r="O19" s="100"/>
      <c r="P19" s="101"/>
      <c r="Q19" s="101"/>
      <c r="R19" s="102"/>
      <c r="S19" s="100"/>
      <c r="T19" s="101"/>
      <c r="U19" s="101"/>
      <c r="V19" s="102"/>
      <c r="W19" s="100"/>
      <c r="X19" s="101"/>
      <c r="Y19" s="101"/>
      <c r="Z19" s="102"/>
      <c r="AA19" s="100"/>
      <c r="AB19" s="101"/>
      <c r="AC19" s="101"/>
      <c r="AD19" s="102"/>
      <c r="AE19" s="100"/>
      <c r="AF19" s="101"/>
      <c r="AG19" s="101"/>
      <c r="AH19" s="102"/>
      <c r="AI19" s="100"/>
      <c r="AJ19" s="101"/>
      <c r="AK19" s="101"/>
      <c r="AL19" s="102"/>
    </row>
    <row r="20" spans="2:38" x14ac:dyDescent="0.3">
      <c r="B20" s="118" t="s">
        <v>27</v>
      </c>
      <c r="C20" s="100"/>
      <c r="D20" s="101"/>
      <c r="E20" s="101"/>
      <c r="F20" s="102"/>
      <c r="G20" s="119"/>
      <c r="H20" s="89"/>
      <c r="I20" s="89"/>
      <c r="J20" s="120"/>
      <c r="K20" s="119"/>
      <c r="L20" s="89"/>
      <c r="M20" s="89"/>
      <c r="N20" s="120"/>
      <c r="O20" s="119"/>
      <c r="P20" s="89"/>
      <c r="Q20" s="89"/>
      <c r="R20" s="120"/>
      <c r="S20" s="100"/>
      <c r="T20" s="101"/>
      <c r="U20" s="101"/>
      <c r="V20" s="102"/>
      <c r="W20" s="100"/>
      <c r="X20" s="101"/>
      <c r="Y20" s="101"/>
      <c r="Z20" s="102"/>
      <c r="AA20" s="100"/>
      <c r="AB20" s="101"/>
      <c r="AC20" s="101"/>
      <c r="AD20" s="102"/>
      <c r="AE20" s="100"/>
      <c r="AF20" s="101"/>
      <c r="AG20" s="101"/>
      <c r="AH20" s="102"/>
      <c r="AI20" s="100"/>
      <c r="AJ20" s="101"/>
      <c r="AK20" s="101"/>
      <c r="AL20" s="102"/>
    </row>
    <row r="21" spans="2:38" x14ac:dyDescent="0.3">
      <c r="B21" s="118" t="s">
        <v>28</v>
      </c>
      <c r="C21" s="100"/>
      <c r="D21" s="101"/>
      <c r="E21" s="101"/>
      <c r="F21" s="102"/>
      <c r="G21" s="119"/>
      <c r="H21" s="89"/>
      <c r="I21" s="89"/>
      <c r="J21" s="120"/>
      <c r="K21" s="100"/>
      <c r="L21" s="101"/>
      <c r="M21" s="101"/>
      <c r="N21" s="102"/>
      <c r="O21" s="119"/>
      <c r="P21" s="89"/>
      <c r="Q21" s="89"/>
      <c r="R21" s="120"/>
      <c r="S21" s="100"/>
      <c r="T21" s="101"/>
      <c r="U21" s="101"/>
      <c r="V21" s="102"/>
      <c r="W21" s="100"/>
      <c r="X21" s="101"/>
      <c r="Y21" s="101"/>
      <c r="Z21" s="102"/>
      <c r="AA21" s="100"/>
      <c r="AB21" s="101"/>
      <c r="AC21" s="101"/>
      <c r="AD21" s="102"/>
      <c r="AE21" s="100"/>
      <c r="AF21" s="101"/>
      <c r="AG21" s="101"/>
      <c r="AH21" s="102"/>
      <c r="AI21" s="100"/>
      <c r="AJ21" s="101"/>
      <c r="AK21" s="101"/>
      <c r="AL21" s="102"/>
    </row>
    <row r="22" spans="2:38" x14ac:dyDescent="0.3">
      <c r="B22" s="118" t="s">
        <v>29</v>
      </c>
      <c r="C22" s="100"/>
      <c r="D22" s="101"/>
      <c r="E22" s="101"/>
      <c r="F22" s="102"/>
      <c r="G22" s="100"/>
      <c r="H22" s="101"/>
      <c r="I22" s="101"/>
      <c r="J22" s="102"/>
      <c r="K22" s="100"/>
      <c r="L22" s="101"/>
      <c r="M22" s="101"/>
      <c r="N22" s="102"/>
      <c r="O22" s="119"/>
      <c r="P22" s="89"/>
      <c r="Q22" s="89"/>
      <c r="R22" s="120"/>
      <c r="S22" s="100"/>
      <c r="T22" s="101"/>
      <c r="U22" s="101"/>
      <c r="V22" s="102"/>
      <c r="W22" s="100"/>
      <c r="X22" s="101"/>
      <c r="Y22" s="101"/>
      <c r="Z22" s="102"/>
      <c r="AA22" s="100"/>
      <c r="AB22" s="101"/>
      <c r="AC22" s="101"/>
      <c r="AD22" s="102"/>
      <c r="AE22" s="100"/>
      <c r="AF22" s="101"/>
      <c r="AG22" s="101"/>
      <c r="AH22" s="102"/>
      <c r="AI22" s="100"/>
      <c r="AJ22" s="101"/>
      <c r="AK22" s="101"/>
      <c r="AL22" s="102"/>
    </row>
    <row r="23" spans="2:38" x14ac:dyDescent="0.3">
      <c r="B23" s="118" t="s">
        <v>30</v>
      </c>
      <c r="C23" s="100"/>
      <c r="D23" s="101"/>
      <c r="E23" s="101"/>
      <c r="F23" s="102"/>
      <c r="G23" s="119"/>
      <c r="H23" s="89"/>
      <c r="I23" s="89"/>
      <c r="J23" s="120"/>
      <c r="K23" s="100"/>
      <c r="L23" s="101"/>
      <c r="M23" s="101"/>
      <c r="N23" s="102"/>
      <c r="O23" s="100"/>
      <c r="P23" s="101"/>
      <c r="Q23" s="101"/>
      <c r="R23" s="102"/>
      <c r="S23" s="119"/>
      <c r="T23" s="89"/>
      <c r="U23" s="89"/>
      <c r="V23" s="120"/>
      <c r="W23" s="119"/>
      <c r="X23" s="89"/>
      <c r="Y23" s="89"/>
      <c r="Z23" s="120"/>
      <c r="AA23" s="100"/>
      <c r="AB23" s="101"/>
      <c r="AC23" s="101"/>
      <c r="AD23" s="102"/>
      <c r="AE23" s="100"/>
      <c r="AF23" s="101"/>
      <c r="AG23" s="101"/>
      <c r="AH23" s="102"/>
      <c r="AI23" s="100"/>
      <c r="AJ23" s="101"/>
      <c r="AK23" s="101"/>
      <c r="AL23" s="102"/>
    </row>
    <row r="24" spans="2:38" x14ac:dyDescent="0.3">
      <c r="B24" s="118" t="s">
        <v>118</v>
      </c>
      <c r="C24" s="100"/>
      <c r="D24" s="101"/>
      <c r="E24" s="101"/>
      <c r="F24" s="102"/>
      <c r="G24" s="100"/>
      <c r="H24" s="101"/>
      <c r="I24" s="101"/>
      <c r="J24" s="102"/>
      <c r="K24" s="100"/>
      <c r="L24" s="101"/>
      <c r="M24" s="101"/>
      <c r="N24" s="102"/>
      <c r="O24" s="100"/>
      <c r="P24" s="101"/>
      <c r="Q24" s="101"/>
      <c r="R24" s="102"/>
      <c r="S24" s="100"/>
      <c r="T24" s="101"/>
      <c r="U24" s="101"/>
      <c r="V24" s="102"/>
      <c r="W24" s="100"/>
      <c r="X24" s="101"/>
      <c r="Y24" s="101"/>
      <c r="Z24" s="102"/>
      <c r="AA24" s="100"/>
      <c r="AB24" s="101"/>
      <c r="AC24" s="101"/>
      <c r="AD24" s="102"/>
      <c r="AE24" s="100"/>
      <c r="AF24" s="101"/>
      <c r="AG24" s="101"/>
      <c r="AH24" s="102"/>
      <c r="AI24" s="100"/>
      <c r="AJ24" s="101"/>
      <c r="AK24" s="101"/>
      <c r="AL24" s="102"/>
    </row>
    <row r="25" spans="2:38" ht="15" thickBot="1" x14ac:dyDescent="0.35">
      <c r="B25" s="118" t="s">
        <v>32</v>
      </c>
      <c r="C25" s="121"/>
      <c r="D25" s="122"/>
      <c r="E25" s="122"/>
      <c r="F25" s="123"/>
      <c r="G25" s="124"/>
      <c r="H25" s="125"/>
      <c r="I25" s="125"/>
      <c r="J25" s="126"/>
      <c r="K25" s="121"/>
      <c r="L25" s="122"/>
      <c r="M25" s="122"/>
      <c r="N25" s="123"/>
      <c r="O25" s="121"/>
      <c r="P25" s="122"/>
      <c r="Q25" s="122"/>
      <c r="R25" s="123"/>
      <c r="S25" s="121"/>
      <c r="T25" s="122"/>
      <c r="U25" s="122"/>
      <c r="V25" s="123"/>
      <c r="W25" s="121"/>
      <c r="X25" s="122"/>
      <c r="Y25" s="122"/>
      <c r="Z25" s="123"/>
      <c r="AA25" s="124"/>
      <c r="AB25" s="125"/>
      <c r="AC25" s="125"/>
      <c r="AD25" s="126"/>
      <c r="AE25" s="124"/>
      <c r="AF25" s="125"/>
      <c r="AG25" s="125"/>
      <c r="AH25" s="126"/>
      <c r="AI25" s="124"/>
      <c r="AJ25" s="125"/>
      <c r="AK25" s="125"/>
      <c r="AL25" s="126"/>
    </row>
    <row r="27" spans="2:38" x14ac:dyDescent="0.3">
      <c r="B27" s="85"/>
    </row>
  </sheetData>
  <mergeCells count="20">
    <mergeCell ref="S16:V16"/>
    <mergeCell ref="B2:N2"/>
    <mergeCell ref="C3:F3"/>
    <mergeCell ref="G3:J3"/>
    <mergeCell ref="K3:N3"/>
    <mergeCell ref="O3:R3"/>
    <mergeCell ref="S3:V3"/>
    <mergeCell ref="B15:N15"/>
    <mergeCell ref="C16:F16"/>
    <mergeCell ref="G16:J16"/>
    <mergeCell ref="K16:N16"/>
    <mergeCell ref="O16:R16"/>
    <mergeCell ref="W16:Z16"/>
    <mergeCell ref="AA16:AD16"/>
    <mergeCell ref="AE16:AH16"/>
    <mergeCell ref="AI16:AL16"/>
    <mergeCell ref="W3:Z3"/>
    <mergeCell ref="AA3:AD3"/>
    <mergeCell ref="AE3:AH3"/>
    <mergeCell ref="AI3:A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</vt:lpstr>
      <vt:lpstr>LISTES DE CHOIX</vt:lpstr>
      <vt:lpstr>PROCESS</vt:lpstr>
      <vt:lpstr>LIMITES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Belloir</dc:creator>
  <cp:lastModifiedBy>Maxime Rabérin</cp:lastModifiedBy>
  <cp:lastPrinted>2023-06-13T07:17:36Z</cp:lastPrinted>
  <dcterms:created xsi:type="dcterms:W3CDTF">2022-10-27T06:06:57Z</dcterms:created>
  <dcterms:modified xsi:type="dcterms:W3CDTF">2025-06-10T13:18:54Z</dcterms:modified>
</cp:coreProperties>
</file>