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LARSONNIER\Documents\"/>
    </mc:Choice>
  </mc:AlternateContent>
  <bookViews>
    <workbookView xWindow="0" yWindow="0" windowWidth="23040" windowHeight="9192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2" l="1"/>
  <c r="R6" i="2"/>
  <c r="D7" i="1" l="1"/>
  <c r="D6" i="1"/>
  <c r="D5" i="1"/>
  <c r="D8" i="1" s="1"/>
  <c r="B15" i="1"/>
  <c r="B14" i="1"/>
  <c r="B13" i="1"/>
  <c r="B12" i="1"/>
  <c r="B11" i="1"/>
  <c r="B8" i="1"/>
  <c r="B7" i="1"/>
  <c r="B5" i="1"/>
  <c r="G15" i="1"/>
  <c r="I15" i="1" s="1"/>
  <c r="G14" i="1"/>
  <c r="I14" i="1" s="1"/>
  <c r="G13" i="1"/>
  <c r="I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G6" i="1"/>
  <c r="H6" i="1" s="1"/>
  <c r="G5" i="1"/>
  <c r="H5" i="1" s="1"/>
  <c r="G4" i="1"/>
  <c r="H4" i="1" s="1"/>
  <c r="H13" i="1" l="1"/>
  <c r="H15" i="1"/>
  <c r="H7" i="1"/>
  <c r="I12" i="1"/>
  <c r="H14" i="1"/>
  <c r="I10" i="1"/>
  <c r="D9" i="1"/>
  <c r="I11" i="1"/>
  <c r="D10" i="1" l="1"/>
  <c r="B6" i="1" s="1"/>
  <c r="P9" i="1" l="1"/>
  <c r="B9" i="1"/>
  <c r="O4" i="1" s="1"/>
  <c r="B10" i="1"/>
  <c r="I9" i="1" s="1"/>
  <c r="P10" i="1" l="1"/>
  <c r="P7" i="1"/>
  <c r="Q5" i="1"/>
  <c r="Q7" i="1"/>
  <c r="Q6" i="1"/>
  <c r="Q10" i="1"/>
  <c r="Q8" i="1"/>
  <c r="P8" i="1"/>
  <c r="Q9" i="1"/>
  <c r="Q4" i="1"/>
  <c r="P5" i="1"/>
  <c r="I7" i="1"/>
  <c r="P4" i="1"/>
  <c r="P6" i="1"/>
  <c r="O9" i="1"/>
  <c r="O8" i="1"/>
  <c r="N7" i="1"/>
  <c r="O10" i="1"/>
  <c r="O6" i="1"/>
  <c r="I6" i="1"/>
  <c r="O5" i="1"/>
  <c r="N10" i="1"/>
  <c r="O7" i="1"/>
  <c r="N9" i="1"/>
  <c r="N5" i="1"/>
  <c r="N6" i="1"/>
  <c r="I5" i="1"/>
  <c r="N4" i="1"/>
  <c r="N8" i="1"/>
  <c r="I8" i="1"/>
  <c r="I4" i="1"/>
</calcChain>
</file>

<file path=xl/sharedStrings.xml><?xml version="1.0" encoding="utf-8"?>
<sst xmlns="http://schemas.openxmlformats.org/spreadsheetml/2006/main" count="76" uniqueCount="60">
  <si>
    <t>Mois</t>
  </si>
  <si>
    <t>fin de mois</t>
  </si>
  <si>
    <t>Jours fériés de</t>
  </si>
  <si>
    <t>Calcul du lundi de Pâques</t>
  </si>
  <si>
    <t>Libellé</t>
  </si>
  <si>
    <t>Date</t>
  </si>
  <si>
    <t>Jour de l’an</t>
  </si>
  <si>
    <t>Lundi de Pâques</t>
  </si>
  <si>
    <t>Fête du travail</t>
  </si>
  <si>
    <t>Victoire de 1945</t>
  </si>
  <si>
    <t>Jeudi de l'Ascension</t>
  </si>
  <si>
    <t>Lundi de Pentecôte</t>
  </si>
  <si>
    <t>Fête nationale</t>
  </si>
  <si>
    <t>Assomption</t>
  </si>
  <si>
    <t>Toussaint</t>
  </si>
  <si>
    <t>Armistice de 1918</t>
  </si>
  <si>
    <t>Noël</t>
  </si>
  <si>
    <t xml:space="preserve">Combien de </t>
  </si>
  <si>
    <t>lundi</t>
  </si>
  <si>
    <t>mardi</t>
  </si>
  <si>
    <t>mercredi</t>
  </si>
  <si>
    <t>jeudi</t>
  </si>
  <si>
    <t>vendredi</t>
  </si>
  <si>
    <t>samedi</t>
  </si>
  <si>
    <t>dimanche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</si>
  <si>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</si>
  <si>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</si>
  <si>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</si>
  <si>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</si>
  <si>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</si>
  <si>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</si>
  <si>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</si>
  <si>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</si>
  <si>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</si>
  <si>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</si>
  <si>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</si>
  <si>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</si>
  <si>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dans le mois</t>
  </si>
  <si>
    <t>Jours</t>
  </si>
  <si>
    <t>Jours ouvrés</t>
  </si>
  <si>
    <r>
      <t>Nbre de jours ouvrés (</t>
    </r>
    <r>
      <rPr>
        <u/>
        <sz val="11"/>
        <rFont val="Calibri"/>
        <family val="2"/>
        <scheme val="minor"/>
      </rPr>
      <t>fériés non inclus</t>
    </r>
    <r>
      <rPr>
        <sz val="11"/>
        <rFont val="Calibri"/>
        <family val="2"/>
        <scheme val="minor"/>
      </rPr>
      <t>)</t>
    </r>
  </si>
  <si>
    <r>
      <t xml:space="preserve">Heures </t>
    </r>
    <r>
      <rPr>
        <b/>
        <sz val="10"/>
        <color rgb="FFFF0000"/>
        <rFont val="Times New Roman"/>
        <family val="1"/>
      </rPr>
      <t>Matin</t>
    </r>
  </si>
  <si>
    <r>
      <t xml:space="preserve">Heures </t>
    </r>
    <r>
      <rPr>
        <b/>
        <sz val="10"/>
        <color rgb="FFFF0000"/>
        <rFont val="Times New Roman"/>
        <family val="1"/>
      </rPr>
      <t>APM</t>
    </r>
  </si>
  <si>
    <t>Du</t>
  </si>
  <si>
    <t>Au</t>
  </si>
  <si>
    <t>Jours 
concernés</t>
  </si>
  <si>
    <t>Nbre 
 jours au mois</t>
  </si>
  <si>
    <t>DE</t>
  </si>
  <si>
    <t>A</t>
  </si>
  <si>
    <t>Heures demandées</t>
  </si>
  <si>
    <t>L</t>
  </si>
  <si>
    <t>M</t>
  </si>
  <si>
    <t>J</t>
  </si>
  <si>
    <t>V</t>
  </si>
  <si>
    <t>S</t>
  </si>
  <si>
    <t>D</t>
  </si>
  <si>
    <t>Fériés</t>
  </si>
  <si>
    <t>Lundi</t>
  </si>
  <si>
    <t xml:space="preserve">Mardi                                      </t>
  </si>
  <si>
    <t>Date de l'envoi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</si>
</sst>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 mmmm\ yyyy"/>
    <numFmt numFmtId="166" formatCode="[$-F400]h:mm:ss\ AM/PM"/>
    <numFmt numFmtId="167" formatCode="[h]:mm:ss;@"/>
    <numFmt numFmtId="168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2" borderId="1" xfId="0" applyFont="1" applyFill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left" vertical="center" indent="1"/>
    </xf>
    <xf numFmtId="0" fontId="4" fillId="0" borderId="9" xfId="0" applyNumberFormat="1" applyFont="1" applyBorder="1" applyAlignment="1">
      <alignment horizontal="center" vertical="center"/>
    </xf>
    <xf numFmtId="164" fontId="6" fillId="3" borderId="11" xfId="0" applyNumberFormat="1" applyFont="1" applyFill="1" applyBorder="1" applyAlignment="1">
      <alignment horizontal="left" vertical="center" inden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6" fillId="3" borderId="15" xfId="0" applyNumberFormat="1" applyFont="1" applyFill="1" applyBorder="1" applyAlignment="1">
      <alignment horizontal="left" vertical="center" inden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14" fontId="2" fillId="4" borderId="16" xfId="0" applyNumberFormat="1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7" fillId="0" borderId="16" xfId="0" applyFont="1" applyBorder="1" applyAlignment="1"/>
    <xf numFmtId="0" fontId="0" fillId="0" borderId="16" xfId="0" applyBorder="1"/>
    <xf numFmtId="0" fontId="1" fillId="0" borderId="16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1" fontId="8" fillId="4" borderId="16" xfId="0" applyNumberFormat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4" fontId="0" fillId="0" borderId="0" xfId="0" applyNumberFormat="1"/>
    <xf numFmtId="168" fontId="15" fillId="0" borderId="0" xfId="0" applyNumberFormat="1" applyFont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14" fontId="13" fillId="0" borderId="16" xfId="0" applyNumberFormat="1" applyFont="1" applyBorder="1" applyAlignment="1" applyProtection="1">
      <alignment horizontal="center" vertical="center" wrapText="1"/>
      <protection locked="0"/>
    </xf>
    <xf numFmtId="0" fontId="14" fillId="5" borderId="17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166" fontId="14" fillId="5" borderId="16" xfId="0" applyNumberFormat="1" applyFont="1" applyFill="1" applyBorder="1" applyAlignment="1">
      <alignment horizontal="center" vertical="center" wrapText="1"/>
    </xf>
    <xf numFmtId="167" fontId="14" fillId="6" borderId="16" xfId="0" applyNumberFormat="1" applyFont="1" applyFill="1" applyBorder="1" applyAlignment="1">
      <alignment horizontal="center" vertical="center" wrapText="1"/>
    </xf>
    <xf numFmtId="168" fontId="13" fillId="7" borderId="16" xfId="0" applyNumberFormat="1" applyFont="1" applyFill="1" applyBorder="1" applyAlignment="1" applyProtection="1">
      <alignment horizontal="center" vertical="center" wrapText="1"/>
      <protection locked="0"/>
    </xf>
    <xf numFmtId="168" fontId="13" fillId="0" borderId="16" xfId="0" applyNumberFormat="1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166" fontId="13" fillId="0" borderId="16" xfId="0" applyNumberFormat="1" applyFont="1" applyBorder="1" applyAlignment="1" applyProtection="1">
      <alignment horizontal="center" vertical="center" wrapText="1"/>
      <protection locked="0"/>
    </xf>
    <xf numFmtId="167" fontId="13" fillId="6" borderId="1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Y48"/>
  <sheetViews>
    <sheetView tabSelected="1" workbookViewId="0">
      <selection activeCell="H22" sqref="H22"/>
    </sheetView>
  </sheetViews>
  <sheetFormatPr baseColWidth="10" defaultRowHeight="14.4" x14ac:dyDescent="0.3"/>
  <cols>
    <col min="1" max="1" width="18.44140625" bestFit="1" customWidth="1"/>
    <col min="2" max="2" width="17.5546875" bestFit="1" customWidth="1"/>
    <col min="3" max="3" width="2.44140625" customWidth="1"/>
    <col min="4" max="4" width="13.21875" customWidth="1"/>
    <col min="5" max="5" width="2.77734375" customWidth="1"/>
    <col min="6" max="7" width="10.5546875" bestFit="1" customWidth="1"/>
    <col min="8" max="8" width="7.5546875" customWidth="1"/>
    <col min="9" max="9" width="10.5546875" bestFit="1" customWidth="1"/>
    <col min="10" max="10" width="3.5546875" customWidth="1"/>
    <col min="11" max="11" width="11.109375" bestFit="1" customWidth="1"/>
    <col min="13" max="13" width="11" bestFit="1" customWidth="1"/>
    <col min="14" max="14" width="4.77734375" customWidth="1"/>
    <col min="15" max="15" width="4.5546875" bestFit="1" customWidth="1"/>
    <col min="16" max="16" width="5.21875" bestFit="1" customWidth="1"/>
    <col min="17" max="17" width="3.88671875" bestFit="1" customWidth="1"/>
    <col min="18" max="18" width="4.21875" bestFit="1" customWidth="1"/>
    <col min="19" max="19" width="4.33203125" bestFit="1" customWidth="1"/>
    <col min="20" max="20" width="3.6640625" bestFit="1" customWidth="1"/>
    <col min="21" max="21" width="5.109375" bestFit="1" customWidth="1"/>
    <col min="22" max="22" width="4.77734375" bestFit="1" customWidth="1"/>
    <col min="23" max="23" width="3.88671875" bestFit="1" customWidth="1"/>
    <col min="24" max="24" width="4.44140625" bestFit="1" customWidth="1"/>
    <col min="25" max="25" width="4.109375" bestFit="1" customWidth="1"/>
  </cols>
  <sheetData>
    <row r="2" spans="1:25" ht="15" thickBot="1" x14ac:dyDescent="0.35"/>
    <row r="3" spans="1:25" ht="18.600000000000001" thickBot="1" x14ac:dyDescent="0.35">
      <c r="A3" s="1" t="s">
        <v>2</v>
      </c>
      <c r="B3" s="2">
        <v>2025</v>
      </c>
      <c r="C3" s="3"/>
      <c r="D3" s="4" t="s">
        <v>3</v>
      </c>
      <c r="E3" s="14"/>
      <c r="F3" s="17" t="s">
        <v>0</v>
      </c>
      <c r="G3" s="17" t="s">
        <v>1</v>
      </c>
      <c r="H3" s="17" t="s">
        <v>38</v>
      </c>
      <c r="I3" s="28" t="s">
        <v>39</v>
      </c>
      <c r="K3" s="30" t="s">
        <v>40</v>
      </c>
      <c r="L3" s="30"/>
      <c r="M3" s="30"/>
      <c r="N3" s="21" t="s">
        <v>25</v>
      </c>
      <c r="O3" s="21" t="s">
        <v>26</v>
      </c>
      <c r="P3" s="21" t="s">
        <v>27</v>
      </c>
      <c r="Q3" s="21" t="s">
        <v>28</v>
      </c>
      <c r="R3" s="21" t="s">
        <v>29</v>
      </c>
      <c r="S3" s="21" t="s">
        <v>30</v>
      </c>
      <c r="T3" s="21" t="s">
        <v>31</v>
      </c>
      <c r="U3" s="21" t="s">
        <v>32</v>
      </c>
      <c r="V3" s="21" t="s">
        <v>33</v>
      </c>
      <c r="W3" s="21" t="s">
        <v>34</v>
      </c>
      <c r="X3" s="21" t="s">
        <v>35</v>
      </c>
      <c r="Y3" s="21" t="s">
        <v>36</v>
      </c>
    </row>
    <row r="4" spans="1:25" ht="15" thickBot="1" x14ac:dyDescent="0.35">
      <c r="A4" s="5" t="s">
        <v>4</v>
      </c>
      <c r="B4" s="6" t="s">
        <v>5</v>
      </c>
      <c r="C4" s="3"/>
      <c r="D4" s="7"/>
      <c r="E4" s="14"/>
      <c r="F4" s="18">
        <v>45658</v>
      </c>
      <c r="G4" s="19">
        <f>EOMONTH(F4,0)</f>
        <v>45688</v>
      </c>
      <c r="H4" s="29">
        <f>_xlfn.DAYS(G4,F4)+1</f>
        <v>31</v>
      </c>
      <c r="I4" s="20">
        <f>NETWORKDAYS(F4,G4,B5:B15)</f>
        <v>22</v>
      </c>
      <c r="K4" s="22" t="s">
        <v>17</v>
      </c>
      <c r="L4" s="24" t="s">
        <v>18</v>
      </c>
      <c r="M4" s="22" t="s">
        <v>37</v>
      </c>
      <c r="N4" s="23">
        <f>NETWORKDAYS.INTL($F$4,$G$4,"0111111",$B$5:$B$15)</f>
        <v>4</v>
      </c>
      <c r="O4" s="23">
        <f>NETWORKDAYS.INTL($F$5,$G$5,"0111111",$B$5:$B$15)</f>
        <v>4</v>
      </c>
      <c r="P4" s="23">
        <f>NETWORKDAYS.INTL($F$6,$G$6,"0111111",$B$5:$B$15)</f>
        <v>5</v>
      </c>
      <c r="Q4" s="23">
        <f>NETWORKDAYS.INTL($F$7,$G$7,"0111111",$B$5:$B$15)</f>
        <v>3</v>
      </c>
      <c r="R4" s="22"/>
      <c r="S4" s="22"/>
      <c r="T4" s="22"/>
      <c r="U4" s="22"/>
      <c r="V4" s="22"/>
      <c r="W4" s="22"/>
      <c r="X4" s="22"/>
      <c r="Y4" s="22"/>
    </row>
    <row r="5" spans="1:25" x14ac:dyDescent="0.3">
      <c r="A5" s="25" t="s">
        <v>6</v>
      </c>
      <c r="B5" s="8">
        <f>DATE(B3,1,1)</f>
        <v>45658</v>
      </c>
      <c r="C5" s="3"/>
      <c r="D5" s="9">
        <f>19*MOD($B$3,19)</f>
        <v>209</v>
      </c>
      <c r="E5" s="15"/>
      <c r="F5" s="18">
        <v>45689</v>
      </c>
      <c r="G5" s="19">
        <f>EOMONTH(F5,0)</f>
        <v>45716</v>
      </c>
      <c r="H5" s="29">
        <f t="shared" ref="H5:H15" si="0">_xlfn.DAYS(G5,F5)+1</f>
        <v>28</v>
      </c>
      <c r="I5" s="20">
        <f>NETWORKDAYS(F5,G5,B6:B16)</f>
        <v>20</v>
      </c>
      <c r="K5" s="22" t="s">
        <v>17</v>
      </c>
      <c r="L5" s="24" t="s">
        <v>19</v>
      </c>
      <c r="M5" s="22" t="s">
        <v>37</v>
      </c>
      <c r="N5" s="23">
        <f>NETWORKDAYS.INTL($F$4,$G$4,"1011111",$B$5:$B$15)</f>
        <v>4</v>
      </c>
      <c r="O5" s="23">
        <f>NETWORKDAYS.INTL($F$5,$G$5,"1011111",$B$5:$B$15)</f>
        <v>4</v>
      </c>
      <c r="P5" s="23">
        <f>NETWORKDAYS.INTL($F$6,$G$6,"1011111",$B$5:$B$15)</f>
        <v>4</v>
      </c>
      <c r="Q5" s="23">
        <f>NETWORKDAYS.INTL($F$7,$G$7,"1011111",$B$5:$B$15)</f>
        <v>5</v>
      </c>
      <c r="R5" s="22"/>
      <c r="S5" s="22"/>
      <c r="T5" s="22"/>
      <c r="U5" s="22"/>
      <c r="V5" s="22"/>
      <c r="W5" s="22"/>
      <c r="X5" s="22"/>
      <c r="Y5" s="22"/>
    </row>
    <row r="6" spans="1:25" x14ac:dyDescent="0.3">
      <c r="A6" s="26" t="s">
        <v>7</v>
      </c>
      <c r="B6" s="10">
        <f>D10+1</f>
        <v>45768</v>
      </c>
      <c r="C6" s="3"/>
      <c r="D6" s="11">
        <f>2*MOD($B$3,4)</f>
        <v>2</v>
      </c>
      <c r="E6" s="16"/>
      <c r="F6" s="18">
        <v>45717</v>
      </c>
      <c r="G6" s="19">
        <f t="shared" ref="G6:G15" si="1">EOMONTH(F6,0)</f>
        <v>45747</v>
      </c>
      <c r="H6" s="29">
        <f t="shared" si="0"/>
        <v>31</v>
      </c>
      <c r="I6" s="20">
        <f>NETWORKDAYS(F6,G6,B7:B17)</f>
        <v>21</v>
      </c>
      <c r="K6" s="22" t="s">
        <v>17</v>
      </c>
      <c r="L6" s="24" t="s">
        <v>20</v>
      </c>
      <c r="M6" s="22" t="s">
        <v>37</v>
      </c>
      <c r="N6" s="23">
        <f>NETWORKDAYS.INTL($F$4,$G$4,"1101111",$B$5:$B$15)</f>
        <v>4</v>
      </c>
      <c r="O6" s="23">
        <f>NETWORKDAYS.INTL($F$5,$G$5,"1101111",$B$5:$B$15)</f>
        <v>4</v>
      </c>
      <c r="P6" s="23">
        <f>NETWORKDAYS.INTL($F$6,$G$6,"1101111",$B$5:$B$15)</f>
        <v>4</v>
      </c>
      <c r="Q6" s="23">
        <f>NETWORKDAYS.INTL($F$7,$G$7,"1101111",$B$5:$B$15)</f>
        <v>5</v>
      </c>
      <c r="R6" s="22"/>
      <c r="S6" s="22"/>
      <c r="T6" s="22"/>
      <c r="U6" s="22"/>
      <c r="V6" s="22"/>
      <c r="W6" s="22"/>
      <c r="X6" s="22"/>
      <c r="Y6" s="22"/>
    </row>
    <row r="7" spans="1:25" x14ac:dyDescent="0.3">
      <c r="A7" s="26" t="s">
        <v>8</v>
      </c>
      <c r="B7" s="10">
        <f>DATE(B3,5,1)</f>
        <v>45778</v>
      </c>
      <c r="C7" s="3"/>
      <c r="D7" s="11">
        <f>4*MOD($B$3,7)</f>
        <v>8</v>
      </c>
      <c r="E7" s="16"/>
      <c r="F7" s="18">
        <v>45748</v>
      </c>
      <c r="G7" s="19">
        <f t="shared" si="1"/>
        <v>45777</v>
      </c>
      <c r="H7" s="29">
        <f t="shared" si="0"/>
        <v>30</v>
      </c>
      <c r="I7" s="20">
        <f>NETWORKDAYS(F7,G7,B8:B18)</f>
        <v>22</v>
      </c>
      <c r="K7" s="22" t="s">
        <v>17</v>
      </c>
      <c r="L7" s="24" t="s">
        <v>21</v>
      </c>
      <c r="M7" s="22" t="s">
        <v>37</v>
      </c>
      <c r="N7" s="23">
        <f>NETWORKDAYS.INTL($F$4,$G$4,"1110111",$B$5:$B$15)</f>
        <v>5</v>
      </c>
      <c r="O7" s="23">
        <f>NETWORKDAYS.INTL($F$5,$G$5,"1110111",$B$5:$B$15)</f>
        <v>4</v>
      </c>
      <c r="P7" s="23">
        <f>NETWORKDAYS.INTL($F$6,$G$6,"1110111",$B$5:$B$15)</f>
        <v>4</v>
      </c>
      <c r="Q7" s="23">
        <f>NETWORKDAYS.INTL($F$7,$G$7,"1110111",$B$5:$B$15)</f>
        <v>4</v>
      </c>
      <c r="R7" s="22"/>
      <c r="S7" s="22"/>
      <c r="T7" s="22"/>
      <c r="U7" s="22"/>
      <c r="V7" s="22"/>
      <c r="W7" s="22"/>
      <c r="X7" s="22"/>
      <c r="Y7" s="22"/>
    </row>
    <row r="8" spans="1:25" x14ac:dyDescent="0.3">
      <c r="A8" s="26" t="s">
        <v>9</v>
      </c>
      <c r="B8" s="10">
        <f>DATE(B3,5,8)</f>
        <v>45785</v>
      </c>
      <c r="C8" s="3"/>
      <c r="D8" s="11">
        <f>MOD(D5+24,30)</f>
        <v>23</v>
      </c>
      <c r="E8" s="16"/>
      <c r="F8" s="18">
        <v>45778</v>
      </c>
      <c r="G8" s="19">
        <f t="shared" si="1"/>
        <v>45808</v>
      </c>
      <c r="H8" s="29">
        <f t="shared" si="0"/>
        <v>31</v>
      </c>
      <c r="I8" s="20">
        <f>NETWORKDAYS(F8,G8,B9:B19)</f>
        <v>21</v>
      </c>
      <c r="K8" s="22" t="s">
        <v>17</v>
      </c>
      <c r="L8" s="24" t="s">
        <v>22</v>
      </c>
      <c r="M8" s="22" t="s">
        <v>37</v>
      </c>
      <c r="N8" s="23">
        <f>NETWORKDAYS.INTL($F$4,$G$4,"1111011",$B$5:$B$15)</f>
        <v>5</v>
      </c>
      <c r="O8" s="23">
        <f>NETWORKDAYS.INTL($F$5,$G$5,"1111011",$B$5:$B$15)</f>
        <v>4</v>
      </c>
      <c r="P8" s="23">
        <f>NETWORKDAYS.INTL($F$6,$G$6,"1111011",$B$5:$B$15)</f>
        <v>4</v>
      </c>
      <c r="Q8" s="23">
        <f>NETWORKDAYS.INTL($F$7,$G$7,"1111011",$B$5:$B$15)</f>
        <v>4</v>
      </c>
      <c r="R8" s="22"/>
      <c r="S8" s="22"/>
      <c r="T8" s="22"/>
      <c r="U8" s="22"/>
      <c r="V8" s="22"/>
      <c r="W8" s="22"/>
      <c r="X8" s="22"/>
      <c r="Y8" s="22"/>
    </row>
    <row r="9" spans="1:25" x14ac:dyDescent="0.3">
      <c r="A9" s="26" t="s">
        <v>10</v>
      </c>
      <c r="B9" s="10">
        <f>B6+38</f>
        <v>45806</v>
      </c>
      <c r="C9" s="3"/>
      <c r="D9" s="11">
        <f>MOD(D6+D7+6*D8+5,7)</f>
        <v>6</v>
      </c>
      <c r="E9" s="16"/>
      <c r="F9" s="18">
        <v>45809</v>
      </c>
      <c r="G9" s="19">
        <f t="shared" si="1"/>
        <v>45838</v>
      </c>
      <c r="H9" s="29">
        <f t="shared" si="0"/>
        <v>30</v>
      </c>
      <c r="I9" s="20">
        <f>NETWORKDAYS(F9,G9,B10:B20)</f>
        <v>20</v>
      </c>
      <c r="K9" s="22" t="s">
        <v>17</v>
      </c>
      <c r="L9" s="24" t="s">
        <v>23</v>
      </c>
      <c r="M9" s="22" t="s">
        <v>37</v>
      </c>
      <c r="N9" s="23">
        <f>NETWORKDAYS.INTL($F$4,$G$4,"1111101",$B$5:$B$15)</f>
        <v>4</v>
      </c>
      <c r="O9" s="23">
        <f>NETWORKDAYS.INTL($F$5,$G$5,"1111101",$B$5:$B$15)</f>
        <v>4</v>
      </c>
      <c r="P9" s="23">
        <f>NETWORKDAYS.INTL($F$6,$G$6,"1111101",$B$5:$B$15)</f>
        <v>5</v>
      </c>
      <c r="Q9" s="23">
        <f>NETWORKDAYS.INTL($F$7,$G$7,"1111101",$B$5:$B$15)</f>
        <v>4</v>
      </c>
      <c r="R9" s="22"/>
      <c r="S9" s="22"/>
      <c r="T9" s="22"/>
      <c r="U9" s="22"/>
      <c r="V9" s="22"/>
      <c r="W9" s="22"/>
      <c r="X9" s="22"/>
      <c r="Y9" s="22"/>
    </row>
    <row r="10" spans="1:25" ht="15" thickBot="1" x14ac:dyDescent="0.35">
      <c r="A10" s="26" t="s">
        <v>11</v>
      </c>
      <c r="B10" s="10">
        <f>B6+49</f>
        <v>45817</v>
      </c>
      <c r="C10" s="3"/>
      <c r="D10" s="12">
        <f>IF(D8+D9-9&lt;=0,DATE($B$3,3,22+D8+D9),DATE($B$3,4,D8+D9-9))</f>
        <v>45767</v>
      </c>
      <c r="E10" s="16"/>
      <c r="F10" s="18">
        <v>45839</v>
      </c>
      <c r="G10" s="19">
        <f t="shared" si="1"/>
        <v>45869</v>
      </c>
      <c r="H10" s="29">
        <f t="shared" si="0"/>
        <v>31</v>
      </c>
      <c r="I10" s="20">
        <f>NETWORKDAYS(F10,G10,B11:B21)</f>
        <v>22</v>
      </c>
      <c r="K10" s="22" t="s">
        <v>17</v>
      </c>
      <c r="L10" s="24" t="s">
        <v>24</v>
      </c>
      <c r="M10" s="22" t="s">
        <v>37</v>
      </c>
      <c r="N10" s="23">
        <f>NETWORKDAYS.INTL($F$4,$G$4,"1111110",$B$5:$B$15)</f>
        <v>4</v>
      </c>
      <c r="O10" s="23">
        <f>NETWORKDAYS.INTL($F$5,$G$5,"1111110",$B$5:$B$15)</f>
        <v>4</v>
      </c>
      <c r="P10" s="23">
        <f>NETWORKDAYS.INTL($F$6,$G$6,"1111110",$B$5:$B$15)</f>
        <v>5</v>
      </c>
      <c r="Q10" s="23">
        <f>NETWORKDAYS.INTL($F$7,$G$7,"1111110",$B$5:$B$15)</f>
        <v>4</v>
      </c>
      <c r="R10" s="22"/>
      <c r="S10" s="22"/>
      <c r="T10" s="22"/>
      <c r="U10" s="22"/>
      <c r="V10" s="22"/>
      <c r="W10" s="22"/>
      <c r="X10" s="22"/>
      <c r="Y10" s="22"/>
    </row>
    <row r="11" spans="1:25" x14ac:dyDescent="0.3">
      <c r="A11" s="26" t="s">
        <v>12</v>
      </c>
      <c r="B11" s="10">
        <f>DATE(B3,7,14)</f>
        <v>45852</v>
      </c>
      <c r="C11" s="3"/>
      <c r="D11" s="3"/>
      <c r="E11" s="3"/>
      <c r="F11" s="18">
        <v>45870</v>
      </c>
      <c r="G11" s="19">
        <f t="shared" si="1"/>
        <v>45900</v>
      </c>
      <c r="H11" s="29">
        <f t="shared" si="0"/>
        <v>31</v>
      </c>
      <c r="I11" s="20">
        <f>NETWORKDAYS(F11,G11,B12:B22)</f>
        <v>20</v>
      </c>
    </row>
    <row r="12" spans="1:25" x14ac:dyDescent="0.3">
      <c r="A12" s="26" t="s">
        <v>13</v>
      </c>
      <c r="B12" s="10">
        <f>DATE(B3,8,15)</f>
        <v>45884</v>
      </c>
      <c r="C12" s="3"/>
      <c r="D12" s="3"/>
      <c r="E12" s="3"/>
      <c r="F12" s="18">
        <v>45901</v>
      </c>
      <c r="G12" s="19">
        <f t="shared" si="1"/>
        <v>45930</v>
      </c>
      <c r="H12" s="29">
        <f t="shared" si="0"/>
        <v>30</v>
      </c>
      <c r="I12" s="20">
        <f>NETWORKDAYS(F12,G12,B13:B23)</f>
        <v>22</v>
      </c>
    </row>
    <row r="13" spans="1:25" x14ac:dyDescent="0.3">
      <c r="A13" s="26" t="s">
        <v>14</v>
      </c>
      <c r="B13" s="10">
        <f>DATE(B3,11,1)</f>
        <v>45962</v>
      </c>
      <c r="C13" s="3"/>
      <c r="D13" s="3"/>
      <c r="E13" s="3"/>
      <c r="F13" s="18">
        <v>45931</v>
      </c>
      <c r="G13" s="19">
        <f t="shared" si="1"/>
        <v>45961</v>
      </c>
      <c r="H13" s="29">
        <f t="shared" si="0"/>
        <v>31</v>
      </c>
      <c r="I13" s="20">
        <f>NETWORKDAYS(F13,G13,B14:B24)</f>
        <v>23</v>
      </c>
    </row>
    <row r="14" spans="1:25" x14ac:dyDescent="0.3">
      <c r="A14" s="26" t="s">
        <v>15</v>
      </c>
      <c r="B14" s="10">
        <f>DATE(B3,11,11)</f>
        <v>45972</v>
      </c>
      <c r="C14" s="3"/>
      <c r="D14" s="3"/>
      <c r="E14" s="3"/>
      <c r="F14" s="18">
        <v>45962</v>
      </c>
      <c r="G14" s="19">
        <f t="shared" si="1"/>
        <v>45991</v>
      </c>
      <c r="H14" s="29">
        <f t="shared" si="0"/>
        <v>30</v>
      </c>
      <c r="I14" s="20">
        <f>NETWORKDAYS(F14,G14,B15:B25)</f>
        <v>20</v>
      </c>
    </row>
    <row r="15" spans="1:25" ht="15" thickBot="1" x14ac:dyDescent="0.35">
      <c r="A15" s="27" t="s">
        <v>16</v>
      </c>
      <c r="B15" s="13">
        <f>DATE(B3,12,25)</f>
        <v>46016</v>
      </c>
      <c r="C15" s="3"/>
      <c r="D15" s="3"/>
      <c r="E15" s="3"/>
      <c r="F15" s="18">
        <v>45992</v>
      </c>
      <c r="G15" s="19">
        <f t="shared" si="1"/>
        <v>46022</v>
      </c>
      <c r="H15" s="29">
        <f t="shared" si="0"/>
        <v>31</v>
      </c>
      <c r="I15" s="20">
        <f>NETWORKDAYS(F15,G15,B16:B26)</f>
        <v>23</v>
      </c>
    </row>
    <row r="18" spans="2:2" x14ac:dyDescent="0.3">
      <c r="B18" s="35">
        <v>45717</v>
      </c>
    </row>
    <row r="19" spans="2:2" x14ac:dyDescent="0.3">
      <c r="B19" s="35">
        <v>45718</v>
      </c>
    </row>
    <row r="20" spans="2:2" x14ac:dyDescent="0.3">
      <c r="B20" s="35">
        <v>45719</v>
      </c>
    </row>
    <row r="21" spans="2:2" x14ac:dyDescent="0.3">
      <c r="B21" s="35">
        <v>45720</v>
      </c>
    </row>
    <row r="22" spans="2:2" x14ac:dyDescent="0.3">
      <c r="B22" s="35">
        <v>45721</v>
      </c>
    </row>
    <row r="23" spans="2:2" x14ac:dyDescent="0.3">
      <c r="B23" s="35">
        <v>45722</v>
      </c>
    </row>
    <row r="24" spans="2:2" x14ac:dyDescent="0.3">
      <c r="B24" s="35">
        <v>45723</v>
      </c>
    </row>
    <row r="25" spans="2:2" x14ac:dyDescent="0.3">
      <c r="B25" s="35">
        <v>45724</v>
      </c>
    </row>
    <row r="26" spans="2:2" x14ac:dyDescent="0.3">
      <c r="B26" s="35">
        <v>45725</v>
      </c>
    </row>
    <row r="27" spans="2:2" x14ac:dyDescent="0.3">
      <c r="B27" s="35">
        <v>45726</v>
      </c>
    </row>
    <row r="28" spans="2:2" x14ac:dyDescent="0.3">
      <c r="B28" s="35">
        <v>45727</v>
      </c>
    </row>
    <row r="29" spans="2:2" x14ac:dyDescent="0.3">
      <c r="B29" s="35">
        <v>45728</v>
      </c>
    </row>
    <row r="30" spans="2:2" x14ac:dyDescent="0.3">
      <c r="B30" s="35">
        <v>45729</v>
      </c>
    </row>
    <row r="31" spans="2:2" x14ac:dyDescent="0.3">
      <c r="B31" s="35">
        <v>45730</v>
      </c>
    </row>
    <row r="32" spans="2:2" x14ac:dyDescent="0.3">
      <c r="B32" s="35">
        <v>45731</v>
      </c>
    </row>
    <row r="33" spans="2:2" x14ac:dyDescent="0.3">
      <c r="B33" s="35">
        <v>45732</v>
      </c>
    </row>
    <row r="34" spans="2:2" x14ac:dyDescent="0.3">
      <c r="B34" s="35">
        <v>45733</v>
      </c>
    </row>
    <row r="35" spans="2:2" x14ac:dyDescent="0.3">
      <c r="B35" s="35">
        <v>45734</v>
      </c>
    </row>
    <row r="36" spans="2:2" x14ac:dyDescent="0.3">
      <c r="B36" s="35">
        <v>45735</v>
      </c>
    </row>
    <row r="37" spans="2:2" x14ac:dyDescent="0.3">
      <c r="B37" s="35">
        <v>45736</v>
      </c>
    </row>
    <row r="38" spans="2:2" x14ac:dyDescent="0.3">
      <c r="B38" s="35">
        <v>45737</v>
      </c>
    </row>
    <row r="39" spans="2:2" x14ac:dyDescent="0.3">
      <c r="B39" s="35">
        <v>45738</v>
      </c>
    </row>
    <row r="40" spans="2:2" x14ac:dyDescent="0.3">
      <c r="B40" s="35">
        <v>45739</v>
      </c>
    </row>
    <row r="41" spans="2:2" x14ac:dyDescent="0.3">
      <c r="B41" s="35">
        <v>45740</v>
      </c>
    </row>
    <row r="42" spans="2:2" x14ac:dyDescent="0.3">
      <c r="B42" s="35">
        <v>45741</v>
      </c>
    </row>
    <row r="43" spans="2:2" x14ac:dyDescent="0.3">
      <c r="B43" s="35">
        <v>45742</v>
      </c>
    </row>
    <row r="44" spans="2:2" x14ac:dyDescent="0.3">
      <c r="B44" s="35">
        <v>45743</v>
      </c>
    </row>
    <row r="45" spans="2:2" x14ac:dyDescent="0.3">
      <c r="B45" s="35">
        <v>45744</v>
      </c>
    </row>
    <row r="46" spans="2:2" x14ac:dyDescent="0.3">
      <c r="B46" s="35">
        <v>45745</v>
      </c>
    </row>
    <row r="47" spans="2:2" x14ac:dyDescent="0.3">
      <c r="B47" s="35">
        <v>45746</v>
      </c>
    </row>
    <row r="48" spans="2:2" x14ac:dyDescent="0.3">
      <c r="B48" s="35">
        <v>45747</v>
      </c>
    </row>
  </sheetData>
  <mergeCells count="2">
    <mergeCell ref="D3:D4"/>
    <mergeCell ref="K3:M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7"/>
  <sheetViews>
    <sheetView workbookViewId="0">
      <selection activeCell="J14" sqref="J14"/>
    </sheetView>
  </sheetViews>
  <sheetFormatPr baseColWidth="10" defaultRowHeight="14.4" x14ac:dyDescent="0.3"/>
  <cols>
    <col min="1" max="1" width="10.5546875" customWidth="1"/>
    <col min="2" max="2" width="9.21875" customWidth="1"/>
    <col min="3" max="3" width="9.5546875" customWidth="1"/>
    <col min="4" max="10" width="5.77734375" customWidth="1"/>
    <col min="11" max="11" width="6.88671875" customWidth="1"/>
    <col min="12" max="12" width="0" hidden="1" customWidth="1"/>
    <col min="13" max="13" width="12.21875" customWidth="1"/>
    <col min="14" max="17" width="11.6640625" customWidth="1"/>
    <col min="18" max="18" width="24.88671875" bestFit="1" customWidth="1"/>
  </cols>
  <sheetData>
    <row r="3" spans="1:18" x14ac:dyDescent="0.3">
      <c r="A3" s="34" t="s">
        <v>0</v>
      </c>
      <c r="B3" s="36">
        <v>45717</v>
      </c>
      <c r="C3" s="36">
        <v>45747</v>
      </c>
      <c r="D3" s="33"/>
      <c r="E3" s="33"/>
      <c r="F3" s="33"/>
      <c r="G3" s="33"/>
      <c r="H3" s="33"/>
      <c r="I3" s="33"/>
      <c r="J3" s="33"/>
      <c r="K3" s="33"/>
      <c r="L3" s="31"/>
      <c r="M3" s="31"/>
      <c r="N3" s="37" t="s">
        <v>41</v>
      </c>
      <c r="O3" s="37"/>
      <c r="P3" s="42" t="s">
        <v>42</v>
      </c>
      <c r="Q3" s="42"/>
      <c r="R3" s="32"/>
    </row>
    <row r="4" spans="1:18" x14ac:dyDescent="0.3">
      <c r="A4" s="37" t="s">
        <v>59</v>
      </c>
      <c r="B4" s="37" t="s">
        <v>43</v>
      </c>
      <c r="C4" s="37" t="s">
        <v>44</v>
      </c>
      <c r="D4" s="39" t="s">
        <v>50</v>
      </c>
      <c r="E4" s="39" t="s">
        <v>51</v>
      </c>
      <c r="F4" s="39" t="s">
        <v>51</v>
      </c>
      <c r="G4" s="39" t="s">
        <v>52</v>
      </c>
      <c r="H4" s="39" t="s">
        <v>53</v>
      </c>
      <c r="I4" s="39" t="s">
        <v>54</v>
      </c>
      <c r="J4" s="39" t="s">
        <v>55</v>
      </c>
      <c r="K4" s="39" t="s">
        <v>56</v>
      </c>
      <c r="L4" s="37" t="s">
        <v>45</v>
      </c>
      <c r="M4" s="41" t="s">
        <v>46</v>
      </c>
      <c r="N4" s="42" t="s">
        <v>47</v>
      </c>
      <c r="O4" s="42" t="s">
        <v>48</v>
      </c>
      <c r="P4" s="42" t="s">
        <v>47</v>
      </c>
      <c r="Q4" s="42" t="s">
        <v>48</v>
      </c>
      <c r="R4" s="43" t="s">
        <v>49</v>
      </c>
    </row>
    <row r="5" spans="1:18" x14ac:dyDescent="0.3">
      <c r="A5" s="37"/>
      <c r="B5" s="37"/>
      <c r="C5" s="37"/>
      <c r="D5" s="40"/>
      <c r="E5" s="40"/>
      <c r="F5" s="40"/>
      <c r="G5" s="40"/>
      <c r="H5" s="40"/>
      <c r="I5" s="40"/>
      <c r="J5" s="40"/>
      <c r="K5" s="40"/>
      <c r="L5" s="37"/>
      <c r="M5" s="41"/>
      <c r="N5" s="42"/>
      <c r="O5" s="42"/>
      <c r="P5" s="42"/>
      <c r="Q5" s="42"/>
      <c r="R5" s="43"/>
    </row>
    <row r="6" spans="1:18" x14ac:dyDescent="0.3">
      <c r="A6" s="44">
        <v>45708</v>
      </c>
      <c r="B6" s="45">
        <v>45719</v>
      </c>
      <c r="C6" s="45">
        <v>45747</v>
      </c>
      <c r="D6" s="38"/>
      <c r="E6" s="38"/>
      <c r="F6" s="38"/>
      <c r="G6" s="38"/>
      <c r="H6" s="38"/>
      <c r="I6" s="38"/>
      <c r="J6" s="38"/>
      <c r="K6" s="38"/>
      <c r="L6" s="38" t="s">
        <v>57</v>
      </c>
      <c r="M6" s="46">
        <v>5</v>
      </c>
      <c r="N6" s="47"/>
      <c r="O6" s="47"/>
      <c r="P6" s="47">
        <v>0.625</v>
      </c>
      <c r="Q6" s="47">
        <v>0.79166666666666663</v>
      </c>
      <c r="R6" s="48">
        <f>SUM((O6-N6)+(Q6-P6))*M6</f>
        <v>0.83333333333333315</v>
      </c>
    </row>
    <row r="7" spans="1:18" x14ac:dyDescent="0.3">
      <c r="A7" s="44">
        <v>45708</v>
      </c>
      <c r="B7" s="45">
        <v>45717</v>
      </c>
      <c r="C7" s="45">
        <v>45743</v>
      </c>
      <c r="D7" s="38"/>
      <c r="E7" s="38"/>
      <c r="F7" s="38"/>
      <c r="G7" s="38"/>
      <c r="H7" s="38"/>
      <c r="I7" s="38"/>
      <c r="J7" s="38"/>
      <c r="K7" s="38"/>
      <c r="L7" s="38" t="s">
        <v>58</v>
      </c>
      <c r="M7" s="46">
        <v>4</v>
      </c>
      <c r="N7" s="47"/>
      <c r="O7" s="47"/>
      <c r="P7" s="47">
        <v>0.625</v>
      </c>
      <c r="Q7" s="47">
        <v>0.79166666666666663</v>
      </c>
      <c r="R7" s="48">
        <f>SUM((O7-N7)+(Q7-P7))*M7</f>
        <v>0.66666666666666652</v>
      </c>
    </row>
  </sheetData>
  <mergeCells count="20">
    <mergeCell ref="D4:D5"/>
    <mergeCell ref="E4:E5"/>
    <mergeCell ref="F4:F5"/>
    <mergeCell ref="G4:G5"/>
    <mergeCell ref="H4:H5"/>
    <mergeCell ref="I4:I5"/>
    <mergeCell ref="J4:J5"/>
    <mergeCell ref="K4:K5"/>
    <mergeCell ref="Q4:Q5"/>
    <mergeCell ref="R4:R5"/>
    <mergeCell ref="N3:O3"/>
    <mergeCell ref="P3:Q3"/>
    <mergeCell ref="A4:A5"/>
    <mergeCell ref="B4:B5"/>
    <mergeCell ref="C4:C5"/>
    <mergeCell ref="L4:L5"/>
    <mergeCell ref="M4:M5"/>
    <mergeCell ref="N4:N5"/>
    <mergeCell ref="O4:O5"/>
    <mergeCell ref="P4:P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Feuil1!$B$18:$B$48</xm:f>
          </x14:formula1>
          <xm:sqref>B6:C7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Conseil Départemental 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LARSONNIER David</dc:creator>
  <cp:lastModifiedBy>LARSONNIER David</cp:lastModifiedBy>
  <dcterms:created xsi:type="dcterms:W3CDTF">2025-04-15T08:23:01Z</dcterms:created>
  <dcterms:modified xsi:type="dcterms:W3CDTF">2025-04-15T10:01:59Z</dcterms:modified>
</cp:coreProperties>
</file>