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Base" sheetId="1" r:id="rId1"/>
    <sheet name="Projet 1" sheetId="2" r:id="rId2"/>
    <sheet name="Graphique Projet 1" sheetId="3" r:id="rId3"/>
  </sheets>
  <calcPr calcId="152511"/>
</workbook>
</file>

<file path=xl/calcChain.xml><?xml version="1.0" encoding="utf-8"?>
<calcChain xmlns="http://schemas.openxmlformats.org/spreadsheetml/2006/main">
  <c r="C32" i="2" l="1"/>
  <c r="E32" i="2" s="1"/>
  <c r="H32" i="2"/>
  <c r="C33" i="2"/>
  <c r="E33" i="2" s="1"/>
  <c r="H33" i="2"/>
  <c r="C34" i="2"/>
  <c r="E34" i="2" s="1"/>
  <c r="H34" i="2"/>
  <c r="C35" i="2"/>
  <c r="E35" i="2" s="1"/>
  <c r="H35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12" i="2"/>
  <c r="G32" i="2" l="1"/>
  <c r="I32" i="2" s="1"/>
  <c r="G34" i="2"/>
  <c r="I34" i="2" s="1"/>
  <c r="G35" i="2"/>
  <c r="I35" i="2" s="1"/>
  <c r="G33" i="2"/>
  <c r="I33" i="2" s="1"/>
  <c r="H8" i="1"/>
  <c r="E16" i="2" l="1"/>
  <c r="E20" i="2"/>
  <c r="E22" i="2"/>
  <c r="E23" i="2"/>
  <c r="E24" i="2"/>
  <c r="E27" i="2"/>
  <c r="E28" i="2"/>
  <c r="E31" i="2"/>
  <c r="E29" i="2"/>
  <c r="E30" i="2"/>
  <c r="E14" i="2"/>
  <c r="E15" i="2"/>
  <c r="E17" i="2"/>
  <c r="E18" i="2"/>
  <c r="E19" i="2"/>
  <c r="E21" i="2"/>
  <c r="E25" i="2"/>
  <c r="E26" i="2"/>
  <c r="C4" i="2"/>
  <c r="C6" i="2" s="1"/>
  <c r="C3" i="2"/>
  <c r="C2" i="2"/>
  <c r="C1" i="2"/>
  <c r="H7" i="1"/>
  <c r="H6" i="1"/>
  <c r="H5" i="1"/>
  <c r="H4" i="1"/>
  <c r="H3" i="1"/>
  <c r="H2" i="1"/>
  <c r="G31" i="2" l="1"/>
  <c r="I31" i="2" s="1"/>
  <c r="G13" i="2"/>
  <c r="I13" i="2" s="1"/>
  <c r="G29" i="2"/>
  <c r="I29" i="2" s="1"/>
  <c r="G12" i="2"/>
  <c r="I12" i="2" s="1"/>
  <c r="G27" i="2"/>
  <c r="I27" i="2" s="1"/>
  <c r="E12" i="2"/>
  <c r="G24" i="2"/>
  <c r="I24" i="2" s="1"/>
  <c r="G20" i="2"/>
  <c r="I20" i="2" s="1"/>
  <c r="G16" i="2"/>
  <c r="I16" i="2" s="1"/>
  <c r="G30" i="2"/>
  <c r="I30" i="2" s="1"/>
  <c r="G23" i="2"/>
  <c r="I23" i="2" s="1"/>
  <c r="G19" i="2"/>
  <c r="I19" i="2" s="1"/>
  <c r="G15" i="2"/>
  <c r="I15" i="2" s="1"/>
  <c r="G26" i="2"/>
  <c r="I26" i="2" s="1"/>
  <c r="G22" i="2"/>
  <c r="I22" i="2" s="1"/>
  <c r="G18" i="2"/>
  <c r="I18" i="2" s="1"/>
  <c r="G14" i="2"/>
  <c r="I14" i="2" s="1"/>
  <c r="E13" i="2"/>
  <c r="G25" i="2"/>
  <c r="I25" i="2" s="1"/>
  <c r="G21" i="2"/>
  <c r="I21" i="2" s="1"/>
  <c r="G17" i="2"/>
  <c r="I17" i="2" s="1"/>
  <c r="G28" i="2"/>
  <c r="I28" i="2" s="1"/>
</calcChain>
</file>

<file path=xl/sharedStrings.xml><?xml version="1.0" encoding="utf-8"?>
<sst xmlns="http://schemas.openxmlformats.org/spreadsheetml/2006/main" count="134" uniqueCount="81">
  <si>
    <t>TYPE DE BIEN</t>
  </si>
  <si>
    <t>SURFACE</t>
  </si>
  <si>
    <t>LOCALISATION</t>
  </si>
  <si>
    <t>PARKING EXTERIEUR</t>
  </si>
  <si>
    <t>PARKING INTERIEUR</t>
  </si>
  <si>
    <t>TRAM</t>
  </si>
  <si>
    <t>UNIVERSITE</t>
  </si>
  <si>
    <t>REMARQUE</t>
  </si>
  <si>
    <t>APPARTEMENT</t>
  </si>
  <si>
    <t>LIEN</t>
  </si>
  <si>
    <t>PRIX</t>
  </si>
  <si>
    <t>ETAGE</t>
  </si>
  <si>
    <t>ASCENSEUR</t>
  </si>
  <si>
    <t>EPOQUE</t>
  </si>
  <si>
    <t>GES</t>
  </si>
  <si>
    <t>CLASSE ENERGIE</t>
  </si>
  <si>
    <t>Rafraichi Janv. 16</t>
  </si>
  <si>
    <t>ROBERTSAU</t>
  </si>
  <si>
    <t>B</t>
  </si>
  <si>
    <t>D</t>
  </si>
  <si>
    <t>OUI</t>
  </si>
  <si>
    <t>?</t>
  </si>
  <si>
    <t>http://www.leboncoin.fr/ventes_immobilieres/925840442.htm?ca=1_s</t>
  </si>
  <si>
    <t>RAPPORT M² / €</t>
  </si>
  <si>
    <t>ESPLANADE</t>
  </si>
  <si>
    <t>E</t>
  </si>
  <si>
    <t>LOCAL VELO</t>
  </si>
  <si>
    <t>CAVE</t>
  </si>
  <si>
    <t>PLACE D'ISLANDE</t>
  </si>
  <si>
    <t>http://www.leboncoin.fr/ventes_immobilieres/935885228.htm?ca=1_s</t>
  </si>
  <si>
    <t xml:space="preserve">Rénové de l'année ? </t>
  </si>
  <si>
    <t>HYPER CENTRE</t>
  </si>
  <si>
    <t>C</t>
  </si>
  <si>
    <t>GUTENBERG</t>
  </si>
  <si>
    <t>http://www.leboncoin.fr/ventes_immobilieres/932323011.htm?ca=1_s</t>
  </si>
  <si>
    <t>PORTE DE L'HOPITAL</t>
  </si>
  <si>
    <t>http://www.leboncoin.fr/ventes_immobilieres/814676177.htm?ca=1_s</t>
  </si>
  <si>
    <t>PLACE DES HALLES</t>
  </si>
  <si>
    <t>http://www.leboncoin.fr/ventes_immobilieres/900633420.htm?ca=1_s</t>
  </si>
  <si>
    <t>QUARTIER CLEMENCEAU</t>
  </si>
  <si>
    <t>PARC DU CONTADE</t>
  </si>
  <si>
    <t>https://www.google.fr/maps/place/Boulevard+Clemenceau,+67000+Strasbourg/@48.5916751,7.7480258,16.44z/data=!4m2!3m1!1s0x4796c85ade082531:0x6252f61615fef93</t>
  </si>
  <si>
    <t xml:space="preserve">Prix Min : </t>
  </si>
  <si>
    <t xml:space="preserve">Prix Moyen : </t>
  </si>
  <si>
    <t xml:space="preserve">Prix Max : </t>
  </si>
  <si>
    <t xml:space="preserve">Frais agence : </t>
  </si>
  <si>
    <t xml:space="preserve">Prix Moyen retravaillé : </t>
  </si>
  <si>
    <t xml:space="preserve">Nombre d'appartements : </t>
  </si>
  <si>
    <t>Année 1 :</t>
  </si>
  <si>
    <t>Année 2 :</t>
  </si>
  <si>
    <t>Année 3 :</t>
  </si>
  <si>
    <t>Année 4 :</t>
  </si>
  <si>
    <t>Année 5 :</t>
  </si>
  <si>
    <t>Année 6 :</t>
  </si>
  <si>
    <t>Année 7 :</t>
  </si>
  <si>
    <t>Année 8 :</t>
  </si>
  <si>
    <t>Année 9 :</t>
  </si>
  <si>
    <t>Année 10 :</t>
  </si>
  <si>
    <t>Année 11 :</t>
  </si>
  <si>
    <t>Année 12 :</t>
  </si>
  <si>
    <t>Année 13 :</t>
  </si>
  <si>
    <t>Année 14 :</t>
  </si>
  <si>
    <t>Année 15 :</t>
  </si>
  <si>
    <t>Loyer annuel</t>
  </si>
  <si>
    <t>Travaux</t>
  </si>
  <si>
    <t>Cumul</t>
  </si>
  <si>
    <t>Année</t>
  </si>
  <si>
    <t>Année 16 :</t>
  </si>
  <si>
    <t>Année 17 :</t>
  </si>
  <si>
    <t>Année 18 :</t>
  </si>
  <si>
    <t>Année 19 :</t>
  </si>
  <si>
    <t>Année 20 :</t>
  </si>
  <si>
    <t>Mois location</t>
  </si>
  <si>
    <t>https://www.google.fr/maps/place/10+Rond-Point+de+l'Esplanade,+67000+Strasbourg/@48.5771472,7.7668978,17z/data=!3m1!4b1!4m2!3m1!1s0x4796c902bc388f87:0xac17f528bfc48021</t>
  </si>
  <si>
    <t>Loyer estimé</t>
  </si>
  <si>
    <t>Prix départ</t>
  </si>
  <si>
    <t>Année 21 :</t>
  </si>
  <si>
    <t>Année 22 :</t>
  </si>
  <si>
    <t>Année 23 :</t>
  </si>
  <si>
    <t>Année 24 :</t>
  </si>
  <si>
    <t>Rentabilité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</si>
</sst>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3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0" xfId="2" applyNumberFormat="1" applyFont="1" applyAlignment="1">
      <alignment horizontal="center"/>
    </xf>
    <xf numFmtId="0" fontId="0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0" fillId="0" borderId="0" xfId="2" applyNumberFormat="1" applyFont="1" applyAlignment="1">
      <alignment horizontal="center"/>
    </xf>
    <xf numFmtId="0" fontId="2" fillId="0" borderId="0" xfId="0" applyFont="1" applyAlignment="1">
      <alignment horizontal="right"/>
    </xf>
    <xf numFmtId="164" fontId="0" fillId="0" borderId="0" xfId="0" applyNumberFormat="1"/>
    <xf numFmtId="1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'Projet 1'!$I$11</c:f>
              <c:strCache>
                <c:ptCount val="1"/>
                <c:pt idx="0">
                  <c:v>Rentabilité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'Projet 1'!$I$12:$I$35</c:f>
              <c:numCache>
                <c:formatCode>#\ ##0.00\ "€"</c:formatCode>
                <c:ptCount val="24"/>
                <c:pt idx="0">
                  <c:v>-230821</c:v>
                </c:pt>
                <c:pt idx="1">
                  <c:v>-218021</c:v>
                </c:pt>
                <c:pt idx="2">
                  <c:v>-205221</c:v>
                </c:pt>
                <c:pt idx="3">
                  <c:v>-191221</c:v>
                </c:pt>
                <c:pt idx="4">
                  <c:v>-178421</c:v>
                </c:pt>
                <c:pt idx="5">
                  <c:v>-165621</c:v>
                </c:pt>
                <c:pt idx="6">
                  <c:v>-151621</c:v>
                </c:pt>
                <c:pt idx="7">
                  <c:v>-138821</c:v>
                </c:pt>
                <c:pt idx="8">
                  <c:v>-126021</c:v>
                </c:pt>
                <c:pt idx="9">
                  <c:v>-112021</c:v>
                </c:pt>
                <c:pt idx="10">
                  <c:v>-99221</c:v>
                </c:pt>
                <c:pt idx="11">
                  <c:v>-86421</c:v>
                </c:pt>
                <c:pt idx="12">
                  <c:v>-73621</c:v>
                </c:pt>
                <c:pt idx="13">
                  <c:v>-59621</c:v>
                </c:pt>
                <c:pt idx="14">
                  <c:v>-46821</c:v>
                </c:pt>
                <c:pt idx="15">
                  <c:v>-34021</c:v>
                </c:pt>
                <c:pt idx="16">
                  <c:v>-21221</c:v>
                </c:pt>
                <c:pt idx="17">
                  <c:v>-7221</c:v>
                </c:pt>
                <c:pt idx="18">
                  <c:v>5579</c:v>
                </c:pt>
                <c:pt idx="19">
                  <c:v>18379</c:v>
                </c:pt>
                <c:pt idx="20">
                  <c:v>31200</c:v>
                </c:pt>
                <c:pt idx="21">
                  <c:v>45246</c:v>
                </c:pt>
                <c:pt idx="22">
                  <c:v>58109</c:v>
                </c:pt>
                <c:pt idx="23">
                  <c:v>70993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20511040"/>
        <c:axId val="1320517024"/>
      </c:barChart>
      <c:lineChart>
        <c:grouping val="standard"/>
        <c:varyColors val="0"/>
        <c:ser>
          <c:idx val="0"/>
          <c:order val="0"/>
          <c:tx>
            <c:strRef>
              <c:f>'Projet 1'!$G$11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'Projet 1'!$G$12:$G$35</c:f>
              <c:numCache>
                <c:formatCode>#\ ##0.00\ "€"</c:formatCode>
                <c:ptCount val="24"/>
                <c:pt idx="0">
                  <c:v>14000</c:v>
                </c:pt>
                <c:pt idx="1">
                  <c:v>26800</c:v>
                </c:pt>
                <c:pt idx="2">
                  <c:v>39600</c:v>
                </c:pt>
                <c:pt idx="3">
                  <c:v>53600</c:v>
                </c:pt>
                <c:pt idx="4">
                  <c:v>66400</c:v>
                </c:pt>
                <c:pt idx="5">
                  <c:v>79200</c:v>
                </c:pt>
                <c:pt idx="6">
                  <c:v>93200</c:v>
                </c:pt>
                <c:pt idx="7">
                  <c:v>106000</c:v>
                </c:pt>
                <c:pt idx="8">
                  <c:v>118800</c:v>
                </c:pt>
                <c:pt idx="9">
                  <c:v>132800</c:v>
                </c:pt>
                <c:pt idx="10">
                  <c:v>145600</c:v>
                </c:pt>
                <c:pt idx="11">
                  <c:v>158400</c:v>
                </c:pt>
                <c:pt idx="12">
                  <c:v>171200</c:v>
                </c:pt>
                <c:pt idx="13">
                  <c:v>185200</c:v>
                </c:pt>
                <c:pt idx="14">
                  <c:v>198000</c:v>
                </c:pt>
                <c:pt idx="15">
                  <c:v>210800</c:v>
                </c:pt>
                <c:pt idx="16">
                  <c:v>223600</c:v>
                </c:pt>
                <c:pt idx="17">
                  <c:v>237600</c:v>
                </c:pt>
                <c:pt idx="18">
                  <c:v>250400</c:v>
                </c:pt>
                <c:pt idx="19">
                  <c:v>263200</c:v>
                </c:pt>
                <c:pt idx="20">
                  <c:v>276021</c:v>
                </c:pt>
                <c:pt idx="21">
                  <c:v>290067</c:v>
                </c:pt>
                <c:pt idx="22">
                  <c:v>302930</c:v>
                </c:pt>
                <c:pt idx="23">
                  <c:v>315814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'Projet 1'!$H$11</c:f>
              <c:strCache>
                <c:ptCount val="1"/>
                <c:pt idx="0">
                  <c:v>Prix départ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'Projet 1'!$H$12:$H$35</c:f>
              <c:numCache>
                <c:formatCode>#\ ##0.00\ "€"</c:formatCode>
                <c:ptCount val="24"/>
                <c:pt idx="0">
                  <c:v>244821</c:v>
                </c:pt>
                <c:pt idx="1">
                  <c:v>244821</c:v>
                </c:pt>
                <c:pt idx="2">
                  <c:v>244821</c:v>
                </c:pt>
                <c:pt idx="3">
                  <c:v>244821</c:v>
                </c:pt>
                <c:pt idx="4">
                  <c:v>244821</c:v>
                </c:pt>
                <c:pt idx="5">
                  <c:v>244821</c:v>
                </c:pt>
                <c:pt idx="6">
                  <c:v>244821</c:v>
                </c:pt>
                <c:pt idx="7">
                  <c:v>244821</c:v>
                </c:pt>
                <c:pt idx="8">
                  <c:v>244821</c:v>
                </c:pt>
                <c:pt idx="9">
                  <c:v>244821</c:v>
                </c:pt>
                <c:pt idx="10">
                  <c:v>244821</c:v>
                </c:pt>
                <c:pt idx="11">
                  <c:v>244821</c:v>
                </c:pt>
                <c:pt idx="12">
                  <c:v>244821</c:v>
                </c:pt>
                <c:pt idx="13">
                  <c:v>244821</c:v>
                </c:pt>
                <c:pt idx="14">
                  <c:v>244821</c:v>
                </c:pt>
                <c:pt idx="15">
                  <c:v>244821</c:v>
                </c:pt>
                <c:pt idx="16">
                  <c:v>244821</c:v>
                </c:pt>
                <c:pt idx="17">
                  <c:v>244821</c:v>
                </c:pt>
                <c:pt idx="18">
                  <c:v>244821</c:v>
                </c:pt>
                <c:pt idx="19">
                  <c:v>244821</c:v>
                </c:pt>
                <c:pt idx="20">
                  <c:v>244821</c:v>
                </c:pt>
                <c:pt idx="21">
                  <c:v>244821</c:v>
                </c:pt>
                <c:pt idx="22">
                  <c:v>244821</c:v>
                </c:pt>
                <c:pt idx="23">
                  <c:v>244821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0515392"/>
        <c:axId val="1320508864"/>
      </c:lineChart>
      <c:catAx>
        <c:axId val="1320515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0508864"/>
        <c:crosses val="autoZero"/>
        <c:auto val="1"/>
        <c:lblAlgn val="ctr"/>
        <c:lblOffset val="100"/>
        <c:noMultiLvlLbl val="0"/>
      </c:catAx>
      <c:valAx>
        <c:axId val="132050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0515392"/>
        <c:crosses val="autoZero"/>
        <c:crossBetween val="between"/>
      </c:valAx>
      <c:valAx>
        <c:axId val="1320517024"/>
        <c:scaling>
          <c:orientation val="minMax"/>
        </c:scaling>
        <c:delete val="0"/>
        <c:axPos val="r"/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0511040"/>
        <c:crosses val="max"/>
        <c:crossBetween val="between"/>
      </c:valAx>
      <c:catAx>
        <c:axId val="1320511040"/>
        <c:scaling>
          <c:orientation val="minMax"/>
        </c:scaling>
        <c:delete val="1"/>
        <c:axPos val="b"/>
        <c:majorTickMark val="out"/>
        <c:minorTickMark val="none"/>
        <c:tickLblPos val="nextTo"/>
        <c:crossAx val="1320517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220980</xdr:colOff>
      <xdr:row>36</xdr:row>
      <xdr:rowOff>167640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leboncoin.fr/ventes_immobilieres/814676177.htm?ca=1_s" TargetMode="External"/><Relationship Id="rId2" Type="http://schemas.openxmlformats.org/officeDocument/2006/relationships/hyperlink" Target="http://www.leboncoin.fr/ventes_immobilieres/935885228.htm?ca=1_s" TargetMode="External"/><Relationship Id="rId1" Type="http://schemas.openxmlformats.org/officeDocument/2006/relationships/hyperlink" Target="http://www.leboncoin.fr/ventes_immobilieres/925840442.htm?ca=1_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google.fr/maps/place/10+Rond-Point+de+l'Esplanade,+67000+Strasbourg/@48.5771472,7.7668978,17z/data=!3m1!4b1!4m2!3m1!1s0x4796c902bc388f87:0xac17f528bfc4802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D23" sqref="D23"/>
    </sheetView>
  </sheetViews>
  <sheetFormatPr baseColWidth="10" defaultColWidth="8.88671875" defaultRowHeight="14.4" x14ac:dyDescent="0.3"/>
  <cols>
    <col min="1" max="2" width="16.21875" style="1" customWidth="1"/>
    <col min="3" max="3" width="15.109375" style="1" customWidth="1"/>
    <col min="4" max="4" width="21.77734375" style="1" bestFit="1" customWidth="1"/>
    <col min="5" max="6" width="18.109375" style="1" customWidth="1"/>
    <col min="7" max="8" width="18.109375" style="9" customWidth="1"/>
    <col min="9" max="10" width="18.109375" style="7" customWidth="1"/>
    <col min="11" max="14" width="13.44140625" style="1" customWidth="1"/>
    <col min="15" max="15" width="15.21875" style="1" bestFit="1" customWidth="1"/>
    <col min="16" max="17" width="14.6640625" style="1" customWidth="1"/>
    <col min="18" max="18" width="43" style="1" customWidth="1"/>
    <col min="19" max="19" width="12.33203125" style="1" customWidth="1"/>
    <col min="20" max="16384" width="8.88671875" style="1"/>
  </cols>
  <sheetData>
    <row r="1" spans="1:18" s="2" customFormat="1" ht="33" customHeight="1" x14ac:dyDescent="0.3">
      <c r="A1" s="2" t="s">
        <v>0</v>
      </c>
      <c r="B1" s="2" t="s">
        <v>13</v>
      </c>
      <c r="C1" s="2" t="s">
        <v>1</v>
      </c>
      <c r="D1" s="2" t="s">
        <v>2</v>
      </c>
      <c r="E1" s="2" t="s">
        <v>14</v>
      </c>
      <c r="F1" s="2" t="s">
        <v>15</v>
      </c>
      <c r="G1" s="8" t="s">
        <v>10</v>
      </c>
      <c r="H1" s="8" t="s">
        <v>23</v>
      </c>
      <c r="I1" s="6" t="s">
        <v>11</v>
      </c>
      <c r="J1" s="6" t="s">
        <v>12</v>
      </c>
      <c r="K1" s="3" t="s">
        <v>3</v>
      </c>
      <c r="L1" s="3" t="s">
        <v>4</v>
      </c>
      <c r="M1" s="3" t="s">
        <v>26</v>
      </c>
      <c r="N1" s="3" t="s">
        <v>27</v>
      </c>
      <c r="O1" s="2" t="s">
        <v>5</v>
      </c>
      <c r="P1" s="2" t="s">
        <v>6</v>
      </c>
      <c r="Q1" s="2" t="s">
        <v>9</v>
      </c>
      <c r="R1" s="2" t="s">
        <v>7</v>
      </c>
    </row>
    <row r="2" spans="1:18" x14ac:dyDescent="0.3">
      <c r="A2" s="1" t="s">
        <v>8</v>
      </c>
      <c r="B2" s="1" t="s">
        <v>16</v>
      </c>
      <c r="C2" s="1">
        <v>36</v>
      </c>
      <c r="D2" s="1" t="s">
        <v>17</v>
      </c>
      <c r="E2" s="1" t="s">
        <v>18</v>
      </c>
      <c r="F2" s="1" t="s">
        <v>19</v>
      </c>
      <c r="G2" s="9">
        <v>112500</v>
      </c>
      <c r="H2" s="9">
        <f t="shared" ref="H2:H8" si="0">G2/C2</f>
        <v>3125</v>
      </c>
      <c r="I2" s="5">
        <v>1</v>
      </c>
      <c r="J2" s="7">
        <v>1</v>
      </c>
      <c r="K2" s="1">
        <v>0</v>
      </c>
      <c r="L2" s="1">
        <v>1</v>
      </c>
      <c r="M2" s="1" t="s">
        <v>21</v>
      </c>
      <c r="N2" s="1">
        <v>1</v>
      </c>
      <c r="O2" s="1" t="s">
        <v>21</v>
      </c>
      <c r="P2" s="1" t="s">
        <v>21</v>
      </c>
      <c r="Q2" s="4" t="s">
        <v>22</v>
      </c>
    </row>
    <row r="3" spans="1:18" x14ac:dyDescent="0.3">
      <c r="A3" s="1" t="s">
        <v>8</v>
      </c>
      <c r="B3" s="1">
        <v>1989</v>
      </c>
      <c r="C3" s="1">
        <v>42</v>
      </c>
      <c r="D3" s="1" t="s">
        <v>24</v>
      </c>
      <c r="E3" s="1" t="s">
        <v>19</v>
      </c>
      <c r="F3" s="1" t="s">
        <v>25</v>
      </c>
      <c r="G3" s="9">
        <v>129500</v>
      </c>
      <c r="H3" s="9">
        <f t="shared" si="0"/>
        <v>3083.3333333333335</v>
      </c>
      <c r="I3" s="7">
        <v>2</v>
      </c>
      <c r="J3" s="7">
        <v>2</v>
      </c>
      <c r="K3" s="1">
        <v>1</v>
      </c>
      <c r="L3" s="1">
        <v>1</v>
      </c>
      <c r="M3" s="1">
        <v>1</v>
      </c>
      <c r="N3" s="1">
        <v>1</v>
      </c>
      <c r="O3" s="1" t="s">
        <v>28</v>
      </c>
      <c r="P3" s="1" t="s">
        <v>20</v>
      </c>
      <c r="Q3" s="4" t="s">
        <v>29</v>
      </c>
    </row>
    <row r="4" spans="1:18" x14ac:dyDescent="0.3">
      <c r="A4" s="1" t="s">
        <v>8</v>
      </c>
      <c r="B4" s="1" t="s">
        <v>30</v>
      </c>
      <c r="C4" s="1">
        <v>50</v>
      </c>
      <c r="D4" s="1" t="s">
        <v>31</v>
      </c>
      <c r="E4" s="1" t="s">
        <v>32</v>
      </c>
      <c r="F4" s="1" t="s">
        <v>25</v>
      </c>
      <c r="G4" s="9">
        <v>80180</v>
      </c>
      <c r="H4" s="9">
        <f t="shared" si="0"/>
        <v>1603.6</v>
      </c>
      <c r="I4" s="7">
        <v>2</v>
      </c>
      <c r="J4" s="7">
        <v>1</v>
      </c>
      <c r="K4" s="1" t="s">
        <v>21</v>
      </c>
      <c r="L4" s="1" t="s">
        <v>21</v>
      </c>
      <c r="M4" s="1" t="s">
        <v>21</v>
      </c>
      <c r="N4" s="1">
        <v>1</v>
      </c>
      <c r="O4" s="1" t="s">
        <v>33</v>
      </c>
      <c r="P4" s="1" t="s">
        <v>20</v>
      </c>
      <c r="Q4" s="4" t="s">
        <v>34</v>
      </c>
    </row>
    <row r="5" spans="1:18" x14ac:dyDescent="0.3">
      <c r="A5" s="1" t="s">
        <v>8</v>
      </c>
      <c r="B5" s="1" t="s">
        <v>21</v>
      </c>
      <c r="C5" s="1">
        <v>50</v>
      </c>
      <c r="D5" s="1" t="s">
        <v>31</v>
      </c>
      <c r="E5" s="1" t="s">
        <v>21</v>
      </c>
      <c r="F5" s="1" t="s">
        <v>25</v>
      </c>
      <c r="G5" s="9">
        <v>87990</v>
      </c>
      <c r="H5" s="9">
        <f t="shared" si="0"/>
        <v>1759.8</v>
      </c>
      <c r="I5" s="7" t="s">
        <v>21</v>
      </c>
      <c r="J5" s="7">
        <v>1</v>
      </c>
      <c r="K5" s="1" t="s">
        <v>21</v>
      </c>
      <c r="L5" s="1" t="s">
        <v>21</v>
      </c>
      <c r="M5" s="1" t="s">
        <v>21</v>
      </c>
      <c r="N5" s="1" t="s">
        <v>21</v>
      </c>
      <c r="O5" s="1" t="s">
        <v>35</v>
      </c>
      <c r="P5" s="1" t="s">
        <v>20</v>
      </c>
      <c r="Q5" s="4" t="s">
        <v>36</v>
      </c>
    </row>
    <row r="6" spans="1:18" x14ac:dyDescent="0.3">
      <c r="A6" s="1" t="s">
        <v>8</v>
      </c>
      <c r="B6" s="1" t="s">
        <v>21</v>
      </c>
      <c r="C6" s="1">
        <v>46</v>
      </c>
      <c r="D6" s="1" t="s">
        <v>31</v>
      </c>
      <c r="E6" s="1" t="s">
        <v>21</v>
      </c>
      <c r="F6" s="1" t="s">
        <v>21</v>
      </c>
      <c r="G6" s="9">
        <v>148900</v>
      </c>
      <c r="H6" s="9">
        <f t="shared" si="0"/>
        <v>3236.9565217391305</v>
      </c>
      <c r="I6" s="7" t="s">
        <v>21</v>
      </c>
      <c r="J6" s="7" t="s">
        <v>21</v>
      </c>
      <c r="K6" s="7" t="s">
        <v>21</v>
      </c>
      <c r="L6" s="7" t="s">
        <v>21</v>
      </c>
      <c r="M6" s="7" t="s">
        <v>21</v>
      </c>
      <c r="N6" s="7" t="s">
        <v>21</v>
      </c>
      <c r="O6" s="1" t="s">
        <v>37</v>
      </c>
      <c r="P6" s="1" t="s">
        <v>20</v>
      </c>
      <c r="Q6" s="4" t="s">
        <v>38</v>
      </c>
    </row>
    <row r="7" spans="1:18" x14ac:dyDescent="0.3">
      <c r="A7" s="1" t="s">
        <v>8</v>
      </c>
      <c r="B7" s="1" t="s">
        <v>21</v>
      </c>
      <c r="C7" s="1">
        <v>43</v>
      </c>
      <c r="D7" s="1" t="s">
        <v>39</v>
      </c>
      <c r="E7" s="1" t="s">
        <v>21</v>
      </c>
      <c r="F7" s="1" t="s">
        <v>21</v>
      </c>
      <c r="G7" s="9">
        <v>139000</v>
      </c>
      <c r="H7" s="9">
        <f t="shared" si="0"/>
        <v>3232.5581395348836</v>
      </c>
      <c r="I7" s="7">
        <v>3</v>
      </c>
      <c r="J7" s="7">
        <v>1</v>
      </c>
      <c r="K7" s="7" t="s">
        <v>21</v>
      </c>
      <c r="L7" s="7" t="s">
        <v>21</v>
      </c>
      <c r="M7" s="7" t="s">
        <v>21</v>
      </c>
      <c r="N7" s="7" t="s">
        <v>21</v>
      </c>
      <c r="O7" s="1" t="s">
        <v>40</v>
      </c>
      <c r="P7" s="1" t="s">
        <v>20</v>
      </c>
      <c r="Q7" s="4" t="s">
        <v>41</v>
      </c>
    </row>
    <row r="8" spans="1:18" x14ac:dyDescent="0.3">
      <c r="A8" s="1" t="s">
        <v>8</v>
      </c>
      <c r="B8" s="1" t="s">
        <v>21</v>
      </c>
      <c r="C8" s="1">
        <v>45</v>
      </c>
      <c r="D8" s="1" t="s">
        <v>24</v>
      </c>
      <c r="E8" s="1" t="s">
        <v>25</v>
      </c>
      <c r="F8" s="1" t="s">
        <v>19</v>
      </c>
      <c r="G8" s="9">
        <v>118000</v>
      </c>
      <c r="H8" s="9">
        <f t="shared" si="0"/>
        <v>2622.2222222222222</v>
      </c>
      <c r="I8" s="7">
        <v>4</v>
      </c>
      <c r="J8" s="7">
        <v>1</v>
      </c>
      <c r="K8" s="1" t="s">
        <v>21</v>
      </c>
      <c r="L8" s="1" t="s">
        <v>21</v>
      </c>
      <c r="M8" s="1" t="s">
        <v>21</v>
      </c>
      <c r="N8" s="1">
        <v>1</v>
      </c>
      <c r="O8" s="1" t="s">
        <v>24</v>
      </c>
      <c r="P8" s="1" t="s">
        <v>20</v>
      </c>
      <c r="Q8" s="4" t="s">
        <v>73</v>
      </c>
    </row>
  </sheetData>
  <hyperlinks>
    <hyperlink ref="Q2" r:id="rId1"/>
    <hyperlink ref="Q3" r:id="rId2"/>
    <hyperlink ref="Q5" r:id="rId3"/>
    <hyperlink ref="Q8" r:id="rId4"/>
  </hyperlinks>
  <pageMargins left="0.7" right="0.7" top="0.75" bottom="0.75" header="0.3" footer="0.3"/>
  <pageSetup paperSize="9" orientation="portrait" horizontalDpi="4294967293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C14" sqref="C14"/>
    </sheetView>
  </sheetViews>
  <sheetFormatPr baseColWidth="10" defaultRowHeight="14.4" x14ac:dyDescent="0.3"/>
  <cols>
    <col min="6" max="6" width="12.6640625" customWidth="1"/>
    <col min="8" max="8" width="14.33203125" style="1" customWidth="1"/>
    <col min="9" max="9" width="12" bestFit="1" customWidth="1"/>
  </cols>
  <sheetData>
    <row r="1" spans="1:9" x14ac:dyDescent="0.3">
      <c r="B1" s="10" t="s">
        <v>47</v>
      </c>
      <c r="C1" s="1">
        <f>COUNTA(Base!A2:A1048576)</f>
        <v>7</v>
      </c>
    </row>
    <row r="2" spans="1:9" x14ac:dyDescent="0.3">
      <c r="B2" s="10" t="s">
        <v>42</v>
      </c>
      <c r="C2" s="11">
        <f>MIN(Base!$G$2:$G$1048576)</f>
        <v>80180</v>
      </c>
    </row>
    <row r="3" spans="1:9" x14ac:dyDescent="0.3">
      <c r="B3" s="10" t="s">
        <v>44</v>
      </c>
      <c r="C3" s="11">
        <f>MAX(Base!$G$2:$G$1048576)</f>
        <v>148900</v>
      </c>
    </row>
    <row r="4" spans="1:9" x14ac:dyDescent="0.3">
      <c r="B4" s="10" t="s">
        <v>43</v>
      </c>
      <c r="C4" s="11">
        <f>AVERAGE(Base!$G$2:$G$1048576)</f>
        <v>116581.42857142857</v>
      </c>
    </row>
    <row r="5" spans="1:9" x14ac:dyDescent="0.3">
      <c r="B5" s="10" t="s">
        <v>45</v>
      </c>
      <c r="C5" s="12">
        <v>0.05</v>
      </c>
    </row>
    <row r="6" spans="1:9" x14ac:dyDescent="0.3">
      <c r="B6" s="10" t="s">
        <v>46</v>
      </c>
      <c r="C6" s="11">
        <f>C4*(1+C5)</f>
        <v>122410.5</v>
      </c>
      <c r="D6" s="1"/>
    </row>
    <row r="8" spans="1:9" ht="13.8" customHeight="1" x14ac:dyDescent="0.3">
      <c r="C8" s="10"/>
      <c r="D8" s="11"/>
    </row>
    <row r="9" spans="1:9" x14ac:dyDescent="0.3">
      <c r="B9" s="10" t="s">
        <v>47</v>
      </c>
      <c r="C9" s="2">
        <v>2</v>
      </c>
    </row>
    <row r="10" spans="1:9" x14ac:dyDescent="0.3">
      <c r="H10" s="2"/>
    </row>
    <row r="11" spans="1:9" x14ac:dyDescent="0.3">
      <c r="B11" s="10" t="s">
        <v>74</v>
      </c>
      <c r="C11" s="2" t="s">
        <v>63</v>
      </c>
      <c r="D11" s="2" t="s">
        <v>64</v>
      </c>
      <c r="E11" s="2" t="s">
        <v>66</v>
      </c>
      <c r="F11" s="2" t="s">
        <v>72</v>
      </c>
      <c r="G11" s="2" t="s">
        <v>65</v>
      </c>
      <c r="H11" s="2" t="s">
        <v>75</v>
      </c>
      <c r="I11" s="2" t="s">
        <v>80</v>
      </c>
    </row>
    <row r="12" spans="1:9" x14ac:dyDescent="0.3">
      <c r="A12" t="s">
        <v>48</v>
      </c>
      <c r="B12" s="13">
        <v>600</v>
      </c>
      <c r="C12" s="11">
        <f t="shared" ref="C12:C31" si="0">F12*$C$9*B12</f>
        <v>14400</v>
      </c>
      <c r="D12" s="11">
        <v>400</v>
      </c>
      <c r="E12" s="11">
        <f t="shared" ref="E12:E31" si="1">C12-D12</f>
        <v>14000</v>
      </c>
      <c r="F12" s="1">
        <v>12</v>
      </c>
      <c r="G12" s="11">
        <f>SUM($C$12:C12)-SUM($D$12:D12)</f>
        <v>14000</v>
      </c>
      <c r="H12" s="13">
        <f>$C$6*$C$9</f>
        <v>244821</v>
      </c>
      <c r="I12" s="11">
        <f>G12-H12</f>
        <v>-230821</v>
      </c>
    </row>
    <row r="13" spans="1:9" x14ac:dyDescent="0.3">
      <c r="A13" t="s">
        <v>49</v>
      </c>
      <c r="B13" s="13">
        <v>600</v>
      </c>
      <c r="C13" s="11">
        <f t="shared" si="0"/>
        <v>13200</v>
      </c>
      <c r="D13" s="11">
        <v>400</v>
      </c>
      <c r="E13" s="11">
        <f t="shared" si="1"/>
        <v>12800</v>
      </c>
      <c r="F13" s="1">
        <v>11</v>
      </c>
      <c r="G13" s="11">
        <f>SUM($C$12:C13)-SUM($D$12:D13)</f>
        <v>26800</v>
      </c>
      <c r="H13" s="13">
        <f t="shared" ref="H13:H35" si="2">$C$6*$C$9</f>
        <v>244821</v>
      </c>
      <c r="I13" s="11">
        <f t="shared" ref="I13:I35" si="3">G13-H13</f>
        <v>-218021</v>
      </c>
    </row>
    <row r="14" spans="1:9" x14ac:dyDescent="0.3">
      <c r="A14" t="s">
        <v>50</v>
      </c>
      <c r="B14" s="13">
        <v>600</v>
      </c>
      <c r="C14" s="11">
        <f t="shared" si="0"/>
        <v>13200</v>
      </c>
      <c r="D14" s="11">
        <v>400</v>
      </c>
      <c r="E14" s="11">
        <f t="shared" si="1"/>
        <v>12800</v>
      </c>
      <c r="F14" s="1">
        <v>11</v>
      </c>
      <c r="G14" s="11">
        <f>SUM($C$12:C14)-SUM($D$12:D14)</f>
        <v>39600</v>
      </c>
      <c r="H14" s="13">
        <f t="shared" si="2"/>
        <v>244821</v>
      </c>
      <c r="I14" s="11">
        <f t="shared" si="3"/>
        <v>-205221</v>
      </c>
    </row>
    <row r="15" spans="1:9" x14ac:dyDescent="0.3">
      <c r="A15" t="s">
        <v>51</v>
      </c>
      <c r="B15" s="13">
        <v>600</v>
      </c>
      <c r="C15" s="11">
        <f t="shared" si="0"/>
        <v>14400</v>
      </c>
      <c r="D15" s="11">
        <v>400</v>
      </c>
      <c r="E15" s="11">
        <f t="shared" si="1"/>
        <v>14000</v>
      </c>
      <c r="F15" s="1">
        <v>12</v>
      </c>
      <c r="G15" s="11">
        <f>SUM($C$12:C15)-SUM($D$12:D15)</f>
        <v>53600</v>
      </c>
      <c r="H15" s="13">
        <f t="shared" si="2"/>
        <v>244821</v>
      </c>
      <c r="I15" s="11">
        <f t="shared" si="3"/>
        <v>-191221</v>
      </c>
    </row>
    <row r="16" spans="1:9" x14ac:dyDescent="0.3">
      <c r="A16" t="s">
        <v>52</v>
      </c>
      <c r="B16" s="13">
        <v>600</v>
      </c>
      <c r="C16" s="11">
        <f t="shared" si="0"/>
        <v>13200</v>
      </c>
      <c r="D16" s="11">
        <v>400</v>
      </c>
      <c r="E16" s="11">
        <f t="shared" si="1"/>
        <v>12800</v>
      </c>
      <c r="F16" s="1">
        <v>11</v>
      </c>
      <c r="G16" s="11">
        <f>SUM($C$12:C16)-SUM($D$12:D16)</f>
        <v>66400</v>
      </c>
      <c r="H16" s="13">
        <f t="shared" si="2"/>
        <v>244821</v>
      </c>
      <c r="I16" s="11">
        <f t="shared" si="3"/>
        <v>-178421</v>
      </c>
    </row>
    <row r="17" spans="1:9" x14ac:dyDescent="0.3">
      <c r="A17" t="s">
        <v>53</v>
      </c>
      <c r="B17" s="13">
        <v>600</v>
      </c>
      <c r="C17" s="11">
        <f t="shared" si="0"/>
        <v>13200</v>
      </c>
      <c r="D17" s="11">
        <v>400</v>
      </c>
      <c r="E17" s="11">
        <f t="shared" si="1"/>
        <v>12800</v>
      </c>
      <c r="F17" s="1">
        <v>11</v>
      </c>
      <c r="G17" s="11">
        <f>SUM($C$12:C17)-SUM($D$12:D17)</f>
        <v>79200</v>
      </c>
      <c r="H17" s="13">
        <f t="shared" si="2"/>
        <v>244821</v>
      </c>
      <c r="I17" s="11">
        <f t="shared" si="3"/>
        <v>-165621</v>
      </c>
    </row>
    <row r="18" spans="1:9" x14ac:dyDescent="0.3">
      <c r="A18" t="s">
        <v>54</v>
      </c>
      <c r="B18" s="13">
        <v>600</v>
      </c>
      <c r="C18" s="11">
        <f t="shared" si="0"/>
        <v>14400</v>
      </c>
      <c r="D18" s="11">
        <v>400</v>
      </c>
      <c r="E18" s="11">
        <f t="shared" si="1"/>
        <v>14000</v>
      </c>
      <c r="F18" s="1">
        <v>12</v>
      </c>
      <c r="G18" s="11">
        <f>SUM($C$12:C18)-SUM($D$12:D18)</f>
        <v>93200</v>
      </c>
      <c r="H18" s="13">
        <f t="shared" si="2"/>
        <v>244821</v>
      </c>
      <c r="I18" s="11">
        <f t="shared" si="3"/>
        <v>-151621</v>
      </c>
    </row>
    <row r="19" spans="1:9" x14ac:dyDescent="0.3">
      <c r="A19" t="s">
        <v>55</v>
      </c>
      <c r="B19" s="13">
        <v>600</v>
      </c>
      <c r="C19" s="11">
        <f t="shared" si="0"/>
        <v>13200</v>
      </c>
      <c r="D19" s="11">
        <v>400</v>
      </c>
      <c r="E19" s="11">
        <f t="shared" si="1"/>
        <v>12800</v>
      </c>
      <c r="F19" s="1">
        <v>11</v>
      </c>
      <c r="G19" s="11">
        <f>SUM($C$12:C19)-SUM($D$12:D19)</f>
        <v>106000</v>
      </c>
      <c r="H19" s="13">
        <f t="shared" si="2"/>
        <v>244821</v>
      </c>
      <c r="I19" s="11">
        <f t="shared" si="3"/>
        <v>-138821</v>
      </c>
    </row>
    <row r="20" spans="1:9" x14ac:dyDescent="0.3">
      <c r="A20" t="s">
        <v>56</v>
      </c>
      <c r="B20" s="13">
        <v>600</v>
      </c>
      <c r="C20" s="11">
        <f t="shared" si="0"/>
        <v>13200</v>
      </c>
      <c r="D20" s="11">
        <v>400</v>
      </c>
      <c r="E20" s="11">
        <f t="shared" si="1"/>
        <v>12800</v>
      </c>
      <c r="F20" s="1">
        <v>11</v>
      </c>
      <c r="G20" s="11">
        <f>SUM($C$12:C20)-SUM($D$12:D20)</f>
        <v>118800</v>
      </c>
      <c r="H20" s="13">
        <f t="shared" si="2"/>
        <v>244821</v>
      </c>
      <c r="I20" s="11">
        <f t="shared" si="3"/>
        <v>-126021</v>
      </c>
    </row>
    <row r="21" spans="1:9" x14ac:dyDescent="0.3">
      <c r="A21" t="s">
        <v>57</v>
      </c>
      <c r="B21" s="13">
        <v>600</v>
      </c>
      <c r="C21" s="11">
        <f t="shared" si="0"/>
        <v>14400</v>
      </c>
      <c r="D21" s="11">
        <v>400</v>
      </c>
      <c r="E21" s="11">
        <f t="shared" si="1"/>
        <v>14000</v>
      </c>
      <c r="F21" s="1">
        <v>12</v>
      </c>
      <c r="G21" s="11">
        <f>SUM($C$12:C21)-SUM($D$12:D21)</f>
        <v>132800</v>
      </c>
      <c r="H21" s="13">
        <f t="shared" si="2"/>
        <v>244821</v>
      </c>
      <c r="I21" s="11">
        <f t="shared" si="3"/>
        <v>-112021</v>
      </c>
    </row>
    <row r="22" spans="1:9" x14ac:dyDescent="0.3">
      <c r="A22" t="s">
        <v>58</v>
      </c>
      <c r="B22" s="13">
        <v>600</v>
      </c>
      <c r="C22" s="11">
        <f t="shared" si="0"/>
        <v>13200</v>
      </c>
      <c r="D22" s="11">
        <v>400</v>
      </c>
      <c r="E22" s="11">
        <f t="shared" si="1"/>
        <v>12800</v>
      </c>
      <c r="F22" s="1">
        <v>11</v>
      </c>
      <c r="G22" s="11">
        <f>SUM($C$12:C22)-SUM($D$12:D22)</f>
        <v>145600</v>
      </c>
      <c r="H22" s="13">
        <f t="shared" si="2"/>
        <v>244821</v>
      </c>
      <c r="I22" s="11">
        <f t="shared" si="3"/>
        <v>-99221</v>
      </c>
    </row>
    <row r="23" spans="1:9" x14ac:dyDescent="0.3">
      <c r="A23" t="s">
        <v>59</v>
      </c>
      <c r="B23" s="13">
        <v>600</v>
      </c>
      <c r="C23" s="11">
        <f t="shared" si="0"/>
        <v>13200</v>
      </c>
      <c r="D23" s="11">
        <v>400</v>
      </c>
      <c r="E23" s="11">
        <f t="shared" si="1"/>
        <v>12800</v>
      </c>
      <c r="F23" s="1">
        <v>11</v>
      </c>
      <c r="G23" s="11">
        <f>SUM($C$12:C23)-SUM($D$12:D23)</f>
        <v>158400</v>
      </c>
      <c r="H23" s="13">
        <f t="shared" si="2"/>
        <v>244821</v>
      </c>
      <c r="I23" s="11">
        <f t="shared" si="3"/>
        <v>-86421</v>
      </c>
    </row>
    <row r="24" spans="1:9" x14ac:dyDescent="0.3">
      <c r="A24" t="s">
        <v>60</v>
      </c>
      <c r="B24" s="13">
        <v>600</v>
      </c>
      <c r="C24" s="11">
        <f t="shared" si="0"/>
        <v>13200</v>
      </c>
      <c r="D24" s="11">
        <v>400</v>
      </c>
      <c r="E24" s="11">
        <f t="shared" si="1"/>
        <v>12800</v>
      </c>
      <c r="F24" s="1">
        <v>11</v>
      </c>
      <c r="G24" s="11">
        <f>SUM($C$12:C24)-SUM($D$12:D24)</f>
        <v>171200</v>
      </c>
      <c r="H24" s="13">
        <f t="shared" si="2"/>
        <v>244821</v>
      </c>
      <c r="I24" s="11">
        <f t="shared" si="3"/>
        <v>-73621</v>
      </c>
    </row>
    <row r="25" spans="1:9" x14ac:dyDescent="0.3">
      <c r="A25" t="s">
        <v>61</v>
      </c>
      <c r="B25" s="13">
        <v>600</v>
      </c>
      <c r="C25" s="11">
        <f t="shared" si="0"/>
        <v>14400</v>
      </c>
      <c r="D25" s="11">
        <v>400</v>
      </c>
      <c r="E25" s="11">
        <f t="shared" si="1"/>
        <v>14000</v>
      </c>
      <c r="F25" s="1">
        <v>12</v>
      </c>
      <c r="G25" s="11">
        <f>SUM($C$12:C25)-SUM($D$12:D25)</f>
        <v>185200</v>
      </c>
      <c r="H25" s="13">
        <f t="shared" si="2"/>
        <v>244821</v>
      </c>
      <c r="I25" s="11">
        <f t="shared" si="3"/>
        <v>-59621</v>
      </c>
    </row>
    <row r="26" spans="1:9" x14ac:dyDescent="0.3">
      <c r="A26" t="s">
        <v>62</v>
      </c>
      <c r="B26" s="13">
        <v>600</v>
      </c>
      <c r="C26" s="11">
        <f t="shared" si="0"/>
        <v>13200</v>
      </c>
      <c r="D26" s="11">
        <v>400</v>
      </c>
      <c r="E26" s="11">
        <f t="shared" si="1"/>
        <v>12800</v>
      </c>
      <c r="F26" s="1">
        <v>11</v>
      </c>
      <c r="G26" s="11">
        <f>SUM($C$12:C26)-SUM($D$12:D26)</f>
        <v>198000</v>
      </c>
      <c r="H26" s="13">
        <f t="shared" si="2"/>
        <v>244821</v>
      </c>
      <c r="I26" s="11">
        <f t="shared" si="3"/>
        <v>-46821</v>
      </c>
    </row>
    <row r="27" spans="1:9" x14ac:dyDescent="0.3">
      <c r="A27" t="s">
        <v>67</v>
      </c>
      <c r="B27" s="13">
        <v>600</v>
      </c>
      <c r="C27" s="11">
        <f t="shared" si="0"/>
        <v>13200</v>
      </c>
      <c r="D27" s="11">
        <v>400</v>
      </c>
      <c r="E27" s="11">
        <f t="shared" si="1"/>
        <v>12800</v>
      </c>
      <c r="F27" s="1">
        <v>11</v>
      </c>
      <c r="G27" s="11">
        <f>SUM($C$12:C27)-SUM($D$12:D27)</f>
        <v>210800</v>
      </c>
      <c r="H27" s="13">
        <f t="shared" si="2"/>
        <v>244821</v>
      </c>
      <c r="I27" s="11">
        <f t="shared" si="3"/>
        <v>-34021</v>
      </c>
    </row>
    <row r="28" spans="1:9" x14ac:dyDescent="0.3">
      <c r="A28" t="s">
        <v>68</v>
      </c>
      <c r="B28" s="13">
        <v>600</v>
      </c>
      <c r="C28" s="11">
        <f t="shared" si="0"/>
        <v>13200</v>
      </c>
      <c r="D28" s="11">
        <v>400</v>
      </c>
      <c r="E28" s="11">
        <f t="shared" si="1"/>
        <v>12800</v>
      </c>
      <c r="F28" s="1">
        <v>11</v>
      </c>
      <c r="G28" s="11">
        <f>SUM($C$12:C28)-SUM($D$12:D28)</f>
        <v>223600</v>
      </c>
      <c r="H28" s="13">
        <f t="shared" si="2"/>
        <v>244821</v>
      </c>
      <c r="I28" s="11">
        <f t="shared" si="3"/>
        <v>-21221</v>
      </c>
    </row>
    <row r="29" spans="1:9" x14ac:dyDescent="0.3">
      <c r="A29" t="s">
        <v>69</v>
      </c>
      <c r="B29" s="13">
        <v>600</v>
      </c>
      <c r="C29" s="11">
        <f t="shared" si="0"/>
        <v>14400</v>
      </c>
      <c r="D29" s="11">
        <v>400</v>
      </c>
      <c r="E29" s="11">
        <f t="shared" si="1"/>
        <v>14000</v>
      </c>
      <c r="F29" s="1">
        <v>12</v>
      </c>
      <c r="G29" s="11">
        <f>SUM($C$12:C29)-SUM($D$12:D29)</f>
        <v>237600</v>
      </c>
      <c r="H29" s="13">
        <f t="shared" si="2"/>
        <v>244821</v>
      </c>
      <c r="I29" s="11">
        <f t="shared" si="3"/>
        <v>-7221</v>
      </c>
    </row>
    <row r="30" spans="1:9" x14ac:dyDescent="0.3">
      <c r="A30" t="s">
        <v>70</v>
      </c>
      <c r="B30" s="13">
        <v>600</v>
      </c>
      <c r="C30" s="11">
        <f t="shared" si="0"/>
        <v>13200</v>
      </c>
      <c r="D30" s="11">
        <v>400</v>
      </c>
      <c r="E30" s="11">
        <f t="shared" si="1"/>
        <v>12800</v>
      </c>
      <c r="F30" s="1">
        <v>11</v>
      </c>
      <c r="G30" s="11">
        <f>SUM($C$12:C30)-SUM($D$12:D30)</f>
        <v>250400</v>
      </c>
      <c r="H30" s="13">
        <f t="shared" si="2"/>
        <v>244821</v>
      </c>
      <c r="I30" s="11">
        <f t="shared" si="3"/>
        <v>5579</v>
      </c>
    </row>
    <row r="31" spans="1:9" x14ac:dyDescent="0.3">
      <c r="A31" t="s">
        <v>71</v>
      </c>
      <c r="B31" s="13">
        <v>600</v>
      </c>
      <c r="C31" s="11">
        <f t="shared" si="0"/>
        <v>13200</v>
      </c>
      <c r="D31" s="11">
        <v>400</v>
      </c>
      <c r="E31" s="11">
        <f t="shared" si="1"/>
        <v>12800</v>
      </c>
      <c r="F31" s="1">
        <v>11</v>
      </c>
      <c r="G31" s="11">
        <f>SUM($C$12:C31)-SUM($D$12:D31)</f>
        <v>263200</v>
      </c>
      <c r="H31" s="13">
        <f t="shared" si="2"/>
        <v>244821</v>
      </c>
      <c r="I31" s="11">
        <f t="shared" si="3"/>
        <v>18379</v>
      </c>
    </row>
    <row r="32" spans="1:9" x14ac:dyDescent="0.3">
      <c r="A32" t="s">
        <v>76</v>
      </c>
      <c r="B32" s="13">
        <v>601</v>
      </c>
      <c r="C32" s="11">
        <f t="shared" ref="C32:C35" si="4">F32*$C$9*B32</f>
        <v>13222</v>
      </c>
      <c r="D32" s="11">
        <v>401</v>
      </c>
      <c r="E32" s="11">
        <f t="shared" ref="E32:E35" si="5">C32-D32</f>
        <v>12821</v>
      </c>
      <c r="F32" s="1">
        <v>11</v>
      </c>
      <c r="G32" s="11">
        <f>SUM($C$12:C32)-SUM($D$12:D32)</f>
        <v>276021</v>
      </c>
      <c r="H32" s="13">
        <f t="shared" si="2"/>
        <v>244821</v>
      </c>
      <c r="I32" s="11">
        <f t="shared" si="3"/>
        <v>31200</v>
      </c>
    </row>
    <row r="33" spans="1:9" x14ac:dyDescent="0.3">
      <c r="A33" t="s">
        <v>77</v>
      </c>
      <c r="B33" s="13">
        <v>602</v>
      </c>
      <c r="C33" s="11">
        <f t="shared" si="4"/>
        <v>14448</v>
      </c>
      <c r="D33" s="11">
        <v>402</v>
      </c>
      <c r="E33" s="11">
        <f t="shared" si="5"/>
        <v>14046</v>
      </c>
      <c r="F33" s="1">
        <v>12</v>
      </c>
      <c r="G33" s="11">
        <f>SUM($C$12:C33)-SUM($D$12:D33)</f>
        <v>290067</v>
      </c>
      <c r="H33" s="13">
        <f t="shared" si="2"/>
        <v>244821</v>
      </c>
      <c r="I33" s="11">
        <f t="shared" si="3"/>
        <v>45246</v>
      </c>
    </row>
    <row r="34" spans="1:9" x14ac:dyDescent="0.3">
      <c r="A34" t="s">
        <v>78</v>
      </c>
      <c r="B34" s="13">
        <v>603</v>
      </c>
      <c r="C34" s="11">
        <f t="shared" si="4"/>
        <v>13266</v>
      </c>
      <c r="D34" s="11">
        <v>403</v>
      </c>
      <c r="E34" s="11">
        <f t="shared" si="5"/>
        <v>12863</v>
      </c>
      <c r="F34" s="1">
        <v>11</v>
      </c>
      <c r="G34" s="11">
        <f>SUM($C$12:C34)-SUM($D$12:D34)</f>
        <v>302930</v>
      </c>
      <c r="H34" s="13">
        <f t="shared" si="2"/>
        <v>244821</v>
      </c>
      <c r="I34" s="11">
        <f t="shared" si="3"/>
        <v>58109</v>
      </c>
    </row>
    <row r="35" spans="1:9" x14ac:dyDescent="0.3">
      <c r="A35" t="s">
        <v>79</v>
      </c>
      <c r="B35" s="13">
        <v>604</v>
      </c>
      <c r="C35" s="11">
        <f t="shared" si="4"/>
        <v>13288</v>
      </c>
      <c r="D35" s="11">
        <v>404</v>
      </c>
      <c r="E35" s="11">
        <f t="shared" si="5"/>
        <v>12884</v>
      </c>
      <c r="F35" s="1">
        <v>11</v>
      </c>
      <c r="G35" s="11">
        <f>SUM($C$12:C35)-SUM($D$12:D35)</f>
        <v>315814</v>
      </c>
      <c r="H35" s="13">
        <f t="shared" si="2"/>
        <v>244821</v>
      </c>
      <c r="I35" s="11">
        <f t="shared" si="3"/>
        <v>70993</v>
      </c>
    </row>
  </sheetData>
  <dataValidations count="1">
    <dataValidation type="list" allowBlank="1" showInputMessage="1" showErrorMessage="1" sqref="C9">
      <formula1>"1,2,3,4,5,6,7,8,9,10,11,12,13,14,15"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4" sqref="O14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Projet 1</vt:lpstr>
      <vt:lpstr>Graphique Projet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2016-03-11T08:09:55Z</dcterms:modified>
</cp:coreProperties>
</file>