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0" yWindow="-15" windowWidth="15405" windowHeight="8325" tabRatio="564"/>
  </bookViews>
  <sheets>
    <sheet name="ordre de mérites" sheetId="2" r:id="rId1"/>
    <sheet name="Module2" sheetId="4" state="veryHidden" r:id=""/>
    <sheet name="Module1" sheetId="5" state="veryHidden" r:id=""/>
  </sheets>
  <definedNames>
    <definedName name="_Fill" localSheetId="0" hidden="1">'ordre de mérites'!#REF!</definedName>
    <definedName name="_Fill" hidden="1">#REF!</definedName>
    <definedName name="_xlnm._FilterDatabase" localSheetId="0" hidden="1">'ordre de mérites'!$A$1:$AK$50</definedName>
    <definedName name="_Key1" hidden="1">#REF!</definedName>
    <definedName name="_Order1" hidden="1">0</definedName>
    <definedName name="_Sort" hidden="1">#REF!</definedName>
    <definedName name="affichagetri">#REF!</definedName>
    <definedName name="alpha">#REF!</definedName>
    <definedName name="alphabétique">#REF!</definedName>
    <definedName name="alphagénéral">#REF!</definedName>
    <definedName name="data">#REF!</definedName>
    <definedName name="décisionjury">#REF!</definedName>
    <definedName name="décisionjury2">#REF!</definedName>
    <definedName name="délibé">'ordre de mérites'!$A$1:$AN$94</definedName>
    <definedName name="delibec">'ordre de mérites'!$A$11:$AN$94</definedName>
    <definedName name="impalpha">#REF!</definedName>
    <definedName name="Impres_titres_MI" localSheetId="0">'ordre de mérites'!$1:$10,'ordre de mérites'!$A:$C</definedName>
    <definedName name="_xlnm.Print_Titles" localSheetId="0">'ordre de mérites'!$1:$10</definedName>
    <definedName name="Travail">#REF!</definedName>
    <definedName name="_xlnm.Print_Area" localSheetId="0">'ordre de mérites'!$A$1:$AN$50</definedName>
  </definedNames>
  <calcPr calcId="125725" iterateCount="1000" calcOnSave="0"/>
</workbook>
</file>

<file path=xl/calcChain.xml><?xml version="1.0" encoding="utf-8"?>
<calcChain xmlns="http://schemas.openxmlformats.org/spreadsheetml/2006/main">
  <c r="AI30" i="2"/>
  <c r="AH30"/>
  <c r="AG30"/>
  <c r="AF30"/>
  <c r="AE30"/>
  <c r="AD30"/>
  <c r="U30"/>
  <c r="T30"/>
  <c r="S30"/>
  <c r="X30" s="1"/>
  <c r="R30"/>
  <c r="AJ30" s="1"/>
  <c r="AI31"/>
  <c r="AH31"/>
  <c r="AG31"/>
  <c r="AF31"/>
  <c r="AE31"/>
  <c r="AD31"/>
  <c r="U31"/>
  <c r="T31"/>
  <c r="S31"/>
  <c r="X31" s="1"/>
  <c r="R31"/>
  <c r="AJ31" s="1"/>
  <c r="Q31"/>
  <c r="AI47"/>
  <c r="AH47"/>
  <c r="AG47"/>
  <c r="AF47"/>
  <c r="AE47"/>
  <c r="AD47"/>
  <c r="U47"/>
  <c r="T47"/>
  <c r="V47" s="1"/>
  <c r="S47"/>
  <c r="X47" s="1"/>
  <c r="R47"/>
  <c r="AJ47" s="1"/>
  <c r="AI51"/>
  <c r="AH51"/>
  <c r="AG51"/>
  <c r="AF51"/>
  <c r="AE51"/>
  <c r="AD51"/>
  <c r="U51"/>
  <c r="T51"/>
  <c r="V51" s="1"/>
  <c r="S51"/>
  <c r="X51" s="1"/>
  <c r="R51"/>
  <c r="AJ51" s="1"/>
  <c r="AI33"/>
  <c r="AH33"/>
  <c r="AG33"/>
  <c r="AF33"/>
  <c r="AE33"/>
  <c r="AD33"/>
  <c r="U33"/>
  <c r="T33"/>
  <c r="S33"/>
  <c r="X33" s="1"/>
  <c r="R33"/>
  <c r="AJ33" s="1"/>
  <c r="AI12"/>
  <c r="AH12"/>
  <c r="AG12"/>
  <c r="AF12"/>
  <c r="AE12"/>
  <c r="AD12"/>
  <c r="U12"/>
  <c r="T12"/>
  <c r="V12" s="1"/>
  <c r="S12"/>
  <c r="X12" s="1"/>
  <c r="R12"/>
  <c r="Q12" s="1"/>
  <c r="AI57"/>
  <c r="AH57"/>
  <c r="AG57"/>
  <c r="AF57"/>
  <c r="AE57"/>
  <c r="AD57"/>
  <c r="U57"/>
  <c r="T57"/>
  <c r="S57"/>
  <c r="X57" s="1"/>
  <c r="R57"/>
  <c r="AJ57" s="1"/>
  <c r="AI24"/>
  <c r="AH24"/>
  <c r="AG24"/>
  <c r="AF24"/>
  <c r="AE24"/>
  <c r="AD24"/>
  <c r="U24"/>
  <c r="T24"/>
  <c r="V24" s="1"/>
  <c r="S24"/>
  <c r="X24" s="1"/>
  <c r="R24"/>
  <c r="Q24" s="1"/>
  <c r="AI66"/>
  <c r="AH66"/>
  <c r="AG66"/>
  <c r="AF66"/>
  <c r="AE66"/>
  <c r="AD66"/>
  <c r="U66"/>
  <c r="T66"/>
  <c r="V66" s="1"/>
  <c r="S66"/>
  <c r="X66" s="1"/>
  <c r="R66"/>
  <c r="Q66" s="1"/>
  <c r="AI83"/>
  <c r="AH83"/>
  <c r="AG83"/>
  <c r="AF83"/>
  <c r="AE83"/>
  <c r="AD83"/>
  <c r="U83"/>
  <c r="T83"/>
  <c r="V83" s="1"/>
  <c r="S83"/>
  <c r="X83" s="1"/>
  <c r="R83"/>
  <c r="Q83" s="1"/>
  <c r="AI78"/>
  <c r="AH78"/>
  <c r="AG78"/>
  <c r="AF78"/>
  <c r="AE78"/>
  <c r="AD78"/>
  <c r="U78"/>
  <c r="T78"/>
  <c r="V78" s="1"/>
  <c r="S78"/>
  <c r="X78" s="1"/>
  <c r="R78"/>
  <c r="Q78" s="1"/>
  <c r="AI89"/>
  <c r="AH89"/>
  <c r="AG89"/>
  <c r="AF89"/>
  <c r="AE89"/>
  <c r="AD89"/>
  <c r="U89"/>
  <c r="T89"/>
  <c r="V89" s="1"/>
  <c r="S89"/>
  <c r="X89" s="1"/>
  <c r="R89"/>
  <c r="Q89" s="1"/>
  <c r="AI27"/>
  <c r="AH27"/>
  <c r="AG27"/>
  <c r="AF27"/>
  <c r="AE27"/>
  <c r="AD27"/>
  <c r="U27"/>
  <c r="T27"/>
  <c r="S27"/>
  <c r="X27" s="1"/>
  <c r="R27"/>
  <c r="AJ27" s="1"/>
  <c r="AI85"/>
  <c r="AH85"/>
  <c r="AG85"/>
  <c r="AF85"/>
  <c r="AE85"/>
  <c r="AD85"/>
  <c r="U85"/>
  <c r="T85"/>
  <c r="S85"/>
  <c r="X85" s="1"/>
  <c r="R85"/>
  <c r="AJ85" s="1"/>
  <c r="AI75"/>
  <c r="AH75"/>
  <c r="AG75"/>
  <c r="AF75"/>
  <c r="AE75"/>
  <c r="AD75"/>
  <c r="U75"/>
  <c r="T75"/>
  <c r="S75"/>
  <c r="X75" s="1"/>
  <c r="R75"/>
  <c r="AJ75" s="1"/>
  <c r="AI56"/>
  <c r="AH56"/>
  <c r="AG56"/>
  <c r="AF56"/>
  <c r="AE56"/>
  <c r="AD56"/>
  <c r="U56"/>
  <c r="T56"/>
  <c r="S56"/>
  <c r="X56" s="1"/>
  <c r="R56"/>
  <c r="AJ56" s="1"/>
  <c r="Q56"/>
  <c r="AI84"/>
  <c r="AH84"/>
  <c r="AG84"/>
  <c r="AF84"/>
  <c r="AE84"/>
  <c r="AD84"/>
  <c r="U84"/>
  <c r="T84"/>
  <c r="V84" s="1"/>
  <c r="S84"/>
  <c r="X84" s="1"/>
  <c r="R84"/>
  <c r="AJ84" s="1"/>
  <c r="AI68"/>
  <c r="AH68"/>
  <c r="AG68"/>
  <c r="AF68"/>
  <c r="AE68"/>
  <c r="AD68"/>
  <c r="U68"/>
  <c r="T68"/>
  <c r="S68"/>
  <c r="X68" s="1"/>
  <c r="R68"/>
  <c r="AJ68" s="1"/>
  <c r="AK68" s="1"/>
  <c r="AI23"/>
  <c r="AH23"/>
  <c r="AG23"/>
  <c r="AF23"/>
  <c r="AE23"/>
  <c r="AD23"/>
  <c r="U23"/>
  <c r="T23"/>
  <c r="S23"/>
  <c r="X23" s="1"/>
  <c r="R23"/>
  <c r="AJ23" s="1"/>
  <c r="AI67"/>
  <c r="AH67"/>
  <c r="AG67"/>
  <c r="AF67"/>
  <c r="AE67"/>
  <c r="AD67"/>
  <c r="U67"/>
  <c r="T67"/>
  <c r="S67"/>
  <c r="X67" s="1"/>
  <c r="R67"/>
  <c r="AJ67" s="1"/>
  <c r="Q67"/>
  <c r="AI45"/>
  <c r="AH45"/>
  <c r="AG45"/>
  <c r="AF45"/>
  <c r="AE45"/>
  <c r="AD45"/>
  <c r="U45"/>
  <c r="T45"/>
  <c r="S45"/>
  <c r="X45" s="1"/>
  <c r="R45"/>
  <c r="AJ45" s="1"/>
  <c r="AI71"/>
  <c r="AH71"/>
  <c r="AG71"/>
  <c r="AF71"/>
  <c r="AE71"/>
  <c r="AD71"/>
  <c r="U71"/>
  <c r="T71"/>
  <c r="S71"/>
  <c r="X71" s="1"/>
  <c r="R71"/>
  <c r="AJ71" s="1"/>
  <c r="AI59"/>
  <c r="AH59"/>
  <c r="AG59"/>
  <c r="AF59"/>
  <c r="AE59"/>
  <c r="AD59"/>
  <c r="U59"/>
  <c r="T59"/>
  <c r="S59"/>
  <c r="X59" s="1"/>
  <c r="R59"/>
  <c r="AJ59" s="1"/>
  <c r="AI70"/>
  <c r="AH70"/>
  <c r="AG70"/>
  <c r="AF70"/>
  <c r="AE70"/>
  <c r="AD70"/>
  <c r="U70"/>
  <c r="T70"/>
  <c r="S70"/>
  <c r="X70" s="1"/>
  <c r="R70"/>
  <c r="AJ70" s="1"/>
  <c r="Q70"/>
  <c r="AI72"/>
  <c r="AH72"/>
  <c r="AG72"/>
  <c r="AF72"/>
  <c r="AE72"/>
  <c r="AD72"/>
  <c r="U72"/>
  <c r="T72"/>
  <c r="S72"/>
  <c r="X72" s="1"/>
  <c r="R72"/>
  <c r="AJ72" s="1"/>
  <c r="AI29"/>
  <c r="AH29"/>
  <c r="AG29"/>
  <c r="AF29"/>
  <c r="AE29"/>
  <c r="AD29"/>
  <c r="U29"/>
  <c r="T29"/>
  <c r="S29"/>
  <c r="X29" s="1"/>
  <c r="R29"/>
  <c r="AJ29" s="1"/>
  <c r="AI74"/>
  <c r="AH74"/>
  <c r="AG74"/>
  <c r="AF74"/>
  <c r="AE74"/>
  <c r="AD74"/>
  <c r="U74"/>
  <c r="T74"/>
  <c r="S74"/>
  <c r="X74" s="1"/>
  <c r="R74"/>
  <c r="AJ74" s="1"/>
  <c r="AI34"/>
  <c r="AH34"/>
  <c r="AG34"/>
  <c r="AF34"/>
  <c r="AE34"/>
  <c r="AD34"/>
  <c r="U34"/>
  <c r="T34"/>
  <c r="S34"/>
  <c r="X34" s="1"/>
  <c r="R34"/>
  <c r="AJ34" s="1"/>
  <c r="Q34"/>
  <c r="AI87"/>
  <c r="AH87"/>
  <c r="AG87"/>
  <c r="AF87"/>
  <c r="AE87"/>
  <c r="AD87"/>
  <c r="U87"/>
  <c r="T87"/>
  <c r="S87"/>
  <c r="X87" s="1"/>
  <c r="R87"/>
  <c r="AJ87" s="1"/>
  <c r="AI69"/>
  <c r="AH69"/>
  <c r="AG69"/>
  <c r="AF69"/>
  <c r="AE69"/>
  <c r="AD69"/>
  <c r="U69"/>
  <c r="T69"/>
  <c r="S69"/>
  <c r="X69" s="1"/>
  <c r="R69"/>
  <c r="AJ69" s="1"/>
  <c r="AI41"/>
  <c r="AH41"/>
  <c r="AG41"/>
  <c r="AF41"/>
  <c r="AE41"/>
  <c r="AD41"/>
  <c r="U41"/>
  <c r="T41"/>
  <c r="S41"/>
  <c r="X41" s="1"/>
  <c r="R41"/>
  <c r="AJ41" s="1"/>
  <c r="AI42"/>
  <c r="AH42"/>
  <c r="AG42"/>
  <c r="AF42"/>
  <c r="AE42"/>
  <c r="AD42"/>
  <c r="U42"/>
  <c r="T42"/>
  <c r="S42"/>
  <c r="X42" s="1"/>
  <c r="R42"/>
  <c r="AJ42" s="1"/>
  <c r="Q42"/>
  <c r="AI63"/>
  <c r="AH63"/>
  <c r="AG63"/>
  <c r="AF63"/>
  <c r="AE63"/>
  <c r="AD63"/>
  <c r="U63"/>
  <c r="T63"/>
  <c r="S63"/>
  <c r="X63" s="1"/>
  <c r="R63"/>
  <c r="AJ63" s="1"/>
  <c r="AI55"/>
  <c r="AH55"/>
  <c r="AG55"/>
  <c r="AF55"/>
  <c r="AE55"/>
  <c r="AD55"/>
  <c r="U55"/>
  <c r="T55"/>
  <c r="S55"/>
  <c r="X55" s="1"/>
  <c r="R55"/>
  <c r="AJ55" s="1"/>
  <c r="AI79"/>
  <c r="AH79"/>
  <c r="AG79"/>
  <c r="AF79"/>
  <c r="AE79"/>
  <c r="AD79"/>
  <c r="U79"/>
  <c r="T79"/>
  <c r="S79"/>
  <c r="X79" s="1"/>
  <c r="R79"/>
  <c r="AJ79" s="1"/>
  <c r="AI49"/>
  <c r="AH49"/>
  <c r="AG49"/>
  <c r="AF49"/>
  <c r="AE49"/>
  <c r="AD49"/>
  <c r="U49"/>
  <c r="T49"/>
  <c r="S49"/>
  <c r="X49" s="1"/>
  <c r="R49"/>
  <c r="AI25"/>
  <c r="AH25"/>
  <c r="AG25"/>
  <c r="AF25"/>
  <c r="AE25"/>
  <c r="AD25"/>
  <c r="U25"/>
  <c r="T25"/>
  <c r="S25"/>
  <c r="X25" s="1"/>
  <c r="R25"/>
  <c r="AJ25" s="1"/>
  <c r="AI22"/>
  <c r="AH22"/>
  <c r="AG22"/>
  <c r="AF22"/>
  <c r="AE22"/>
  <c r="AD22"/>
  <c r="U22"/>
  <c r="T22"/>
  <c r="S22"/>
  <c r="X22" s="1"/>
  <c r="R22"/>
  <c r="AI16"/>
  <c r="AH16"/>
  <c r="AG16"/>
  <c r="AF16"/>
  <c r="AE16"/>
  <c r="AD16"/>
  <c r="U16"/>
  <c r="T16"/>
  <c r="S16"/>
  <c r="X16" s="1"/>
  <c r="R16"/>
  <c r="AJ16" s="1"/>
  <c r="AI64"/>
  <c r="AH64"/>
  <c r="AG64"/>
  <c r="AF64"/>
  <c r="AE64"/>
  <c r="AD64"/>
  <c r="U64"/>
  <c r="T64"/>
  <c r="V64" s="1"/>
  <c r="S64"/>
  <c r="X64" s="1"/>
  <c r="R64"/>
  <c r="AI88"/>
  <c r="AH88"/>
  <c r="AG88"/>
  <c r="AF88"/>
  <c r="AE88"/>
  <c r="AD88"/>
  <c r="U88"/>
  <c r="T88"/>
  <c r="S88"/>
  <c r="X88" s="1"/>
  <c r="R88"/>
  <c r="AJ88" s="1"/>
  <c r="AI14"/>
  <c r="AH14"/>
  <c r="AG14"/>
  <c r="AF14"/>
  <c r="AE14"/>
  <c r="AD14"/>
  <c r="U14"/>
  <c r="T14"/>
  <c r="S14"/>
  <c r="X14" s="1"/>
  <c r="R14"/>
  <c r="AJ14" s="1"/>
  <c r="Q14"/>
  <c r="AI91"/>
  <c r="AH91"/>
  <c r="AG91"/>
  <c r="AF91"/>
  <c r="AE91"/>
  <c r="AD91"/>
  <c r="U91"/>
  <c r="T91"/>
  <c r="S91"/>
  <c r="X91" s="1"/>
  <c r="R91"/>
  <c r="AJ91" s="1"/>
  <c r="AI32"/>
  <c r="AH32"/>
  <c r="AG32"/>
  <c r="AF32"/>
  <c r="AE32"/>
  <c r="AD32"/>
  <c r="U32"/>
  <c r="T32"/>
  <c r="S32"/>
  <c r="X32" s="1"/>
  <c r="R32"/>
  <c r="AJ32" s="1"/>
  <c r="Q32"/>
  <c r="AI18"/>
  <c r="AH18"/>
  <c r="AG18"/>
  <c r="AF18"/>
  <c r="AE18"/>
  <c r="AD18"/>
  <c r="U18"/>
  <c r="T18"/>
  <c r="S18"/>
  <c r="X18" s="1"/>
  <c r="R18"/>
  <c r="AI36"/>
  <c r="AH36"/>
  <c r="AG36"/>
  <c r="AF36"/>
  <c r="AE36"/>
  <c r="AD36"/>
  <c r="U36"/>
  <c r="T36"/>
  <c r="S36"/>
  <c r="X36" s="1"/>
  <c r="R36"/>
  <c r="AI92"/>
  <c r="AH92"/>
  <c r="AG92"/>
  <c r="AF92"/>
  <c r="AE92"/>
  <c r="AD92"/>
  <c r="U92"/>
  <c r="T92"/>
  <c r="S92"/>
  <c r="X92" s="1"/>
  <c r="R92"/>
  <c r="AI77"/>
  <c r="AH77"/>
  <c r="AG77"/>
  <c r="AF77"/>
  <c r="AE77"/>
  <c r="AD77"/>
  <c r="U77"/>
  <c r="T77"/>
  <c r="S77"/>
  <c r="X77" s="1"/>
  <c r="R77"/>
  <c r="Q77" s="1"/>
  <c r="AI54"/>
  <c r="AH54"/>
  <c r="AG54"/>
  <c r="AF54"/>
  <c r="AE54"/>
  <c r="AD54"/>
  <c r="U54"/>
  <c r="T54"/>
  <c r="S54"/>
  <c r="X54" s="1"/>
  <c r="R54"/>
  <c r="AI65"/>
  <c r="AH65"/>
  <c r="AG65"/>
  <c r="AF65"/>
  <c r="AE65"/>
  <c r="AD65"/>
  <c r="U65"/>
  <c r="T65"/>
  <c r="S65"/>
  <c r="X65" s="1"/>
  <c r="R65"/>
  <c r="AJ65" s="1"/>
  <c r="Q65"/>
  <c r="AI81"/>
  <c r="AH81"/>
  <c r="AG81"/>
  <c r="AF81"/>
  <c r="AE81"/>
  <c r="AD81"/>
  <c r="U81"/>
  <c r="T81"/>
  <c r="V81" s="1"/>
  <c r="S81"/>
  <c r="X81" s="1"/>
  <c r="R81"/>
  <c r="AJ81" s="1"/>
  <c r="AI60"/>
  <c r="AH60"/>
  <c r="AG60"/>
  <c r="AF60"/>
  <c r="AE60"/>
  <c r="AD60"/>
  <c r="U60"/>
  <c r="T60"/>
  <c r="S60"/>
  <c r="X60" s="1"/>
  <c r="R60"/>
  <c r="AJ60" s="1"/>
  <c r="AI52"/>
  <c r="AH52"/>
  <c r="AG52"/>
  <c r="AF52"/>
  <c r="AE52"/>
  <c r="AD52"/>
  <c r="U52"/>
  <c r="T52"/>
  <c r="S52"/>
  <c r="X52" s="1"/>
  <c r="R52"/>
  <c r="AJ52" s="1"/>
  <c r="AI94"/>
  <c r="AH94"/>
  <c r="AG94"/>
  <c r="AF94"/>
  <c r="AE94"/>
  <c r="AD94"/>
  <c r="U94"/>
  <c r="T94"/>
  <c r="V94" s="1"/>
  <c r="S94"/>
  <c r="X94" s="1"/>
  <c r="R94"/>
  <c r="AJ94" s="1"/>
  <c r="AK94" s="1"/>
  <c r="AI44"/>
  <c r="AH44"/>
  <c r="AG44"/>
  <c r="AF44"/>
  <c r="AE44"/>
  <c r="AD44"/>
  <c r="U44"/>
  <c r="T44"/>
  <c r="S44"/>
  <c r="X44" s="1"/>
  <c r="R44"/>
  <c r="AJ44" s="1"/>
  <c r="Q44"/>
  <c r="AI61"/>
  <c r="AH61"/>
  <c r="AG61"/>
  <c r="AF61"/>
  <c r="AE61"/>
  <c r="AD61"/>
  <c r="U61"/>
  <c r="T61"/>
  <c r="S61"/>
  <c r="X61" s="1"/>
  <c r="R61"/>
  <c r="AJ61" s="1"/>
  <c r="AI35"/>
  <c r="AH35"/>
  <c r="AG35"/>
  <c r="AF35"/>
  <c r="AE35"/>
  <c r="AD35"/>
  <c r="U35"/>
  <c r="T35"/>
  <c r="S35"/>
  <c r="W35" s="1"/>
  <c r="R35"/>
  <c r="AJ35" s="1"/>
  <c r="Q35"/>
  <c r="AI90"/>
  <c r="AH90"/>
  <c r="AG90"/>
  <c r="AF90"/>
  <c r="AE90"/>
  <c r="AD90"/>
  <c r="U90"/>
  <c r="T90"/>
  <c r="S90"/>
  <c r="X90" s="1"/>
  <c r="R90"/>
  <c r="AJ90" s="1"/>
  <c r="AI53"/>
  <c r="AH53"/>
  <c r="AG53"/>
  <c r="AF53"/>
  <c r="AE53"/>
  <c r="AD53"/>
  <c r="U53"/>
  <c r="T53"/>
  <c r="S53"/>
  <c r="W53" s="1"/>
  <c r="R53"/>
  <c r="AJ53" s="1"/>
  <c r="Q53"/>
  <c r="AI11"/>
  <c r="AH11"/>
  <c r="AG11"/>
  <c r="AF11"/>
  <c r="AE11"/>
  <c r="AD11"/>
  <c r="U11"/>
  <c r="T11"/>
  <c r="S11"/>
  <c r="X11" s="1"/>
  <c r="R11"/>
  <c r="AJ11" s="1"/>
  <c r="AI50"/>
  <c r="AH50"/>
  <c r="AG50"/>
  <c r="AF50"/>
  <c r="AE50"/>
  <c r="AD50"/>
  <c r="U50"/>
  <c r="T50"/>
  <c r="S50"/>
  <c r="R50"/>
  <c r="AJ50" s="1"/>
  <c r="AI62"/>
  <c r="AH62"/>
  <c r="AG62"/>
  <c r="AF62"/>
  <c r="AE62"/>
  <c r="AD62"/>
  <c r="U62"/>
  <c r="T62"/>
  <c r="S62"/>
  <c r="X62" s="1"/>
  <c r="R62"/>
  <c r="AJ62" s="1"/>
  <c r="AI48"/>
  <c r="AH48"/>
  <c r="AG48"/>
  <c r="AF48"/>
  <c r="AE48"/>
  <c r="AD48"/>
  <c r="U48"/>
  <c r="T48"/>
  <c r="S48"/>
  <c r="W48" s="1"/>
  <c r="R48"/>
  <c r="AJ48" s="1"/>
  <c r="Q48"/>
  <c r="AI20"/>
  <c r="AH20"/>
  <c r="AG20"/>
  <c r="AF20"/>
  <c r="AE20"/>
  <c r="AD20"/>
  <c r="U20"/>
  <c r="T20"/>
  <c r="S20"/>
  <c r="X20" s="1"/>
  <c r="R20"/>
  <c r="AJ20" s="1"/>
  <c r="AI21"/>
  <c r="AH21"/>
  <c r="AG21"/>
  <c r="AF21"/>
  <c r="AE21"/>
  <c r="AD21"/>
  <c r="U21"/>
  <c r="T21"/>
  <c r="S21"/>
  <c r="X21" s="1"/>
  <c r="R21"/>
  <c r="AJ21" s="1"/>
  <c r="AI39"/>
  <c r="AH39"/>
  <c r="AG39"/>
  <c r="AF39"/>
  <c r="AE39"/>
  <c r="AD39"/>
  <c r="U39"/>
  <c r="T39"/>
  <c r="S39"/>
  <c r="X39" s="1"/>
  <c r="R39"/>
  <c r="AJ39" s="1"/>
  <c r="AI46"/>
  <c r="AH46"/>
  <c r="AG46"/>
  <c r="AF46"/>
  <c r="AE46"/>
  <c r="AD46"/>
  <c r="X46"/>
  <c r="U46"/>
  <c r="T46"/>
  <c r="V46" s="1"/>
  <c r="S46"/>
  <c r="R46"/>
  <c r="AJ46" s="1"/>
  <c r="AK46" s="1"/>
  <c r="AI15"/>
  <c r="AH15"/>
  <c r="AG15"/>
  <c r="AF15"/>
  <c r="AE15"/>
  <c r="AD15"/>
  <c r="U15"/>
  <c r="T15"/>
  <c r="V15" s="1"/>
  <c r="S15"/>
  <c r="R15"/>
  <c r="AJ15" s="1"/>
  <c r="AI58"/>
  <c r="AH58"/>
  <c r="AG58"/>
  <c r="AF58"/>
  <c r="AE58"/>
  <c r="AD58"/>
  <c r="U58"/>
  <c r="T58"/>
  <c r="S58"/>
  <c r="X58" s="1"/>
  <c r="R58"/>
  <c r="AJ58" s="1"/>
  <c r="AI93"/>
  <c r="AH93"/>
  <c r="AG93"/>
  <c r="AF93"/>
  <c r="AE93"/>
  <c r="AD93"/>
  <c r="U93"/>
  <c r="T93"/>
  <c r="S93"/>
  <c r="R93"/>
  <c r="AJ93" s="1"/>
  <c r="AI73"/>
  <c r="AH73"/>
  <c r="AG73"/>
  <c r="AF73"/>
  <c r="AE73"/>
  <c r="AD73"/>
  <c r="X73"/>
  <c r="U73"/>
  <c r="T73"/>
  <c r="V73" s="1"/>
  <c r="S73"/>
  <c r="R73"/>
  <c r="AJ73" s="1"/>
  <c r="AK73" s="1"/>
  <c r="AI40"/>
  <c r="AH40"/>
  <c r="AG40"/>
  <c r="AF40"/>
  <c r="AE40"/>
  <c r="AD40"/>
  <c r="U40"/>
  <c r="T40"/>
  <c r="V40" s="1"/>
  <c r="S40"/>
  <c r="R40"/>
  <c r="AJ40" s="1"/>
  <c r="AI76"/>
  <c r="AH76"/>
  <c r="AG76"/>
  <c r="AF76"/>
  <c r="AE76"/>
  <c r="AD76"/>
  <c r="U76"/>
  <c r="T76"/>
  <c r="S76"/>
  <c r="X76" s="1"/>
  <c r="R76"/>
  <c r="AJ76" s="1"/>
  <c r="AI80"/>
  <c r="AH80"/>
  <c r="AG80"/>
  <c r="AF80"/>
  <c r="AE80"/>
  <c r="AD80"/>
  <c r="U80"/>
  <c r="T80"/>
  <c r="S80"/>
  <c r="R80"/>
  <c r="AJ80" s="1"/>
  <c r="AI28"/>
  <c r="AH28"/>
  <c r="AG28"/>
  <c r="AF28"/>
  <c r="AE28"/>
  <c r="AD28"/>
  <c r="X28"/>
  <c r="U28"/>
  <c r="T28"/>
  <c r="V28" s="1"/>
  <c r="S28"/>
  <c r="R28"/>
  <c r="AJ28" s="1"/>
  <c r="AK28" s="1"/>
  <c r="AI38"/>
  <c r="AH38"/>
  <c r="AG38"/>
  <c r="AF38"/>
  <c r="AE38"/>
  <c r="AD38"/>
  <c r="U38"/>
  <c r="T38"/>
  <c r="S38"/>
  <c r="X38" s="1"/>
  <c r="R38"/>
  <c r="AJ38" s="1"/>
  <c r="AI86"/>
  <c r="AH86"/>
  <c r="AG86"/>
  <c r="AF86"/>
  <c r="AE86"/>
  <c r="AD86"/>
  <c r="U86"/>
  <c r="T86"/>
  <c r="S86"/>
  <c r="X86" s="1"/>
  <c r="R86"/>
  <c r="AJ86" s="1"/>
  <c r="AI13"/>
  <c r="AH13"/>
  <c r="AG13"/>
  <c r="AF13"/>
  <c r="AE13"/>
  <c r="AD13"/>
  <c r="U13"/>
  <c r="T13"/>
  <c r="S13"/>
  <c r="X13" s="1"/>
  <c r="R13"/>
  <c r="AJ13" s="1"/>
  <c r="AI17"/>
  <c r="AH17"/>
  <c r="AG17"/>
  <c r="AF17"/>
  <c r="AE17"/>
  <c r="AD17"/>
  <c r="X17"/>
  <c r="U17"/>
  <c r="T17"/>
  <c r="V17" s="1"/>
  <c r="S17"/>
  <c r="R17"/>
  <c r="AJ17" s="1"/>
  <c r="AK17" s="1"/>
  <c r="AI43"/>
  <c r="AH43"/>
  <c r="AG43"/>
  <c r="AF43"/>
  <c r="AE43"/>
  <c r="AD43"/>
  <c r="U43"/>
  <c r="T43"/>
  <c r="S43"/>
  <c r="X43" s="1"/>
  <c r="R43"/>
  <c r="AJ43" s="1"/>
  <c r="AI26"/>
  <c r="AH26"/>
  <c r="AG26"/>
  <c r="AF26"/>
  <c r="AE26"/>
  <c r="AD26"/>
  <c r="U26"/>
  <c r="T26"/>
  <c r="S26"/>
  <c r="X26" s="1"/>
  <c r="R26"/>
  <c r="AJ26" s="1"/>
  <c r="AI37"/>
  <c r="AH37"/>
  <c r="AG37"/>
  <c r="AF37"/>
  <c r="AE37"/>
  <c r="AD37"/>
  <c r="U37"/>
  <c r="T37"/>
  <c r="S37"/>
  <c r="X37" s="1"/>
  <c r="R37"/>
  <c r="AJ37" s="1"/>
  <c r="AI82"/>
  <c r="AH82"/>
  <c r="AG82"/>
  <c r="AF82"/>
  <c r="AE82"/>
  <c r="AD82"/>
  <c r="U82"/>
  <c r="T82"/>
  <c r="S82"/>
  <c r="X82" s="1"/>
  <c r="R82"/>
  <c r="AJ82" s="1"/>
  <c r="Q82"/>
  <c r="AI19"/>
  <c r="AH19"/>
  <c r="AG19"/>
  <c r="AF19"/>
  <c r="AE19"/>
  <c r="AD19"/>
  <c r="U19"/>
  <c r="T19"/>
  <c r="V19" s="1"/>
  <c r="S19"/>
  <c r="X19" s="1"/>
  <c r="R19"/>
  <c r="AJ19" s="1"/>
  <c r="E6"/>
  <c r="F6"/>
  <c r="G6"/>
  <c r="H6"/>
  <c r="I6"/>
  <c r="J6"/>
  <c r="K6"/>
  <c r="L6"/>
  <c r="M6"/>
  <c r="N6"/>
  <c r="O6"/>
  <c r="Q7"/>
  <c r="X5"/>
  <c r="Q5"/>
  <c r="AO87"/>
  <c r="AO89"/>
  <c r="AO93"/>
  <c r="AO39"/>
  <c r="AO14"/>
  <c r="AO51"/>
  <c r="AO16"/>
  <c r="AO79"/>
  <c r="AO31"/>
  <c r="AO66"/>
  <c r="AO52"/>
  <c r="AO77"/>
  <c r="AO47"/>
  <c r="AO35"/>
  <c r="AO69"/>
  <c r="AO43"/>
  <c r="AO88"/>
  <c r="AO37"/>
  <c r="AO57"/>
  <c r="AO28"/>
  <c r="AO32"/>
  <c r="AO29"/>
  <c r="AO50"/>
  <c r="AO55"/>
  <c r="AO36"/>
  <c r="AO53"/>
  <c r="AO44"/>
  <c r="AO54"/>
  <c r="AO20"/>
  <c r="AO90"/>
  <c r="AO46"/>
  <c r="AO75"/>
  <c r="AO92"/>
  <c r="AO61"/>
  <c r="AO73"/>
  <c r="AO67"/>
  <c r="AO49"/>
  <c r="AO41"/>
  <c r="AO78"/>
  <c r="AO27"/>
  <c r="AJ77" l="1"/>
  <c r="V37"/>
  <c r="Q26"/>
  <c r="AK86"/>
  <c r="V86"/>
  <c r="V80"/>
  <c r="AK76"/>
  <c r="V76"/>
  <c r="V93"/>
  <c r="AK58"/>
  <c r="V58"/>
  <c r="AK21"/>
  <c r="V21"/>
  <c r="Q50"/>
  <c r="W50"/>
  <c r="V54"/>
  <c r="Q36"/>
  <c r="Q64"/>
  <c r="Q22"/>
  <c r="V22"/>
  <c r="Q49"/>
  <c r="V49"/>
  <c r="Q55"/>
  <c r="Q69"/>
  <c r="Q29"/>
  <c r="Q71"/>
  <c r="AK67"/>
  <c r="V23"/>
  <c r="Q68"/>
  <c r="AK56"/>
  <c r="V75"/>
  <c r="Q85"/>
  <c r="AJ36"/>
  <c r="AJ64"/>
  <c r="AJ22"/>
  <c r="AK22" s="1"/>
  <c r="AJ49"/>
  <c r="AJ89"/>
  <c r="AB89" s="1"/>
  <c r="AC89" s="1"/>
  <c r="AJ78"/>
  <c r="AJ83"/>
  <c r="AB83" s="1"/>
  <c r="AC83" s="1"/>
  <c r="AJ66"/>
  <c r="AJ24"/>
  <c r="Y24" s="1"/>
  <c r="Z24" s="1"/>
  <c r="AA24" s="1"/>
  <c r="AB24" s="1"/>
  <c r="AC24" s="1"/>
  <c r="AM24" s="1"/>
  <c r="AJ12"/>
  <c r="Q19"/>
  <c r="AK82"/>
  <c r="V82"/>
  <c r="Q37"/>
  <c r="AK26"/>
  <c r="V26"/>
  <c r="AK43"/>
  <c r="V43"/>
  <c r="AK13"/>
  <c r="V13"/>
  <c r="AK38"/>
  <c r="V38"/>
  <c r="Q80"/>
  <c r="W80"/>
  <c r="Q40"/>
  <c r="W40"/>
  <c r="Q93"/>
  <c r="W93"/>
  <c r="Q15"/>
  <c r="W15"/>
  <c r="AK39"/>
  <c r="V39"/>
  <c r="AK20"/>
  <c r="V20"/>
  <c r="V48"/>
  <c r="AK62"/>
  <c r="V62"/>
  <c r="V50"/>
  <c r="AK11"/>
  <c r="V11"/>
  <c r="V53"/>
  <c r="AK90"/>
  <c r="V90"/>
  <c r="V35"/>
  <c r="AK61"/>
  <c r="V61"/>
  <c r="AK44"/>
  <c r="V44"/>
  <c r="W44"/>
  <c r="AK52"/>
  <c r="V52"/>
  <c r="AK60"/>
  <c r="V60"/>
  <c r="Q81"/>
  <c r="V77"/>
  <c r="V92"/>
  <c r="AK32"/>
  <c r="AK91"/>
  <c r="AK14"/>
  <c r="AK88"/>
  <c r="V88"/>
  <c r="AK16"/>
  <c r="V16"/>
  <c r="AK25"/>
  <c r="V25"/>
  <c r="AK79"/>
  <c r="AK55"/>
  <c r="AK63"/>
  <c r="AK42"/>
  <c r="AK41"/>
  <c r="AK69"/>
  <c r="AK87"/>
  <c r="AK34"/>
  <c r="AK74"/>
  <c r="AK29"/>
  <c r="AK72"/>
  <c r="AK70"/>
  <c r="AK59"/>
  <c r="AK71"/>
  <c r="AK45"/>
  <c r="V67"/>
  <c r="V68"/>
  <c r="V56"/>
  <c r="AK85"/>
  <c r="AK27"/>
  <c r="V27"/>
  <c r="AK57"/>
  <c r="V57"/>
  <c r="AK33"/>
  <c r="V33"/>
  <c r="Q51"/>
  <c r="AK31"/>
  <c r="V31"/>
  <c r="AK30"/>
  <c r="V30"/>
  <c r="AB82"/>
  <c r="AC82" s="1"/>
  <c r="AM82" s="1"/>
  <c r="Y82"/>
  <c r="Z82" s="1"/>
  <c r="AA82" s="1"/>
  <c r="Y26"/>
  <c r="Z26" s="1"/>
  <c r="AA26" s="1"/>
  <c r="AB26" s="1"/>
  <c r="AC26" s="1"/>
  <c r="AM26" s="1"/>
  <c r="Y44"/>
  <c r="AB44"/>
  <c r="AC44" s="1"/>
  <c r="Z44"/>
  <c r="AA44" s="1"/>
  <c r="Y52"/>
  <c r="AB52"/>
  <c r="AC52" s="1"/>
  <c r="Z52"/>
  <c r="AA52" s="1"/>
  <c r="Y60"/>
  <c r="AB60"/>
  <c r="AC60" s="1"/>
  <c r="AM60" s="1"/>
  <c r="Z60"/>
  <c r="AA60" s="1"/>
  <c r="Y65"/>
  <c r="Z65" s="1"/>
  <c r="AA65" s="1"/>
  <c r="AB65"/>
  <c r="AC65" s="1"/>
  <c r="AM65" s="1"/>
  <c r="AK19"/>
  <c r="AK37"/>
  <c r="AB17"/>
  <c r="AC17" s="1"/>
  <c r="AM17" s="1"/>
  <c r="AB86"/>
  <c r="AC86" s="1"/>
  <c r="AM86" s="1"/>
  <c r="AB76"/>
  <c r="AC76" s="1"/>
  <c r="AB73"/>
  <c r="AC73" s="1"/>
  <c r="AB58"/>
  <c r="AC58" s="1"/>
  <c r="AB46"/>
  <c r="AC46" s="1"/>
  <c r="AM46" s="1"/>
  <c r="AB21"/>
  <c r="AC21" s="1"/>
  <c r="AM21" s="1"/>
  <c r="AB94"/>
  <c r="AC94" s="1"/>
  <c r="AM94" s="1"/>
  <c r="AK81"/>
  <c r="Y19"/>
  <c r="Z19" s="1"/>
  <c r="AA19" s="1"/>
  <c r="AB19" s="1"/>
  <c r="AC19" s="1"/>
  <c r="AM19" s="1"/>
  <c r="AB37"/>
  <c r="AC37" s="1"/>
  <c r="AM37" s="1"/>
  <c r="Y37"/>
  <c r="Z37" s="1"/>
  <c r="AA37" s="1"/>
  <c r="AB81"/>
  <c r="AC81" s="1"/>
  <c r="AM81" s="1"/>
  <c r="Y81"/>
  <c r="Z81" s="1"/>
  <c r="AA81" s="1"/>
  <c r="Y36"/>
  <c r="AB36"/>
  <c r="AC36" s="1"/>
  <c r="AM36" s="1"/>
  <c r="AB43"/>
  <c r="AC43" s="1"/>
  <c r="AM43" s="1"/>
  <c r="AB38"/>
  <c r="AC38" s="1"/>
  <c r="AM38" s="1"/>
  <c r="AB39"/>
  <c r="AC39" s="1"/>
  <c r="AM39" s="1"/>
  <c r="AB62"/>
  <c r="AC62" s="1"/>
  <c r="AB90"/>
  <c r="AC90" s="1"/>
  <c r="AB61"/>
  <c r="AC61" s="1"/>
  <c r="AJ92"/>
  <c r="AK92" s="1"/>
  <c r="Q92"/>
  <c r="Y32"/>
  <c r="Z32" s="1"/>
  <c r="AA32" s="1"/>
  <c r="AB32" s="1"/>
  <c r="AC32" s="1"/>
  <c r="Y14"/>
  <c r="Z14" s="1"/>
  <c r="AA14" s="1"/>
  <c r="AB14" s="1"/>
  <c r="AC14" s="1"/>
  <c r="Y88"/>
  <c r="AB88"/>
  <c r="AC88" s="1"/>
  <c r="AM88" s="1"/>
  <c r="Z88"/>
  <c r="AA88" s="1"/>
  <c r="Y16"/>
  <c r="Z16" s="1"/>
  <c r="AA16" s="1"/>
  <c r="AB16" s="1"/>
  <c r="AC16" s="1"/>
  <c r="AM16" s="1"/>
  <c r="Y25"/>
  <c r="Z25" s="1"/>
  <c r="AA25" s="1"/>
  <c r="AB25" s="1"/>
  <c r="AC25" s="1"/>
  <c r="AM25" s="1"/>
  <c r="Y55"/>
  <c r="AB55"/>
  <c r="AC55" s="1"/>
  <c r="Z55"/>
  <c r="AA55" s="1"/>
  <c r="Y42"/>
  <c r="AB42"/>
  <c r="AC42" s="1"/>
  <c r="Z42"/>
  <c r="AA42" s="1"/>
  <c r="Y69"/>
  <c r="AB69"/>
  <c r="AC69" s="1"/>
  <c r="Z69"/>
  <c r="AA69" s="1"/>
  <c r="Y34"/>
  <c r="Z34"/>
  <c r="AA34" s="1"/>
  <c r="AB34" s="1"/>
  <c r="AC34" s="1"/>
  <c r="Y29"/>
  <c r="AB29"/>
  <c r="AC29" s="1"/>
  <c r="Z29"/>
  <c r="AA29" s="1"/>
  <c r="Y70"/>
  <c r="AB70"/>
  <c r="AC70" s="1"/>
  <c r="Z70"/>
  <c r="AA70" s="1"/>
  <c r="Y71"/>
  <c r="AB71"/>
  <c r="AC71" s="1"/>
  <c r="Z71"/>
  <c r="AA71" s="1"/>
  <c r="AB67"/>
  <c r="AC67" s="1"/>
  <c r="AM67" s="1"/>
  <c r="Y67"/>
  <c r="Z67" s="1"/>
  <c r="AA67" s="1"/>
  <c r="AB68"/>
  <c r="AC68" s="1"/>
  <c r="AM68" s="1"/>
  <c r="Y68"/>
  <c r="Z68" s="1"/>
  <c r="AA68" s="1"/>
  <c r="AB56"/>
  <c r="AC56" s="1"/>
  <c r="AM56" s="1"/>
  <c r="Y56"/>
  <c r="Z56" s="1"/>
  <c r="AA56" s="1"/>
  <c r="Y85"/>
  <c r="AB85"/>
  <c r="AC85" s="1"/>
  <c r="Z85"/>
  <c r="AA85" s="1"/>
  <c r="Y27"/>
  <c r="Z27" s="1"/>
  <c r="AA27" s="1"/>
  <c r="AB27" s="1"/>
  <c r="AC27" s="1"/>
  <c r="AM27" s="1"/>
  <c r="Y57"/>
  <c r="AB57"/>
  <c r="AC57" s="1"/>
  <c r="Z57"/>
  <c r="AA57" s="1"/>
  <c r="Y33"/>
  <c r="Z33"/>
  <c r="AA33" s="1"/>
  <c r="AB33" s="1"/>
  <c r="AC33" s="1"/>
  <c r="AM33" s="1"/>
  <c r="Y31"/>
  <c r="Z31" s="1"/>
  <c r="AA31" s="1"/>
  <c r="AB31" s="1"/>
  <c r="AC31" s="1"/>
  <c r="AM31" s="1"/>
  <c r="Y30"/>
  <c r="Z30" s="1"/>
  <c r="AA30" s="1"/>
  <c r="AB30" s="1"/>
  <c r="AC30" s="1"/>
  <c r="AM30" s="1"/>
  <c r="W19"/>
  <c r="W82"/>
  <c r="W37"/>
  <c r="W26"/>
  <c r="Q43"/>
  <c r="W43"/>
  <c r="Y43"/>
  <c r="Z43" s="1"/>
  <c r="AA43" s="1"/>
  <c r="Q17"/>
  <c r="W17"/>
  <c r="Y17"/>
  <c r="Q13"/>
  <c r="W13"/>
  <c r="Y13"/>
  <c r="Z13" s="1"/>
  <c r="AA13" s="1"/>
  <c r="AB13" s="1"/>
  <c r="AC13" s="1"/>
  <c r="AM13" s="1"/>
  <c r="Q86"/>
  <c r="W86"/>
  <c r="Y86"/>
  <c r="Q38"/>
  <c r="W38"/>
  <c r="Y38"/>
  <c r="Z38" s="1"/>
  <c r="AA38" s="1"/>
  <c r="Q28"/>
  <c r="W28"/>
  <c r="Y28"/>
  <c r="X80"/>
  <c r="Q76"/>
  <c r="W76"/>
  <c r="Y76"/>
  <c r="X40"/>
  <c r="AK40" s="1"/>
  <c r="Q73"/>
  <c r="W73"/>
  <c r="Y73"/>
  <c r="X93"/>
  <c r="Q58"/>
  <c r="W58"/>
  <c r="Y58"/>
  <c r="X15"/>
  <c r="AK15" s="1"/>
  <c r="Q46"/>
  <c r="W46"/>
  <c r="Y46"/>
  <c r="Q39"/>
  <c r="W39"/>
  <c r="Y39"/>
  <c r="Z39" s="1"/>
  <c r="AA39" s="1"/>
  <c r="Q21"/>
  <c r="W21"/>
  <c r="Y21"/>
  <c r="Q20"/>
  <c r="W20"/>
  <c r="Y20"/>
  <c r="Z20" s="1"/>
  <c r="AA20" s="1"/>
  <c r="AB20" s="1"/>
  <c r="AC20" s="1"/>
  <c r="X48"/>
  <c r="Q62"/>
  <c r="W62"/>
  <c r="Y62"/>
  <c r="X50"/>
  <c r="AK50" s="1"/>
  <c r="Q11"/>
  <c r="W11"/>
  <c r="Y11"/>
  <c r="Z11" s="1"/>
  <c r="AA11" s="1"/>
  <c r="AB11" s="1"/>
  <c r="AC11" s="1"/>
  <c r="X53"/>
  <c r="Q90"/>
  <c r="W90"/>
  <c r="Y90"/>
  <c r="X35"/>
  <c r="AK35" s="1"/>
  <c r="Q61"/>
  <c r="W61"/>
  <c r="Y61"/>
  <c r="Z61" s="1"/>
  <c r="AA61" s="1"/>
  <c r="Q94"/>
  <c r="W94"/>
  <c r="Y94"/>
  <c r="Q52"/>
  <c r="Q60"/>
  <c r="V65"/>
  <c r="AK77"/>
  <c r="V36"/>
  <c r="AK64"/>
  <c r="AK49"/>
  <c r="AK23"/>
  <c r="AK84"/>
  <c r="AK75"/>
  <c r="AK89"/>
  <c r="AK78"/>
  <c r="AK83"/>
  <c r="AK66"/>
  <c r="AK24"/>
  <c r="AM57"/>
  <c r="AK12"/>
  <c r="AK51"/>
  <c r="AK47"/>
  <c r="AJ54"/>
  <c r="AB54" s="1"/>
  <c r="AC54" s="1"/>
  <c r="AM54" s="1"/>
  <c r="Q54"/>
  <c r="Y77"/>
  <c r="Z77" s="1"/>
  <c r="AA77" s="1"/>
  <c r="AB92"/>
  <c r="AC92" s="1"/>
  <c r="AM92" s="1"/>
  <c r="AJ18"/>
  <c r="AK18" s="1"/>
  <c r="Q18"/>
  <c r="AB64"/>
  <c r="AC64" s="1"/>
  <c r="AM64" s="1"/>
  <c r="Y64"/>
  <c r="Z64" s="1"/>
  <c r="AA64" s="1"/>
  <c r="Y22"/>
  <c r="Z22" s="1"/>
  <c r="AA22" s="1"/>
  <c r="AB49"/>
  <c r="AC49" s="1"/>
  <c r="AM49" s="1"/>
  <c r="Y49"/>
  <c r="Z49" s="1"/>
  <c r="AA49" s="1"/>
  <c r="Y23"/>
  <c r="Z23"/>
  <c r="AA23" s="1"/>
  <c r="AB23" s="1"/>
  <c r="AC23" s="1"/>
  <c r="AM23" s="1"/>
  <c r="Y84"/>
  <c r="AB84"/>
  <c r="AC84" s="1"/>
  <c r="AM84" s="1"/>
  <c r="Z84"/>
  <c r="AA84" s="1"/>
  <c r="Y75"/>
  <c r="AB75"/>
  <c r="AC75" s="1"/>
  <c r="Z75"/>
  <c r="AA75" s="1"/>
  <c r="Y89"/>
  <c r="Z89" s="1"/>
  <c r="AA89" s="1"/>
  <c r="AB78"/>
  <c r="AC78" s="1"/>
  <c r="Y78"/>
  <c r="Z78" s="1"/>
  <c r="AA78" s="1"/>
  <c r="Y83"/>
  <c r="Z83" s="1"/>
  <c r="AA83" s="1"/>
  <c r="AB66"/>
  <c r="AC66" s="1"/>
  <c r="Y66"/>
  <c r="Z66" s="1"/>
  <c r="AA66" s="1"/>
  <c r="Y12"/>
  <c r="Z12" s="1"/>
  <c r="AA12" s="1"/>
  <c r="AB12" s="1"/>
  <c r="AC12" s="1"/>
  <c r="AM12" s="1"/>
  <c r="AB51"/>
  <c r="AC51" s="1"/>
  <c r="AM51" s="1"/>
  <c r="Y51"/>
  <c r="Z51" s="1"/>
  <c r="AA51" s="1"/>
  <c r="Y47"/>
  <c r="AB47"/>
  <c r="AC47" s="1"/>
  <c r="Z47"/>
  <c r="AA47" s="1"/>
  <c r="Z17"/>
  <c r="AA17" s="1"/>
  <c r="Z86"/>
  <c r="AA86" s="1"/>
  <c r="Z28"/>
  <c r="AA28" s="1"/>
  <c r="AB28" s="1"/>
  <c r="AC28" s="1"/>
  <c r="Z76"/>
  <c r="AA76" s="1"/>
  <c r="Z73"/>
  <c r="AA73" s="1"/>
  <c r="Z58"/>
  <c r="AA58" s="1"/>
  <c r="Z46"/>
  <c r="AA46" s="1"/>
  <c r="Z21"/>
  <c r="AA21" s="1"/>
  <c r="Z62"/>
  <c r="AA62" s="1"/>
  <c r="Z90"/>
  <c r="AA90" s="1"/>
  <c r="Z94"/>
  <c r="AA94" s="1"/>
  <c r="AK65"/>
  <c r="AB77"/>
  <c r="AC77" s="1"/>
  <c r="AM77" s="1"/>
  <c r="Y92"/>
  <c r="Z92" s="1"/>
  <c r="AK36"/>
  <c r="AB91"/>
  <c r="AC91" s="1"/>
  <c r="AB79"/>
  <c r="AC79" s="1"/>
  <c r="AB63"/>
  <c r="AC63" s="1"/>
  <c r="AB41"/>
  <c r="AC41" s="1"/>
  <c r="AB87"/>
  <c r="AC87" s="1"/>
  <c r="AB74"/>
  <c r="AC74" s="1"/>
  <c r="AB72"/>
  <c r="AC72" s="1"/>
  <c r="AB59"/>
  <c r="AC59" s="1"/>
  <c r="AB45"/>
  <c r="AC45" s="1"/>
  <c r="AM75"/>
  <c r="AM47"/>
  <c r="Q91"/>
  <c r="Y91"/>
  <c r="Z91" s="1"/>
  <c r="AA91" s="1"/>
  <c r="Q88"/>
  <c r="Q16"/>
  <c r="Q25"/>
  <c r="Q79"/>
  <c r="Y79"/>
  <c r="Q63"/>
  <c r="Y63"/>
  <c r="Q41"/>
  <c r="Y41"/>
  <c r="Q87"/>
  <c r="Y87"/>
  <c r="Z87" s="1"/>
  <c r="AA87" s="1"/>
  <c r="Q74"/>
  <c r="Y74"/>
  <c r="Z74" s="1"/>
  <c r="AA74" s="1"/>
  <c r="Q72"/>
  <c r="Y72"/>
  <c r="Q59"/>
  <c r="Y59"/>
  <c r="Q45"/>
  <c r="Y45"/>
  <c r="Z45" s="1"/>
  <c r="AA45" s="1"/>
  <c r="Q23"/>
  <c r="Q84"/>
  <c r="Q75"/>
  <c r="Q27"/>
  <c r="Q57"/>
  <c r="Q33"/>
  <c r="Q47"/>
  <c r="Q30"/>
  <c r="Z79"/>
  <c r="AA79" s="1"/>
  <c r="Z63"/>
  <c r="AA63" s="1"/>
  <c r="Z41"/>
  <c r="AA41" s="1"/>
  <c r="Z72"/>
  <c r="AA72" s="1"/>
  <c r="Z59"/>
  <c r="AA59" s="1"/>
  <c r="X6"/>
  <c r="AK7"/>
  <c r="Z6"/>
  <c r="AK6" s="1"/>
  <c r="AB6"/>
  <c r="AK4" s="1"/>
  <c r="Y6"/>
  <c r="AA6"/>
  <c r="AK5" s="1"/>
  <c r="Z36" l="1"/>
  <c r="AA36" s="1"/>
  <c r="AB22"/>
  <c r="AC22" s="1"/>
  <c r="AM22" s="1"/>
  <c r="Y53"/>
  <c r="AB53"/>
  <c r="AC53" s="1"/>
  <c r="Z53"/>
  <c r="AA53" s="1"/>
  <c r="Y48"/>
  <c r="AB48"/>
  <c r="AC48" s="1"/>
  <c r="Z48"/>
  <c r="AA48" s="1"/>
  <c r="Y93"/>
  <c r="AB93"/>
  <c r="AC93" s="1"/>
  <c r="Z93"/>
  <c r="AA93" s="1"/>
  <c r="Y80"/>
  <c r="AB80"/>
  <c r="AC80" s="1"/>
  <c r="Z80"/>
  <c r="AA80" s="1"/>
  <c r="Y18"/>
  <c r="AK53"/>
  <c r="AK48"/>
  <c r="AA92"/>
  <c r="AK93"/>
  <c r="AK80"/>
  <c r="AK54"/>
  <c r="Y35"/>
  <c r="AB35"/>
  <c r="AC35" s="1"/>
  <c r="Z35"/>
  <c r="AA35" s="1"/>
  <c r="Y50"/>
  <c r="AB50"/>
  <c r="AC50" s="1"/>
  <c r="Z50"/>
  <c r="AA50" s="1"/>
  <c r="Y15"/>
  <c r="Z15" s="1"/>
  <c r="AA15" s="1"/>
  <c r="AB15" s="1"/>
  <c r="AC15" s="1"/>
  <c r="Y40"/>
  <c r="AB40"/>
  <c r="AC40" s="1"/>
  <c r="Z40"/>
  <c r="AA40" s="1"/>
  <c r="Y54"/>
  <c r="Z54" s="1"/>
  <c r="AA54" s="1"/>
  <c r="Z18"/>
  <c r="AA18" s="1"/>
  <c r="AB18" s="1"/>
  <c r="AC18" s="1"/>
</calcChain>
</file>

<file path=xl/sharedStrings.xml><?xml version="1.0" encoding="utf-8"?>
<sst xmlns="http://schemas.openxmlformats.org/spreadsheetml/2006/main" count="384" uniqueCount="321">
  <si>
    <t>total</t>
  </si>
  <si>
    <t>coefficients</t>
  </si>
  <si>
    <t xml:space="preserve"> </t>
  </si>
  <si>
    <t>max</t>
  </si>
  <si>
    <t>lpgd</t>
  </si>
  <si>
    <t>gd</t>
  </si>
  <si>
    <t>d</t>
  </si>
  <si>
    <t>s</t>
  </si>
  <si>
    <t>noms</t>
  </si>
  <si>
    <t>µth</t>
  </si>
  <si>
    <t>TOTAL</t>
  </si>
  <si>
    <t>µtp</t>
  </si>
  <si>
    <t>µG</t>
  </si>
  <si>
    <t>Tt= sess. complète, D=dispense J= justif.</t>
  </si>
  <si>
    <t>DECISION</t>
  </si>
  <si>
    <t>%</t>
  </si>
  <si>
    <t>R</t>
  </si>
  <si>
    <t>satisfait</t>
  </si>
  <si>
    <t>LPGD</t>
  </si>
  <si>
    <t>Distinction</t>
  </si>
  <si>
    <t>j</t>
  </si>
  <si>
    <t>abs</t>
  </si>
  <si>
    <t>Grde Dis,</t>
  </si>
  <si>
    <t>Etl</t>
  </si>
  <si>
    <t>Total</t>
  </si>
  <si>
    <t>matricule</t>
  </si>
  <si>
    <t>mnémonique</t>
  </si>
  <si>
    <t>pondération</t>
  </si>
  <si>
    <t>Points de balance</t>
  </si>
  <si>
    <t>ECTS</t>
  </si>
  <si>
    <t>ECTS &gt;11</t>
  </si>
  <si>
    <t>cotes inf à 10</t>
  </si>
  <si>
    <t>ECTS 10 ou +</t>
  </si>
  <si>
    <t>µ pour ECTS réussis</t>
  </si>
  <si>
    <t>MEDI-J-401</t>
  </si>
  <si>
    <t>MEDI-J-402</t>
  </si>
  <si>
    <t>PHAR-J-401</t>
  </si>
  <si>
    <t>PHAR-J-402</t>
  </si>
  <si>
    <t>PHAR-J-403</t>
  </si>
  <si>
    <t>PHAR-J-404</t>
  </si>
  <si>
    <t>TRAN-J-401</t>
  </si>
  <si>
    <t>MvD</t>
  </si>
  <si>
    <t>JN</t>
  </si>
  <si>
    <t>DP</t>
  </si>
  <si>
    <t>KA</t>
  </si>
  <si>
    <t>YC</t>
  </si>
  <si>
    <t>proposition</t>
  </si>
  <si>
    <t>ABS</t>
  </si>
  <si>
    <t>MEDI-J-403</t>
  </si>
  <si>
    <t>MEDI-J-404</t>
  </si>
  <si>
    <t>FC</t>
  </si>
  <si>
    <t>PHAR-J-413</t>
  </si>
  <si>
    <t>IL</t>
  </si>
  <si>
    <t>PHAR-J-412</t>
  </si>
  <si>
    <t>PHAR-J-411</t>
  </si>
  <si>
    <t>JN KA DP IL</t>
  </si>
  <si>
    <t>ID BANNER</t>
  </si>
  <si>
    <t>ET1</t>
  </si>
  <si>
    <t>ET2</t>
  </si>
  <si>
    <t>ET3</t>
  </si>
  <si>
    <t>ET4</t>
  </si>
  <si>
    <t>ET5</t>
  </si>
  <si>
    <t>ET6</t>
  </si>
  <si>
    <t>ET7</t>
  </si>
  <si>
    <t>ET8</t>
  </si>
  <si>
    <t>ET9</t>
  </si>
  <si>
    <t>ET10</t>
  </si>
  <si>
    <t>ET11</t>
  </si>
  <si>
    <t>ET12</t>
  </si>
  <si>
    <t>ET13</t>
  </si>
  <si>
    <t>ET14</t>
  </si>
  <si>
    <t>ET15</t>
  </si>
  <si>
    <t>ET16</t>
  </si>
  <si>
    <t>ET17</t>
  </si>
  <si>
    <t>ET18</t>
  </si>
  <si>
    <t>ET19</t>
  </si>
  <si>
    <t>ET20</t>
  </si>
  <si>
    <t>ET21</t>
  </si>
  <si>
    <t>ET22</t>
  </si>
  <si>
    <t>ET23</t>
  </si>
  <si>
    <t>ET24</t>
  </si>
  <si>
    <t>ET25</t>
  </si>
  <si>
    <t>ET26</t>
  </si>
  <si>
    <t>ET27</t>
  </si>
  <si>
    <t>ET28</t>
  </si>
  <si>
    <t>ET29</t>
  </si>
  <si>
    <t>ET30</t>
  </si>
  <si>
    <t>ET31</t>
  </si>
  <si>
    <t>ET32</t>
  </si>
  <si>
    <t>ET33</t>
  </si>
  <si>
    <t>ET34</t>
  </si>
  <si>
    <t>ET35</t>
  </si>
  <si>
    <t>ET36</t>
  </si>
  <si>
    <t>ET37</t>
  </si>
  <si>
    <t>ET38</t>
  </si>
  <si>
    <t>ET39</t>
  </si>
  <si>
    <t>ET40</t>
  </si>
  <si>
    <t>ET41</t>
  </si>
  <si>
    <t>ET42</t>
  </si>
  <si>
    <t>ET43</t>
  </si>
  <si>
    <t>ET44</t>
  </si>
  <si>
    <t>ET45</t>
  </si>
  <si>
    <t>ET46</t>
  </si>
  <si>
    <t>ET47</t>
  </si>
  <si>
    <t>ET48</t>
  </si>
  <si>
    <t>ET49</t>
  </si>
  <si>
    <t>ET50</t>
  </si>
  <si>
    <t>ET51</t>
  </si>
  <si>
    <t>ET52</t>
  </si>
  <si>
    <t>ET53</t>
  </si>
  <si>
    <t>ET54</t>
  </si>
  <si>
    <t>ET55</t>
  </si>
  <si>
    <t>ET56</t>
  </si>
  <si>
    <t>ET57</t>
  </si>
  <si>
    <t>ET58</t>
  </si>
  <si>
    <t>ET59</t>
  </si>
  <si>
    <t>ET60</t>
  </si>
  <si>
    <t>ET61</t>
  </si>
  <si>
    <t>ET62</t>
  </si>
  <si>
    <t>ET63</t>
  </si>
  <si>
    <t>ET64</t>
  </si>
  <si>
    <t>ET65</t>
  </si>
  <si>
    <t>ET66</t>
  </si>
  <si>
    <t>ET67</t>
  </si>
  <si>
    <t>ET68</t>
  </si>
  <si>
    <t>ET69</t>
  </si>
  <si>
    <t>ET70</t>
  </si>
  <si>
    <t>ET71</t>
  </si>
  <si>
    <t>ET72</t>
  </si>
  <si>
    <t>ET73</t>
  </si>
  <si>
    <t>ET74</t>
  </si>
  <si>
    <t>ET75</t>
  </si>
  <si>
    <t>ET76</t>
  </si>
  <si>
    <t>ET77</t>
  </si>
  <si>
    <t>ET78</t>
  </si>
  <si>
    <t>ET79</t>
  </si>
  <si>
    <t>ET80</t>
  </si>
  <si>
    <t>ET81</t>
  </si>
  <si>
    <t>ET82</t>
  </si>
  <si>
    <t>ET83</t>
  </si>
  <si>
    <t>ET84</t>
  </si>
  <si>
    <t>12345</t>
  </si>
  <si>
    <t>12346</t>
  </si>
  <si>
    <t>12347</t>
  </si>
  <si>
    <t>12348</t>
  </si>
  <si>
    <t>12349</t>
  </si>
  <si>
    <t>12350</t>
  </si>
  <si>
    <t>12351</t>
  </si>
  <si>
    <t>12352</t>
  </si>
  <si>
    <t>12353</t>
  </si>
  <si>
    <t>12354</t>
  </si>
  <si>
    <t>12355</t>
  </si>
  <si>
    <t>12356</t>
  </si>
  <si>
    <t>12357</t>
  </si>
  <si>
    <t>12358</t>
  </si>
  <si>
    <t>12359</t>
  </si>
  <si>
    <t>12360</t>
  </si>
  <si>
    <t>12361</t>
  </si>
  <si>
    <t>12362</t>
  </si>
  <si>
    <t>12363</t>
  </si>
  <si>
    <t>12364</t>
  </si>
  <si>
    <t>12365</t>
  </si>
  <si>
    <t>12366</t>
  </si>
  <si>
    <t>12367</t>
  </si>
  <si>
    <t>12368</t>
  </si>
  <si>
    <t>12369</t>
  </si>
  <si>
    <t>12370</t>
  </si>
  <si>
    <t>12371</t>
  </si>
  <si>
    <t>12372</t>
  </si>
  <si>
    <t>12373</t>
  </si>
  <si>
    <t>12374</t>
  </si>
  <si>
    <t>12375</t>
  </si>
  <si>
    <t>12376</t>
  </si>
  <si>
    <t>12377</t>
  </si>
  <si>
    <t>12378</t>
  </si>
  <si>
    <t>12379</t>
  </si>
  <si>
    <t>12380</t>
  </si>
  <si>
    <t>12381</t>
  </si>
  <si>
    <t>12382</t>
  </si>
  <si>
    <t>12383</t>
  </si>
  <si>
    <t>12384</t>
  </si>
  <si>
    <t>12385</t>
  </si>
  <si>
    <t>12386</t>
  </si>
  <si>
    <t>12387</t>
  </si>
  <si>
    <t>12388</t>
  </si>
  <si>
    <t>12389</t>
  </si>
  <si>
    <t>12390</t>
  </si>
  <si>
    <t>12391</t>
  </si>
  <si>
    <t>12392</t>
  </si>
  <si>
    <t>12393</t>
  </si>
  <si>
    <t>12394</t>
  </si>
  <si>
    <t>12395</t>
  </si>
  <si>
    <t>12396</t>
  </si>
  <si>
    <t>12397</t>
  </si>
  <si>
    <t>12398</t>
  </si>
  <si>
    <t>12399</t>
  </si>
  <si>
    <t>12400</t>
  </si>
  <si>
    <t>12401</t>
  </si>
  <si>
    <t>12402</t>
  </si>
  <si>
    <t>12403</t>
  </si>
  <si>
    <t>12404</t>
  </si>
  <si>
    <t>12405</t>
  </si>
  <si>
    <t>12406</t>
  </si>
  <si>
    <t>12407</t>
  </si>
  <si>
    <t>12408</t>
  </si>
  <si>
    <t>12409</t>
  </si>
  <si>
    <t>12410</t>
  </si>
  <si>
    <t>12411</t>
  </si>
  <si>
    <t>12412</t>
  </si>
  <si>
    <t>12413</t>
  </si>
  <si>
    <t>12414</t>
  </si>
  <si>
    <t>12415</t>
  </si>
  <si>
    <t>12416</t>
  </si>
  <si>
    <t>12417</t>
  </si>
  <si>
    <t>12418</t>
  </si>
  <si>
    <t>12419</t>
  </si>
  <si>
    <t>12420</t>
  </si>
  <si>
    <t>12421</t>
  </si>
  <si>
    <t>12422</t>
  </si>
  <si>
    <t>12423</t>
  </si>
  <si>
    <t>12424</t>
  </si>
  <si>
    <t>12425</t>
  </si>
  <si>
    <t>12426</t>
  </si>
  <si>
    <t>12427</t>
  </si>
  <si>
    <t>12428</t>
  </si>
  <si>
    <t>COURS1</t>
  </si>
  <si>
    <t>COURS2</t>
  </si>
  <si>
    <t>COURS3</t>
  </si>
  <si>
    <t>COURS4</t>
  </si>
  <si>
    <t>COURS5</t>
  </si>
  <si>
    <t>COURS6</t>
  </si>
  <si>
    <t>COURS7</t>
  </si>
  <si>
    <t>COURS8</t>
  </si>
  <si>
    <t>COURS9</t>
  </si>
  <si>
    <t>COURS10</t>
  </si>
  <si>
    <t>COURS11</t>
  </si>
  <si>
    <t>COURS12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</si>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</sst>
</file>

<file path=xl/styles.xml><?xml version="1.0" encoding="utf-8"?>
<styleSheet xmlns="http://schemas.openxmlformats.org/spreadsheetml/2006/main">
  <numFmts count="7">
    <numFmt numFmtId="164" formatCode="0_)"/>
    <numFmt numFmtId="165" formatCode="0.00_)"/>
    <numFmt numFmtId="166" formatCode="0.0_)"/>
    <numFmt numFmtId="167" formatCode="dd/mm/yy"/>
    <numFmt numFmtId="168" formatCode="00"/>
    <numFmt numFmtId="169" formatCode="0.000"/>
    <numFmt numFmtId="170" formatCode="0.0"/>
  </numFmts>
  <fonts count="43">
    <font>
      <sz val="10"/>
      <name val="Arial MT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ourier"/>
      <family val="3"/>
    </font>
    <font>
      <sz val="10"/>
      <color indexed="10"/>
      <name val="Arial MT"/>
    </font>
    <font>
      <sz val="12"/>
      <name val="Arial MT"/>
    </font>
    <font>
      <sz val="11"/>
      <name val="Arial MT"/>
    </font>
    <font>
      <sz val="8"/>
      <name val="Arial MT"/>
    </font>
    <font>
      <sz val="10"/>
      <color indexed="8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2"/>
      <color indexed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2"/>
      <color indexed="8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1"/>
      <name val="Arial"/>
      <family val="2"/>
    </font>
    <font>
      <b/>
      <i/>
      <sz val="12"/>
      <name val="Arial"/>
      <family val="2"/>
    </font>
    <font>
      <sz val="10"/>
      <name val="Arial MT"/>
    </font>
    <font>
      <sz val="10"/>
      <color indexed="8"/>
      <name val="Arial"/>
      <family val="2"/>
    </font>
    <font>
      <b/>
      <sz val="14"/>
      <color indexed="9"/>
      <name val="Arial"/>
      <family val="2"/>
    </font>
    <font>
      <b/>
      <sz val="14"/>
      <name val="Arial"/>
      <family val="2"/>
    </font>
    <font>
      <b/>
      <sz val="14"/>
      <color indexed="12"/>
      <name val="Arial"/>
      <family val="2"/>
    </font>
    <font>
      <b/>
      <sz val="12"/>
      <name val="Arial MT"/>
    </font>
    <font>
      <b/>
      <sz val="14"/>
      <color indexed="13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60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double">
        <color indexed="64"/>
      </right>
      <top style="medium">
        <color indexed="8"/>
      </top>
      <bottom/>
      <diagonal/>
    </border>
    <border>
      <left style="thin">
        <color indexed="8"/>
      </left>
      <right style="double">
        <color indexed="8"/>
      </right>
      <top style="medium">
        <color indexed="8"/>
      </top>
      <bottom/>
      <diagonal/>
    </border>
    <border>
      <left style="double">
        <color indexed="64"/>
      </left>
      <right style="double">
        <color indexed="64"/>
      </right>
      <top style="medium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double">
        <color indexed="64"/>
      </right>
      <top style="thin">
        <color indexed="8"/>
      </top>
      <bottom style="thin">
        <color indexed="8"/>
      </bottom>
      <diagonal/>
    </border>
    <border>
      <left style="double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double">
        <color indexed="64"/>
      </right>
      <top style="thin">
        <color indexed="8"/>
      </top>
      <bottom style="medium">
        <color indexed="8"/>
      </bottom>
      <diagonal/>
    </border>
    <border>
      <left style="double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0" fontId="3" fillId="0" borderId="0"/>
    <xf numFmtId="0" fontId="8" fillId="0" borderId="0"/>
    <xf numFmtId="0" fontId="27" fillId="0" borderId="0" applyNumberFormat="0" applyFill="0" applyBorder="0" applyAlignment="0" applyProtection="0"/>
    <xf numFmtId="0" fontId="28" fillId="0" borderId="51" applyNumberFormat="0" applyFill="0" applyAlignment="0" applyProtection="0"/>
    <xf numFmtId="0" fontId="29" fillId="0" borderId="52" applyNumberFormat="0" applyFill="0" applyAlignment="0" applyProtection="0"/>
    <xf numFmtId="0" fontId="30" fillId="0" borderId="53" applyNumberFormat="0" applyFill="0" applyAlignment="0" applyProtection="0"/>
    <xf numFmtId="0" fontId="30" fillId="0" borderId="0" applyNumberFormat="0" applyFill="0" applyBorder="0" applyAlignment="0" applyProtection="0"/>
    <xf numFmtId="0" fontId="31" fillId="4" borderId="0" applyNumberFormat="0" applyBorder="0" applyAlignment="0" applyProtection="0"/>
    <xf numFmtId="0" fontId="32" fillId="5" borderId="0" applyNumberFormat="0" applyBorder="0" applyAlignment="0" applyProtection="0"/>
    <xf numFmtId="0" fontId="33" fillId="6" borderId="0" applyNumberFormat="0" applyBorder="0" applyAlignment="0" applyProtection="0"/>
    <xf numFmtId="0" fontId="34" fillId="7" borderId="54" applyNumberFormat="0" applyAlignment="0" applyProtection="0"/>
    <xf numFmtId="0" fontId="35" fillId="8" borderId="55" applyNumberFormat="0" applyAlignment="0" applyProtection="0"/>
    <xf numFmtId="0" fontId="36" fillId="8" borderId="54" applyNumberFormat="0" applyAlignment="0" applyProtection="0"/>
    <xf numFmtId="0" fontId="37" fillId="0" borderId="56" applyNumberFormat="0" applyFill="0" applyAlignment="0" applyProtection="0"/>
    <xf numFmtId="0" fontId="38" fillId="9" borderId="57" applyNumberFormat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0" borderId="59" applyNumberFormat="0" applyFill="0" applyAlignment="0" applyProtection="0"/>
    <xf numFmtId="0" fontId="42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42" fillId="18" borderId="0" applyNumberFormat="0" applyBorder="0" applyAlignment="0" applyProtection="0"/>
    <xf numFmtId="0" fontId="42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42" fillId="22" borderId="0" applyNumberFormat="0" applyBorder="0" applyAlignment="0" applyProtection="0"/>
    <xf numFmtId="0" fontId="42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42" fillId="26" borderId="0" applyNumberFormat="0" applyBorder="0" applyAlignment="0" applyProtection="0"/>
    <xf numFmtId="0" fontId="42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42" fillId="30" borderId="0" applyNumberFormat="0" applyBorder="0" applyAlignment="0" applyProtection="0"/>
    <xf numFmtId="0" fontId="42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42" fillId="34" borderId="0" applyNumberFormat="0" applyBorder="0" applyAlignment="0" applyProtection="0"/>
    <xf numFmtId="0" fontId="1" fillId="0" borderId="0"/>
    <xf numFmtId="0" fontId="1" fillId="10" borderId="58" applyNumberFormat="0" applyFont="0" applyAlignment="0" applyProtection="0"/>
  </cellStyleXfs>
  <cellXfs count="166">
    <xf numFmtId="0" fontId="0" fillId="0" borderId="0" xfId="0"/>
    <xf numFmtId="0" fontId="0" fillId="0" borderId="0" xfId="0" applyProtection="1"/>
    <xf numFmtId="166" fontId="0" fillId="0" borderId="0" xfId="0" applyNumberFormat="1" applyProtection="1"/>
    <xf numFmtId="0" fontId="5" fillId="0" borderId="0" xfId="0" applyFont="1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vertical="center" wrapText="1"/>
    </xf>
    <xf numFmtId="166" fontId="5" fillId="0" borderId="0" xfId="0" applyNumberFormat="1" applyFont="1" applyProtection="1"/>
    <xf numFmtId="164" fontId="5" fillId="0" borderId="0" xfId="0" applyNumberFormat="1" applyFont="1" applyProtection="1"/>
    <xf numFmtId="165" fontId="5" fillId="0" borderId="0" xfId="0" applyNumberFormat="1" applyFont="1" applyProtection="1"/>
    <xf numFmtId="0" fontId="5" fillId="0" borderId="0" xfId="0" applyFont="1" applyProtection="1"/>
    <xf numFmtId="0" fontId="8" fillId="0" borderId="1" xfId="2" applyFont="1" applyFill="1" applyBorder="1" applyAlignment="1">
      <alignment wrapText="1"/>
    </xf>
    <xf numFmtId="0" fontId="7" fillId="0" borderId="0" xfId="0" applyFont="1" applyAlignment="1">
      <alignment wrapText="1"/>
    </xf>
    <xf numFmtId="168" fontId="0" fillId="0" borderId="0" xfId="0" applyNumberFormat="1" applyAlignment="1">
      <alignment horizontal="left" vertical="center"/>
    </xf>
    <xf numFmtId="0" fontId="9" fillId="0" borderId="0" xfId="0" applyFont="1" applyProtection="1"/>
    <xf numFmtId="0" fontId="9" fillId="0" borderId="0" xfId="0" applyFont="1" applyAlignment="1" applyProtection="1">
      <alignment wrapText="1"/>
    </xf>
    <xf numFmtId="0" fontId="10" fillId="0" borderId="0" xfId="0" applyFont="1"/>
    <xf numFmtId="0" fontId="9" fillId="0" borderId="0" xfId="0" applyFont="1"/>
    <xf numFmtId="0" fontId="10" fillId="0" borderId="0" xfId="0" applyFont="1" applyBorder="1"/>
    <xf numFmtId="0" fontId="10" fillId="0" borderId="5" xfId="0" applyFont="1" applyBorder="1"/>
    <xf numFmtId="0" fontId="10" fillId="0" borderId="2" xfId="0" applyFont="1" applyBorder="1"/>
    <xf numFmtId="0" fontId="9" fillId="0" borderId="2" xfId="0" applyFont="1" applyBorder="1"/>
    <xf numFmtId="164" fontId="9" fillId="0" borderId="0" xfId="0" applyNumberFormat="1" applyFont="1" applyProtection="1"/>
    <xf numFmtId="165" fontId="9" fillId="0" borderId="0" xfId="0" applyNumberFormat="1" applyFont="1" applyProtection="1"/>
    <xf numFmtId="164" fontId="9" fillId="0" borderId="0" xfId="0" applyNumberFormat="1" applyFont="1" applyAlignment="1" applyProtection="1">
      <alignment horizontal="center"/>
    </xf>
    <xf numFmtId="1" fontId="9" fillId="0" borderId="0" xfId="0" applyNumberFormat="1" applyFont="1"/>
    <xf numFmtId="0" fontId="9" fillId="0" borderId="6" xfId="0" applyFont="1" applyBorder="1" applyAlignment="1" applyProtection="1">
      <alignment wrapText="1"/>
    </xf>
    <xf numFmtId="0" fontId="10" fillId="0" borderId="3" xfId="0" applyFont="1" applyBorder="1"/>
    <xf numFmtId="0" fontId="13" fillId="0" borderId="0" xfId="0" applyFont="1"/>
    <xf numFmtId="164" fontId="9" fillId="0" borderId="6" xfId="0" applyNumberFormat="1" applyFont="1" applyBorder="1" applyProtection="1"/>
    <xf numFmtId="0" fontId="14" fillId="0" borderId="0" xfId="0" applyFont="1"/>
    <xf numFmtId="0" fontId="9" fillId="0" borderId="6" xfId="0" applyFont="1" applyBorder="1" applyAlignment="1" applyProtection="1">
      <alignment horizontal="center" wrapText="1"/>
    </xf>
    <xf numFmtId="0" fontId="9" fillId="0" borderId="9" xfId="0" applyFont="1" applyBorder="1" applyAlignment="1" applyProtection="1">
      <alignment horizontal="centerContinuous" vertical="center"/>
    </xf>
    <xf numFmtId="164" fontId="9" fillId="0" borderId="10" xfId="0" applyNumberFormat="1" applyFont="1" applyBorder="1" applyProtection="1"/>
    <xf numFmtId="0" fontId="9" fillId="0" borderId="10" xfId="0" applyFont="1" applyBorder="1" applyAlignment="1" applyProtection="1">
      <alignment horizontal="centerContinuous" vertical="center"/>
    </xf>
    <xf numFmtId="164" fontId="9" fillId="0" borderId="8" xfId="0" applyNumberFormat="1" applyFont="1" applyBorder="1" applyAlignment="1" applyProtection="1">
      <alignment horizontal="centerContinuous" vertical="center"/>
    </xf>
    <xf numFmtId="1" fontId="15" fillId="0" borderId="6" xfId="0" applyNumberFormat="1" applyFont="1" applyBorder="1" applyProtection="1"/>
    <xf numFmtId="1" fontId="15" fillId="0" borderId="6" xfId="0" applyNumberFormat="1" applyFont="1" applyBorder="1" applyProtection="1">
      <protection locked="0"/>
    </xf>
    <xf numFmtId="0" fontId="9" fillId="0" borderId="6" xfId="0" applyFont="1" applyBorder="1" applyProtection="1"/>
    <xf numFmtId="166" fontId="9" fillId="0" borderId="6" xfId="0" applyNumberFormat="1" applyFont="1" applyBorder="1" applyProtection="1"/>
    <xf numFmtId="166" fontId="9" fillId="0" borderId="6" xfId="0" applyNumberFormat="1" applyFont="1" applyBorder="1" applyAlignment="1" applyProtection="1">
      <alignment horizontal="center"/>
    </xf>
    <xf numFmtId="164" fontId="9" fillId="0" borderId="6" xfId="0" applyNumberFormat="1" applyFont="1" applyBorder="1" applyAlignment="1" applyProtection="1">
      <alignment horizontal="center"/>
    </xf>
    <xf numFmtId="0" fontId="10" fillId="0" borderId="11" xfId="0" applyFont="1" applyBorder="1"/>
    <xf numFmtId="0" fontId="16" fillId="0" borderId="0" xfId="0" applyFont="1" applyAlignment="1">
      <alignment vertical="center"/>
    </xf>
    <xf numFmtId="0" fontId="17" fillId="0" borderId="12" xfId="0" applyFont="1" applyBorder="1" applyAlignment="1" applyProtection="1">
      <alignment horizontal="center" vertical="center" wrapText="1"/>
    </xf>
    <xf numFmtId="164" fontId="9" fillId="0" borderId="13" xfId="0" applyNumberFormat="1" applyFont="1" applyBorder="1" applyAlignment="1" applyProtection="1">
      <alignment horizontal="center" vertical="center" wrapText="1"/>
    </xf>
    <xf numFmtId="164" fontId="9" fillId="0" borderId="12" xfId="0" applyNumberFormat="1" applyFont="1" applyBorder="1" applyAlignment="1" applyProtection="1">
      <alignment vertical="center" textRotation="255" wrapText="1"/>
    </xf>
    <xf numFmtId="164" fontId="9" fillId="0" borderId="14" xfId="0" applyNumberFormat="1" applyFont="1" applyBorder="1" applyAlignment="1" applyProtection="1">
      <alignment horizontal="center" vertical="center" wrapText="1"/>
    </xf>
    <xf numFmtId="164" fontId="9" fillId="0" borderId="15" xfId="0" applyNumberFormat="1" applyFont="1" applyBorder="1" applyAlignment="1" applyProtection="1">
      <alignment horizontal="center" vertical="center" wrapText="1"/>
    </xf>
    <xf numFmtId="164" fontId="9" fillId="0" borderId="16" xfId="0" applyNumberFormat="1" applyFont="1" applyBorder="1" applyAlignment="1" applyProtection="1">
      <alignment horizontal="center" vertical="center" wrapText="1"/>
    </xf>
    <xf numFmtId="166" fontId="9" fillId="0" borderId="12" xfId="0" applyNumberFormat="1" applyFont="1" applyBorder="1" applyAlignment="1" applyProtection="1">
      <alignment horizontal="center" vertical="center" textRotation="255" wrapText="1"/>
    </xf>
    <xf numFmtId="164" fontId="9" fillId="0" borderId="12" xfId="0" applyNumberFormat="1" applyFont="1" applyBorder="1" applyAlignment="1" applyProtection="1">
      <alignment horizontal="center" vertical="center" wrapText="1"/>
    </xf>
    <xf numFmtId="0" fontId="9" fillId="0" borderId="12" xfId="0" applyFont="1" applyBorder="1" applyAlignment="1" applyProtection="1">
      <alignment vertical="center" wrapText="1"/>
    </xf>
    <xf numFmtId="164" fontId="11" fillId="0" borderId="12" xfId="0" applyNumberFormat="1" applyFont="1" applyBorder="1" applyAlignment="1" applyProtection="1">
      <alignment vertical="center" textRotation="255" wrapText="1"/>
    </xf>
    <xf numFmtId="166" fontId="11" fillId="0" borderId="18" xfId="0" applyNumberFormat="1" applyFont="1" applyBorder="1" applyAlignment="1" applyProtection="1">
      <alignment horizontal="center" wrapText="1"/>
    </xf>
    <xf numFmtId="166" fontId="11" fillId="0" borderId="19" xfId="0" applyNumberFormat="1" applyFont="1" applyBorder="1" applyAlignment="1" applyProtection="1">
      <alignment horizontal="center" wrapText="1"/>
    </xf>
    <xf numFmtId="165" fontId="11" fillId="0" borderId="19" xfId="0" applyNumberFormat="1" applyFont="1" applyBorder="1" applyAlignment="1" applyProtection="1">
      <alignment horizontal="center" wrapText="1"/>
    </xf>
    <xf numFmtId="165" fontId="11" fillId="0" borderId="20" xfId="0" applyNumberFormat="1" applyFont="1" applyBorder="1" applyAlignment="1" applyProtection="1">
      <alignment horizontal="center" wrapText="1"/>
    </xf>
    <xf numFmtId="164" fontId="11" fillId="0" borderId="21" xfId="0" applyNumberFormat="1" applyFont="1" applyBorder="1" applyAlignment="1" applyProtection="1">
      <alignment horizontal="center" wrapText="1"/>
    </xf>
    <xf numFmtId="164" fontId="11" fillId="0" borderId="6" xfId="0" applyNumberFormat="1" applyFont="1" applyBorder="1" applyAlignment="1" applyProtection="1">
      <alignment horizontal="center" wrapText="1"/>
    </xf>
    <xf numFmtId="165" fontId="19" fillId="0" borderId="22" xfId="0" applyNumberFormat="1" applyFont="1" applyBorder="1" applyAlignment="1" applyProtection="1">
      <alignment horizontal="center" vertical="center"/>
    </xf>
    <xf numFmtId="166" fontId="9" fillId="0" borderId="3" xfId="0" applyNumberFormat="1" applyFont="1" applyBorder="1" applyAlignment="1" applyProtection="1">
      <alignment horizontal="center" vertical="center"/>
    </xf>
    <xf numFmtId="164" fontId="9" fillId="0" borderId="23" xfId="0" applyNumberFormat="1" applyFont="1" applyBorder="1" applyAlignment="1" applyProtection="1">
      <alignment horizontal="center" vertical="center"/>
    </xf>
    <xf numFmtId="0" fontId="9" fillId="0" borderId="24" xfId="0" applyNumberFormat="1" applyFont="1" applyBorder="1" applyAlignment="1" applyProtection="1">
      <alignment horizontal="center" vertical="center"/>
    </xf>
    <xf numFmtId="164" fontId="9" fillId="0" borderId="25" xfId="0" applyNumberFormat="1" applyFont="1" applyBorder="1" applyAlignment="1" applyProtection="1">
      <alignment horizontal="center" vertical="center"/>
    </xf>
    <xf numFmtId="164" fontId="9" fillId="0" borderId="25" xfId="0" quotePrefix="1" applyNumberFormat="1" applyFont="1" applyBorder="1" applyAlignment="1" applyProtection="1">
      <alignment horizontal="center" vertical="center"/>
    </xf>
    <xf numFmtId="164" fontId="9" fillId="0" borderId="26" xfId="0" quotePrefix="1" applyNumberFormat="1" applyFont="1" applyBorder="1" applyAlignment="1" applyProtection="1">
      <alignment horizontal="center" vertical="center"/>
    </xf>
    <xf numFmtId="0" fontId="10" fillId="0" borderId="0" xfId="0" applyFont="1" applyAlignment="1">
      <alignment horizontal="left" vertical="center"/>
    </xf>
    <xf numFmtId="168" fontId="10" fillId="0" borderId="0" xfId="0" applyNumberFormat="1" applyFont="1" applyAlignment="1">
      <alignment horizontal="left" vertical="center"/>
    </xf>
    <xf numFmtId="2" fontId="9" fillId="0" borderId="0" xfId="0" applyNumberFormat="1" applyFont="1" applyBorder="1" applyAlignment="1" applyProtection="1">
      <alignment horizontal="center" vertical="center"/>
    </xf>
    <xf numFmtId="0" fontId="10" fillId="0" borderId="0" xfId="0" applyFont="1" applyProtection="1"/>
    <xf numFmtId="164" fontId="10" fillId="0" borderId="0" xfId="0" applyNumberFormat="1" applyFont="1" applyProtection="1"/>
    <xf numFmtId="0" fontId="20" fillId="0" borderId="0" xfId="0" applyFont="1"/>
    <xf numFmtId="164" fontId="20" fillId="0" borderId="0" xfId="0" applyNumberFormat="1" applyFont="1" applyProtection="1"/>
    <xf numFmtId="168" fontId="22" fillId="2" borderId="3" xfId="0" applyNumberFormat="1" applyFont="1" applyFill="1" applyBorder="1" applyAlignment="1" applyProtection="1">
      <alignment horizontal="center" vertical="center"/>
      <protection locked="0"/>
    </xf>
    <xf numFmtId="0" fontId="13" fillId="0" borderId="17" xfId="0" applyFont="1" applyBorder="1"/>
    <xf numFmtId="164" fontId="16" fillId="0" borderId="12" xfId="0" applyNumberFormat="1" applyFont="1" applyFill="1" applyBorder="1" applyAlignment="1" applyProtection="1">
      <alignment vertical="center" textRotation="255" wrapText="1"/>
    </xf>
    <xf numFmtId="164" fontId="13" fillId="0" borderId="29" xfId="0" quotePrefix="1" applyNumberFormat="1" applyFont="1" applyBorder="1" applyAlignment="1" applyProtection="1">
      <alignment horizontal="center" vertical="center"/>
    </xf>
    <xf numFmtId="165" fontId="13" fillId="0" borderId="3" xfId="0" applyNumberFormat="1" applyFont="1" applyBorder="1" applyAlignment="1" applyProtection="1">
      <alignment horizontal="center" vertical="center"/>
    </xf>
    <xf numFmtId="166" fontId="20" fillId="0" borderId="0" xfId="0" applyNumberFormat="1" applyFont="1" applyProtection="1"/>
    <xf numFmtId="0" fontId="20" fillId="0" borderId="0" xfId="0" applyFont="1" applyProtection="1"/>
    <xf numFmtId="1" fontId="10" fillId="0" borderId="0" xfId="0" applyNumberFormat="1" applyFont="1" applyAlignment="1">
      <alignment horizontal="left" vertical="center"/>
    </xf>
    <xf numFmtId="1" fontId="21" fillId="0" borderId="9" xfId="0" applyNumberFormat="1" applyFont="1" applyBorder="1" applyProtection="1">
      <protection locked="0"/>
    </xf>
    <xf numFmtId="164" fontId="10" fillId="0" borderId="9" xfId="0" applyNumberFormat="1" applyFont="1" applyBorder="1" applyAlignment="1" applyProtection="1">
      <alignment horizontal="center"/>
    </xf>
    <xf numFmtId="0" fontId="10" fillId="0" borderId="30" xfId="0" applyFont="1" applyBorder="1" applyAlignment="1" applyProtection="1">
      <alignment vertical="center" wrapText="1"/>
    </xf>
    <xf numFmtId="164" fontId="10" fillId="0" borderId="9" xfId="0" applyNumberFormat="1" applyFont="1" applyBorder="1" applyAlignment="1" applyProtection="1">
      <alignment horizontal="center" wrapText="1"/>
    </xf>
    <xf numFmtId="0" fontId="16" fillId="0" borderId="28" xfId="0" applyFont="1" applyBorder="1" applyAlignment="1">
      <alignment vertical="center" textRotation="255" wrapText="1"/>
    </xf>
    <xf numFmtId="0" fontId="11" fillId="0" borderId="31" xfId="0" applyFont="1" applyBorder="1" applyAlignment="1">
      <alignment horizontal="center" wrapText="1"/>
    </xf>
    <xf numFmtId="164" fontId="9" fillId="0" borderId="32" xfId="0" applyNumberFormat="1" applyFont="1" applyBorder="1" applyAlignment="1" applyProtection="1">
      <alignment horizontal="center" vertical="center"/>
    </xf>
    <xf numFmtId="0" fontId="9" fillId="0" borderId="33" xfId="0" applyFont="1" applyBorder="1" applyAlignment="1" applyProtection="1">
      <alignment horizontal="center" vertical="center"/>
    </xf>
    <xf numFmtId="0" fontId="10" fillId="0" borderId="33" xfId="0" applyFont="1" applyBorder="1" applyAlignment="1" applyProtection="1">
      <alignment horizontal="center" vertical="center"/>
    </xf>
    <xf numFmtId="170" fontId="10" fillId="0" borderId="33" xfId="0" applyNumberFormat="1" applyFont="1" applyBorder="1" applyAlignment="1" applyProtection="1">
      <alignment horizontal="center" vertical="center"/>
    </xf>
    <xf numFmtId="0" fontId="9" fillId="0" borderId="3" xfId="0" applyFont="1" applyBorder="1" applyProtection="1"/>
    <xf numFmtId="0" fontId="10" fillId="0" borderId="3" xfId="0" applyFont="1" applyBorder="1" applyProtection="1"/>
    <xf numFmtId="1" fontId="9" fillId="0" borderId="3" xfId="0" applyNumberFormat="1" applyFont="1" applyBorder="1"/>
    <xf numFmtId="164" fontId="9" fillId="0" borderId="3" xfId="0" applyNumberFormat="1" applyFont="1" applyBorder="1"/>
    <xf numFmtId="0" fontId="18" fillId="0" borderId="3" xfId="0" applyFont="1" applyBorder="1" applyAlignment="1">
      <alignment vertical="center" wrapText="1"/>
    </xf>
    <xf numFmtId="0" fontId="9" fillId="0" borderId="3" xfId="0" applyFont="1" applyBorder="1" applyAlignment="1" applyProtection="1">
      <alignment vertical="center" wrapText="1"/>
    </xf>
    <xf numFmtId="0" fontId="10" fillId="0" borderId="3" xfId="0" applyFont="1" applyBorder="1" applyAlignment="1" applyProtection="1">
      <alignment vertical="center" wrapText="1"/>
    </xf>
    <xf numFmtId="169" fontId="10" fillId="0" borderId="3" xfId="0" applyNumberFormat="1" applyFont="1" applyBorder="1"/>
    <xf numFmtId="0" fontId="9" fillId="0" borderId="3" xfId="0" applyFont="1" applyBorder="1" applyAlignment="1">
      <alignment vertical="center" wrapText="1"/>
    </xf>
    <xf numFmtId="0" fontId="10" fillId="0" borderId="3" xfId="0" applyFont="1" applyBorder="1" applyAlignment="1">
      <alignment textRotation="255"/>
    </xf>
    <xf numFmtId="164" fontId="10" fillId="0" borderId="3" xfId="0" applyNumberFormat="1" applyFont="1" applyBorder="1" applyAlignment="1" applyProtection="1">
      <alignment vertical="center" textRotation="255" wrapText="1"/>
    </xf>
    <xf numFmtId="1" fontId="10" fillId="0" borderId="3" xfId="0" applyNumberFormat="1" applyFont="1" applyBorder="1"/>
    <xf numFmtId="0" fontId="10" fillId="0" borderId="3" xfId="0" applyFont="1" applyBorder="1" applyAlignment="1">
      <alignment textRotation="255" wrapText="1"/>
    </xf>
    <xf numFmtId="164" fontId="11" fillId="0" borderId="3" xfId="0" applyNumberFormat="1" applyFont="1" applyBorder="1" applyAlignment="1" applyProtection="1">
      <alignment horizontal="center" wrapText="1"/>
    </xf>
    <xf numFmtId="0" fontId="11" fillId="0" borderId="3" xfId="0" applyFont="1" applyBorder="1" applyAlignment="1" applyProtection="1">
      <alignment horizontal="center" wrapText="1"/>
    </xf>
    <xf numFmtId="0" fontId="10" fillId="0" borderId="3" xfId="0" applyFont="1" applyBorder="1" applyAlignment="1" applyProtection="1">
      <alignment horizontal="center" wrapText="1"/>
    </xf>
    <xf numFmtId="0" fontId="10" fillId="0" borderId="3" xfId="0" applyFont="1" applyBorder="1" applyAlignment="1">
      <alignment horizontal="center" wrapText="1"/>
    </xf>
    <xf numFmtId="2" fontId="11" fillId="0" borderId="3" xfId="0" applyNumberFormat="1" applyFont="1" applyBorder="1" applyAlignment="1">
      <alignment horizontal="center" wrapText="1"/>
    </xf>
    <xf numFmtId="0" fontId="2" fillId="0" borderId="27" xfId="0" applyFont="1" applyBorder="1" applyAlignment="1">
      <alignment horizontal="center" vertical="center"/>
    </xf>
    <xf numFmtId="0" fontId="9" fillId="0" borderId="28" xfId="0" applyFont="1" applyBorder="1"/>
    <xf numFmtId="165" fontId="13" fillId="0" borderId="4" xfId="0" applyNumberFormat="1" applyFont="1" applyBorder="1" applyAlignment="1" applyProtection="1">
      <alignment horizontal="center" vertical="center"/>
    </xf>
    <xf numFmtId="0" fontId="11" fillId="0" borderId="34" xfId="0" applyFont="1" applyBorder="1" applyAlignment="1" applyProtection="1">
      <alignment horizontal="center" wrapText="1"/>
    </xf>
    <xf numFmtId="0" fontId="11" fillId="0" borderId="35" xfId="0" applyFont="1" applyBorder="1" applyAlignment="1" applyProtection="1">
      <alignment horizontal="center" wrapText="1"/>
    </xf>
    <xf numFmtId="166" fontId="11" fillId="0" borderId="21" xfId="0" applyNumberFormat="1" applyFont="1" applyBorder="1" applyAlignment="1" applyProtection="1">
      <alignment horizontal="center" wrapText="1"/>
    </xf>
    <xf numFmtId="166" fontId="11" fillId="0" borderId="34" xfId="0" applyNumberFormat="1" applyFont="1" applyBorder="1" applyAlignment="1" applyProtection="1">
      <alignment horizontal="center" wrapText="1"/>
    </xf>
    <xf numFmtId="0" fontId="11" fillId="0" borderId="36" xfId="0" applyFont="1" applyBorder="1" applyAlignment="1" applyProtection="1">
      <alignment horizontal="center" wrapText="1"/>
    </xf>
    <xf numFmtId="1" fontId="0" fillId="0" borderId="0" xfId="0" applyNumberFormat="1" applyAlignment="1">
      <alignment horizontal="left" vertical="center"/>
    </xf>
    <xf numFmtId="0" fontId="9" fillId="0" borderId="38" xfId="0" applyFont="1" applyBorder="1" applyProtection="1"/>
    <xf numFmtId="164" fontId="12" fillId="0" borderId="39" xfId="0" quotePrefix="1" applyNumberFormat="1" applyFont="1" applyBorder="1" applyAlignment="1" applyProtection="1">
      <alignment horizontal="left"/>
    </xf>
    <xf numFmtId="0" fontId="9" fillId="0" borderId="40" xfId="0" applyFont="1" applyBorder="1" applyProtection="1"/>
    <xf numFmtId="164" fontId="9" fillId="0" borderId="41" xfId="0" applyNumberFormat="1" applyFont="1" applyBorder="1" applyProtection="1"/>
    <xf numFmtId="49" fontId="9" fillId="0" borderId="0" xfId="0" applyNumberFormat="1" applyFont="1" applyAlignment="1" applyProtection="1">
      <alignment wrapText="1"/>
    </xf>
    <xf numFmtId="49" fontId="9" fillId="0" borderId="38" xfId="0" applyNumberFormat="1" applyFont="1" applyBorder="1" applyAlignment="1" applyProtection="1">
      <alignment wrapText="1"/>
    </xf>
    <xf numFmtId="49" fontId="12" fillId="0" borderId="40" xfId="0" applyNumberFormat="1" applyFont="1" applyBorder="1" applyAlignment="1" applyProtection="1">
      <alignment horizontal="right" wrapText="1"/>
      <protection locked="0"/>
    </xf>
    <xf numFmtId="49" fontId="9" fillId="0" borderId="0" xfId="0" applyNumberFormat="1" applyFont="1" applyAlignment="1" applyProtection="1">
      <alignment horizontal="center"/>
    </xf>
    <xf numFmtId="49" fontId="9" fillId="0" borderId="3" xfId="0" applyNumberFormat="1" applyFont="1" applyBorder="1" applyAlignment="1" applyProtection="1">
      <alignment wrapText="1"/>
    </xf>
    <xf numFmtId="49" fontId="9" fillId="0" borderId="6" xfId="0" applyNumberFormat="1" applyFont="1" applyBorder="1" applyAlignment="1" applyProtection="1">
      <alignment horizontal="center" wrapText="1"/>
    </xf>
    <xf numFmtId="49" fontId="9" fillId="0" borderId="6" xfId="0" applyNumberFormat="1" applyFont="1" applyBorder="1" applyAlignment="1" applyProtection="1">
      <alignment wrapText="1"/>
    </xf>
    <xf numFmtId="49" fontId="16" fillId="0" borderId="12" xfId="0" applyNumberFormat="1" applyFont="1" applyBorder="1" applyAlignment="1" applyProtection="1">
      <alignment vertical="center" textRotation="255" wrapText="1"/>
    </xf>
    <xf numFmtId="49" fontId="0" fillId="0" borderId="0" xfId="0" applyNumberFormat="1" applyAlignment="1" applyProtection="1">
      <alignment wrapText="1"/>
    </xf>
    <xf numFmtId="49" fontId="0" fillId="0" borderId="0" xfId="0" applyNumberFormat="1" applyAlignment="1">
      <alignment wrapText="1"/>
    </xf>
    <xf numFmtId="168" fontId="24" fillId="0" borderId="3" xfId="0" applyNumberFormat="1" applyFont="1" applyFill="1" applyBorder="1" applyAlignment="1" applyProtection="1">
      <alignment horizontal="center" vertical="center"/>
      <protection locked="0"/>
    </xf>
    <xf numFmtId="170" fontId="25" fillId="0" borderId="0" xfId="0" applyNumberFormat="1" applyFont="1"/>
    <xf numFmtId="168" fontId="24" fillId="0" borderId="4" xfId="0" applyNumberFormat="1" applyFont="1" applyFill="1" applyBorder="1" applyAlignment="1" applyProtection="1">
      <alignment horizontal="center" vertical="center"/>
      <protection locked="0"/>
    </xf>
    <xf numFmtId="168" fontId="26" fillId="2" borderId="3" xfId="0" applyNumberFormat="1" applyFont="1" applyFill="1" applyBorder="1" applyAlignment="1" applyProtection="1">
      <alignment horizontal="center" vertical="center"/>
      <protection locked="0"/>
    </xf>
    <xf numFmtId="1" fontId="0" fillId="0" borderId="3" xfId="0" applyNumberFormat="1" applyBorder="1"/>
    <xf numFmtId="49" fontId="8" fillId="0" borderId="3" xfId="2" applyNumberFormat="1" applyFont="1" applyFill="1" applyBorder="1" applyAlignment="1">
      <alignment wrapText="1"/>
    </xf>
    <xf numFmtId="0" fontId="11" fillId="0" borderId="43" xfId="0" applyFont="1" applyBorder="1" applyAlignment="1" applyProtection="1">
      <alignment wrapText="1"/>
    </xf>
    <xf numFmtId="49" fontId="11" fillId="0" borderId="21" xfId="0" applyNumberFormat="1" applyFont="1" applyBorder="1" applyAlignment="1" applyProtection="1">
      <alignment wrapText="1"/>
    </xf>
    <xf numFmtId="0" fontId="11" fillId="0" borderId="0" xfId="0" applyFont="1" applyBorder="1" applyAlignment="1" applyProtection="1">
      <alignment wrapText="1"/>
    </xf>
    <xf numFmtId="0" fontId="10" fillId="0" borderId="3" xfId="0" applyFont="1" applyFill="1" applyBorder="1"/>
    <xf numFmtId="0" fontId="10" fillId="0" borderId="23" xfId="0" applyFont="1" applyFill="1" applyBorder="1"/>
    <xf numFmtId="0" fontId="10" fillId="0" borderId="22" xfId="0" applyFont="1" applyFill="1" applyBorder="1"/>
    <xf numFmtId="164" fontId="9" fillId="0" borderId="6" xfId="0" applyNumberFormat="1" applyFont="1" applyFill="1" applyBorder="1" applyProtection="1"/>
    <xf numFmtId="164" fontId="9" fillId="0" borderId="44" xfId="0" applyNumberFormat="1" applyFont="1" applyFill="1" applyBorder="1" applyProtection="1"/>
    <xf numFmtId="164" fontId="9" fillId="0" borderId="45" xfId="0" applyNumberFormat="1" applyFont="1" applyFill="1" applyBorder="1" applyProtection="1"/>
    <xf numFmtId="164" fontId="9" fillId="0" borderId="7" xfId="0" applyNumberFormat="1" applyFont="1" applyFill="1" applyBorder="1" applyProtection="1"/>
    <xf numFmtId="164" fontId="16" fillId="0" borderId="46" xfId="0" applyNumberFormat="1" applyFont="1" applyFill="1" applyBorder="1" applyAlignment="1" applyProtection="1">
      <alignment vertical="center" textRotation="255" wrapText="1"/>
    </xf>
    <xf numFmtId="164" fontId="16" fillId="0" borderId="47" xfId="0" applyNumberFormat="1" applyFont="1" applyFill="1" applyBorder="1" applyAlignment="1" applyProtection="1">
      <alignment vertical="center" textRotation="255" wrapText="1"/>
    </xf>
    <xf numFmtId="0" fontId="23" fillId="0" borderId="37" xfId="0" applyFont="1" applyBorder="1" applyAlignment="1" applyProtection="1">
      <alignment wrapText="1"/>
    </xf>
    <xf numFmtId="167" fontId="23" fillId="0" borderId="42" xfId="0" quotePrefix="1" applyNumberFormat="1" applyFont="1" applyBorder="1" applyAlignment="1" applyProtection="1">
      <alignment horizontal="center" wrapText="1"/>
      <protection locked="0"/>
    </xf>
    <xf numFmtId="49" fontId="0" fillId="0" borderId="3" xfId="0" applyNumberFormat="1" applyBorder="1" applyAlignment="1" applyProtection="1">
      <alignment wrapText="1"/>
    </xf>
    <xf numFmtId="164" fontId="16" fillId="3" borderId="12" xfId="0" applyNumberFormat="1" applyFont="1" applyFill="1" applyBorder="1" applyAlignment="1" applyProtection="1">
      <alignment vertical="center" textRotation="255" wrapText="1"/>
    </xf>
    <xf numFmtId="170" fontId="0" fillId="0" borderId="0" xfId="0" applyNumberFormat="1" applyAlignment="1">
      <alignment horizontal="left" vertical="center"/>
    </xf>
    <xf numFmtId="170" fontId="0" fillId="0" borderId="0" xfId="0" applyNumberFormat="1"/>
    <xf numFmtId="2" fontId="0" fillId="0" borderId="0" xfId="0" applyNumberFormat="1" applyAlignment="1">
      <alignment horizontal="left" vertical="center"/>
    </xf>
    <xf numFmtId="2" fontId="0" fillId="0" borderId="0" xfId="0" applyNumberFormat="1"/>
    <xf numFmtId="0" fontId="13" fillId="0" borderId="48" xfId="0" applyFont="1" applyBorder="1" applyAlignment="1" applyProtection="1">
      <alignment horizontal="center" vertical="center"/>
    </xf>
    <xf numFmtId="0" fontId="13" fillId="0" borderId="49" xfId="0" applyFont="1" applyBorder="1" applyAlignment="1" applyProtection="1">
      <alignment horizontal="center" vertical="center"/>
    </xf>
    <xf numFmtId="0" fontId="13" fillId="0" borderId="50" xfId="0" applyFont="1" applyBorder="1" applyAlignment="1" applyProtection="1">
      <alignment horizontal="center" vertical="center"/>
    </xf>
    <xf numFmtId="0" fontId="13" fillId="0" borderId="48" xfId="0" applyFont="1" applyBorder="1" applyAlignment="1" applyProtection="1">
      <alignment horizontal="center"/>
    </xf>
    <xf numFmtId="0" fontId="13" fillId="0" borderId="49" xfId="0" applyFont="1" applyBorder="1" applyAlignment="1" applyProtection="1">
      <alignment horizontal="center"/>
    </xf>
    <xf numFmtId="0" fontId="13" fillId="0" borderId="50" xfId="0" applyFont="1" applyBorder="1" applyAlignment="1" applyProtection="1">
      <alignment horizontal="center"/>
    </xf>
  </cellXfs>
  <cellStyles count="45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Commentaire 2" xfId="44"/>
    <cellStyle name="Entrée" xfId="11" builtinId="20" customBuiltin="1"/>
    <cellStyle name="Insatisfaisant" xfId="9" builtinId="27" customBuiltin="1"/>
    <cellStyle name="Neutre" xfId="10" builtinId="28" customBuiltin="1"/>
    <cellStyle name="Non d‚fini" xfId="1"/>
    <cellStyle name="Normal" xfId="0" builtinId="0"/>
    <cellStyle name="Normal 2" xfId="43"/>
    <cellStyle name="Normal_entree des données" xfId="2"/>
    <cellStyle name="Satisfaisant" xfId="8" builtinId="26" customBuiltin="1"/>
    <cellStyle name="Sortie" xfId="12" builtinId="21" customBuiltin="1"/>
    <cellStyle name="Texte explicatif" xfId="17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8" builtinId="25" customBuiltin="1"/>
    <cellStyle name="Vérification" xfId="15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52</xdr:col>
      <xdr:colOff>120650</xdr:colOff>
      <xdr:row>4</xdr:row>
      <xdr:rowOff>198803</xdr:rowOff>
    </xdr:from>
    <xdr:to>
      <xdr:col>54</xdr:col>
      <xdr:colOff>138299</xdr:colOff>
      <xdr:row>7</xdr:row>
      <xdr:rowOff>0</xdr:rowOff>
    </xdr:to>
    <xdr:sp macro="[0]!Décision" textlink="">
      <xdr:nvSpPr>
        <xdr:cNvPr id="2055" name="Oval 7"/>
        <xdr:cNvSpPr>
          <a:spLocks noChangeArrowheads="1"/>
        </xdr:cNvSpPr>
      </xdr:nvSpPr>
      <xdr:spPr bwMode="auto">
        <a:xfrm>
          <a:off x="19688175" y="1037003"/>
          <a:ext cx="727612" cy="405202"/>
        </a:xfrm>
        <a:prstGeom prst="ellipse">
          <a:avLst/>
        </a:prstGeom>
        <a:solidFill>
          <a:srgbClr val="C0C0C0">
            <a:alpha val="50000"/>
          </a:srgbClr>
        </a:solidFill>
        <a:ln w="44450">
          <a:solidFill>
            <a:srgbClr val="0000FF"/>
          </a:solidFill>
          <a:round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endParaRPr lang="fr-BE" sz="1400" b="1" i="0" strike="noStrike">
            <a:solidFill>
              <a:srgbClr val="000000"/>
            </a:solidFill>
            <a:latin typeface="Arial MT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transitionEvaluation="1" transitionEntry="1" codeName="Feuil2"/>
  <dimension ref="A1:BS228"/>
  <sheetViews>
    <sheetView tabSelected="1" topLeftCell="A28" zoomScale="75" zoomScaleNormal="75" workbookViewId="0">
      <selection activeCell="K34" sqref="K34"/>
    </sheetView>
  </sheetViews>
  <sheetFormatPr baseColWidth="10" defaultColWidth="6.7109375" defaultRowHeight="15.75"/>
  <cols>
    <col min="1" max="1" width="6" customWidth="1"/>
    <col min="2" max="2" width="14.42578125" customWidth="1"/>
    <col min="3" max="3" width="44.7109375" style="4" customWidth="1"/>
    <col min="4" max="4" width="8.28515625" style="133" customWidth="1"/>
    <col min="5" max="5" width="6.7109375" customWidth="1"/>
    <col min="6" max="6" width="8.85546875" customWidth="1"/>
    <col min="7" max="10" width="6.7109375" customWidth="1"/>
    <col min="11" max="11" width="7.42578125" customWidth="1"/>
    <col min="12" max="16" width="6.7109375" customWidth="1"/>
    <col min="17" max="17" width="10.7109375" style="73" hidden="1" customWidth="1"/>
    <col min="18" max="19" width="9.28515625" style="3" hidden="1" customWidth="1"/>
    <col min="20" max="20" width="8.28515625" style="3" hidden="1" customWidth="1"/>
    <col min="21" max="21" width="6.85546875" style="3" hidden="1" customWidth="1"/>
    <col min="22" max="22" width="9.5703125" style="3" hidden="1" customWidth="1"/>
    <col min="23" max="24" width="9" style="3" customWidth="1"/>
    <col min="25" max="25" width="7.42578125" style="3" customWidth="1"/>
    <col min="26" max="26" width="9.5703125" style="3" customWidth="1"/>
    <col min="27" max="28" width="9.7109375" style="3" customWidth="1"/>
    <col min="29" max="29" width="9.42578125" style="73" customWidth="1"/>
    <col min="30" max="30" width="3.7109375" customWidth="1"/>
    <col min="31" max="31" width="4.140625" customWidth="1"/>
    <col min="32" max="32" width="3.7109375" customWidth="1"/>
    <col min="33" max="33" width="9.42578125" style="3" hidden="1" customWidth="1"/>
    <col min="34" max="34" width="7.42578125" style="3" hidden="1" customWidth="1"/>
    <col min="35" max="35" width="4.140625" style="73" customWidth="1"/>
    <col min="36" max="36" width="4.7109375" style="73" customWidth="1"/>
    <col min="37" max="37" width="8.42578125" style="3" customWidth="1"/>
    <col min="38" max="38" width="1.28515625" style="3" hidden="1" customWidth="1"/>
    <col min="39" max="39" width="6.5703125" style="135" bestFit="1" customWidth="1"/>
    <col min="40" max="40" width="11.7109375" customWidth="1"/>
    <col min="41" max="41" width="3.7109375" customWidth="1"/>
    <col min="42" max="42" width="20.140625" customWidth="1"/>
    <col min="43" max="43" width="10.5703125" bestFit="1" customWidth="1"/>
    <col min="47" max="53" width="3.7109375" customWidth="1"/>
    <col min="61" max="61" width="14.42578125" bestFit="1" customWidth="1"/>
  </cols>
  <sheetData>
    <row r="1" spans="1:71" thickBot="1">
      <c r="A1" s="15" t="s">
        <v>2</v>
      </c>
      <c r="B1" s="15"/>
      <c r="C1" s="16"/>
      <c r="D1" s="124"/>
      <c r="E1" s="15"/>
      <c r="F1" s="15"/>
      <c r="G1" s="15"/>
      <c r="H1" s="17"/>
      <c r="I1" s="17"/>
      <c r="J1" s="17"/>
      <c r="K1" s="17"/>
      <c r="L1" s="17"/>
      <c r="M1" s="17"/>
      <c r="N1" s="17"/>
      <c r="O1" s="17"/>
      <c r="P1" s="17"/>
      <c r="Q1" s="17"/>
      <c r="R1" s="18"/>
      <c r="S1" s="18"/>
      <c r="T1" s="18"/>
      <c r="U1" s="18"/>
      <c r="V1" s="18"/>
      <c r="W1" s="18"/>
      <c r="X1" s="15"/>
      <c r="Y1" s="15"/>
      <c r="Z1" s="15"/>
      <c r="AA1" s="15"/>
      <c r="AB1" s="15"/>
      <c r="AC1" s="71"/>
      <c r="AD1" s="17"/>
      <c r="AE1" s="17"/>
      <c r="AF1" s="17"/>
      <c r="AG1" s="15"/>
      <c r="AH1" s="15"/>
      <c r="AI1" s="71"/>
      <c r="AJ1" s="71"/>
      <c r="AK1" s="15"/>
      <c r="AL1" s="15"/>
      <c r="AM1" s="15"/>
      <c r="AN1" s="15"/>
      <c r="AS1">
        <v>0</v>
      </c>
      <c r="AT1">
        <v>1</v>
      </c>
      <c r="AU1">
        <v>2</v>
      </c>
      <c r="AV1">
        <v>3</v>
      </c>
      <c r="AW1">
        <v>4</v>
      </c>
      <c r="AX1">
        <v>5</v>
      </c>
      <c r="AY1">
        <v>6</v>
      </c>
      <c r="AZ1">
        <v>7</v>
      </c>
      <c r="BA1">
        <v>8</v>
      </c>
      <c r="BB1">
        <v>9</v>
      </c>
      <c r="BC1">
        <v>10</v>
      </c>
      <c r="BD1">
        <v>11</v>
      </c>
      <c r="BE1">
        <v>12</v>
      </c>
      <c r="BF1">
        <v>13</v>
      </c>
      <c r="BG1">
        <v>14</v>
      </c>
      <c r="BH1">
        <v>15</v>
      </c>
      <c r="BI1">
        <v>16</v>
      </c>
      <c r="BJ1">
        <v>17</v>
      </c>
      <c r="BK1">
        <v>18</v>
      </c>
      <c r="BL1">
        <v>19</v>
      </c>
      <c r="BM1">
        <v>20</v>
      </c>
      <c r="BN1" t="s">
        <v>21</v>
      </c>
      <c r="BO1" t="s">
        <v>6</v>
      </c>
      <c r="BP1" t="s">
        <v>20</v>
      </c>
      <c r="BQ1" t="s">
        <v>16</v>
      </c>
      <c r="BR1" t="s">
        <v>23</v>
      </c>
      <c r="BS1" t="s">
        <v>16</v>
      </c>
    </row>
    <row r="2" spans="1:71" ht="19.5" thickTop="1" thickBot="1">
      <c r="A2" s="15"/>
      <c r="B2" s="15"/>
      <c r="C2" s="152"/>
      <c r="D2" s="125"/>
      <c r="E2" s="120"/>
      <c r="F2" s="121"/>
      <c r="G2" s="163"/>
      <c r="H2" s="164"/>
      <c r="I2" s="164"/>
      <c r="J2" s="165"/>
      <c r="K2" s="19"/>
      <c r="L2" s="76"/>
      <c r="M2" s="21"/>
      <c r="N2" s="21"/>
      <c r="O2" s="20"/>
      <c r="P2" s="21"/>
      <c r="Q2" s="21"/>
      <c r="R2" s="22"/>
      <c r="S2" s="22"/>
      <c r="T2" s="22"/>
      <c r="U2" s="22"/>
      <c r="V2" s="22"/>
      <c r="W2" s="112"/>
      <c r="X2" s="15"/>
      <c r="Y2" s="15"/>
      <c r="Z2" s="15"/>
      <c r="AA2" s="15"/>
      <c r="AB2" s="15"/>
      <c r="AC2" s="71"/>
      <c r="AD2" s="17"/>
      <c r="AE2" s="17"/>
      <c r="AF2" s="17"/>
      <c r="AG2" s="15"/>
      <c r="AH2" s="15"/>
      <c r="AI2" s="71"/>
      <c r="AJ2" s="72"/>
      <c r="AK2" s="23"/>
      <c r="AL2" s="23"/>
      <c r="AM2" s="23"/>
      <c r="AN2" s="23"/>
    </row>
    <row r="3" spans="1:71" ht="19.5" thickTop="1" thickBot="1">
      <c r="A3" s="15"/>
      <c r="B3" s="15"/>
      <c r="C3" s="153"/>
      <c r="D3" s="126"/>
      <c r="E3" s="122"/>
      <c r="F3" s="123"/>
      <c r="G3" s="160"/>
      <c r="H3" s="161"/>
      <c r="I3" s="161"/>
      <c r="J3" s="162"/>
      <c r="K3" s="17"/>
      <c r="L3" s="17"/>
      <c r="M3" s="17"/>
      <c r="N3" s="17"/>
      <c r="O3" s="17"/>
      <c r="P3" s="15"/>
      <c r="Q3" s="15"/>
      <c r="R3" s="24"/>
      <c r="S3" s="24"/>
      <c r="T3" s="24"/>
      <c r="U3" s="24"/>
      <c r="V3" s="24"/>
      <c r="W3" s="23"/>
      <c r="X3" s="23"/>
      <c r="Y3" s="23"/>
      <c r="Z3" s="23"/>
      <c r="AA3" s="15"/>
      <c r="AB3" s="15"/>
      <c r="AC3" s="71"/>
      <c r="AD3" s="17"/>
      <c r="AE3" s="17"/>
      <c r="AF3" s="17"/>
      <c r="AG3" s="15"/>
      <c r="AH3" s="15"/>
      <c r="AI3" s="71"/>
      <c r="AJ3" s="72"/>
      <c r="AK3" s="23"/>
      <c r="AL3" s="23"/>
      <c r="AM3" s="23"/>
      <c r="AN3" s="23"/>
    </row>
    <row r="4" spans="1:71" thickTop="1">
      <c r="A4" s="17"/>
      <c r="B4" s="17"/>
      <c r="C4" s="25"/>
      <c r="D4" s="127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23"/>
      <c r="Q4" s="23"/>
      <c r="R4" s="24"/>
      <c r="S4" s="24"/>
      <c r="T4" s="24"/>
      <c r="U4" s="24"/>
      <c r="V4" s="24"/>
      <c r="W4" s="23"/>
      <c r="X4" s="23"/>
      <c r="Y4" s="23"/>
      <c r="Z4" s="23"/>
      <c r="AA4" s="15"/>
      <c r="AB4" s="15"/>
      <c r="AC4" s="71"/>
      <c r="AD4" s="17"/>
      <c r="AE4" s="17"/>
      <c r="AF4" s="17"/>
      <c r="AG4" s="15"/>
      <c r="AH4" s="15"/>
      <c r="AI4" s="71"/>
      <c r="AJ4" s="71"/>
      <c r="AK4" s="26">
        <f>AB6</f>
        <v>408</v>
      </c>
      <c r="AL4" s="26"/>
      <c r="AM4" s="26"/>
      <c r="AN4" s="18" t="s">
        <v>17</v>
      </c>
    </row>
    <row r="5" spans="1:71">
      <c r="A5" s="17"/>
      <c r="B5" s="17"/>
      <c r="C5" s="27"/>
      <c r="D5" s="128" t="s">
        <v>29</v>
      </c>
      <c r="E5" s="143">
        <v>5</v>
      </c>
      <c r="F5" s="143">
        <v>5</v>
      </c>
      <c r="G5" s="143">
        <v>5</v>
      </c>
      <c r="H5" s="143">
        <v>5</v>
      </c>
      <c r="I5" s="143">
        <v>3</v>
      </c>
      <c r="J5" s="143">
        <v>4</v>
      </c>
      <c r="K5" s="144">
        <v>7</v>
      </c>
      <c r="L5" s="145">
        <v>2</v>
      </c>
      <c r="M5" s="143">
        <v>3</v>
      </c>
      <c r="N5" s="143">
        <v>4</v>
      </c>
      <c r="O5" s="143">
        <v>10</v>
      </c>
      <c r="P5" s="143">
        <v>7</v>
      </c>
      <c r="Q5" s="30">
        <f>SUM(E5:P5)</f>
        <v>60</v>
      </c>
      <c r="R5" s="29"/>
      <c r="S5" s="29"/>
      <c r="T5" s="29"/>
      <c r="U5" s="29"/>
      <c r="V5" s="29"/>
      <c r="W5" s="29"/>
      <c r="X5" s="30">
        <f>SUM(E5:P5)</f>
        <v>60</v>
      </c>
      <c r="Y5" s="29"/>
      <c r="Z5" s="29"/>
      <c r="AA5" s="29"/>
      <c r="AB5" s="31"/>
      <c r="AC5" s="31"/>
      <c r="AD5" s="17"/>
      <c r="AE5" s="17"/>
      <c r="AF5" s="17"/>
      <c r="AG5" s="31"/>
      <c r="AH5" s="31"/>
      <c r="AI5" s="31"/>
      <c r="AJ5" s="17"/>
      <c r="AK5" s="26">
        <f>AA6</f>
        <v>475.99999999999994</v>
      </c>
      <c r="AL5" s="26"/>
      <c r="AM5" s="26"/>
      <c r="AN5" s="18" t="s">
        <v>19</v>
      </c>
    </row>
    <row r="6" spans="1:71" ht="15">
      <c r="A6" s="17"/>
      <c r="B6" s="17"/>
      <c r="C6" s="32" t="s">
        <v>0</v>
      </c>
      <c r="D6" s="129"/>
      <c r="E6" s="146">
        <f t="shared" ref="E6:N6" si="0">20*E7</f>
        <v>60</v>
      </c>
      <c r="F6" s="146">
        <f t="shared" si="0"/>
        <v>90</v>
      </c>
      <c r="G6" s="146">
        <f t="shared" si="0"/>
        <v>100</v>
      </c>
      <c r="H6" s="146">
        <f t="shared" si="0"/>
        <v>50</v>
      </c>
      <c r="I6" s="146">
        <f t="shared" si="0"/>
        <v>60</v>
      </c>
      <c r="J6" s="146">
        <f t="shared" si="0"/>
        <v>80</v>
      </c>
      <c r="K6" s="147">
        <f t="shared" si="0"/>
        <v>140</v>
      </c>
      <c r="L6" s="148">
        <f>20*L7</f>
        <v>20</v>
      </c>
      <c r="M6" s="146">
        <f>20*M7</f>
        <v>20</v>
      </c>
      <c r="N6" s="146">
        <f t="shared" si="0"/>
        <v>20</v>
      </c>
      <c r="O6" s="149">
        <f>20*O7</f>
        <v>20</v>
      </c>
      <c r="P6" s="146">
        <v>20</v>
      </c>
      <c r="Q6" s="33" t="s">
        <v>1</v>
      </c>
      <c r="R6" s="30"/>
      <c r="S6" s="30"/>
      <c r="T6" s="34"/>
      <c r="U6" s="35"/>
      <c r="V6" s="35"/>
      <c r="W6" s="36" t="s">
        <v>2</v>
      </c>
      <c r="X6" s="30">
        <f>SUM(E6:P6)</f>
        <v>680</v>
      </c>
      <c r="Y6" s="37">
        <f>X6*0.9</f>
        <v>612</v>
      </c>
      <c r="Z6" s="38">
        <f>X6*0.8</f>
        <v>544</v>
      </c>
      <c r="AA6" s="38">
        <f>X6*0.7</f>
        <v>475.99999999999994</v>
      </c>
      <c r="AB6" s="38">
        <f>X6*0.6</f>
        <v>408</v>
      </c>
      <c r="AC6" s="83"/>
      <c r="AD6" s="28"/>
      <c r="AE6" s="28"/>
      <c r="AF6" s="28"/>
      <c r="AG6" s="93"/>
      <c r="AH6" s="93"/>
      <c r="AI6" s="94"/>
      <c r="AJ6" s="28"/>
      <c r="AK6" s="95">
        <f>Z6</f>
        <v>544</v>
      </c>
      <c r="AL6" s="95"/>
      <c r="AM6" s="95"/>
      <c r="AN6" s="19" t="s">
        <v>18</v>
      </c>
    </row>
    <row r="7" spans="1:71" thickBot="1">
      <c r="A7" s="17"/>
      <c r="B7" s="17"/>
      <c r="C7" s="27"/>
      <c r="D7" s="130"/>
      <c r="E7" s="143">
        <v>3</v>
      </c>
      <c r="F7" s="143">
        <v>4.5</v>
      </c>
      <c r="G7" s="143">
        <v>5</v>
      </c>
      <c r="H7" s="143">
        <v>2.5</v>
      </c>
      <c r="I7" s="143">
        <v>3</v>
      </c>
      <c r="J7" s="143">
        <v>4</v>
      </c>
      <c r="K7" s="144">
        <v>7</v>
      </c>
      <c r="L7" s="145">
        <v>1</v>
      </c>
      <c r="M7" s="143">
        <v>1</v>
      </c>
      <c r="N7" s="143">
        <v>1</v>
      </c>
      <c r="O7" s="143">
        <v>1</v>
      </c>
      <c r="P7" s="143">
        <v>1</v>
      </c>
      <c r="Q7" s="30">
        <f>SUM(E7:P7)</f>
        <v>34</v>
      </c>
      <c r="R7" s="40"/>
      <c r="S7" s="40"/>
      <c r="T7" s="30"/>
      <c r="U7" s="30"/>
      <c r="V7" s="40"/>
      <c r="W7" s="40"/>
      <c r="X7" s="39" t="s">
        <v>3</v>
      </c>
      <c r="Y7" s="41" t="s">
        <v>4</v>
      </c>
      <c r="Z7" s="42" t="s">
        <v>5</v>
      </c>
      <c r="AA7" s="42" t="s">
        <v>6</v>
      </c>
      <c r="AB7" s="42" t="s">
        <v>7</v>
      </c>
      <c r="AC7" s="84"/>
      <c r="AD7" s="28"/>
      <c r="AE7" s="28"/>
      <c r="AF7" s="28"/>
      <c r="AG7" s="93"/>
      <c r="AH7" s="93"/>
      <c r="AI7" s="94"/>
      <c r="AJ7" s="28"/>
      <c r="AK7" s="95">
        <f>X6</f>
        <v>680</v>
      </c>
      <c r="AL7" s="96"/>
      <c r="AM7" s="96"/>
      <c r="AN7" s="43" t="s">
        <v>22</v>
      </c>
    </row>
    <row r="8" spans="1:71" s="7" customFormat="1" ht="169.9" hidden="1" customHeight="1" thickBot="1">
      <c r="A8" s="44"/>
      <c r="B8" s="131" t="s">
        <v>56</v>
      </c>
      <c r="C8" s="45" t="s">
        <v>26</v>
      </c>
      <c r="D8" s="131" t="s">
        <v>25</v>
      </c>
      <c r="E8" s="77" t="s">
        <v>34</v>
      </c>
      <c r="F8" s="77" t="s">
        <v>35</v>
      </c>
      <c r="G8" s="77" t="s">
        <v>36</v>
      </c>
      <c r="H8" s="77" t="s">
        <v>37</v>
      </c>
      <c r="I8" s="77" t="s">
        <v>54</v>
      </c>
      <c r="J8" s="77" t="s">
        <v>38</v>
      </c>
      <c r="K8" s="150" t="s">
        <v>39</v>
      </c>
      <c r="L8" s="151" t="s">
        <v>40</v>
      </c>
      <c r="M8" s="77" t="s">
        <v>48</v>
      </c>
      <c r="N8" s="77" t="s">
        <v>49</v>
      </c>
      <c r="O8" s="77" t="s">
        <v>51</v>
      </c>
      <c r="P8" s="77" t="s">
        <v>53</v>
      </c>
      <c r="Q8" s="46" t="s">
        <v>9</v>
      </c>
      <c r="R8" s="47"/>
      <c r="S8" s="47" t="s">
        <v>10</v>
      </c>
      <c r="T8" s="48"/>
      <c r="U8" s="48"/>
      <c r="V8" s="49" t="s">
        <v>11</v>
      </c>
      <c r="W8" s="50" t="s">
        <v>12</v>
      </c>
      <c r="X8" s="51" t="s">
        <v>24</v>
      </c>
      <c r="Y8" s="52"/>
      <c r="Z8" s="52" t="s">
        <v>2</v>
      </c>
      <c r="AA8" s="53"/>
      <c r="AB8" s="53"/>
      <c r="AC8" s="85"/>
      <c r="AD8" s="97"/>
      <c r="AE8" s="97"/>
      <c r="AF8" s="97"/>
      <c r="AG8" s="98" t="s">
        <v>13</v>
      </c>
      <c r="AH8" s="98"/>
      <c r="AI8" s="99"/>
      <c r="AJ8" s="100"/>
      <c r="AK8" s="101"/>
      <c r="AL8" s="101"/>
      <c r="AM8" s="101"/>
      <c r="AN8" s="87" t="s">
        <v>14</v>
      </c>
    </row>
    <row r="9" spans="1:71" s="7" customFormat="1" ht="169.9" customHeight="1" thickBot="1">
      <c r="A9" s="44"/>
      <c r="B9" s="131" t="s">
        <v>56</v>
      </c>
      <c r="C9" s="45" t="s">
        <v>8</v>
      </c>
      <c r="D9" s="131" t="s">
        <v>25</v>
      </c>
      <c r="E9" s="155" t="s">
        <v>225</v>
      </c>
      <c r="F9" s="155" t="s">
        <v>226</v>
      </c>
      <c r="G9" s="155" t="s">
        <v>227</v>
      </c>
      <c r="H9" s="155" t="s">
        <v>228</v>
      </c>
      <c r="I9" s="155" t="s">
        <v>229</v>
      </c>
      <c r="J9" s="155" t="s">
        <v>230</v>
      </c>
      <c r="K9" s="155" t="s">
        <v>231</v>
      </c>
      <c r="L9" s="155" t="s">
        <v>232</v>
      </c>
      <c r="M9" s="155" t="s">
        <v>233</v>
      </c>
      <c r="N9" s="155" t="s">
        <v>234</v>
      </c>
      <c r="O9" s="155" t="s">
        <v>235</v>
      </c>
      <c r="P9" s="155" t="s">
        <v>236</v>
      </c>
      <c r="Q9" s="46" t="s">
        <v>9</v>
      </c>
      <c r="R9" s="54" t="s">
        <v>27</v>
      </c>
      <c r="S9" s="47" t="s">
        <v>10</v>
      </c>
      <c r="T9" s="48"/>
      <c r="U9" s="54" t="s">
        <v>27</v>
      </c>
      <c r="V9" s="49" t="s">
        <v>11</v>
      </c>
      <c r="W9" s="50" t="s">
        <v>12</v>
      </c>
      <c r="X9" s="51" t="s">
        <v>24</v>
      </c>
      <c r="Y9" s="52"/>
      <c r="Z9" s="52" t="s">
        <v>2</v>
      </c>
      <c r="AA9" s="53"/>
      <c r="AB9" s="53"/>
      <c r="AC9" s="102" t="s">
        <v>46</v>
      </c>
      <c r="AD9" s="102" t="s">
        <v>31</v>
      </c>
      <c r="AE9" s="102" t="s">
        <v>32</v>
      </c>
      <c r="AF9" s="102" t="s">
        <v>30</v>
      </c>
      <c r="AG9" s="98" t="s">
        <v>13</v>
      </c>
      <c r="AH9" s="98"/>
      <c r="AI9" s="103" t="s">
        <v>28</v>
      </c>
      <c r="AJ9" s="104"/>
      <c r="AK9" s="101"/>
      <c r="AL9" s="101"/>
      <c r="AM9" s="105" t="s">
        <v>33</v>
      </c>
      <c r="AN9" s="87" t="s">
        <v>14</v>
      </c>
    </row>
    <row r="10" spans="1:71" s="13" customFormat="1" ht="23.25" thickBot="1">
      <c r="A10" s="140"/>
      <c r="B10" s="142"/>
      <c r="D10" s="141"/>
      <c r="E10" s="55" t="s">
        <v>41</v>
      </c>
      <c r="F10" s="55" t="s">
        <v>50</v>
      </c>
      <c r="G10" s="55" t="s">
        <v>42</v>
      </c>
      <c r="H10" s="55" t="s">
        <v>43</v>
      </c>
      <c r="I10" s="55" t="s">
        <v>45</v>
      </c>
      <c r="J10" s="55" t="s">
        <v>52</v>
      </c>
      <c r="K10" s="117" t="s">
        <v>44</v>
      </c>
      <c r="L10" s="118" t="s">
        <v>55</v>
      </c>
      <c r="M10" s="114" t="s">
        <v>41</v>
      </c>
      <c r="N10" s="55" t="s">
        <v>50</v>
      </c>
      <c r="O10" s="115" t="s">
        <v>42</v>
      </c>
      <c r="P10" s="116" t="s">
        <v>44</v>
      </c>
      <c r="Q10" s="61" t="s">
        <v>9</v>
      </c>
      <c r="R10" s="56"/>
      <c r="S10" s="56"/>
      <c r="T10" s="57"/>
      <c r="U10" s="57"/>
      <c r="V10" s="58" t="s">
        <v>11</v>
      </c>
      <c r="W10" s="58" t="s">
        <v>12</v>
      </c>
      <c r="X10" s="59"/>
      <c r="Y10" s="60"/>
      <c r="Z10" s="60"/>
      <c r="AA10" s="60"/>
      <c r="AB10" s="60"/>
      <c r="AC10" s="86"/>
      <c r="AD10" s="28"/>
      <c r="AE10" s="28"/>
      <c r="AF10" s="28"/>
      <c r="AG10" s="106"/>
      <c r="AH10" s="107"/>
      <c r="AI10" s="108"/>
      <c r="AJ10" s="109" t="s">
        <v>3</v>
      </c>
      <c r="AK10" s="110" t="s">
        <v>15</v>
      </c>
      <c r="AL10" s="110"/>
      <c r="AM10" s="110" t="s">
        <v>2</v>
      </c>
      <c r="AN10" s="88" t="s">
        <v>2</v>
      </c>
    </row>
    <row r="11" spans="1:71" s="6" customFormat="1" ht="39.950000000000003" customHeight="1" thickBot="1">
      <c r="A11" s="138">
        <v>25</v>
      </c>
      <c r="B11" s="139" t="s">
        <v>237</v>
      </c>
      <c r="C11" s="139" t="s">
        <v>57</v>
      </c>
      <c r="D11" s="139" t="s">
        <v>141</v>
      </c>
      <c r="E11" s="134">
        <v>15</v>
      </c>
      <c r="F11" s="134">
        <v>18</v>
      </c>
      <c r="G11" s="134">
        <v>19</v>
      </c>
      <c r="H11" s="134">
        <v>18</v>
      </c>
      <c r="I11" s="134">
        <v>18</v>
      </c>
      <c r="J11" s="134">
        <v>14</v>
      </c>
      <c r="K11" s="134">
        <v>16</v>
      </c>
      <c r="L11" s="134">
        <v>15</v>
      </c>
      <c r="M11" s="134">
        <v>12</v>
      </c>
      <c r="N11" s="134">
        <v>16</v>
      </c>
      <c r="O11" s="134">
        <v>15</v>
      </c>
      <c r="P11" s="134">
        <v>16</v>
      </c>
      <c r="Q11" s="113">
        <f>IF(R11=0,"",S11/R11)</f>
        <v>16.827586206896552</v>
      </c>
      <c r="R11" s="62">
        <f>SUMIF(E11:K11,"&gt;0",$E$7:$K$7)</f>
        <v>29</v>
      </c>
      <c r="S11" s="62">
        <f>SUMPRODUCT($E$7:$K$7,E11:K11)</f>
        <v>488</v>
      </c>
      <c r="T11" s="62">
        <f>SUMIF(L11:P11,"&gt;0",$L$7:$P$7)</f>
        <v>5</v>
      </c>
      <c r="U11" s="62">
        <f>SUMPRODUCT($L$7:$P$7,L11:P11)</f>
        <v>74</v>
      </c>
      <c r="V11" s="79">
        <f>IF(T11=0,"",U11/T11)</f>
        <v>14.8</v>
      </c>
      <c r="W11" s="79">
        <f>IF(OR(COUNTIF(E11:P11,"abs")&gt;0,COUNTIF(E11:P11,"j")&gt;0,R11=0,T11=0),"",(S11+U11)/(R11+T11))</f>
        <v>16.529411764705884</v>
      </c>
      <c r="X11" s="63">
        <f>S11+U11</f>
        <v>562</v>
      </c>
      <c r="Y11" s="64" t="str">
        <f>IF(OR((X11&lt;AJ11*0.885),AH11&gt;0,AG11="ABS",X11=0),"",IF((AH11=0),"LPGD",FIXED(X11-AJ11*0.9,0)&amp;" / lpgd  ?"))</f>
        <v/>
      </c>
      <c r="Z11" s="65" t="str">
        <f>IF(OR((X11&lt;AJ11*0.785),AH11&gt;2,AG11="ABS",LEN(Y11)&gt;1,X11=0),"",IF((AH11=0)," GD ",FIXED(X11-AJ11*0.8,0)&amp;" / gd  ?"))</f>
        <v xml:space="preserve"> GD </v>
      </c>
      <c r="AA11" s="66" t="str">
        <f>IF(OR((X11&lt;AJ11*0.685),AH11&gt;2,LEN(Z11)&gt;1,LEN(Y11)&gt;1,X11=0,AG11="ABS"),"",IF((AH11=0),"Dist",FIXED(X11-AJ11*0.7,0)&amp;" d  ?"))</f>
        <v/>
      </c>
      <c r="AB11" s="67" t="str">
        <f>IF(OR((X11&lt;AJ11*0.575),AH11&gt;2,AG11="ABS",X11=0),"Aj",IF(LEN(AA11)+LEN(Z11)+LEN(Y11)&gt;3,"",IF(X11&lt;AJ11*0.6,"Aj ? : "&amp;FIXED(X11-AJ11*0.6,0)," S ")))</f>
        <v/>
      </c>
      <c r="AC11" s="78" t="str">
        <f>IF(AB11&lt;&gt;"",AB11,IF(AA11&lt;&gt;"",AA11,IF(Z11&lt;&gt;"",Z11,Y11)))</f>
        <v xml:space="preserve"> GD </v>
      </c>
      <c r="AD11" s="68">
        <f>COUNTIF(E11:P11,"&lt;10")</f>
        <v>0</v>
      </c>
      <c r="AE11" s="69">
        <f ca="1">SUMIF(E11:P11,"&gt;9",E$5)+SUMIF(E11:P11,"d",E$5)</f>
        <v>60</v>
      </c>
      <c r="AF11" s="69">
        <f ca="1">SUMIF(E11:P11,"&gt;11",E$5:P$5)+SUMIF(E11:P11,"d",E$5)</f>
        <v>60</v>
      </c>
      <c r="AG11" s="89" t="str">
        <f>IF(OR(COUNTIF(E11:P11,"abs")&gt;0,COUNTIF(E11:P11,"")&gt;0),"ABS",IF(COUNTIF(E11:P11,"d")&gt;0,"! D !",IF(COUNTIF(E11:P11,"j")&gt;0,"ABS j",IF(COUNTIF(E11:P11,"Etl")&gt;0,"POUR","Tt"))))</f>
        <v>Tt</v>
      </c>
      <c r="AH11" s="90">
        <f>COUNTIF(E11:P11,9)+COUNTIF(E11:P11,8)*2+COUNTIF(E11:P11,"&lt;8")*3</f>
        <v>0</v>
      </c>
      <c r="AI11" s="91">
        <f>COUNTIF(E11:P11,"&lt;10")*10-SUMIF(E11:P11,"&lt;10",E11:P11)</f>
        <v>0</v>
      </c>
      <c r="AJ11" s="91">
        <f>(R11+T11)*20</f>
        <v>680</v>
      </c>
      <c r="AK11" s="92">
        <f>IF(AJ11=0,"",X11/AJ11*100)</f>
        <v>82.647058823529406</v>
      </c>
      <c r="AL11" s="70"/>
      <c r="AM11" s="82"/>
      <c r="AN11" s="111"/>
      <c r="AO11"/>
      <c r="AP11"/>
      <c r="AQ11" s="157"/>
      <c r="AR11" s="159"/>
      <c r="AV11" s="14"/>
      <c r="AW11" s="14"/>
      <c r="AX11"/>
      <c r="AY11"/>
      <c r="AZ11"/>
      <c r="BA11"/>
      <c r="BB11"/>
      <c r="BC11"/>
      <c r="BD11"/>
      <c r="BE11"/>
      <c r="BF11"/>
      <c r="BG11"/>
      <c r="BI11"/>
      <c r="BJ11"/>
    </row>
    <row r="12" spans="1:71" s="6" customFormat="1" ht="39.950000000000003" customHeight="1" thickBot="1">
      <c r="A12" s="138">
        <v>79</v>
      </c>
      <c r="B12" s="154" t="s">
        <v>238</v>
      </c>
      <c r="C12" s="154" t="s">
        <v>58</v>
      </c>
      <c r="D12" s="154" t="s">
        <v>142</v>
      </c>
      <c r="E12" s="134">
        <v>14</v>
      </c>
      <c r="F12" s="134">
        <v>16</v>
      </c>
      <c r="G12" s="134">
        <v>17</v>
      </c>
      <c r="H12" s="134">
        <v>16</v>
      </c>
      <c r="I12" s="134">
        <v>13</v>
      </c>
      <c r="J12" s="134">
        <v>16</v>
      </c>
      <c r="K12" s="134">
        <v>15</v>
      </c>
      <c r="L12" s="134">
        <v>13</v>
      </c>
      <c r="M12" s="134">
        <v>14</v>
      </c>
      <c r="N12" s="134">
        <v>15</v>
      </c>
      <c r="O12" s="134">
        <v>12</v>
      </c>
      <c r="P12" s="134">
        <v>16</v>
      </c>
      <c r="Q12" s="113">
        <f>IF(R12=0,"",S12/R12)</f>
        <v>15.413793103448276</v>
      </c>
      <c r="R12" s="62">
        <f>SUMIF(E12:K12,"&gt;0",$E$7:$K$7)</f>
        <v>29</v>
      </c>
      <c r="S12" s="62">
        <f>SUMPRODUCT($E$7:$K$7,E12:K12)</f>
        <v>447</v>
      </c>
      <c r="T12" s="62">
        <f>SUMIF(L12:P12,"&gt;0",$L$7:$P$7)</f>
        <v>5</v>
      </c>
      <c r="U12" s="62">
        <f>SUMPRODUCT($L$7:$P$7,L12:P12)</f>
        <v>70</v>
      </c>
      <c r="V12" s="79">
        <f>IF(T12=0,"",U12/T12)</f>
        <v>14</v>
      </c>
      <c r="W12" s="79"/>
      <c r="X12" s="63">
        <f>S12+U12</f>
        <v>517</v>
      </c>
      <c r="Y12" s="64" t="str">
        <f>IF(OR((X12&lt;AJ12*0.885),AH12&gt;0,AG12="ABS",X12=0),"",IF((AH12=0),"LPGD",FIXED(X12-AJ12*0.9,0)&amp;" / lpgd  ?"))</f>
        <v/>
      </c>
      <c r="Z12" s="65" t="str">
        <f>IF(OR((X12&lt;AJ12*0.785),AH12&gt;2,AG12="ABS",LEN(Y12)&gt;1,X12=0),"",IF((AH12=0)," GD ",FIXED(X12-AJ12*0.8,0)&amp;" / gd  ?"))</f>
        <v/>
      </c>
      <c r="AA12" s="66" t="str">
        <f>IF(OR((X12&lt;AJ12*0.685),AH12&gt;2,LEN(Z12)&gt;1,LEN(Y12)&gt;1,X12=0,AG12="ABS"),"",IF((AH12=0),"Dist",FIXED(X12-AJ12*0.7,0)&amp;" d  ?"))</f>
        <v>Dist</v>
      </c>
      <c r="AB12" s="67" t="str">
        <f>IF(OR((X12&lt;AJ12*0.575),AH12&gt;2,AG12="ABS",X12=0),"Aj",IF(LEN(AA12)+LEN(Z12)+LEN(Y12)&gt;3,"",IF(X12&lt;AJ12*0.6,"Aj ? : "&amp;FIXED(X12-AJ12*0.6,0)," S ")))</f>
        <v/>
      </c>
      <c r="AC12" s="78" t="str">
        <f>IF(AB12&lt;&gt;"",AB12,IF(AA12&lt;&gt;"",AA12,IF(Z12&lt;&gt;"",Z12,Y12)))</f>
        <v>Dist</v>
      </c>
      <c r="AD12" s="68">
        <f>COUNTIF(E12:P12,"&lt;10")</f>
        <v>0</v>
      </c>
      <c r="AE12" s="69">
        <f ca="1">SUMIF(E12:P12,"&gt;9",E$5)+SUMIF(E12:P12,"d",E$5)</f>
        <v>60</v>
      </c>
      <c r="AF12" s="69">
        <f ca="1">SUMIF(E12:P12,"&gt;11",E$5:P$5)+SUMIF(E12:P12,"d",E$5)</f>
        <v>60</v>
      </c>
      <c r="AG12" s="89" t="str">
        <f>IF(OR(COUNTIF(E12:P12,"abs")&gt;0,COUNTIF(E12:P12,"")&gt;0),"ABS",IF(COUNTIF(E12:P12,"d")&gt;0,"! D !",IF(COUNTIF(E12:P12,"j")&gt;0,"ABS j",IF(COUNTIF(E12:P12,"Etl")&gt;0,"POUR","Tt"))))</f>
        <v>Tt</v>
      </c>
      <c r="AH12" s="90">
        <f>COUNTIF(E12:P12,9)+COUNTIF(E12:P12,8)*2+COUNTIF(E12:P12,"&lt;8")*3</f>
        <v>0</v>
      </c>
      <c r="AI12" s="91">
        <f>COUNTIF(E12:P12,"&lt;10")*10-SUMIF(E12:P12,"&lt;10",E12:P12)</f>
        <v>0</v>
      </c>
      <c r="AJ12" s="91">
        <f>(R12+T12)*20</f>
        <v>680</v>
      </c>
      <c r="AK12" s="92">
        <f>IF(AJ12=0,"",X12/AJ12*100)</f>
        <v>76.029411764705884</v>
      </c>
      <c r="AL12" s="70"/>
      <c r="AM12" s="82" t="str">
        <f ca="1">IF(AND(AE12&gt;47,AC12="Aj"),((IF(ISNONTEXT(E12),(IF(E12&gt;9,E12*E$7,0)))+IF(ISNONTEXT(F12),(IF(F12&gt;9,F12*F$7,0)))+IF(ISNONTEXT(G12),(IF(G12&gt;9,G12*G$7,0)))+IF(ISNONTEXT(H12),(IF(H12&gt;9,H12*H$7,0)))+IF(ISNONTEXT(I12),(IF(I12&gt;9,I12*I$7,0)))+IF(ISNONTEXT(J12),IF(J12&gt;9,J12*J$7,0)))+IF(ISNONTEXT(K12),(IF(K12&gt;9,K12*K$7,0)))+IF(ISNONTEXT(L12),(IF(L12&gt;9,L12*L$7,0)))+IF(ISNONTEXT(M12),(IF(M12&gt;9,M12*M$7,0)))+IF(ISNONTEXT(N12),(IF(N12&gt;9,N12*N$7,0)))+IF(ISNONTEXT(O12),(IF(O12&gt;9,O12*O$7,0)))+IF(ISNONTEXT(#REF!),(IF(#REF!&gt;9,#REF!*#REF!,0)))+IF(ISNONTEXT(P12),(IF(P12&gt;9,P12*P$7,0))))/SUMIF(E12:P12,"&gt;9",$E$7:$P$7),"")</f>
        <v/>
      </c>
      <c r="AN12" s="111"/>
      <c r="AO12"/>
      <c r="AP12"/>
      <c r="AQ12" s="157"/>
      <c r="AR12" s="159"/>
      <c r="AV12" s="14"/>
      <c r="AW12" s="14"/>
      <c r="AX12"/>
      <c r="AY12"/>
      <c r="AZ12"/>
      <c r="BA12"/>
      <c r="BB12"/>
      <c r="BC12"/>
      <c r="BD12"/>
      <c r="BE12"/>
      <c r="BF12"/>
      <c r="BG12"/>
      <c r="BI12"/>
      <c r="BJ12"/>
    </row>
    <row r="13" spans="1:71" s="6" customFormat="1" ht="39.950000000000003" customHeight="1" thickBot="1">
      <c r="A13" s="138">
        <v>7</v>
      </c>
      <c r="B13" s="139" t="s">
        <v>239</v>
      </c>
      <c r="C13" s="139" t="s">
        <v>59</v>
      </c>
      <c r="D13" s="139" t="s">
        <v>143</v>
      </c>
      <c r="E13" s="134">
        <v>15</v>
      </c>
      <c r="F13" s="75">
        <v>15</v>
      </c>
      <c r="G13" s="134">
        <v>17</v>
      </c>
      <c r="H13" s="134">
        <v>16</v>
      </c>
      <c r="I13" s="134">
        <v>15</v>
      </c>
      <c r="J13" s="134">
        <v>14</v>
      </c>
      <c r="K13" s="134">
        <v>14</v>
      </c>
      <c r="L13" s="134">
        <v>16</v>
      </c>
      <c r="M13" s="134">
        <v>14</v>
      </c>
      <c r="N13" s="75">
        <v>14</v>
      </c>
      <c r="O13" s="134">
        <v>15</v>
      </c>
      <c r="P13" s="134">
        <v>18</v>
      </c>
      <c r="Q13" s="113">
        <f>IF(R13=0,"",S13/R13)</f>
        <v>15.051724137931034</v>
      </c>
      <c r="R13" s="62">
        <f>SUMIF(E13:K13,"&gt;0",$E$7:$K$7)</f>
        <v>29</v>
      </c>
      <c r="S13" s="62">
        <f>SUMPRODUCT($E$7:$K$7,E13:K13)</f>
        <v>436.5</v>
      </c>
      <c r="T13" s="62">
        <f>SUMIF(L13:P13,"&gt;0",$L$7:$P$7)</f>
        <v>5</v>
      </c>
      <c r="U13" s="62">
        <f>SUMPRODUCT($L$7:$P$7,L13:P13)</f>
        <v>77</v>
      </c>
      <c r="V13" s="79">
        <f>IF(T13=0,"",U13/T13)</f>
        <v>15.4</v>
      </c>
      <c r="W13" s="79">
        <f>IF(OR(COUNTIF(E13:P13,"abs")&gt;0,COUNTIF(E13:P13,"j")&gt;0,R13=0,T13=0),"",(S13+U13)/(R13+T13))</f>
        <v>15.102941176470589</v>
      </c>
      <c r="X13" s="63">
        <f>S13+U13</f>
        <v>513.5</v>
      </c>
      <c r="Y13" s="64" t="str">
        <f>IF(OR((X13&lt;AJ13*0.885),AH13&gt;0,AG13="ABS",X13=0),"",IF((AH13=0),"LPGD",FIXED(X13-AJ13*0.9,0)&amp;" / lpgd  ?"))</f>
        <v/>
      </c>
      <c r="Z13" s="65" t="str">
        <f>IF(OR((X13&lt;AJ13*0.785),AH13&gt;2,AG13="ABS",LEN(Y13)&gt;1,X13=0),"",IF((AH13=0)," GD ",FIXED(X13-AJ13*0.8,0)&amp;" / gd  ?"))</f>
        <v/>
      </c>
      <c r="AA13" s="66" t="str">
        <f>IF(OR((X13&lt;AJ13*0.685),AH13&gt;2,LEN(Z13)&gt;1,LEN(Y13)&gt;1,X13=0,AG13="ABS"),"",IF((AH13=0),"Dist",FIXED(X13-AJ13*0.7,0)&amp;" d  ?"))</f>
        <v>Dist</v>
      </c>
      <c r="AB13" s="67" t="str">
        <f>IF(OR((X13&lt;AJ13*0.575),AH13&gt;2,AG13="ABS",X13=0),"Aj",IF(LEN(AA13)+LEN(Z13)+LEN(Y13)&gt;3,"",IF(X13&lt;AJ13*0.6,"Aj ? : "&amp;FIXED(X13-AJ13*0.6,0)," S ")))</f>
        <v/>
      </c>
      <c r="AC13" s="78" t="str">
        <f>IF(AB13&lt;&gt;"",AB13,IF(AA13&lt;&gt;"",AA13,IF(Z13&lt;&gt;"",Z13,Y13)))</f>
        <v>Dist</v>
      </c>
      <c r="AD13" s="68">
        <f>COUNTIF(E13:P13,"&lt;10")</f>
        <v>0</v>
      </c>
      <c r="AE13" s="69">
        <f ca="1">SUMIF(E13:P13,"&gt;9",E$5)+SUMIF(E13:P13,"d",E$5)</f>
        <v>60</v>
      </c>
      <c r="AF13" s="69">
        <f ca="1">SUMIF(E13:P13,"&gt;11",E$5:P$5)+SUMIF(E13:P13,"d",E$5)</f>
        <v>60</v>
      </c>
      <c r="AG13" s="89" t="str">
        <f>IF(OR(COUNTIF(E13:P13,"abs")&gt;0,COUNTIF(E13:P13,"")&gt;0),"ABS",IF(COUNTIF(E13:P13,"d")&gt;0,"! D !",IF(COUNTIF(E13:P13,"j")&gt;0,"ABS j",IF(COUNTIF(E13:P13,"Etl")&gt;0,"POUR","Tt"))))</f>
        <v>Tt</v>
      </c>
      <c r="AH13" s="90">
        <f>COUNTIF(E13:P13,9)+COUNTIF(E13:P13,8)*2+COUNTIF(E13:P13,"&lt;8")*3</f>
        <v>0</v>
      </c>
      <c r="AI13" s="91">
        <f>COUNTIF(E13:P13,"&lt;10")*10-SUMIF(E13:P13,"&lt;10",E13:P13)</f>
        <v>0</v>
      </c>
      <c r="AJ13" s="91">
        <f>(R13+T13)*20</f>
        <v>680</v>
      </c>
      <c r="AK13" s="92">
        <f>IF(AJ13=0,"",X13/AJ13*100)</f>
        <v>75.514705882352942</v>
      </c>
      <c r="AL13" s="70"/>
      <c r="AM13" s="82" t="str">
        <f ca="1">IF(AND(AE13&gt;47,AC13="Aj"),((IF(ISNONTEXT(E13),(IF(E13&gt;9,E13*E$7,0)))+IF(ISNONTEXT(F13),(IF(F13&gt;9,F13*F$7,0)))+IF(ISNONTEXT(G13),(IF(G13&gt;9,G13*G$7,0)))+IF(ISNONTEXT(H13),(IF(H13&gt;9,H13*H$7,0)))+IF(ISNONTEXT(I13),(IF(I13&gt;9,I13*I$7,0)))+IF(ISNONTEXT(J13),IF(J13&gt;9,J13*J$7,0)))+IF(ISNONTEXT(K13),(IF(K13&gt;9,K13*K$7,0)))+IF(ISNONTEXT(L13),(IF(L13&gt;9,L13*L$7,0)))+IF(ISNONTEXT(M13),(IF(M13&gt;9,M13*M$7,0)))+IF(ISNONTEXT(N13),(IF(N13&gt;9,N13*N$7,0)))+IF(ISNONTEXT(O13),(IF(O13&gt;9,O13*O$7,0)))+IF(ISNONTEXT(#REF!),(IF(#REF!&gt;9,#REF!*#REF!,0)))+IF(ISNONTEXT(P13),(IF(P13&gt;9,P13*P$7,0))))/SUMIF(E13:P13,"&gt;9",$E$7:$P$7),"")</f>
        <v/>
      </c>
      <c r="AN13" s="111"/>
      <c r="AO13"/>
      <c r="AP13"/>
      <c r="AQ13" s="157"/>
      <c r="AR13" s="159"/>
      <c r="AV13" s="14"/>
      <c r="AW13" s="14"/>
      <c r="AX13"/>
      <c r="AY13"/>
      <c r="AZ13"/>
      <c r="BA13"/>
      <c r="BB13"/>
      <c r="BC13"/>
      <c r="BD13"/>
      <c r="BE13"/>
      <c r="BF13"/>
      <c r="BG13"/>
      <c r="BI13"/>
      <c r="BJ13"/>
    </row>
    <row r="14" spans="1:71" s="6" customFormat="1" ht="39.950000000000003" customHeight="1" thickBot="1">
      <c r="A14" s="138">
        <v>43</v>
      </c>
      <c r="B14" s="154" t="s">
        <v>240</v>
      </c>
      <c r="C14" s="154" t="s">
        <v>60</v>
      </c>
      <c r="D14" s="154" t="s">
        <v>144</v>
      </c>
      <c r="E14" s="134">
        <v>10</v>
      </c>
      <c r="F14" s="134">
        <v>17</v>
      </c>
      <c r="G14" s="134">
        <v>19</v>
      </c>
      <c r="H14" s="134">
        <v>16</v>
      </c>
      <c r="I14" s="134">
        <v>17</v>
      </c>
      <c r="J14" s="134">
        <v>16</v>
      </c>
      <c r="K14" s="134">
        <v>12</v>
      </c>
      <c r="L14" s="134">
        <v>15</v>
      </c>
      <c r="M14" s="134">
        <v>13</v>
      </c>
      <c r="N14" s="134">
        <v>14</v>
      </c>
      <c r="O14" s="134">
        <v>14</v>
      </c>
      <c r="P14" s="134">
        <v>17</v>
      </c>
      <c r="Q14" s="113">
        <f>IF(R14=0,"",S14/R14)</f>
        <v>15.189655172413794</v>
      </c>
      <c r="R14" s="62">
        <f>SUMIF(E14:K14,"&gt;0",$E$7:$K$7)</f>
        <v>29</v>
      </c>
      <c r="S14" s="62">
        <f>SUMPRODUCT($E$7:$K$7,E14:K14)</f>
        <v>440.5</v>
      </c>
      <c r="T14" s="62">
        <f>SUMIF(L14:P14,"&gt;0",$L$7:$P$7)</f>
        <v>5</v>
      </c>
      <c r="U14" s="62">
        <f>SUMPRODUCT($L$7:$P$7,L14:P14)</f>
        <v>73</v>
      </c>
      <c r="V14" s="79"/>
      <c r="W14" s="79"/>
      <c r="X14" s="63">
        <f>S14+U14</f>
        <v>513.5</v>
      </c>
      <c r="Y14" s="64" t="str">
        <f>IF(OR((X14&lt;AJ14*0.885),AH14&gt;0,AG14="ABS",X14=0),"",IF((AH14=0),"LPGD",FIXED(X14-AJ14*0.9,0)&amp;" / lpgd  ?"))</f>
        <v/>
      </c>
      <c r="Z14" s="65" t="str">
        <f>IF(OR((X14&lt;AJ14*0.785),AH14&gt;2,AG14="ABS",LEN(Y14)&gt;1,X14=0),"",IF((AH14=0)," GD ",FIXED(X14-AJ14*0.8,0)&amp;" / gd  ?"))</f>
        <v/>
      </c>
      <c r="AA14" s="66" t="str">
        <f>IF(OR((X14&lt;AJ14*0.685),AH14&gt;2,LEN(Z14)&gt;1,LEN(Y14)&gt;1,X14=0,AG14="ABS"),"",IF((AH14=0),"Dist",FIXED(X14-AJ14*0.7,0)&amp;" d  ?"))</f>
        <v>Dist</v>
      </c>
      <c r="AB14" s="67" t="str">
        <f>IF(OR((X14&lt;AJ14*0.575),AH14&gt;2,AG14="ABS",X14=0),"Aj",IF(LEN(AA14)+LEN(Z14)+LEN(Y14)&gt;3,"",IF(X14&lt;AJ14*0.6,"Aj ? : "&amp;FIXED(X14-AJ14*0.6,0)," S ")))</f>
        <v/>
      </c>
      <c r="AC14" s="78" t="str">
        <f>IF(AB14&lt;&gt;"",AB14,IF(AA14&lt;&gt;"",AA14,IF(Z14&lt;&gt;"",Z14,Y14)))</f>
        <v>Dist</v>
      </c>
      <c r="AD14" s="68">
        <f>COUNTIF(E14:P14,"&lt;10")</f>
        <v>0</v>
      </c>
      <c r="AE14" s="69">
        <f ca="1">SUMIF(E14:P14,"&gt;9",E$5)+SUMIF(E14:P14,"d",E$5)</f>
        <v>60</v>
      </c>
      <c r="AF14" s="69">
        <f ca="1">SUMIF(E14:P14,"&gt;11",E$5:P$5)+SUMIF(E14:P14,"d",E$5)</f>
        <v>55</v>
      </c>
      <c r="AG14" s="89" t="str">
        <f>IF(OR(COUNTIF(E14:P14,"abs")&gt;0,COUNTIF(E14:P14,"")&gt;0),"ABS",IF(COUNTIF(E14:P14,"d")&gt;0,"! D !",IF(COUNTIF(E14:P14,"j")&gt;0,"ABS j",IF(COUNTIF(E14:P14,"Etl")&gt;0,"POUR","Tt"))))</f>
        <v>Tt</v>
      </c>
      <c r="AH14" s="90">
        <f>COUNTIF(E14:P14,9)+COUNTIF(E14:P14,8)*2+COUNTIF(E14:P14,"&lt;8")*3</f>
        <v>0</v>
      </c>
      <c r="AI14" s="91">
        <f>COUNTIF(E14:P14,"&lt;10")*10-SUMIF(E14:P14,"&lt;10",E14:P14)</f>
        <v>0</v>
      </c>
      <c r="AJ14" s="91">
        <f>(R14+T14)*20</f>
        <v>680</v>
      </c>
      <c r="AK14" s="92">
        <f>IF(AJ14=0,"",X14/AJ14*100)</f>
        <v>75.514705882352942</v>
      </c>
      <c r="AL14" s="70"/>
      <c r="AM14" s="82"/>
      <c r="AN14" s="111"/>
      <c r="AO14" s="6">
        <f>IF(AN14="LPGD",1,IF(AN14="Grde Dis,",2,IF(AN14="Distinction",3,IF(AN14="satisfait",4,IF(AN14="ajourné",5,6)))))</f>
        <v>1</v>
      </c>
      <c r="AQ14" s="156"/>
      <c r="AR14" s="158"/>
      <c r="AV14" s="14"/>
      <c r="AW14" s="14"/>
      <c r="AX14"/>
      <c r="AY14"/>
      <c r="AZ14"/>
      <c r="BA14"/>
      <c r="BB14"/>
      <c r="BC14"/>
      <c r="BD14"/>
      <c r="BE14"/>
      <c r="BF14"/>
      <c r="BG14"/>
      <c r="BI14"/>
      <c r="BJ14"/>
    </row>
    <row r="15" spans="1:71" s="6" customFormat="1" ht="39.950000000000003" customHeight="1" thickBot="1">
      <c r="A15" s="138">
        <v>17</v>
      </c>
      <c r="B15" s="139" t="s">
        <v>241</v>
      </c>
      <c r="C15" s="139" t="s">
        <v>61</v>
      </c>
      <c r="D15" s="139" t="s">
        <v>145</v>
      </c>
      <c r="E15" s="134">
        <v>13</v>
      </c>
      <c r="F15" s="134">
        <v>18</v>
      </c>
      <c r="G15" s="134">
        <v>17</v>
      </c>
      <c r="H15" s="134">
        <v>14</v>
      </c>
      <c r="I15" s="134">
        <v>17</v>
      </c>
      <c r="J15" s="134">
        <v>19</v>
      </c>
      <c r="K15" s="134">
        <v>8</v>
      </c>
      <c r="L15" s="134">
        <v>15</v>
      </c>
      <c r="M15" s="134">
        <v>15</v>
      </c>
      <c r="N15" s="134">
        <v>14</v>
      </c>
      <c r="O15" s="134">
        <v>13</v>
      </c>
      <c r="P15" s="134">
        <v>13</v>
      </c>
      <c r="Q15" s="113">
        <f>IF(R15=0,"",S15/R15)</f>
        <v>14.586206896551724</v>
      </c>
      <c r="R15" s="62">
        <f>SUMIF(E15:K15,"&gt;0",$E$7:$K$7)</f>
        <v>29</v>
      </c>
      <c r="S15" s="62">
        <f>SUMPRODUCT($E$7:$K$7,E15:K15)</f>
        <v>423</v>
      </c>
      <c r="T15" s="62">
        <f>SUMIF(L15:P15,"&gt;0",$L$7:$P$7)</f>
        <v>5</v>
      </c>
      <c r="U15" s="62">
        <f>SUMPRODUCT($L$7:$P$7,L15:P15)</f>
        <v>70</v>
      </c>
      <c r="V15" s="79">
        <f>IF(T15=0,"",U15/T15)</f>
        <v>14</v>
      </c>
      <c r="W15" s="79">
        <f>IF(OR(COUNTIF(E15:P15,"abs")&gt;0,COUNTIF(E15:P15,"j")&gt;0,R15=0,T15=0),"",(S15+U15)/(R15+T15))</f>
        <v>14.5</v>
      </c>
      <c r="X15" s="63">
        <f>S15+U15</f>
        <v>493</v>
      </c>
      <c r="Y15" s="64" t="str">
        <f>IF(OR((X15&lt;AJ15*0.885),AH15&gt;0,AG15="ABS",X15=0),"",IF((AH15=0),"LPGD",FIXED(X15-AJ15*0.9,0)&amp;" / lpgd  ?"))</f>
        <v/>
      </c>
      <c r="Z15" s="65" t="str">
        <f>IF(OR((X15&lt;AJ15*0.785),AH15&gt;2,AG15="ABS",LEN(Y15)&gt;1,X15=0),"",IF((AH15=0)," GD ",FIXED(X15-AJ15*0.8,0)&amp;" / gd  ?"))</f>
        <v/>
      </c>
      <c r="AA15" s="66" t="str">
        <f>IF(OR((X15&lt;AJ15*0.685),AH15&gt;2,LEN(Z15)&gt;1,LEN(Y15)&gt;1,X15=0,AG15="ABS"),"",IF((AH15=0),"Dist",FIXED(X15-AJ15*0.7,0)&amp;" d  ?"))</f>
        <v>17 d  ?</v>
      </c>
      <c r="AB15" s="67" t="str">
        <f>IF(OR((X15&lt;AJ15*0.575),AH15&gt;2,AG15="ABS",X15=0),"Aj",IF(LEN(AA15)+LEN(Z15)+LEN(Y15)&gt;3,"",IF(X15&lt;AJ15*0.6,"Aj ? : "&amp;FIXED(X15-AJ15*0.6,0)," S ")))</f>
        <v/>
      </c>
      <c r="AC15" s="78" t="str">
        <f>IF(AB15&lt;&gt;"",AB15,IF(AA15&lt;&gt;"",AA15,IF(Z15&lt;&gt;"",Z15,Y15)))</f>
        <v>17 d  ?</v>
      </c>
      <c r="AD15" s="68">
        <f>COUNTIF(E15:P15,"&lt;10")</f>
        <v>1</v>
      </c>
      <c r="AE15" s="69">
        <f ca="1">SUMIF(E15:P15,"&gt;9",E$5)+SUMIF(E15:P15,"d",E$5)</f>
        <v>53</v>
      </c>
      <c r="AF15" s="69">
        <f ca="1">SUMIF(E15:P15,"&gt;11",E$5:P$5)+SUMIF(E15:P15,"d",E$5)</f>
        <v>53</v>
      </c>
      <c r="AG15" s="89" t="str">
        <f>IF(OR(COUNTIF(E15:P15,"abs")&gt;0,COUNTIF(E15:P15,"")&gt;0),"ABS",IF(COUNTIF(E15:P15,"d")&gt;0,"! D !",IF(COUNTIF(E15:P15,"j")&gt;0,"ABS j",IF(COUNTIF(E15:P15,"Etl")&gt;0,"POUR","Tt"))))</f>
        <v>Tt</v>
      </c>
      <c r="AH15" s="90">
        <f>COUNTIF(E15:P15,9)+COUNTIF(E15:P15,8)*2+COUNTIF(E15:P15,"&lt;8")*3</f>
        <v>2</v>
      </c>
      <c r="AI15" s="91">
        <f>COUNTIF(E15:P15,"&lt;10")*10-SUMIF(E15:P15,"&lt;10",E15:P15)</f>
        <v>2</v>
      </c>
      <c r="AJ15" s="91">
        <f>(R15+T15)*20</f>
        <v>680</v>
      </c>
      <c r="AK15" s="92">
        <f>IF(AJ15=0,"",X15/AJ15*100)</f>
        <v>72.5</v>
      </c>
      <c r="AL15" s="70"/>
      <c r="AM15" s="82"/>
      <c r="AN15" s="111"/>
      <c r="AO15"/>
      <c r="AP15"/>
      <c r="AQ15" s="157"/>
      <c r="AR15" s="159"/>
      <c r="AV15" s="14"/>
      <c r="AW15" s="14"/>
      <c r="AX15"/>
      <c r="AY15"/>
      <c r="AZ15"/>
      <c r="BA15"/>
      <c r="BB15"/>
      <c r="BC15"/>
      <c r="BD15"/>
      <c r="BE15"/>
      <c r="BF15"/>
      <c r="BG15"/>
      <c r="BI15"/>
      <c r="BJ15"/>
    </row>
    <row r="16" spans="1:71" s="6" customFormat="1" ht="39.950000000000003" customHeight="1" thickBot="1">
      <c r="A16" s="138">
        <v>46</v>
      </c>
      <c r="B16" s="154" t="s">
        <v>242</v>
      </c>
      <c r="C16" s="154" t="s">
        <v>62</v>
      </c>
      <c r="D16" s="154" t="s">
        <v>146</v>
      </c>
      <c r="E16" s="134">
        <v>13</v>
      </c>
      <c r="F16" s="134">
        <v>15</v>
      </c>
      <c r="G16" s="134">
        <v>15</v>
      </c>
      <c r="H16" s="134">
        <v>16</v>
      </c>
      <c r="I16" s="134">
        <v>17</v>
      </c>
      <c r="J16" s="134">
        <v>16</v>
      </c>
      <c r="K16" s="134">
        <v>12</v>
      </c>
      <c r="L16" s="134">
        <v>15</v>
      </c>
      <c r="M16" s="134">
        <v>13</v>
      </c>
      <c r="N16" s="134">
        <v>13</v>
      </c>
      <c r="O16" s="134">
        <v>13</v>
      </c>
      <c r="P16" s="134">
        <v>13</v>
      </c>
      <c r="Q16" s="113">
        <f>IF(R16=0,"",S16/R16)</f>
        <v>14.5</v>
      </c>
      <c r="R16" s="62">
        <f>SUMIF(E16:K16,"&gt;0",$E$7:$K$7)</f>
        <v>29</v>
      </c>
      <c r="S16" s="62">
        <f>SUMPRODUCT($E$7:$K$7,E16:K16)</f>
        <v>420.5</v>
      </c>
      <c r="T16" s="62">
        <f>SUMIF(L16:P16,"&gt;0",$L$7:$P$7)</f>
        <v>5</v>
      </c>
      <c r="U16" s="62">
        <f>SUMPRODUCT($L$7:$P$7,L16:P16)</f>
        <v>67</v>
      </c>
      <c r="V16" s="79">
        <f>IF(T16=0,"",U16/T16)</f>
        <v>13.4</v>
      </c>
      <c r="W16" s="79"/>
      <c r="X16" s="63">
        <f>S16+U16</f>
        <v>487.5</v>
      </c>
      <c r="Y16" s="64" t="str">
        <f>IF(OR((X16&lt;AJ16*0.885),AH16&gt;0,AG16="ABS",X16=0),"",IF((AH16=0),"LPGD",FIXED(X16-AJ16*0.9,0)&amp;" / lpgd  ?"))</f>
        <v/>
      </c>
      <c r="Z16" s="65" t="str">
        <f>IF(OR((X16&lt;AJ16*0.785),AH16&gt;2,AG16="ABS",LEN(Y16)&gt;1,X16=0),"",IF((AH16=0)," GD ",FIXED(X16-AJ16*0.8,0)&amp;" / gd  ?"))</f>
        <v/>
      </c>
      <c r="AA16" s="66" t="str">
        <f>IF(OR((X16&lt;AJ16*0.685),AH16&gt;2,LEN(Z16)&gt;1,LEN(Y16)&gt;1,X16=0,AG16="ABS"),"",IF((AH16=0),"Dist",FIXED(X16-AJ16*0.7,0)&amp;" d  ?"))</f>
        <v>Dist</v>
      </c>
      <c r="AB16" s="67" t="str">
        <f>IF(OR((X16&lt;AJ16*0.575),AH16&gt;2,AG16="ABS",X16=0),"Aj",IF(LEN(AA16)+LEN(Z16)+LEN(Y16)&gt;3,"",IF(X16&lt;AJ16*0.6,"Aj ? : "&amp;FIXED(X16-AJ16*0.6,0)," S ")))</f>
        <v/>
      </c>
      <c r="AC16" s="78" t="str">
        <f>IF(AB16&lt;&gt;"",AB16,IF(AA16&lt;&gt;"",AA16,IF(Z16&lt;&gt;"",Z16,Y16)))</f>
        <v>Dist</v>
      </c>
      <c r="AD16" s="68">
        <f>COUNTIF(E16:P16,"&lt;10")</f>
        <v>0</v>
      </c>
      <c r="AE16" s="69">
        <f ca="1">SUMIF(E16:P16,"&gt;9",E$5)+SUMIF(E16:P16,"d",E$5)</f>
        <v>60</v>
      </c>
      <c r="AF16" s="69">
        <f ca="1">SUMIF(E16:P16,"&gt;11",E$5:P$5)+SUMIF(E16:P16,"d",E$5)</f>
        <v>60</v>
      </c>
      <c r="AG16" s="89" t="str">
        <f>IF(OR(COUNTIF(E16:P16,"abs")&gt;0,COUNTIF(E16:P16,"")&gt;0),"ABS",IF(COUNTIF(E16:P16,"d")&gt;0,"! D !",IF(COUNTIF(E16:P16,"j")&gt;0,"ABS j",IF(COUNTIF(E16:P16,"Etl")&gt;0,"POUR","Tt"))))</f>
        <v>Tt</v>
      </c>
      <c r="AH16" s="90">
        <f>COUNTIF(E16:P16,9)+COUNTIF(E16:P16,8)*2+COUNTIF(E16:P16,"&lt;8")*3</f>
        <v>0</v>
      </c>
      <c r="AI16" s="91">
        <f>COUNTIF(E16:P16,"&lt;10")*10-SUMIF(E16:P16,"&lt;10",E16:P16)</f>
        <v>0</v>
      </c>
      <c r="AJ16" s="91">
        <f>(R16+T16)*20</f>
        <v>680</v>
      </c>
      <c r="AK16" s="92">
        <f>IF(AJ16=0,"",X16/AJ16*100)</f>
        <v>71.691176470588232</v>
      </c>
      <c r="AL16" s="70"/>
      <c r="AM16" s="82" t="str">
        <f ca="1">IF(AND(AE16&gt;47,AC16="Aj"),((IF(ISNONTEXT(E16),(IF(E16&gt;9,E16*E$7,0)))+IF(ISNONTEXT(F16),(IF(F16&gt;9,F16*F$7,0)))+IF(ISNONTEXT(G16),(IF(G16&gt;9,G16*G$7,0)))+IF(ISNONTEXT(H16),(IF(H16&gt;9,H16*H$7,0)))+IF(ISNONTEXT(I16),(IF(I16&gt;9,I16*I$7,0)))+IF(ISNONTEXT(J16),IF(J16&gt;9,J16*J$7,0)))+IF(ISNONTEXT(K16),(IF(K16&gt;9,K16*K$7,0)))+IF(ISNONTEXT(L16),(IF(L16&gt;9,L16*L$7,0)))+IF(ISNONTEXT(M16),(IF(M16&gt;9,M16*M$7,0)))+IF(ISNONTEXT(N16),(IF(N16&gt;9,N16*N$7,0)))+IF(ISNONTEXT(O16),(IF(O16&gt;9,O16*O$7,0)))+IF(ISNONTEXT(#REF!),(IF(#REF!&gt;9,#REF!*#REF!,0)))+IF(ISNONTEXT(P16),(IF(P16&gt;9,P16*P$7,0))))/SUMIF(E16:P16,"&gt;9",$E$7:$P$7),"")</f>
        <v/>
      </c>
      <c r="AN16" s="111"/>
      <c r="AO16" s="6">
        <f>IF(AN16="LPGD",1,IF(AN16="Grde Dis,",2,IF(AN16="Distinction",3,IF(AN16="satisfait",4,IF(AN16="ajourné",5,6)))))</f>
        <v>1</v>
      </c>
      <c r="AQ16" s="156"/>
      <c r="AR16" s="158"/>
      <c r="AV16" s="14"/>
      <c r="AW16" s="14"/>
      <c r="AX16"/>
      <c r="AY16"/>
      <c r="AZ16"/>
      <c r="BA16"/>
      <c r="BB16"/>
      <c r="BC16"/>
      <c r="BD16"/>
      <c r="BE16"/>
      <c r="BF16"/>
      <c r="BG16"/>
      <c r="BI16"/>
      <c r="BJ16"/>
    </row>
    <row r="17" spans="1:62" s="6" customFormat="1" ht="39.950000000000003" customHeight="1" thickBot="1">
      <c r="A17" s="138">
        <v>6</v>
      </c>
      <c r="B17" s="139" t="s">
        <v>243</v>
      </c>
      <c r="C17" s="139" t="s">
        <v>63</v>
      </c>
      <c r="D17" s="139" t="s">
        <v>147</v>
      </c>
      <c r="E17" s="134">
        <v>7</v>
      </c>
      <c r="F17" s="134">
        <v>13</v>
      </c>
      <c r="G17" s="134">
        <v>16</v>
      </c>
      <c r="H17" s="134">
        <v>18</v>
      </c>
      <c r="I17" s="134">
        <v>13</v>
      </c>
      <c r="J17" s="134">
        <v>15</v>
      </c>
      <c r="K17" s="134">
        <v>14</v>
      </c>
      <c r="L17" s="134">
        <v>15</v>
      </c>
      <c r="M17" s="134">
        <v>12</v>
      </c>
      <c r="N17" s="134">
        <v>16</v>
      </c>
      <c r="O17" s="134">
        <v>13</v>
      </c>
      <c r="P17" s="134">
        <v>15</v>
      </c>
      <c r="Q17" s="113">
        <f>IF(R17=0,"",S17/R17)</f>
        <v>13.844827586206897</v>
      </c>
      <c r="R17" s="62">
        <f>SUMIF(E17:K17,"&gt;0",$E$7:$K$7)</f>
        <v>29</v>
      </c>
      <c r="S17" s="62">
        <f>SUMPRODUCT($E$7:$K$7,E17:K17)</f>
        <v>401.5</v>
      </c>
      <c r="T17" s="62">
        <f>SUMIF(L17:P17,"&gt;0",$L$7:$P$7)</f>
        <v>5</v>
      </c>
      <c r="U17" s="62">
        <f>SUMPRODUCT($L$7:$P$7,L17:P17)</f>
        <v>71</v>
      </c>
      <c r="V17" s="79">
        <f>IF(T17=0,"",U17/T17)</f>
        <v>14.2</v>
      </c>
      <c r="W17" s="79">
        <f>IF(OR(COUNTIF(E17:P17,"abs")&gt;0,COUNTIF(E17:P17,"j")&gt;0,R17=0,T17=0),"",(S17+U17)/(R17+T17))</f>
        <v>13.897058823529411</v>
      </c>
      <c r="X17" s="63">
        <f>S17+U17</f>
        <v>472.5</v>
      </c>
      <c r="Y17" s="64" t="str">
        <f>IF(OR((X17&lt;AJ17*0.885),AH17&gt;0,AG17="ABS",X17=0),"",IF((AH17=0),"LPGD",FIXED(X17-AJ17*0.9,0)&amp;" / lpgd  ?"))</f>
        <v/>
      </c>
      <c r="Z17" s="65" t="str">
        <f>IF(OR((X17&lt;AJ17*0.785),AH17&gt;2,AG17="ABS",LEN(Y17)&gt;1,X17=0),"",IF((AH17=0)," GD ",FIXED(X17-AJ17*0.8,0)&amp;" / gd  ?"))</f>
        <v/>
      </c>
      <c r="AA17" s="66" t="str">
        <f>IF(OR((X17&lt;AJ17*0.685),AH17&gt;2,LEN(Z17)&gt;1,LEN(Y17)&gt;1,X17=0,AG17="ABS"),"",IF((AH17=0),"Dist",FIXED(X17-AJ17*0.7,0)&amp;" d  ?"))</f>
        <v/>
      </c>
      <c r="AB17" s="67" t="str">
        <f>IF(OR((X17&lt;AJ17*0.575),AH17&gt;2,AG17="ABS",X17=0),"Aj",IF(LEN(AA17)+LEN(Z17)+LEN(Y17)&gt;3,"",IF(X17&lt;AJ17*0.6,"Aj ? : "&amp;FIXED(X17-AJ17*0.6,0)," S ")))</f>
        <v>Aj</v>
      </c>
      <c r="AC17" s="78" t="str">
        <f>IF(AB17&lt;&gt;"",AB17,IF(AA17&lt;&gt;"",AA17,IF(Z17&lt;&gt;"",Z17,Y17)))</f>
        <v>Aj</v>
      </c>
      <c r="AD17" s="68">
        <f>COUNTIF(E17:P17,"&lt;10")</f>
        <v>1</v>
      </c>
      <c r="AE17" s="69">
        <f ca="1">SUMIF(E17:P17,"&gt;9",E$5)+SUMIF(E17:P17,"d",E$5)</f>
        <v>55</v>
      </c>
      <c r="AF17" s="69">
        <f ca="1">SUMIF(E17:P17,"&gt;11",E$5:P$5)+SUMIF(E17:P17,"d",E$5)</f>
        <v>55</v>
      </c>
      <c r="AG17" s="89" t="str">
        <f>IF(OR(COUNTIF(E17:P17,"abs")&gt;0,COUNTIF(E17:P17,"")&gt;0),"ABS",IF(COUNTIF(E17:P17,"d")&gt;0,"! D !",IF(COUNTIF(E17:P17,"j")&gt;0,"ABS j",IF(COUNTIF(E17:P17,"Etl")&gt;0,"POUR","Tt"))))</f>
        <v>Tt</v>
      </c>
      <c r="AH17" s="90">
        <f>COUNTIF(E17:P17,9)+COUNTIF(E17:P17,8)*2+COUNTIF(E17:P17,"&lt;8")*3</f>
        <v>3</v>
      </c>
      <c r="AI17" s="91">
        <f>COUNTIF(E17:P17,"&lt;10")*10-SUMIF(E17:P17,"&lt;10",E17:P17)</f>
        <v>3</v>
      </c>
      <c r="AJ17" s="91">
        <f>(R17+T17)*20</f>
        <v>680</v>
      </c>
      <c r="AK17" s="92">
        <f>IF(AJ17=0,"",X17/AJ17*100)</f>
        <v>69.485294117647058</v>
      </c>
      <c r="AL17" s="70"/>
      <c r="AM17" s="82" t="e">
        <f ca="1">IF(AND(AE17&gt;47,AC17="Aj"),((IF(ISNONTEXT(E17),(IF(E17&gt;9,E17*E$7,0)))+IF(ISNONTEXT(F17),(IF(F17&gt;9,F17*F$7,0)))+IF(ISNONTEXT(G17),(IF(G17&gt;9,G17*G$7,0)))+IF(ISNONTEXT(H17),(IF(H17&gt;9,H17*H$7,0)))+IF(ISNONTEXT(I17),(IF(I17&gt;9,I17*I$7,0)))+IF(ISNONTEXT(J17),IF(J17&gt;9,J17*J$7,0)))+IF(ISNONTEXT(K17),(IF(K17&gt;9,K17*K$7,0)))+IF(ISNONTEXT(L17),(IF(L17&gt;9,L17*L$7,0)))+IF(ISNONTEXT(M17),(IF(M17&gt;9,M17*M$7,0)))+IF(ISNONTEXT(N17),(IF(N17&gt;9,N17*N$7,0)))+IF(ISNONTEXT(O17),(IF(O17&gt;9,O17*O$7,0)))+IF(ISNONTEXT(#REF!),(IF(#REF!&gt;9,#REF!*#REF!,0)))+IF(ISNONTEXT(P17),(IF(P17&gt;9,P17*P$7,0))))/SUMIF(E17:P17,"&gt;9",$E$7:$P$7),"")</f>
        <v>#REF!</v>
      </c>
      <c r="AN17" s="111"/>
      <c r="AO17"/>
      <c r="AP17"/>
      <c r="AQ17" s="157"/>
      <c r="AR17" s="158"/>
      <c r="AV17" s="14"/>
      <c r="AW17" s="14"/>
      <c r="AX17"/>
      <c r="AY17"/>
      <c r="AZ17"/>
      <c r="BA17"/>
      <c r="BB17"/>
      <c r="BC17"/>
      <c r="BD17"/>
      <c r="BE17"/>
      <c r="BF17"/>
      <c r="BG17"/>
      <c r="BI17"/>
      <c r="BJ17"/>
    </row>
    <row r="18" spans="1:62" s="6" customFormat="1" ht="39.950000000000003" customHeight="1" thickBot="1">
      <c r="A18" s="138">
        <v>40</v>
      </c>
      <c r="B18" s="154" t="s">
        <v>244</v>
      </c>
      <c r="C18" s="154" t="s">
        <v>64</v>
      </c>
      <c r="D18" s="154" t="s">
        <v>148</v>
      </c>
      <c r="E18" s="134">
        <v>12</v>
      </c>
      <c r="F18" s="134">
        <v>16</v>
      </c>
      <c r="G18" s="134">
        <v>15</v>
      </c>
      <c r="H18" s="134">
        <v>14</v>
      </c>
      <c r="I18" s="134">
        <v>13</v>
      </c>
      <c r="J18" s="134">
        <v>13</v>
      </c>
      <c r="K18" s="134">
        <v>13</v>
      </c>
      <c r="L18" s="134">
        <v>15</v>
      </c>
      <c r="M18" s="134">
        <v>13</v>
      </c>
      <c r="N18" s="134">
        <v>16</v>
      </c>
      <c r="O18" s="134">
        <v>13</v>
      </c>
      <c r="P18" s="134">
        <v>14</v>
      </c>
      <c r="Q18" s="113">
        <f>IF(R18=0,"",S18/R18)</f>
        <v>13.793103448275861</v>
      </c>
      <c r="R18" s="62">
        <f>SUMIF(E18:K18,"&gt;0",$E$7:$K$7)</f>
        <v>29</v>
      </c>
      <c r="S18" s="62">
        <f>SUMPRODUCT($E$7:$K$7,E18:K18)</f>
        <v>400</v>
      </c>
      <c r="T18" s="62">
        <f>SUMIF(L18:P18,"&gt;0",$L$7:$P$7)</f>
        <v>5</v>
      </c>
      <c r="U18" s="62">
        <f>SUMPRODUCT($L$7:$P$7,L18:P18)</f>
        <v>71</v>
      </c>
      <c r="V18" s="79"/>
      <c r="W18" s="79"/>
      <c r="X18" s="63">
        <f>S18+U18</f>
        <v>471</v>
      </c>
      <c r="Y18" s="64" t="str">
        <f>IF(OR((X18&lt;AJ18*0.885),AH18&gt;0,AG18="ABS",X18=0),"",IF((AH18=0),"LPGD",FIXED(X18-AJ18*0.9,0)&amp;" / lpgd  ?"))</f>
        <v/>
      </c>
      <c r="Z18" s="65" t="str">
        <f>IF(OR((X18&lt;AJ18*0.785),AH18&gt;2,AG18="ABS",LEN(Y18)&gt;1,X18=0),"",IF((AH18=0)," GD ",FIXED(X18-AJ18*0.8,0)&amp;" / gd  ?"))</f>
        <v/>
      </c>
      <c r="AA18" s="66" t="str">
        <f>IF(OR((X18&lt;AJ18*0.685),AH18&gt;2,LEN(Z18)&gt;1,LEN(Y18)&gt;1,X18=0,AG18="ABS"),"",IF((AH18=0),"Dist",FIXED(X18-AJ18*0.7,0)&amp;" d  ?"))</f>
        <v>Dist</v>
      </c>
      <c r="AB18" s="67" t="str">
        <f>IF(OR((X18&lt;AJ18*0.575),AH18&gt;2,AG18="ABS",X18=0),"Aj",IF(LEN(AA18)+LEN(Z18)+LEN(Y18)&gt;3,"",IF(X18&lt;AJ18*0.6,"Aj ? : "&amp;FIXED(X18-AJ18*0.6,0)," S ")))</f>
        <v/>
      </c>
      <c r="AC18" s="78" t="str">
        <f>IF(AB18&lt;&gt;"",AB18,IF(AA18&lt;&gt;"",AA18,IF(Z18&lt;&gt;"",Z18,Y18)))</f>
        <v>Dist</v>
      </c>
      <c r="AD18" s="68">
        <f>COUNTIF(E18:P18,"&lt;10")</f>
        <v>0</v>
      </c>
      <c r="AE18" s="69">
        <f ca="1">SUMIF(E18:P18,"&gt;9",E$5)+SUMIF(E18:P18,"d",E$5)</f>
        <v>60</v>
      </c>
      <c r="AF18" s="69">
        <f ca="1">SUMIF(E18:P18,"&gt;11",E$5:P$5)+SUMIF(E18:P18,"d",E$5)</f>
        <v>60</v>
      </c>
      <c r="AG18" s="89" t="str">
        <f>IF(OR(COUNTIF(E18:P18,"abs")&gt;0,COUNTIF(E18:P18,"")&gt;0),"ABS",IF(COUNTIF(E18:P18,"d")&gt;0,"! D !",IF(COUNTIF(E18:P18,"j")&gt;0,"ABS j",IF(COUNTIF(E18:P18,"Etl")&gt;0,"POUR","Tt"))))</f>
        <v>Tt</v>
      </c>
      <c r="AH18" s="90">
        <f>COUNTIF(E18:P18,9)+COUNTIF(E18:P18,8)*2+COUNTIF(E18:P18,"&lt;8")*3</f>
        <v>0</v>
      </c>
      <c r="AI18" s="91">
        <f>COUNTIF(E18:P18,"&lt;10")*10-SUMIF(E18:P18,"&lt;10",E18:P18)</f>
        <v>0</v>
      </c>
      <c r="AJ18" s="91">
        <f>(R18+T18)*20</f>
        <v>680</v>
      </c>
      <c r="AK18" s="92">
        <f>IF(AJ18=0,"",X18/AJ18*100)</f>
        <v>69.264705882352942</v>
      </c>
      <c r="AL18" s="70"/>
      <c r="AM18" s="82"/>
      <c r="AN18" s="111"/>
      <c r="AO18"/>
      <c r="AP18"/>
      <c r="AQ18" s="157"/>
      <c r="AR18" s="158"/>
      <c r="AV18" s="14"/>
      <c r="AW18" s="14"/>
      <c r="AX18"/>
      <c r="AY18"/>
      <c r="AZ18"/>
      <c r="BA18"/>
      <c r="BB18"/>
      <c r="BC18"/>
      <c r="BD18"/>
      <c r="BE18"/>
      <c r="BF18"/>
      <c r="BG18"/>
      <c r="BI18"/>
      <c r="BJ18"/>
    </row>
    <row r="19" spans="1:62" s="6" customFormat="1" ht="39.950000000000003" customHeight="1" thickBot="1">
      <c r="A19" s="138">
        <v>1</v>
      </c>
      <c r="B19" s="139" t="s">
        <v>245</v>
      </c>
      <c r="C19" s="139" t="s">
        <v>65</v>
      </c>
      <c r="D19" s="139" t="s">
        <v>149</v>
      </c>
      <c r="E19" s="134">
        <v>14</v>
      </c>
      <c r="F19" s="134">
        <v>12</v>
      </c>
      <c r="G19" s="134">
        <v>18</v>
      </c>
      <c r="H19" s="134">
        <v>15</v>
      </c>
      <c r="I19" s="134">
        <v>13</v>
      </c>
      <c r="J19" s="134">
        <v>13</v>
      </c>
      <c r="K19" s="134">
        <v>10</v>
      </c>
      <c r="L19" s="134">
        <v>15</v>
      </c>
      <c r="M19" s="134">
        <v>14</v>
      </c>
      <c r="N19" s="134">
        <v>15</v>
      </c>
      <c r="O19" s="134">
        <v>17</v>
      </c>
      <c r="P19" s="134">
        <v>15</v>
      </c>
      <c r="Q19" s="113">
        <f>IF(R19=0,"",S19/R19)</f>
        <v>13.258620689655173</v>
      </c>
      <c r="R19" s="62">
        <f>SUMIF(E19:K19,"&gt;0",$E$7:$K$7)</f>
        <v>29</v>
      </c>
      <c r="S19" s="62">
        <f>SUMPRODUCT($E$7:$K$7,E19:K19)</f>
        <v>384.5</v>
      </c>
      <c r="T19" s="62">
        <f>SUMIF(L19:P19,"&gt;0",$L$7:$P$7)</f>
        <v>5</v>
      </c>
      <c r="U19" s="62">
        <f>SUMPRODUCT($L$7:$P$7,L19:P19)</f>
        <v>76</v>
      </c>
      <c r="V19" s="79">
        <f>IF(T19=0,"",U19/T19)</f>
        <v>15.2</v>
      </c>
      <c r="W19" s="79">
        <f>IF(OR(COUNTIF(E19:P19,"abs")&gt;0,COUNTIF(E19:P19,"j")&gt;0,R19=0,T19=0),"",(S19+U19)/(R19+T19))</f>
        <v>13.544117647058824</v>
      </c>
      <c r="X19" s="63">
        <f>S19+U19</f>
        <v>460.5</v>
      </c>
      <c r="Y19" s="64" t="str">
        <f>IF(OR((X19&lt;AJ19*0.885),AH19&gt;0,AG19="ABS",X19=0),"",IF((AH19=0),"LPGD",FIXED(X19-AJ19*0.9,0)&amp;" / lpgd  ?"))</f>
        <v/>
      </c>
      <c r="Z19" s="65" t="str">
        <f>IF(OR((X19&lt;AJ19*0.785),AH19&gt;2,AG19="ABS",LEN(Y19)&gt;1,X19=0),"",IF((AH19=0)," GD ",FIXED(X19-AJ19*0.8,0)&amp;" / gd  ?"))</f>
        <v/>
      </c>
      <c r="AA19" s="66" t="str">
        <f>IF(OR((X19&lt;AJ19*0.685),AH19&gt;2,LEN(Z19)&gt;1,LEN(Y19)&gt;1,X19=0,AG19="ABS"),"",IF((AH19=0),"Dist",FIXED(X19-AJ19*0.7,0)&amp;" d  ?"))</f>
        <v/>
      </c>
      <c r="AB19" s="67" t="str">
        <f>IF(OR((X19&lt;AJ19*0.575),AH19&gt;2,AG19="ABS",X19=0),"Aj",IF(LEN(AA19)+LEN(Z19)+LEN(Y19)&gt;3,"",IF(X19&lt;AJ19*0.6,"Aj ? : "&amp;FIXED(X19-AJ19*0.6,0)," S ")))</f>
        <v xml:space="preserve"> S </v>
      </c>
      <c r="AC19" s="78" t="str">
        <f>IF(AB19&lt;&gt;"",AB19,IF(AA19&lt;&gt;"",AA19,IF(Z19&lt;&gt;"",Z19,Y19)))</f>
        <v xml:space="preserve"> S </v>
      </c>
      <c r="AD19" s="68">
        <f>COUNTIF(E19:P19,"&lt;10")</f>
        <v>0</v>
      </c>
      <c r="AE19" s="69">
        <f ca="1">SUMIF(E19:P19,"&gt;9",E$5)+SUMIF(E19:P19,"d",E$5)</f>
        <v>60</v>
      </c>
      <c r="AF19" s="69">
        <f ca="1">SUMIF(E19:P19,"&gt;11",E$5:P$5)+SUMIF(E19:P19,"d",E$5)</f>
        <v>53</v>
      </c>
      <c r="AG19" s="89" t="str">
        <f>IF(OR(COUNTIF(E19:P19,"abs")&gt;0,COUNTIF(E19:P19,"")&gt;0),"ABS",IF(COUNTIF(E19:P19,"d")&gt;0,"! D !",IF(COUNTIF(E19:P19,"j")&gt;0,"ABS j",IF(COUNTIF(E19:P19,"Etl")&gt;0,"POUR","Tt"))))</f>
        <v>Tt</v>
      </c>
      <c r="AH19" s="90">
        <f>COUNTIF(E19:P19,9)+COUNTIF(E19:P19,8)*2+COUNTIF(E19:P19,"&lt;8")*3</f>
        <v>0</v>
      </c>
      <c r="AI19" s="91">
        <f>COUNTIF(E19:P19,"&lt;10")*10-SUMIF(E19:P19,"&lt;10",E19:P19)</f>
        <v>0</v>
      </c>
      <c r="AJ19" s="91">
        <f>(R19+T19)*20</f>
        <v>680</v>
      </c>
      <c r="AK19" s="92">
        <f>IF(AJ19=0,"",X19/AJ19*100)</f>
        <v>67.720588235294116</v>
      </c>
      <c r="AL19" s="70"/>
      <c r="AM19" s="82" t="str">
        <f ca="1">IF(AND(AE19&gt;47,AC19="Aj"),((IF(ISNONTEXT(E19),(IF(E19&gt;9,E19*E$7,0)))+IF(ISNONTEXT(F19),(IF(F19&gt;9,F19*F$7,0)))+IF(ISNONTEXT(G19),(IF(G19&gt;9,G19*G$7,0)))+IF(ISNONTEXT(H19),(IF(H19&gt;9,H19*H$7,0)))+IF(ISNONTEXT(I19),(IF(I19&gt;9,I19*I$7,0)))+IF(ISNONTEXT(J19),IF(J19&gt;9,J19*J$7,0)))+IF(ISNONTEXT(K19),(IF(K19&gt;9,K19*K$7,0)))+IF(ISNONTEXT(L19),(IF(L19&gt;9,L19*L$7,0)))+IF(ISNONTEXT(M19),(IF(M19&gt;9,M19*M$7,0)))+IF(ISNONTEXT(N19),(IF(N19&gt;9,N19*N$7,0)))+IF(ISNONTEXT(O19),(IF(O19&gt;9,O19*O$7,0)))+IF(ISNONTEXT(#REF!),(IF(#REF!&gt;9,#REF!*#REF!,0)))+IF(ISNONTEXT(P19),(IF(P19&gt;9,P19*P$7,0))))/SUMIF(E19:P19,"&gt;9",$E$7:$P$7),"")</f>
        <v/>
      </c>
      <c r="AN19" s="111"/>
      <c r="AO19"/>
      <c r="AP19"/>
      <c r="AQ19" s="157"/>
      <c r="AR19" s="159"/>
      <c r="AV19" s="14"/>
      <c r="AW19" s="14"/>
      <c r="AX19"/>
      <c r="AY19"/>
      <c r="AZ19"/>
      <c r="BA19"/>
      <c r="BB19"/>
      <c r="BC19"/>
      <c r="BD19"/>
      <c r="BE19"/>
      <c r="BF19"/>
      <c r="BG19"/>
      <c r="BI19"/>
      <c r="BJ19"/>
    </row>
    <row r="20" spans="1:62" s="6" customFormat="1" ht="39.950000000000003" customHeight="1" thickBot="1">
      <c r="A20" s="138">
        <v>21</v>
      </c>
      <c r="B20" s="154" t="s">
        <v>246</v>
      </c>
      <c r="C20" s="154" t="s">
        <v>66</v>
      </c>
      <c r="D20" s="154" t="s">
        <v>150</v>
      </c>
      <c r="E20" s="134">
        <v>9</v>
      </c>
      <c r="F20" s="134">
        <v>12</v>
      </c>
      <c r="G20" s="134">
        <v>17</v>
      </c>
      <c r="H20" s="134">
        <v>11</v>
      </c>
      <c r="I20" s="134">
        <v>15</v>
      </c>
      <c r="J20" s="134">
        <v>13</v>
      </c>
      <c r="K20" s="134">
        <v>14</v>
      </c>
      <c r="L20" s="134">
        <v>15</v>
      </c>
      <c r="M20" s="134">
        <v>14</v>
      </c>
      <c r="N20" s="134">
        <v>16</v>
      </c>
      <c r="O20" s="134">
        <v>13</v>
      </c>
      <c r="P20" s="134">
        <v>14</v>
      </c>
      <c r="Q20" s="113">
        <f>IF(R20=0,"",S20/R20)</f>
        <v>13.396551724137931</v>
      </c>
      <c r="R20" s="62">
        <f>SUMIF(E20:K20,"&gt;0",$E$7:$K$7)</f>
        <v>29</v>
      </c>
      <c r="S20" s="62">
        <f>SUMPRODUCT($E$7:$K$7,E20:K20)</f>
        <v>388.5</v>
      </c>
      <c r="T20" s="62">
        <f>SUMIF(L20:P20,"&gt;0",$L$7:$P$7)</f>
        <v>5</v>
      </c>
      <c r="U20" s="62">
        <f>SUMPRODUCT($L$7:$P$7,L20:P20)</f>
        <v>72</v>
      </c>
      <c r="V20" s="79">
        <f>IF(T20=0,"",U20/T20)</f>
        <v>14.4</v>
      </c>
      <c r="W20" s="79">
        <f>IF(OR(COUNTIF(E20:P20,"abs")&gt;0,COUNTIF(E20:P20,"j")&gt;0,R20=0,T20=0),"",(S20+U20)/(R20+T20))</f>
        <v>13.544117647058824</v>
      </c>
      <c r="X20" s="63">
        <f>S20+U20</f>
        <v>460.5</v>
      </c>
      <c r="Y20" s="64" t="str">
        <f>IF(OR((X20&lt;AJ20*0.885),AH20&gt;0,AG20="ABS",X20=0),"",IF((AH20=0),"LPGD",FIXED(X20-AJ20*0.9,0)&amp;" / lpgd  ?"))</f>
        <v/>
      </c>
      <c r="Z20" s="65" t="str">
        <f>IF(OR((X20&lt;AJ20*0.785),AH20&gt;2,AG20="ABS",LEN(Y20)&gt;1,X20=0),"",IF((AH20=0)," GD ",FIXED(X20-AJ20*0.8,0)&amp;" / gd  ?"))</f>
        <v/>
      </c>
      <c r="AA20" s="66" t="str">
        <f>IF(OR((X20&lt;AJ20*0.685),AH20&gt;2,LEN(Z20)&gt;1,LEN(Y20)&gt;1,X20=0,AG20="ABS"),"",IF((AH20=0),"Dist",FIXED(X20-AJ20*0.7,0)&amp;" d  ?"))</f>
        <v/>
      </c>
      <c r="AB20" s="67" t="str">
        <f>IF(OR((X20&lt;AJ20*0.575),AH20&gt;2,AG20="ABS",X20=0),"Aj",IF(LEN(AA20)+LEN(Z20)+LEN(Y20)&gt;3,"",IF(X20&lt;AJ20*0.6,"Aj ? : "&amp;FIXED(X20-AJ20*0.6,0)," S ")))</f>
        <v xml:space="preserve"> S </v>
      </c>
      <c r="AC20" s="78" t="str">
        <f>IF(AB20&lt;&gt;"",AB20,IF(AA20&lt;&gt;"",AA20,IF(Z20&lt;&gt;"",Z20,Y20)))</f>
        <v xml:space="preserve"> S </v>
      </c>
      <c r="AD20" s="68">
        <f>COUNTIF(E20:P20,"&lt;10")</f>
        <v>1</v>
      </c>
      <c r="AE20" s="69">
        <f ca="1">SUMIF(E20:P20,"&gt;9",E$5)+SUMIF(E20:P20,"d",E$5)</f>
        <v>55</v>
      </c>
      <c r="AF20" s="69">
        <f ca="1">SUMIF(E20:P20,"&gt;11",E$5:P$5)+SUMIF(E20:P20,"d",E$5)</f>
        <v>50</v>
      </c>
      <c r="AG20" s="89" t="str">
        <f>IF(OR(COUNTIF(E20:P20,"abs")&gt;0,COUNTIF(E20:P20,"")&gt;0),"ABS",IF(COUNTIF(E20:P20,"d")&gt;0,"! D !",IF(COUNTIF(E20:P20,"j")&gt;0,"ABS j",IF(COUNTIF(E20:P20,"Etl")&gt;0,"POUR","Tt"))))</f>
        <v>Tt</v>
      </c>
      <c r="AH20" s="90">
        <f>COUNTIF(E20:P20,9)+COUNTIF(E20:P20,8)*2+COUNTIF(E20:P20,"&lt;8")*3</f>
        <v>1</v>
      </c>
      <c r="AI20" s="91">
        <f>COUNTIF(E20:P20,"&lt;10")*10-SUMIF(E20:P20,"&lt;10",E20:P20)</f>
        <v>1</v>
      </c>
      <c r="AJ20" s="91">
        <f>(R20+T20)*20</f>
        <v>680</v>
      </c>
      <c r="AK20" s="92">
        <f>IF(AJ20=0,"",X20/AJ20*100)</f>
        <v>67.720588235294116</v>
      </c>
      <c r="AL20" s="70"/>
      <c r="AM20" s="82"/>
      <c r="AN20" s="111"/>
      <c r="AO20" s="6">
        <f>IF(AN20="LPGD",1,IF(AN20="Grde Dis,",2,IF(AN20="Distinction",3,IF(AN20="satisfait",4,IF(AN20="ajourné",5,6)))))</f>
        <v>1</v>
      </c>
      <c r="AQ20" s="156"/>
      <c r="AR20" s="158"/>
      <c r="AV20" s="14"/>
      <c r="AW20" s="14"/>
      <c r="AX20"/>
      <c r="AY20"/>
      <c r="AZ20"/>
      <c r="BA20"/>
      <c r="BB20"/>
      <c r="BC20"/>
      <c r="BD20"/>
      <c r="BE20"/>
      <c r="BF20"/>
      <c r="BG20"/>
      <c r="BI20"/>
      <c r="BJ20"/>
    </row>
    <row r="21" spans="1:62" s="6" customFormat="1" ht="39.950000000000003" customHeight="1" thickBot="1">
      <c r="A21" s="138">
        <v>20</v>
      </c>
      <c r="B21" s="139" t="s">
        <v>247</v>
      </c>
      <c r="C21" s="139" t="s">
        <v>67</v>
      </c>
      <c r="D21" s="139" t="s">
        <v>151</v>
      </c>
      <c r="E21" s="134">
        <v>12</v>
      </c>
      <c r="F21" s="134" t="s">
        <v>21</v>
      </c>
      <c r="G21" s="134" t="s">
        <v>21</v>
      </c>
      <c r="H21" s="134" t="s">
        <v>21</v>
      </c>
      <c r="I21" s="134" t="s">
        <v>21</v>
      </c>
      <c r="J21" s="134" t="s">
        <v>21</v>
      </c>
      <c r="K21" s="134" t="s">
        <v>21</v>
      </c>
      <c r="L21" s="75">
        <v>13</v>
      </c>
      <c r="M21" s="75">
        <v>15</v>
      </c>
      <c r="N21" s="75">
        <v>15</v>
      </c>
      <c r="O21" s="134">
        <v>16</v>
      </c>
      <c r="P21" s="75">
        <v>13</v>
      </c>
      <c r="Q21" s="113">
        <f>IF(R21=0,"",S21/R21)</f>
        <v>12</v>
      </c>
      <c r="R21" s="62">
        <f>SUMIF(E21:K21,"&gt;0",$E$7:$K$7)</f>
        <v>3</v>
      </c>
      <c r="S21" s="62">
        <f>SUMPRODUCT($E$7:$K$7,E21:K21)</f>
        <v>36</v>
      </c>
      <c r="T21" s="62">
        <f>SUMIF(L21:P21,"&gt;0",$L$7:$P$7)</f>
        <v>5</v>
      </c>
      <c r="U21" s="62">
        <f>SUMPRODUCT($L$7:$P$7,L21:P21)</f>
        <v>72</v>
      </c>
      <c r="V21" s="79">
        <f>IF(T21=0,"",U21/T21)</f>
        <v>14.4</v>
      </c>
      <c r="W21" s="79" t="str">
        <f>IF(OR(COUNTIF(E21:P21,"abs")&gt;0,COUNTIF(E21:P21,"j")&gt;0,R21=0,T21=0),"",(S21+U21)/(R21+T21))</f>
        <v/>
      </c>
      <c r="X21" s="63">
        <f>S21+U21</f>
        <v>108</v>
      </c>
      <c r="Y21" s="64" t="str">
        <f>IF(OR((X21&lt;AJ21*0.885),AH21&gt;0,AG21="ABS",X21=0),"",IF((AH21=0),"LPGD",FIXED(X21-AJ21*0.9,0)&amp;" / lpgd  ?"))</f>
        <v/>
      </c>
      <c r="Z21" s="65" t="str">
        <f>IF(OR((X21&lt;AJ21*0.785),AH21&gt;2,AG21="ABS",LEN(Y21)&gt;1,X21=0),"",IF((AH21=0)," GD ",FIXED(X21-AJ21*0.8,0)&amp;" / gd  ?"))</f>
        <v/>
      </c>
      <c r="AA21" s="66" t="str">
        <f>IF(OR((X21&lt;AJ21*0.685),AH21&gt;2,LEN(Z21)&gt;1,LEN(Y21)&gt;1,X21=0,AG21="ABS"),"",IF((AH21=0),"Dist",FIXED(X21-AJ21*0.7,0)&amp;" d  ?"))</f>
        <v/>
      </c>
      <c r="AB21" s="67" t="str">
        <f>IF(OR((X21&lt;AJ21*0.575),AH21&gt;2,AG21="ABS",X21=0),"Aj",IF(LEN(AA21)+LEN(Z21)+LEN(Y21)&gt;3,"",IF(X21&lt;AJ21*0.6,"Aj ? : "&amp;FIXED(X21-AJ21*0.6,0)," S ")))</f>
        <v>Aj</v>
      </c>
      <c r="AC21" s="78" t="str">
        <f>IF(AB21&lt;&gt;"",AB21,IF(AA21&lt;&gt;"",AA21,IF(Z21&lt;&gt;"",Z21,Y21)))</f>
        <v>Aj</v>
      </c>
      <c r="AD21" s="68">
        <f>COUNTIF(E21:P21,"&lt;10")</f>
        <v>0</v>
      </c>
      <c r="AE21" s="69">
        <f ca="1">SUMIF(E21:P21,"&gt;9",E$5)+SUMIF(E21:P21,"d",E$5)</f>
        <v>31</v>
      </c>
      <c r="AF21" s="69">
        <f ca="1">SUMIF(E21:P21,"&gt;11",E$5:P$5)+SUMIF(E21:P21,"d",E$5)</f>
        <v>31</v>
      </c>
      <c r="AG21" s="89" t="str">
        <f>IF(OR(COUNTIF(E21:P21,"abs")&gt;0,COUNTIF(E21:P21,"")&gt;0),"ABS",IF(COUNTIF(E21:P21,"d")&gt;0,"! D !",IF(COUNTIF(E21:P21,"j")&gt;0,"ABS j",IF(COUNTIF(E21:P21,"Etl")&gt;0,"POUR","Tt"))))</f>
        <v>ABS</v>
      </c>
      <c r="AH21" s="90">
        <f>COUNTIF(E21:P21,9)+COUNTIF(E21:P21,8)*2+COUNTIF(E21:P21,"&lt;8")*3</f>
        <v>0</v>
      </c>
      <c r="AI21" s="91">
        <f>COUNTIF(E21:P21,"&lt;10")*10-SUMIF(E21:P21,"&lt;10",E21:P21)</f>
        <v>0</v>
      </c>
      <c r="AJ21" s="91">
        <f>(R21+T21)*20</f>
        <v>160</v>
      </c>
      <c r="AK21" s="92">
        <f>IF(AJ21=0,"",X21/AJ21*100)</f>
        <v>67.5</v>
      </c>
      <c r="AL21" s="70"/>
      <c r="AM21" s="82" t="str">
        <f ca="1">IF(AND(AE21&gt;47,AC21="Aj"),((IF(ISNONTEXT(E21),(IF(E21&gt;9,E21*E$7,0)))+IF(ISNONTEXT(F21),(IF(F21&gt;9,F21*F$7,0)))+IF(ISNONTEXT(G21),(IF(G21&gt;9,G21*G$7,0)))+IF(ISNONTEXT(H21),(IF(H21&gt;9,H21*H$7,0)))+IF(ISNONTEXT(I21),(IF(I21&gt;9,I21*I$7,0)))+IF(ISNONTEXT(J21),IF(J21&gt;9,J21*J$7,0)))+IF(ISNONTEXT(K21),(IF(K21&gt;9,K21*K$7,0)))+IF(ISNONTEXT(L21),(IF(L21&gt;9,L21*L$7,0)))+IF(ISNONTEXT(M21),(IF(M21&gt;9,M21*M$7,0)))+IF(ISNONTEXT(N21),(IF(N21&gt;9,N21*N$7,0)))+IF(ISNONTEXT(O21),(IF(O21&gt;9,O21*O$7,0)))+IF(ISNONTEXT(#REF!),(IF(#REF!&gt;9,#REF!*#REF!,0)))+IF(ISNONTEXT(P21),(IF(P21&gt;9,P21*P$7,0))))/SUMIF(E21:P21,"&gt;9",$E$7:$P$7),"")</f>
        <v/>
      </c>
      <c r="AN21" s="111"/>
      <c r="AO21"/>
      <c r="AP21"/>
      <c r="AQ21" s="157"/>
      <c r="AR21" s="158"/>
      <c r="AV21" s="14"/>
      <c r="AW21" s="14"/>
      <c r="AX21"/>
      <c r="AY21"/>
      <c r="AZ21"/>
      <c r="BA21"/>
      <c r="BB21"/>
      <c r="BC21"/>
      <c r="BD21"/>
      <c r="BE21"/>
      <c r="BF21"/>
      <c r="BG21"/>
      <c r="BI21"/>
      <c r="BJ21"/>
    </row>
    <row r="22" spans="1:62" s="6" customFormat="1" ht="39.950000000000003" customHeight="1" thickBot="1">
      <c r="A22" s="138">
        <v>47</v>
      </c>
      <c r="B22" s="154" t="s">
        <v>248</v>
      </c>
      <c r="C22" s="154" t="s">
        <v>68</v>
      </c>
      <c r="D22" s="154" t="s">
        <v>152</v>
      </c>
      <c r="E22" s="134">
        <v>11</v>
      </c>
      <c r="F22" s="134">
        <v>15</v>
      </c>
      <c r="G22" s="134">
        <v>19</v>
      </c>
      <c r="H22" s="134">
        <v>13</v>
      </c>
      <c r="I22" s="134">
        <v>14</v>
      </c>
      <c r="J22" s="134">
        <v>17</v>
      </c>
      <c r="K22" s="134">
        <v>7</v>
      </c>
      <c r="L22" s="134">
        <v>15</v>
      </c>
      <c r="M22" s="134">
        <v>12</v>
      </c>
      <c r="N22" s="134">
        <v>15</v>
      </c>
      <c r="O22" s="134">
        <v>15</v>
      </c>
      <c r="P22" s="134">
        <v>14</v>
      </c>
      <c r="Q22" s="113">
        <f>IF(R22=0,"",S22/R22)</f>
        <v>13.344827586206897</v>
      </c>
      <c r="R22" s="62">
        <f>SUMIF(E22:K22,"&gt;0",$E$7:$K$7)</f>
        <v>29</v>
      </c>
      <c r="S22" s="62">
        <f>SUMPRODUCT($E$7:$K$7,E22:K22)</f>
        <v>387</v>
      </c>
      <c r="T22" s="62">
        <f>SUMIF(L22:P22,"&gt;0",$L$7:$P$7)</f>
        <v>5</v>
      </c>
      <c r="U22" s="62">
        <f>SUMPRODUCT($L$7:$P$7,L22:P22)</f>
        <v>71</v>
      </c>
      <c r="V22" s="79">
        <f>IF(T22=0,"",U22/T22)</f>
        <v>14.2</v>
      </c>
      <c r="W22" s="79"/>
      <c r="X22" s="63">
        <f>S22+U22</f>
        <v>458</v>
      </c>
      <c r="Y22" s="64" t="str">
        <f>IF(OR((X22&lt;AJ22*0.885),AH22&gt;0,AG22="ABS",X22=0),"",IF((AH22=0),"LPGD",FIXED(X22-AJ22*0.9,0)&amp;" / lpgd  ?"))</f>
        <v/>
      </c>
      <c r="Z22" s="65" t="str">
        <f>IF(OR((X22&lt;AJ22*0.785),AH22&gt;2,AG22="ABS",LEN(Y22)&gt;1,X22=0),"",IF((AH22=0)," GD ",FIXED(X22-AJ22*0.8,0)&amp;" / gd  ?"))</f>
        <v/>
      </c>
      <c r="AA22" s="66" t="str">
        <f>IF(OR((X22&lt;AJ22*0.685),AH22&gt;2,LEN(Z22)&gt;1,LEN(Y22)&gt;1,X22=0,AG22="ABS"),"",IF((AH22=0),"Dist",FIXED(X22-AJ22*0.7,0)&amp;" d  ?"))</f>
        <v/>
      </c>
      <c r="AB22" s="67" t="str">
        <f>IF(OR((X22&lt;AJ22*0.575),AH22&gt;2,AG22="ABS",X22=0),"Aj",IF(LEN(AA22)+LEN(Z22)+LEN(Y22)&gt;3,"",IF(X22&lt;AJ22*0.6,"Aj ? : "&amp;FIXED(X22-AJ22*0.6,0)," S ")))</f>
        <v>Aj</v>
      </c>
      <c r="AC22" s="78" t="str">
        <f>IF(AB22&lt;&gt;"",AB22,IF(AA22&lt;&gt;"",AA22,IF(Z22&lt;&gt;"",Z22,Y22)))</f>
        <v>Aj</v>
      </c>
      <c r="AD22" s="68">
        <f>COUNTIF(E22:P22,"&lt;10")</f>
        <v>1</v>
      </c>
      <c r="AE22" s="69">
        <f ca="1">SUMIF(E22:P22,"&gt;9",E$5)+SUMIF(E22:P22,"d",E$5)</f>
        <v>53</v>
      </c>
      <c r="AF22" s="69">
        <f ca="1">SUMIF(E22:P22,"&gt;11",E$5:P$5)+SUMIF(E22:P22,"d",E$5)</f>
        <v>48</v>
      </c>
      <c r="AG22" s="89" t="str">
        <f>IF(OR(COUNTIF(E22:P22,"abs")&gt;0,COUNTIF(E22:P22,"")&gt;0),"ABS",IF(COUNTIF(E22:P22,"d")&gt;0,"! D !",IF(COUNTIF(E22:P22,"j")&gt;0,"ABS j",IF(COUNTIF(E22:P22,"Etl")&gt;0,"POUR","Tt"))))</f>
        <v>Tt</v>
      </c>
      <c r="AH22" s="90">
        <f>COUNTIF(E22:P22,9)+COUNTIF(E22:P22,8)*2+COUNTIF(E22:P22,"&lt;8")*3</f>
        <v>3</v>
      </c>
      <c r="AI22" s="91">
        <f>COUNTIF(E22:P22,"&lt;10")*10-SUMIF(E22:P22,"&lt;10",E22:P22)</f>
        <v>3</v>
      </c>
      <c r="AJ22" s="91">
        <f>(R22+T22)*20</f>
        <v>680</v>
      </c>
      <c r="AK22" s="92">
        <f>IF(AJ22=0,"",X22/AJ22*100)</f>
        <v>67.352941176470594</v>
      </c>
      <c r="AL22" s="70"/>
      <c r="AM22" s="82" t="e">
        <f ca="1">IF(AND(AE22&gt;47,AC22="Aj"),((IF(ISNONTEXT(E22),(IF(E22&gt;9,E22*E$7,0)))+IF(ISNONTEXT(F22),(IF(F22&gt;9,F22*F$7,0)))+IF(ISNONTEXT(G22),(IF(G22&gt;9,G22*G$7,0)))+IF(ISNONTEXT(H22),(IF(H22&gt;9,H22*H$7,0)))+IF(ISNONTEXT(I22),(IF(I22&gt;9,I22*I$7,0)))+IF(ISNONTEXT(J22),IF(J22&gt;9,J22*J$7,0)))+IF(ISNONTEXT(K22),(IF(K22&gt;9,K22*K$7,0)))+IF(ISNONTEXT(L22),(IF(L22&gt;9,L22*L$7,0)))+IF(ISNONTEXT(M22),(IF(M22&gt;9,M22*M$7,0)))+IF(ISNONTEXT(N22),(IF(N22&gt;9,N22*N$7,0)))+IF(ISNONTEXT(O22),(IF(O22&gt;9,O22*O$7,0)))+IF(ISNONTEXT(#REF!),(IF(#REF!&gt;9,#REF!*#REF!,0)))+IF(ISNONTEXT(P22),(IF(P22&gt;9,P22*P$7,0))))/SUMIF(E22:P22,"&gt;9",$E$7:$P$7),"")</f>
        <v>#REF!</v>
      </c>
      <c r="AN22" s="111"/>
      <c r="AO22"/>
      <c r="AP22"/>
      <c r="AQ22" s="157"/>
      <c r="AR22" s="159"/>
      <c r="AV22" s="14"/>
      <c r="AW22" s="14"/>
      <c r="AX22"/>
      <c r="AY22"/>
      <c r="AZ22"/>
      <c r="BA22"/>
      <c r="BB22"/>
      <c r="BC22"/>
      <c r="BD22"/>
      <c r="BE22"/>
      <c r="BF22"/>
      <c r="BG22"/>
      <c r="BI22"/>
      <c r="BJ22"/>
    </row>
    <row r="23" spans="1:62" s="6" customFormat="1" ht="39.950000000000003" customHeight="1" thickBot="1">
      <c r="A23" s="138">
        <v>66</v>
      </c>
      <c r="B23" s="139" t="s">
        <v>249</v>
      </c>
      <c r="C23" s="139" t="s">
        <v>69</v>
      </c>
      <c r="D23" s="139" t="s">
        <v>153</v>
      </c>
      <c r="E23" s="75">
        <v>13</v>
      </c>
      <c r="F23" s="134">
        <v>11</v>
      </c>
      <c r="G23" s="134">
        <v>16</v>
      </c>
      <c r="H23" s="134">
        <v>13</v>
      </c>
      <c r="I23" s="134">
        <v>15</v>
      </c>
      <c r="J23" s="134">
        <v>14</v>
      </c>
      <c r="K23" s="134">
        <v>12</v>
      </c>
      <c r="L23" s="75">
        <v>15</v>
      </c>
      <c r="M23" s="75">
        <v>14</v>
      </c>
      <c r="N23" s="75">
        <v>12</v>
      </c>
      <c r="O23" s="75">
        <v>13</v>
      </c>
      <c r="P23" s="75">
        <v>15</v>
      </c>
      <c r="Q23" s="113">
        <f>IF(R23=0,"",S23/R23)</f>
        <v>13.310344827586206</v>
      </c>
      <c r="R23" s="62">
        <f>SUMIF(E23:K23,"&gt;0",$E$7:$K$7)</f>
        <v>29</v>
      </c>
      <c r="S23" s="62">
        <f>SUMPRODUCT($E$7:$K$7,E23:K23)</f>
        <v>386</v>
      </c>
      <c r="T23" s="62">
        <f>SUMIF(L23:P23,"&gt;0",$L$7:$P$7)</f>
        <v>5</v>
      </c>
      <c r="U23" s="62">
        <f>SUMPRODUCT($L$7:$P$7,L23:P23)</f>
        <v>69</v>
      </c>
      <c r="V23" s="79">
        <f>IF(T23=0,"",U23/T23)</f>
        <v>13.8</v>
      </c>
      <c r="W23" s="79"/>
      <c r="X23" s="63">
        <f>S23+U23</f>
        <v>455</v>
      </c>
      <c r="Y23" s="64" t="str">
        <f>IF(OR((X23&lt;AJ23*0.885),AH23&gt;0,AG23="ABS",X23=0),"",IF((AH23=0),"LPGD",FIXED(X23-AJ23*0.9,0)&amp;" / lpgd  ?"))</f>
        <v/>
      </c>
      <c r="Z23" s="65" t="str">
        <f>IF(OR((X23&lt;AJ23*0.785),AH23&gt;2,AG23="ABS",LEN(Y23)&gt;1,X23=0),"",IF((AH23=0)," GD ",FIXED(X23-AJ23*0.8,0)&amp;" / gd  ?"))</f>
        <v/>
      </c>
      <c r="AA23" s="66" t="str">
        <f>IF(OR((X23&lt;AJ23*0.685),AH23&gt;2,LEN(Z23)&gt;1,LEN(Y23)&gt;1,X23=0,AG23="ABS"),"",IF((AH23=0),"Dist",FIXED(X23-AJ23*0.7,0)&amp;" d  ?"))</f>
        <v/>
      </c>
      <c r="AB23" s="67" t="str">
        <f>IF(OR((X23&lt;AJ23*0.575),AH23&gt;2,AG23="ABS",X23=0),"Aj",IF(LEN(AA23)+LEN(Z23)+LEN(Y23)&gt;3,"",IF(X23&lt;AJ23*0.6,"Aj ? : "&amp;FIXED(X23-AJ23*0.6,0)," S ")))</f>
        <v xml:space="preserve"> S </v>
      </c>
      <c r="AC23" s="78" t="str">
        <f>IF(AB23&lt;&gt;"",AB23,IF(AA23&lt;&gt;"",AA23,IF(Z23&lt;&gt;"",Z23,Y23)))</f>
        <v xml:space="preserve"> S </v>
      </c>
      <c r="AD23" s="68">
        <f>COUNTIF(E23:P23,"&lt;10")</f>
        <v>0</v>
      </c>
      <c r="AE23" s="69">
        <f ca="1">SUMIF(E23:P23,"&gt;9",E$5)+SUMIF(E23:P23,"d",E$5)</f>
        <v>60</v>
      </c>
      <c r="AF23" s="69">
        <f ca="1">SUMIF(E23:P23,"&gt;11",E$5:P$5)+SUMIF(E23:P23,"d",E$5)</f>
        <v>55</v>
      </c>
      <c r="AG23" s="89" t="str">
        <f>IF(OR(COUNTIF(E23:P23,"abs")&gt;0,COUNTIF(E23:P23,"")&gt;0),"ABS",IF(COUNTIF(E23:P23,"d")&gt;0,"! D !",IF(COUNTIF(E23:P23,"j")&gt;0,"ABS j",IF(COUNTIF(E23:P23,"Etl")&gt;0,"POUR","Tt"))))</f>
        <v>Tt</v>
      </c>
      <c r="AH23" s="90">
        <f>COUNTIF(E23:P23,9)+COUNTIF(E23:P23,8)*2+COUNTIF(E23:P23,"&lt;8")*3</f>
        <v>0</v>
      </c>
      <c r="AI23" s="91">
        <f>COUNTIF(E23:P23,"&lt;10")*10-SUMIF(E23:P23,"&lt;10",E23:P23)</f>
        <v>0</v>
      </c>
      <c r="AJ23" s="91">
        <f>(R23+T23)*20</f>
        <v>680</v>
      </c>
      <c r="AK23" s="92">
        <f>IF(AJ23=0,"",X23/AJ23*100)</f>
        <v>66.911764705882348</v>
      </c>
      <c r="AL23" s="70"/>
      <c r="AM23" s="82" t="str">
        <f ca="1">IF(AND(AE23&gt;47,AC23="Aj"),((IF(ISNONTEXT(E23),(IF(E23&gt;9,E23*E$7,0)))+IF(ISNONTEXT(F23),(IF(F23&gt;9,F23*F$7,0)))+IF(ISNONTEXT(G23),(IF(G23&gt;9,G23*G$7,0)))+IF(ISNONTEXT(H23),(IF(H23&gt;9,H23*H$7,0)))+IF(ISNONTEXT(I23),(IF(I23&gt;9,I23*I$7,0)))+IF(ISNONTEXT(J23),IF(J23&gt;9,J23*J$7,0)))+IF(ISNONTEXT(K23),(IF(K23&gt;9,K23*K$7,0)))+IF(ISNONTEXT(L23),(IF(L23&gt;9,L23*L$7,0)))+IF(ISNONTEXT(M23),(IF(M23&gt;9,M23*M$7,0)))+IF(ISNONTEXT(N23),(IF(N23&gt;9,N23*N$7,0)))+IF(ISNONTEXT(O23),(IF(O23&gt;9,O23*O$7,0)))+IF(ISNONTEXT(#REF!),(IF(#REF!&gt;9,#REF!*#REF!,0)))+IF(ISNONTEXT(P23),(IF(P23&gt;9,P23*P$7,0))))/SUMIF(E23:P23,"&gt;9",$E$7:$P$7),"")</f>
        <v/>
      </c>
      <c r="AN23" s="111"/>
      <c r="AO23"/>
      <c r="AP23"/>
      <c r="AQ23" s="157"/>
      <c r="AR23" s="158"/>
      <c r="AV23" s="14"/>
      <c r="AW23" s="14"/>
      <c r="AX23"/>
      <c r="AY23"/>
      <c r="AZ23"/>
      <c r="BA23"/>
      <c r="BB23"/>
      <c r="BC23"/>
      <c r="BD23"/>
      <c r="BE23"/>
      <c r="BF23"/>
      <c r="BG23"/>
      <c r="BI23"/>
      <c r="BJ23"/>
    </row>
    <row r="24" spans="1:62" s="6" customFormat="1" ht="39.950000000000003" customHeight="1" thickBot="1">
      <c r="A24" s="138">
        <v>77</v>
      </c>
      <c r="B24" s="154" t="s">
        <v>250</v>
      </c>
      <c r="C24" s="154" t="s">
        <v>70</v>
      </c>
      <c r="D24" s="154" t="s">
        <v>154</v>
      </c>
      <c r="E24" s="134">
        <v>13</v>
      </c>
      <c r="F24" s="134">
        <v>13</v>
      </c>
      <c r="G24" s="134">
        <v>16</v>
      </c>
      <c r="H24" s="134">
        <v>13</v>
      </c>
      <c r="I24" s="134">
        <v>14</v>
      </c>
      <c r="J24" s="134">
        <v>12</v>
      </c>
      <c r="K24" s="134">
        <v>12</v>
      </c>
      <c r="L24" s="134">
        <v>13</v>
      </c>
      <c r="M24" s="134">
        <v>15</v>
      </c>
      <c r="N24" s="134">
        <v>15</v>
      </c>
      <c r="O24" s="134">
        <v>11</v>
      </c>
      <c r="P24" s="134">
        <v>16</v>
      </c>
      <c r="Q24" s="113">
        <f>IF(R24=0,"",S24/R24)</f>
        <v>13.241379310344827</v>
      </c>
      <c r="R24" s="62">
        <f>SUMIF(E24:K24,"&gt;0",$E$7:$K$7)</f>
        <v>29</v>
      </c>
      <c r="S24" s="62">
        <f>SUMPRODUCT($E$7:$K$7,E24:K24)</f>
        <v>384</v>
      </c>
      <c r="T24" s="62">
        <f>SUMIF(L24:P24,"&gt;0",$L$7:$P$7)</f>
        <v>5</v>
      </c>
      <c r="U24" s="62">
        <f>SUMPRODUCT($L$7:$P$7,L24:P24)</f>
        <v>70</v>
      </c>
      <c r="V24" s="79">
        <f>IF(T24=0,"",U24/T24)</f>
        <v>14</v>
      </c>
      <c r="W24" s="79"/>
      <c r="X24" s="63">
        <f>S24+U24</f>
        <v>454</v>
      </c>
      <c r="Y24" s="64" t="str">
        <f>IF(OR((X24&lt;AJ24*0.885),AH24&gt;0,AG24="ABS",X24=0),"",IF((AH24=0),"LPGD",FIXED(X24-AJ24*0.9,0)&amp;" / lpgd  ?"))</f>
        <v/>
      </c>
      <c r="Z24" s="65" t="str">
        <f>IF(OR((X24&lt;AJ24*0.785),AH24&gt;2,AG24="ABS",LEN(Y24)&gt;1,X24=0),"",IF((AH24=0)," GD ",FIXED(X24-AJ24*0.8,0)&amp;" / gd  ?"))</f>
        <v/>
      </c>
      <c r="AA24" s="66" t="str">
        <f>IF(OR((X24&lt;AJ24*0.685),AH24&gt;2,LEN(Z24)&gt;1,LEN(Y24)&gt;1,X24=0,AG24="ABS"),"",IF((AH24=0),"Dist",FIXED(X24-AJ24*0.7,0)&amp;" d  ?"))</f>
        <v/>
      </c>
      <c r="AB24" s="67" t="str">
        <f>IF(OR((X24&lt;AJ24*0.575),AH24&gt;2,AG24="ABS",X24=0),"Aj",IF(LEN(AA24)+LEN(Z24)+LEN(Y24)&gt;3,"",IF(X24&lt;AJ24*0.6,"Aj ? : "&amp;FIXED(X24-AJ24*0.6,0)," S ")))</f>
        <v xml:space="preserve"> S </v>
      </c>
      <c r="AC24" s="78" t="str">
        <f>IF(AB24&lt;&gt;"",AB24,IF(AA24&lt;&gt;"",AA24,IF(Z24&lt;&gt;"",Z24,Y24)))</f>
        <v xml:space="preserve"> S </v>
      </c>
      <c r="AD24" s="68">
        <f>COUNTIF(E24:P24,"&lt;10")</f>
        <v>0</v>
      </c>
      <c r="AE24" s="69">
        <f ca="1">SUMIF(E24:P24,"&gt;9",E$5)+SUMIF(E24:P24,"d",E$5)</f>
        <v>60</v>
      </c>
      <c r="AF24" s="69">
        <f ca="1">SUMIF(E24:P24,"&gt;11",E$5:P$5)+SUMIF(E24:P24,"d",E$5)</f>
        <v>50</v>
      </c>
      <c r="AG24" s="89" t="str">
        <f>IF(OR(COUNTIF(E24:P24,"abs")&gt;0,COUNTIF(E24:P24,"")&gt;0),"ABS",IF(COUNTIF(E24:P24,"d")&gt;0,"! D !",IF(COUNTIF(E24:P24,"j")&gt;0,"ABS j",IF(COUNTIF(E24:P24,"Etl")&gt;0,"POUR","Tt"))))</f>
        <v>Tt</v>
      </c>
      <c r="AH24" s="90">
        <f>COUNTIF(E24:P24,9)+COUNTIF(E24:P24,8)*2+COUNTIF(E24:P24,"&lt;8")*3</f>
        <v>0</v>
      </c>
      <c r="AI24" s="91">
        <f>COUNTIF(E24:P24,"&lt;10")*10-SUMIF(E24:P24,"&lt;10",E24:P24)</f>
        <v>0</v>
      </c>
      <c r="AJ24" s="91">
        <f>(R24+T24)*20</f>
        <v>680</v>
      </c>
      <c r="AK24" s="92">
        <f>IF(AJ24=0,"",X24/AJ24*100)</f>
        <v>66.764705882352942</v>
      </c>
      <c r="AL24" s="70"/>
      <c r="AM24" s="82" t="str">
        <f ca="1">IF(AND(AE24&gt;47,AC24="Aj"),((IF(ISNONTEXT(E24),(IF(E24&gt;9,E24*E$7,0)))+IF(ISNONTEXT(F24),(IF(F24&gt;9,F24*F$7,0)))+IF(ISNONTEXT(G24),(IF(G24&gt;9,G24*G$7,0)))+IF(ISNONTEXT(H24),(IF(H24&gt;9,H24*H$7,0)))+IF(ISNONTEXT(I24),(IF(I24&gt;9,I24*I$7,0)))+IF(ISNONTEXT(J24),IF(J24&gt;9,J24*J$7,0)))+IF(ISNONTEXT(K24),(IF(K24&gt;9,K24*K$7,0)))+IF(ISNONTEXT(L24),(IF(L24&gt;9,L24*L$7,0)))+IF(ISNONTEXT(M24),(IF(M24&gt;9,M24*M$7,0)))+IF(ISNONTEXT(N24),(IF(N24&gt;9,N24*N$7,0)))+IF(ISNONTEXT(O24),(IF(O24&gt;9,O24*O$7,0)))+IF(ISNONTEXT(#REF!),(IF(#REF!&gt;9,#REF!*#REF!,0)))+IF(ISNONTEXT(P24),(IF(P24&gt;9,P24*P$7,0))))/SUMIF(E24:P24,"&gt;9",$E$7:$P$7),"")</f>
        <v/>
      </c>
      <c r="AN24" s="111"/>
      <c r="AO24"/>
      <c r="AP24"/>
      <c r="AQ24" s="157"/>
      <c r="AR24" s="159"/>
      <c r="AV24" s="14"/>
      <c r="AW24" s="14"/>
      <c r="AX24"/>
      <c r="AY24"/>
      <c r="AZ24"/>
      <c r="BA24"/>
      <c r="BB24"/>
      <c r="BC24"/>
      <c r="BD24"/>
      <c r="BE24"/>
      <c r="BF24"/>
      <c r="BG24"/>
      <c r="BI24"/>
      <c r="BJ24"/>
    </row>
    <row r="25" spans="1:62" s="6" customFormat="1" ht="39.950000000000003" customHeight="1" thickBot="1">
      <c r="A25" s="138">
        <v>48</v>
      </c>
      <c r="B25" s="139" t="s">
        <v>251</v>
      </c>
      <c r="C25" s="139" t="s">
        <v>71</v>
      </c>
      <c r="D25" s="139" t="s">
        <v>155</v>
      </c>
      <c r="E25" s="134">
        <v>14</v>
      </c>
      <c r="F25" s="134">
        <v>12</v>
      </c>
      <c r="G25" s="134">
        <v>16</v>
      </c>
      <c r="H25" s="134">
        <v>14</v>
      </c>
      <c r="I25" s="134">
        <v>12</v>
      </c>
      <c r="J25" s="134">
        <v>12</v>
      </c>
      <c r="K25" s="134">
        <v>10</v>
      </c>
      <c r="L25" s="134">
        <v>16</v>
      </c>
      <c r="M25" s="134">
        <v>15</v>
      </c>
      <c r="N25" s="134">
        <v>15</v>
      </c>
      <c r="O25" s="134">
        <v>14</v>
      </c>
      <c r="P25" s="134">
        <v>14</v>
      </c>
      <c r="Q25" s="113">
        <f>IF(R25=0,"",S25/R25)</f>
        <v>12.586206896551724</v>
      </c>
      <c r="R25" s="62">
        <f>SUMIF(E25:K25,"&gt;0",$E$7:$K$7)</f>
        <v>29</v>
      </c>
      <c r="S25" s="62">
        <f>SUMPRODUCT($E$7:$K$7,E25:K25)</f>
        <v>365</v>
      </c>
      <c r="T25" s="62">
        <f>SUMIF(L25:P25,"&gt;0",$L$7:$P$7)</f>
        <v>5</v>
      </c>
      <c r="U25" s="62">
        <f>SUMPRODUCT($L$7:$P$7,L25:P25)</f>
        <v>74</v>
      </c>
      <c r="V25" s="79">
        <f>IF(T25=0,"",U25/T25)</f>
        <v>14.8</v>
      </c>
      <c r="W25" s="79"/>
      <c r="X25" s="63">
        <f>S25+U25</f>
        <v>439</v>
      </c>
      <c r="Y25" s="64" t="str">
        <f>IF(OR((X25&lt;AJ25*0.885),AH25&gt;0,AG25="ABS",X25=0),"",IF((AH25=0),"LPGD",FIXED(X25-AJ25*0.9,0)&amp;" / lpgd  ?"))</f>
        <v/>
      </c>
      <c r="Z25" s="65" t="str">
        <f>IF(OR((X25&lt;AJ25*0.785),AH25&gt;2,AG25="ABS",LEN(Y25)&gt;1,X25=0),"",IF((AH25=0)," GD ",FIXED(X25-AJ25*0.8,0)&amp;" / gd  ?"))</f>
        <v/>
      </c>
      <c r="AA25" s="66" t="str">
        <f>IF(OR((X25&lt;AJ25*0.685),AH25&gt;2,LEN(Z25)&gt;1,LEN(Y25)&gt;1,X25=0,AG25="ABS"),"",IF((AH25=0),"Dist",FIXED(X25-AJ25*0.7,0)&amp;" d  ?"))</f>
        <v/>
      </c>
      <c r="AB25" s="67" t="str">
        <f>IF(OR((X25&lt;AJ25*0.575),AH25&gt;2,AG25="ABS",X25=0),"Aj",IF(LEN(AA25)+LEN(Z25)+LEN(Y25)&gt;3,"",IF(X25&lt;AJ25*0.6,"Aj ? : "&amp;FIXED(X25-AJ25*0.6,0)," S ")))</f>
        <v xml:space="preserve"> S </v>
      </c>
      <c r="AC25" s="78" t="str">
        <f>IF(AB25&lt;&gt;"",AB25,IF(AA25&lt;&gt;"",AA25,IF(Z25&lt;&gt;"",Z25,Y25)))</f>
        <v xml:space="preserve"> S </v>
      </c>
      <c r="AD25" s="68">
        <f>COUNTIF(E25:P25,"&lt;10")</f>
        <v>0</v>
      </c>
      <c r="AE25" s="69">
        <f ca="1">SUMIF(E25:P25,"&gt;9",E$5)+SUMIF(E25:P25,"d",E$5)</f>
        <v>60</v>
      </c>
      <c r="AF25" s="69">
        <f ca="1">SUMIF(E25:P25,"&gt;11",E$5:P$5)+SUMIF(E25:P25,"d",E$5)</f>
        <v>53</v>
      </c>
      <c r="AG25" s="89" t="str">
        <f>IF(OR(COUNTIF(E25:P25,"abs")&gt;0,COUNTIF(E25:P25,"")&gt;0),"ABS",IF(COUNTIF(E25:P25,"d")&gt;0,"! D !",IF(COUNTIF(E25:P25,"j")&gt;0,"ABS j",IF(COUNTIF(E25:P25,"Etl")&gt;0,"POUR","Tt"))))</f>
        <v>Tt</v>
      </c>
      <c r="AH25" s="90">
        <f>COUNTIF(E25:P25,9)+COUNTIF(E25:P25,8)*2+COUNTIF(E25:P25,"&lt;8")*3</f>
        <v>0</v>
      </c>
      <c r="AI25" s="91">
        <f>COUNTIF(E25:P25,"&lt;10")*10-SUMIF(E25:P25,"&lt;10",E25:P25)</f>
        <v>0</v>
      </c>
      <c r="AJ25" s="91">
        <f>(R25+T25)*20</f>
        <v>680</v>
      </c>
      <c r="AK25" s="92">
        <f>IF(AJ25=0,"",X25/AJ25*100)</f>
        <v>64.558823529411768</v>
      </c>
      <c r="AL25" s="70"/>
      <c r="AM25" s="82" t="str">
        <f ca="1">IF(AND(AE25&gt;47,AC25="Aj"),((IF(ISNONTEXT(E25),(IF(E25&gt;9,E25*E$7,0)))+IF(ISNONTEXT(F25),(IF(F25&gt;9,F25*F$7,0)))+IF(ISNONTEXT(G25),(IF(G25&gt;9,G25*G$7,0)))+IF(ISNONTEXT(H25),(IF(H25&gt;9,H25*H$7,0)))+IF(ISNONTEXT(I25),(IF(I25&gt;9,I25*I$7,0)))+IF(ISNONTEXT(J25),IF(J25&gt;9,J25*J$7,0)))+IF(ISNONTEXT(K25),(IF(K25&gt;9,K25*K$7,0)))+IF(ISNONTEXT(L25),(IF(L25&gt;9,L25*L$7,0)))+IF(ISNONTEXT(M25),(IF(M25&gt;9,M25*M$7,0)))+IF(ISNONTEXT(N25),(IF(N25&gt;9,N25*N$7,0)))+IF(ISNONTEXT(O25),(IF(O25&gt;9,O25*O$7,0)))+IF(ISNONTEXT(#REF!),(IF(#REF!&gt;9,#REF!*#REF!,0)))+IF(ISNONTEXT(P25),(IF(P25&gt;9,P25*P$7,0))))/SUMIF(E25:P25,"&gt;9",$E$7:$P$7),"")</f>
        <v/>
      </c>
      <c r="AN25" s="111"/>
      <c r="AO25"/>
      <c r="AP25"/>
      <c r="AQ25" s="157"/>
      <c r="AR25" s="158"/>
      <c r="AV25" s="14"/>
      <c r="AW25" s="14"/>
      <c r="AX25"/>
      <c r="AY25"/>
      <c r="AZ25"/>
      <c r="BA25"/>
      <c r="BB25"/>
      <c r="BC25"/>
      <c r="BD25"/>
      <c r="BE25"/>
      <c r="BF25"/>
      <c r="BG25"/>
      <c r="BI25"/>
      <c r="BJ25"/>
    </row>
    <row r="26" spans="1:62" s="6" customFormat="1" ht="39.950000000000003" customHeight="1" thickBot="1">
      <c r="A26" s="138">
        <v>4</v>
      </c>
      <c r="B26" s="154" t="s">
        <v>252</v>
      </c>
      <c r="C26" s="154" t="s">
        <v>72</v>
      </c>
      <c r="D26" s="154" t="s">
        <v>156</v>
      </c>
      <c r="E26" s="134">
        <v>11</v>
      </c>
      <c r="F26" s="134">
        <v>13</v>
      </c>
      <c r="G26" s="134">
        <v>15</v>
      </c>
      <c r="H26" s="134">
        <v>13</v>
      </c>
      <c r="I26" s="75">
        <v>13</v>
      </c>
      <c r="J26" s="134">
        <v>13</v>
      </c>
      <c r="K26" s="134">
        <v>11</v>
      </c>
      <c r="L26" s="75">
        <v>14</v>
      </c>
      <c r="M26" s="75">
        <v>14</v>
      </c>
      <c r="N26" s="75">
        <v>12</v>
      </c>
      <c r="O26" s="134">
        <v>16</v>
      </c>
      <c r="P26" s="75">
        <v>15</v>
      </c>
      <c r="Q26" s="113">
        <f>IF(R26=0,"",S26/R26)</f>
        <v>12.655172413793103</v>
      </c>
      <c r="R26" s="62">
        <f>SUMIF(E26:K26,"&gt;0",$E$7:$K$7)</f>
        <v>29</v>
      </c>
      <c r="S26" s="62">
        <f>SUMPRODUCT($E$7:$K$7,E26:K26)</f>
        <v>367</v>
      </c>
      <c r="T26" s="62">
        <f>SUMIF(L26:P26,"&gt;0",$L$7:$P$7)</f>
        <v>5</v>
      </c>
      <c r="U26" s="62">
        <f>SUMPRODUCT($L$7:$P$7,L26:P26)</f>
        <v>71</v>
      </c>
      <c r="V26" s="79">
        <f>IF(T26=0,"",U26/T26)</f>
        <v>14.2</v>
      </c>
      <c r="W26" s="79">
        <f>IF(OR(COUNTIF(E26:P26,"abs")&gt;0,COUNTIF(E26:P26,"j")&gt;0,R26=0,T26=0),"",(S26+U26)/(R26+T26))</f>
        <v>12.882352941176471</v>
      </c>
      <c r="X26" s="63">
        <f>S26+U26</f>
        <v>438</v>
      </c>
      <c r="Y26" s="64" t="str">
        <f>IF(OR((X26&lt;AJ26*0.885),AH26&gt;0,AG26="ABS",X26=0),"",IF((AH26=0),"LPGD",FIXED(X26-AJ26*0.9,0)&amp;" / lpgd  ?"))</f>
        <v/>
      </c>
      <c r="Z26" s="65" t="str">
        <f>IF(OR((X26&lt;AJ26*0.785),AH26&gt;2,AG26="ABS",LEN(Y26)&gt;1,X26=0),"",IF((AH26=0)," GD ",FIXED(X26-AJ26*0.8,0)&amp;" / gd  ?"))</f>
        <v/>
      </c>
      <c r="AA26" s="66" t="str">
        <f>IF(OR((X26&lt;AJ26*0.685),AH26&gt;2,LEN(Z26)&gt;1,LEN(Y26)&gt;1,X26=0,AG26="ABS"),"",IF((AH26=0),"Dist",FIXED(X26-AJ26*0.7,0)&amp;" d  ?"))</f>
        <v/>
      </c>
      <c r="AB26" s="67" t="str">
        <f>IF(OR((X26&lt;AJ26*0.575),AH26&gt;2,AG26="ABS",X26=0),"Aj",IF(LEN(AA26)+LEN(Z26)+LEN(Y26)&gt;3,"",IF(X26&lt;AJ26*0.6,"Aj ? : "&amp;FIXED(X26-AJ26*0.6,0)," S ")))</f>
        <v xml:space="preserve"> S </v>
      </c>
      <c r="AC26" s="78" t="str">
        <f>IF(AB26&lt;&gt;"",AB26,IF(AA26&lt;&gt;"",AA26,IF(Z26&lt;&gt;"",Z26,Y26)))</f>
        <v xml:space="preserve"> S </v>
      </c>
      <c r="AD26" s="68">
        <f>COUNTIF(E26:P26,"&lt;10")</f>
        <v>0</v>
      </c>
      <c r="AE26" s="69">
        <f ca="1">SUMIF(E26:P26,"&gt;9",E$5)+SUMIF(E26:P26,"d",E$5)</f>
        <v>60</v>
      </c>
      <c r="AF26" s="69">
        <f ca="1">SUMIF(E26:P26,"&gt;11",E$5:P$5)+SUMIF(E26:P26,"d",E$5)</f>
        <v>48</v>
      </c>
      <c r="AG26" s="89" t="str">
        <f>IF(OR(COUNTIF(E26:P26,"abs")&gt;0,COUNTIF(E26:P26,"")&gt;0),"ABS",IF(COUNTIF(E26:P26,"d")&gt;0,"! D !",IF(COUNTIF(E26:P26,"j")&gt;0,"ABS j",IF(COUNTIF(E26:P26,"Etl")&gt;0,"POUR","Tt"))))</f>
        <v>Tt</v>
      </c>
      <c r="AH26" s="90">
        <f>COUNTIF(E26:P26,9)+COUNTIF(E26:P26,8)*2+COUNTIF(E26:P26,"&lt;8")*3</f>
        <v>0</v>
      </c>
      <c r="AI26" s="91">
        <f>COUNTIF(E26:P26,"&lt;10")*10-SUMIF(E26:P26,"&lt;10",E26:P26)</f>
        <v>0</v>
      </c>
      <c r="AJ26" s="91">
        <f>(R26+T26)*20</f>
        <v>680</v>
      </c>
      <c r="AK26" s="92">
        <f>IF(AJ26=0,"",X26/AJ26*100)</f>
        <v>64.411764705882362</v>
      </c>
      <c r="AL26" s="70"/>
      <c r="AM26" s="82" t="str">
        <f ca="1">IF(AND(AE26&gt;47,AC26="Aj"),((IF(ISNONTEXT(E26),(IF(E26&gt;9,E26*E$7,0)))+IF(ISNONTEXT(F26),(IF(F26&gt;9,F26*F$7,0)))+IF(ISNONTEXT(G26),(IF(G26&gt;9,G26*G$7,0)))+IF(ISNONTEXT(H26),(IF(H26&gt;9,H26*H$7,0)))+IF(ISNONTEXT(I26),(IF(I26&gt;9,I26*I$7,0)))+IF(ISNONTEXT(J26),IF(J26&gt;9,J26*J$7,0)))+IF(ISNONTEXT(K26),(IF(K26&gt;9,K26*K$7,0)))+IF(ISNONTEXT(L26),(IF(L26&gt;9,L26*L$7,0)))+IF(ISNONTEXT(M26),(IF(M26&gt;9,M26*M$7,0)))+IF(ISNONTEXT(N26),(IF(N26&gt;9,N26*N$7,0)))+IF(ISNONTEXT(O26),(IF(O26&gt;9,O26*O$7,0)))+IF(ISNONTEXT(#REF!),(IF(#REF!&gt;9,#REF!*#REF!,0)))+IF(ISNONTEXT(P26),(IF(P26&gt;9,P26*P$7,0))))/SUMIF(E26:P26,"&gt;9",$E$7:$P$7),"")</f>
        <v/>
      </c>
      <c r="AN26" s="111"/>
      <c r="AO26"/>
      <c r="AP26"/>
      <c r="AQ26" s="157"/>
      <c r="AR26" s="159"/>
      <c r="AV26" s="14"/>
      <c r="AW26" s="14"/>
      <c r="AX26"/>
      <c r="AY26"/>
      <c r="AZ26"/>
      <c r="BA26"/>
      <c r="BB26"/>
      <c r="BC26"/>
      <c r="BD26"/>
      <c r="BE26"/>
      <c r="BF26"/>
      <c r="BG26"/>
      <c r="BI26"/>
      <c r="BJ26"/>
    </row>
    <row r="27" spans="1:62" s="6" customFormat="1" ht="39.950000000000003" customHeight="1" thickBot="1">
      <c r="A27" s="138">
        <v>72</v>
      </c>
      <c r="B27" s="139" t="s">
        <v>253</v>
      </c>
      <c r="C27" s="139" t="s">
        <v>73</v>
      </c>
      <c r="D27" s="139" t="s">
        <v>157</v>
      </c>
      <c r="E27" s="75">
        <v>14</v>
      </c>
      <c r="F27" s="134">
        <v>12</v>
      </c>
      <c r="G27" s="134">
        <v>14</v>
      </c>
      <c r="H27" s="134">
        <v>13</v>
      </c>
      <c r="I27" s="134">
        <v>12</v>
      </c>
      <c r="J27" s="134">
        <v>11</v>
      </c>
      <c r="K27" s="134">
        <v>13</v>
      </c>
      <c r="L27" s="75">
        <v>15</v>
      </c>
      <c r="M27" s="75">
        <v>15</v>
      </c>
      <c r="N27" s="75">
        <v>12</v>
      </c>
      <c r="O27" s="134">
        <v>12</v>
      </c>
      <c r="P27" s="75">
        <v>13</v>
      </c>
      <c r="Q27" s="113">
        <f>IF(R27=0,"",S27/R27)</f>
        <v>12.741379310344827</v>
      </c>
      <c r="R27" s="62">
        <f>SUMIF(E27:K27,"&gt;0",$E$7:$K$7)</f>
        <v>29</v>
      </c>
      <c r="S27" s="62">
        <f>SUMPRODUCT($E$7:$K$7,E27:K27)</f>
        <v>369.5</v>
      </c>
      <c r="T27" s="62">
        <f>SUMIF(L27:P27,"&gt;0",$L$7:$P$7)</f>
        <v>5</v>
      </c>
      <c r="U27" s="62">
        <f>SUMPRODUCT($L$7:$P$7,L27:P27)</f>
        <v>67</v>
      </c>
      <c r="V27" s="79">
        <f>IF(T27=0,"",U27/T27)</f>
        <v>13.4</v>
      </c>
      <c r="W27" s="79"/>
      <c r="X27" s="63">
        <f>S27+U27</f>
        <v>436.5</v>
      </c>
      <c r="Y27" s="64" t="str">
        <f>IF(OR((X27&lt;AJ27*0.885),AH27&gt;0,AG27="ABS",X27=0),"",IF((AH27=0),"LPGD",FIXED(X27-AJ27*0.9,0)&amp;" / lpgd  ?"))</f>
        <v/>
      </c>
      <c r="Z27" s="65" t="str">
        <f>IF(OR((X27&lt;AJ27*0.785),AH27&gt;2,AG27="ABS",LEN(Y27)&gt;1,X27=0),"",IF((AH27=0)," GD ",FIXED(X27-AJ27*0.8,0)&amp;" / gd  ?"))</f>
        <v/>
      </c>
      <c r="AA27" s="66" t="str">
        <f>IF(OR((X27&lt;AJ27*0.685),AH27&gt;2,LEN(Z27)&gt;1,LEN(Y27)&gt;1,X27=0,AG27="ABS"),"",IF((AH27=0),"Dist",FIXED(X27-AJ27*0.7,0)&amp;" d  ?"))</f>
        <v/>
      </c>
      <c r="AB27" s="67" t="str">
        <f>IF(OR((X27&lt;AJ27*0.575),AH27&gt;2,AG27="ABS",X27=0),"Aj",IF(LEN(AA27)+LEN(Z27)+LEN(Y27)&gt;3,"",IF(X27&lt;AJ27*0.6,"Aj ? : "&amp;FIXED(X27-AJ27*0.6,0)," S ")))</f>
        <v xml:space="preserve"> S </v>
      </c>
      <c r="AC27" s="78" t="str">
        <f>IF(AB27&lt;&gt;"",AB27,IF(AA27&lt;&gt;"",AA27,IF(Z27&lt;&gt;"",Z27,Y27)))</f>
        <v xml:space="preserve"> S </v>
      </c>
      <c r="AD27" s="68">
        <f>COUNTIF(E27:P27,"&lt;10")</f>
        <v>0</v>
      </c>
      <c r="AE27" s="69">
        <f ca="1">SUMIF(E27:P27,"&gt;9",E$5)+SUMIF(E27:P27,"d",E$5)</f>
        <v>60</v>
      </c>
      <c r="AF27" s="69">
        <f ca="1">SUMIF(E27:P27,"&gt;11",E$5:P$5)+SUMIF(E27:P27,"d",E$5)</f>
        <v>56</v>
      </c>
      <c r="AG27" s="89" t="str">
        <f>IF(OR(COUNTIF(E27:P27,"abs")&gt;0,COUNTIF(E27:P27,"")&gt;0),"ABS",IF(COUNTIF(E27:P27,"d")&gt;0,"! D !",IF(COUNTIF(E27:P27,"j")&gt;0,"ABS j",IF(COUNTIF(E27:P27,"Etl")&gt;0,"POUR","Tt"))))</f>
        <v>Tt</v>
      </c>
      <c r="AH27" s="90">
        <f>COUNTIF(E27:P27,9)+COUNTIF(E27:P27,8)*2+COUNTIF(E27:P27,"&lt;8")*3</f>
        <v>0</v>
      </c>
      <c r="AI27" s="91">
        <f>COUNTIF(E27:P27,"&lt;10")*10-SUMIF(E27:P27,"&lt;10",E27:P27)</f>
        <v>0</v>
      </c>
      <c r="AJ27" s="91">
        <f>(R27+T27)*20</f>
        <v>680</v>
      </c>
      <c r="AK27" s="92">
        <f>IF(AJ27=0,"",X27/AJ27*100)</f>
        <v>64.191176470588246</v>
      </c>
      <c r="AL27" s="70"/>
      <c r="AM27" s="82" t="str">
        <f ca="1">IF(AND(AE27&gt;47,AC27="Aj"),((IF(ISNONTEXT(E27),(IF(E27&gt;9,E27*E$7,0)))+IF(ISNONTEXT(F27),(IF(F27&gt;9,F27*F$7,0)))+IF(ISNONTEXT(G27),(IF(G27&gt;9,G27*G$7,0)))+IF(ISNONTEXT(H27),(IF(H27&gt;9,H27*H$7,0)))+IF(ISNONTEXT(I27),(IF(I27&gt;9,I27*I$7,0)))+IF(ISNONTEXT(J27),IF(J27&gt;9,J27*J$7,0)))+IF(ISNONTEXT(K27),(IF(K27&gt;9,K27*K$7,0)))+IF(ISNONTEXT(L27),(IF(L27&gt;9,L27*L$7,0)))+IF(ISNONTEXT(M27),(IF(M27&gt;9,M27*M$7,0)))+IF(ISNONTEXT(N27),(IF(N27&gt;9,N27*N$7,0)))+IF(ISNONTEXT(O27),(IF(O27&gt;9,O27*O$7,0)))+IF(ISNONTEXT(#REF!),(IF(#REF!&gt;9,#REF!*#REF!,0)))+IF(ISNONTEXT(P27),(IF(P27&gt;9,P27*P$7,0))))/SUMIF(E27:P27,"&gt;9",$E$7:$P$7),"")</f>
        <v/>
      </c>
      <c r="AN27" s="111"/>
      <c r="AO27" s="6">
        <f>IF(AN27="LPGD",1,IF(AN27="Grde Dis,",2,IF(AN27="Distinction",3,IF(AN27="satisfait",4,IF(AN27="ajourné",5,6)))))</f>
        <v>1</v>
      </c>
      <c r="AQ27" s="156"/>
      <c r="AR27" s="159"/>
      <c r="AV27" s="14"/>
      <c r="AW27" s="14"/>
      <c r="AX27"/>
      <c r="AY27"/>
      <c r="AZ27"/>
      <c r="BA27"/>
      <c r="BB27"/>
      <c r="BC27"/>
      <c r="BD27"/>
      <c r="BE27"/>
      <c r="BF27"/>
      <c r="BG27"/>
      <c r="BI27"/>
      <c r="BJ27"/>
    </row>
    <row r="28" spans="1:62" s="6" customFormat="1" ht="39.950000000000003" customHeight="1" thickBot="1">
      <c r="A28" s="138">
        <v>10</v>
      </c>
      <c r="B28" s="154" t="s">
        <v>254</v>
      </c>
      <c r="C28" s="154" t="s">
        <v>74</v>
      </c>
      <c r="D28" s="154" t="s">
        <v>158</v>
      </c>
      <c r="E28" s="134">
        <v>9</v>
      </c>
      <c r="F28" s="134">
        <v>13</v>
      </c>
      <c r="G28" s="134">
        <v>11</v>
      </c>
      <c r="H28" s="134">
        <v>17</v>
      </c>
      <c r="I28" s="134">
        <v>14</v>
      </c>
      <c r="J28" s="134">
        <v>14</v>
      </c>
      <c r="K28" s="134">
        <v>12</v>
      </c>
      <c r="L28" s="134">
        <v>12</v>
      </c>
      <c r="M28" s="134">
        <v>13</v>
      </c>
      <c r="N28" s="134">
        <v>16</v>
      </c>
      <c r="O28" s="134">
        <v>14</v>
      </c>
      <c r="P28" s="134">
        <v>16</v>
      </c>
      <c r="Q28" s="113">
        <f>IF(R28=0,"",S28/R28)</f>
        <v>12.586206896551724</v>
      </c>
      <c r="R28" s="62">
        <f>SUMIF(E28:K28,"&gt;0",$E$7:$K$7)</f>
        <v>29</v>
      </c>
      <c r="S28" s="62">
        <f>SUMPRODUCT($E$7:$K$7,E28:K28)</f>
        <v>365</v>
      </c>
      <c r="T28" s="62">
        <f>SUMIF(L28:P28,"&gt;0",$L$7:$P$7)</f>
        <v>5</v>
      </c>
      <c r="U28" s="62">
        <f>SUMPRODUCT($L$7:$P$7,L28:P28)</f>
        <v>71</v>
      </c>
      <c r="V28" s="79">
        <f>IF(T28=0,"",U28/T28)</f>
        <v>14.2</v>
      </c>
      <c r="W28" s="79">
        <f>IF(OR(COUNTIF(E28:P28,"abs")&gt;0,COUNTIF(E28:P28,"j")&gt;0,R28=0,T28=0),"",(S28+U28)/(R28+T28))</f>
        <v>12.823529411764707</v>
      </c>
      <c r="X28" s="63">
        <f>S28+U28</f>
        <v>436</v>
      </c>
      <c r="Y28" s="64" t="str">
        <f>IF(OR((X28&lt;AJ28*0.885),AH28&gt;0,AG28="ABS",X28=0),"",IF((AH28=0),"LPGD",FIXED(X28-AJ28*0.9,0)&amp;" / lpgd  ?"))</f>
        <v/>
      </c>
      <c r="Z28" s="65" t="str">
        <f>IF(OR((X28&lt;AJ28*0.785),AH28&gt;2,AG28="ABS",LEN(Y28)&gt;1,X28=0),"",IF((AH28=0)," GD ",FIXED(X28-AJ28*0.8,0)&amp;" / gd  ?"))</f>
        <v/>
      </c>
      <c r="AA28" s="66" t="str">
        <f>IF(OR((X28&lt;AJ28*0.685),AH28&gt;2,LEN(Z28)&gt;1,LEN(Y28)&gt;1,X28=0,AG28="ABS"),"",IF((AH28=0),"Dist",FIXED(X28-AJ28*0.7,0)&amp;" d  ?"))</f>
        <v/>
      </c>
      <c r="AB28" s="67" t="str">
        <f>IF(OR((X28&lt;AJ28*0.575),AH28&gt;2,AG28="ABS",X28=0),"Aj",IF(LEN(AA28)+LEN(Z28)+LEN(Y28)&gt;3,"",IF(X28&lt;AJ28*0.6,"Aj ? : "&amp;FIXED(X28-AJ28*0.6,0)," S ")))</f>
        <v xml:space="preserve"> S </v>
      </c>
      <c r="AC28" s="78" t="str">
        <f>IF(AB28&lt;&gt;"",AB28,IF(AA28&lt;&gt;"",AA28,IF(Z28&lt;&gt;"",Z28,Y28)))</f>
        <v xml:space="preserve"> S </v>
      </c>
      <c r="AD28" s="68">
        <f>COUNTIF(E28:P28,"&lt;10")</f>
        <v>1</v>
      </c>
      <c r="AE28" s="69">
        <f ca="1">SUMIF(E28:P28,"&gt;9",E$5)+SUMIF(E28:P28,"d",E$5)</f>
        <v>55</v>
      </c>
      <c r="AF28" s="69">
        <f ca="1">SUMIF(E28:P28,"&gt;11",E$5:P$5)+SUMIF(E28:P28,"d",E$5)</f>
        <v>50</v>
      </c>
      <c r="AG28" s="89" t="str">
        <f>IF(OR(COUNTIF(E28:P28,"abs")&gt;0,COUNTIF(E28:P28,"")&gt;0),"ABS",IF(COUNTIF(E28:P28,"d")&gt;0,"! D !",IF(COUNTIF(E28:P28,"j")&gt;0,"ABS j",IF(COUNTIF(E28:P28,"Etl")&gt;0,"POUR","Tt"))))</f>
        <v>Tt</v>
      </c>
      <c r="AH28" s="90">
        <f>COUNTIF(E28:P28,9)+COUNTIF(E28:P28,8)*2+COUNTIF(E28:P28,"&lt;8")*3</f>
        <v>1</v>
      </c>
      <c r="AI28" s="91">
        <f>COUNTIF(E28:P28,"&lt;10")*10-SUMIF(E28:P28,"&lt;10",E28:P28)</f>
        <v>1</v>
      </c>
      <c r="AJ28" s="91">
        <f>(R28+T28)*20</f>
        <v>680</v>
      </c>
      <c r="AK28" s="92">
        <f>IF(AJ28=0,"",X28/AJ28*100)</f>
        <v>64.117647058823536</v>
      </c>
      <c r="AL28" s="70"/>
      <c r="AM28" s="82"/>
      <c r="AN28" s="111"/>
      <c r="AO28" s="6">
        <f>IF(AN28="LPGD",1,IF(AN28="Grde Dis,",2,IF(AN28="Distinction",3,IF(AN28="satisfait",4,IF(AN28="ajourné",5,6)))))</f>
        <v>1</v>
      </c>
      <c r="AQ28" s="156"/>
      <c r="AR28" s="159"/>
      <c r="AV28" s="14"/>
      <c r="AW28" s="14"/>
      <c r="AX28"/>
      <c r="AY28"/>
      <c r="AZ28"/>
      <c r="BA28"/>
      <c r="BB28"/>
      <c r="BC28"/>
      <c r="BD28"/>
      <c r="BE28"/>
      <c r="BF28"/>
      <c r="BG28"/>
      <c r="BI28"/>
      <c r="BJ28"/>
    </row>
    <row r="29" spans="1:62" s="6" customFormat="1" ht="39.950000000000003" customHeight="1" thickBot="1">
      <c r="A29" s="138">
        <v>59</v>
      </c>
      <c r="B29" s="139" t="s">
        <v>255</v>
      </c>
      <c r="C29" s="139" t="s">
        <v>75</v>
      </c>
      <c r="D29" s="139" t="s">
        <v>159</v>
      </c>
      <c r="E29" s="134">
        <v>11</v>
      </c>
      <c r="F29" s="134">
        <v>15</v>
      </c>
      <c r="G29" s="134">
        <v>10</v>
      </c>
      <c r="H29" s="134">
        <v>14</v>
      </c>
      <c r="I29" s="134">
        <v>6</v>
      </c>
      <c r="J29" s="134">
        <v>17</v>
      </c>
      <c r="K29" s="134">
        <v>13</v>
      </c>
      <c r="L29" s="134">
        <v>13</v>
      </c>
      <c r="M29" s="134">
        <v>13</v>
      </c>
      <c r="N29" s="134">
        <v>15</v>
      </c>
      <c r="O29" s="134">
        <v>13</v>
      </c>
      <c r="P29" s="134">
        <v>15</v>
      </c>
      <c r="Q29" s="113">
        <f>IF(R29=0,"",S29/R29)</f>
        <v>12.5</v>
      </c>
      <c r="R29" s="62">
        <f>SUMIF(E29:K29,"&gt;0",$E$7:$K$7)</f>
        <v>29</v>
      </c>
      <c r="S29" s="62">
        <f>SUMPRODUCT($E$7:$K$7,E29:K29)</f>
        <v>362.5</v>
      </c>
      <c r="T29" s="62">
        <f>SUMIF(L29:P29,"&gt;0",$L$7:$P$7)</f>
        <v>5</v>
      </c>
      <c r="U29" s="62">
        <f>SUMPRODUCT($L$7:$P$7,L29:P29)</f>
        <v>69</v>
      </c>
      <c r="V29" s="79"/>
      <c r="W29" s="79"/>
      <c r="X29" s="63">
        <f>S29+U29</f>
        <v>431.5</v>
      </c>
      <c r="Y29" s="64" t="str">
        <f>IF(OR((X29&lt;AJ29*0.885),AH29&gt;0,AG29="ABS",X29=0),"",IF((AH29=0),"LPGD",FIXED(X29-AJ29*0.9,0)&amp;" / lpgd  ?"))</f>
        <v/>
      </c>
      <c r="Z29" s="65" t="str">
        <f>IF(OR((X29&lt;AJ29*0.785),AH29&gt;2,AG29="ABS",LEN(Y29)&gt;1,X29=0),"",IF((AH29=0)," GD ",FIXED(X29-AJ29*0.8,0)&amp;" / gd  ?"))</f>
        <v/>
      </c>
      <c r="AA29" s="66" t="str">
        <f>IF(OR((X29&lt;AJ29*0.685),AH29&gt;2,LEN(Z29)&gt;1,LEN(Y29)&gt;1,X29=0,AG29="ABS"),"",IF((AH29=0),"Dist",FIXED(X29-AJ29*0.7,0)&amp;" d  ?"))</f>
        <v/>
      </c>
      <c r="AB29" s="67" t="str">
        <f>IF(OR((X29&lt;AJ29*0.575),AH29&gt;2,AG29="ABS",X29=0),"Aj",IF(LEN(AA29)+LEN(Z29)+LEN(Y29)&gt;3,"",IF(X29&lt;AJ29*0.6,"Aj ? : "&amp;FIXED(X29-AJ29*0.6,0)," S ")))</f>
        <v>Aj</v>
      </c>
      <c r="AC29" s="78" t="str">
        <f>IF(AB29&lt;&gt;"",AB29,IF(AA29&lt;&gt;"",AA29,IF(Z29&lt;&gt;"",Z29,Y29)))</f>
        <v>Aj</v>
      </c>
      <c r="AD29" s="68">
        <f>COUNTIF(E29:P29,"&lt;10")</f>
        <v>1</v>
      </c>
      <c r="AE29" s="69">
        <f ca="1">SUMIF(E29:P29,"&gt;9",E$5)+SUMIF(E29:P29,"d",E$5)</f>
        <v>57</v>
      </c>
      <c r="AF29" s="69">
        <f ca="1">SUMIF(E29:P29,"&gt;11",E$5:P$5)+SUMIF(E29:P29,"d",E$5)</f>
        <v>47</v>
      </c>
      <c r="AG29" s="89" t="str">
        <f>IF(OR(COUNTIF(E29:P29,"abs")&gt;0,COUNTIF(E29:P29,"")&gt;0),"ABS",IF(COUNTIF(E29:P29,"d")&gt;0,"! D !",IF(COUNTIF(E29:P29,"j")&gt;0,"ABS j",IF(COUNTIF(E29:P29,"Etl")&gt;0,"POUR","Tt"))))</f>
        <v>Tt</v>
      </c>
      <c r="AH29" s="90">
        <f>COUNTIF(E29:P29,9)+COUNTIF(E29:P29,8)*2+COUNTIF(E29:P29,"&lt;8")*3</f>
        <v>3</v>
      </c>
      <c r="AI29" s="91">
        <f>COUNTIF(E29:P29,"&lt;10")*10-SUMIF(E29:P29,"&lt;10",E29:P29)</f>
        <v>4</v>
      </c>
      <c r="AJ29" s="91">
        <f>(R29+T29)*20</f>
        <v>680</v>
      </c>
      <c r="AK29" s="92">
        <f>IF(AJ29=0,"",X29/AJ29*100)</f>
        <v>63.455882352941174</v>
      </c>
      <c r="AL29" s="70"/>
      <c r="AM29" s="82"/>
      <c r="AN29" s="111"/>
      <c r="AO29" s="6">
        <f>IF(AN29="LPGD",1,IF(AN29="Grde Dis,",2,IF(AN29="Distinction",3,IF(AN29="satisfait",4,IF(AN29="ajourné",5,6)))))</f>
        <v>1</v>
      </c>
      <c r="AQ29" s="156"/>
      <c r="AR29" s="159"/>
      <c r="AV29" s="14"/>
      <c r="AW29" s="14"/>
      <c r="AX29"/>
      <c r="AY29"/>
      <c r="AZ29"/>
      <c r="BA29"/>
      <c r="BB29"/>
      <c r="BC29"/>
      <c r="BD29"/>
      <c r="BE29"/>
      <c r="BF29"/>
      <c r="BG29"/>
      <c r="BI29"/>
      <c r="BJ29"/>
    </row>
    <row r="30" spans="1:62" s="6" customFormat="1" ht="39.950000000000003" customHeight="1" thickBot="1">
      <c r="A30" s="138">
        <v>84</v>
      </c>
      <c r="B30" s="154" t="s">
        <v>256</v>
      </c>
      <c r="C30" s="154" t="s">
        <v>76</v>
      </c>
      <c r="D30" s="154" t="s">
        <v>160</v>
      </c>
      <c r="E30" s="134">
        <v>13</v>
      </c>
      <c r="F30" s="134">
        <v>13</v>
      </c>
      <c r="G30" s="134">
        <v>13</v>
      </c>
      <c r="H30" s="134">
        <v>12</v>
      </c>
      <c r="I30" s="134">
        <v>13</v>
      </c>
      <c r="J30" s="134">
        <v>14</v>
      </c>
      <c r="K30" s="134">
        <v>10</v>
      </c>
      <c r="L30" s="134">
        <v>16</v>
      </c>
      <c r="M30" s="134">
        <v>12</v>
      </c>
      <c r="N30" s="134">
        <v>13</v>
      </c>
      <c r="O30" s="134">
        <v>14</v>
      </c>
      <c r="P30" s="134">
        <v>15</v>
      </c>
      <c r="Q30" s="113">
        <f>IF(R30=0,"",S30/R30)</f>
        <v>12.327586206896552</v>
      </c>
      <c r="R30" s="62">
        <f>SUMIF(E30:K30,"&gt;0",$E$7:$K$7)</f>
        <v>29</v>
      </c>
      <c r="S30" s="62">
        <f>SUMPRODUCT($E$7:$K$7,E30:K30)</f>
        <v>357.5</v>
      </c>
      <c r="T30" s="62">
        <f>SUMIF(L30:P30,"&gt;0",$L$7:$P$7)</f>
        <v>5</v>
      </c>
      <c r="U30" s="62">
        <f>SUMPRODUCT($L$7:$P$7,L30:P30)</f>
        <v>70</v>
      </c>
      <c r="V30" s="79">
        <f>IF(T30=0,"",U30/T30)</f>
        <v>14</v>
      </c>
      <c r="W30" s="79"/>
      <c r="X30" s="63">
        <f>S30+U30</f>
        <v>427.5</v>
      </c>
      <c r="Y30" s="64" t="str">
        <f>IF(OR((X30&lt;AJ30*0.885),AH30&gt;0,AG30="ABS",X30=0),"",IF((AH30=0),"LPGD",FIXED(X30-AJ30*0.9,0)&amp;" / lpgd  ?"))</f>
        <v/>
      </c>
      <c r="Z30" s="65" t="str">
        <f>IF(OR((X30&lt;AJ30*0.785),AH30&gt;2,AG30="ABS",LEN(Y30)&gt;1,X30=0),"",IF((AH30=0)," GD ",FIXED(X30-AJ30*0.8,0)&amp;" / gd  ?"))</f>
        <v/>
      </c>
      <c r="AA30" s="66" t="str">
        <f>IF(OR((X30&lt;AJ30*0.685),AH30&gt;2,LEN(Z30)&gt;1,LEN(Y30)&gt;1,X30=0,AG30="ABS"),"",IF((AH30=0),"Dist",FIXED(X30-AJ30*0.7,0)&amp;" d  ?"))</f>
        <v/>
      </c>
      <c r="AB30" s="67" t="str">
        <f>IF(OR((X30&lt;AJ30*0.575),AH30&gt;2,AG30="ABS",X30=0),"Aj",IF(LEN(AA30)+LEN(Z30)+LEN(Y30)&gt;3,"",IF(X30&lt;AJ30*0.6,"Aj ? : "&amp;FIXED(X30-AJ30*0.6,0)," S ")))</f>
        <v xml:space="preserve"> S </v>
      </c>
      <c r="AC30" s="78" t="str">
        <f>IF(AB30&lt;&gt;"",AB30,IF(AA30&lt;&gt;"",AA30,IF(Z30&lt;&gt;"",Z30,Y30)))</f>
        <v xml:space="preserve"> S </v>
      </c>
      <c r="AD30" s="68">
        <f>COUNTIF(E30:P30,"&lt;10")</f>
        <v>0</v>
      </c>
      <c r="AE30" s="69">
        <f ca="1">SUMIF(E30:P30,"&gt;9",E$5)+SUMIF(E30:P30,"d",E$5)</f>
        <v>60</v>
      </c>
      <c r="AF30" s="69">
        <f ca="1">SUMIF(E30:P30,"&gt;11",E$5:P$5)+SUMIF(E30:P30,"d",E$5)</f>
        <v>53</v>
      </c>
      <c r="AG30" s="89" t="str">
        <f>IF(OR(COUNTIF(E30:P30,"abs")&gt;0,COUNTIF(E30:P30,"")&gt;0),"ABS",IF(COUNTIF(E30:P30,"d")&gt;0,"! D !",IF(COUNTIF(E30:P30,"j")&gt;0,"ABS j",IF(COUNTIF(E30:P30,"Etl")&gt;0,"POUR","Tt"))))</f>
        <v>Tt</v>
      </c>
      <c r="AH30" s="90">
        <f>COUNTIF(E30:P30,9)+COUNTIF(E30:P30,8)*2+COUNTIF(E30:P30,"&lt;8")*3</f>
        <v>0</v>
      </c>
      <c r="AI30" s="91">
        <f>COUNTIF(E30:P30,"&lt;10")*10-SUMIF(E30:P30,"&lt;10",E30:P30)</f>
        <v>0</v>
      </c>
      <c r="AJ30" s="91">
        <f>(R30+T30)*20</f>
        <v>680</v>
      </c>
      <c r="AK30" s="92">
        <f>IF(AJ30=0,"",X30/AJ30*100)</f>
        <v>62.867647058823529</v>
      </c>
      <c r="AL30" s="70"/>
      <c r="AM30" s="82" t="str">
        <f ca="1">IF(AND(AE30&gt;47,AC30="Aj"),((IF(ISNONTEXT(E30),(IF(E30&gt;9,E30*E$7,0)))+IF(ISNONTEXT(F30),(IF(F30&gt;9,F30*F$7,0)))+IF(ISNONTEXT(G30),(IF(G30&gt;9,G30*G$7,0)))+IF(ISNONTEXT(H30),(IF(H30&gt;9,H30*H$7,0)))+IF(ISNONTEXT(I30),(IF(I30&gt;9,I30*I$7,0)))+IF(ISNONTEXT(J30),IF(J30&gt;9,J30*J$7,0)))+IF(ISNONTEXT(K30),(IF(K30&gt;9,K30*K$7,0)))+IF(ISNONTEXT(L30),(IF(L30&gt;9,L30*L$7,0)))+IF(ISNONTEXT(M30),(IF(M30&gt;9,M30*M$7,0)))+IF(ISNONTEXT(N30),(IF(N30&gt;9,N30*N$7,0)))+IF(ISNONTEXT(O30),(IF(O30&gt;9,O30*O$7,0)))+IF(ISNONTEXT(#REF!),(IF(#REF!&gt;9,#REF!*#REF!,0)))+IF(ISNONTEXT(P30),(IF(P30&gt;9,P30*P$7,0))))/SUMIF(E30:P30,"&gt;9",$E$7:$P$7),"")</f>
        <v/>
      </c>
      <c r="AN30" s="111"/>
      <c r="AO30"/>
      <c r="AP30"/>
      <c r="AQ30" s="157"/>
      <c r="AR30" s="158"/>
      <c r="AV30" s="14"/>
      <c r="AW30" s="14"/>
      <c r="AX30"/>
      <c r="AY30"/>
      <c r="AZ30"/>
      <c r="BA30"/>
      <c r="BB30"/>
      <c r="BC30"/>
      <c r="BD30"/>
      <c r="BE30"/>
      <c r="BF30"/>
      <c r="BG30"/>
      <c r="BI30"/>
      <c r="BJ30"/>
    </row>
    <row r="31" spans="1:62" s="6" customFormat="1" ht="39.950000000000003" customHeight="1" thickBot="1">
      <c r="A31" s="138">
        <v>83</v>
      </c>
      <c r="B31" s="139" t="s">
        <v>257</v>
      </c>
      <c r="C31" s="139" t="s">
        <v>77</v>
      </c>
      <c r="D31" s="139" t="s">
        <v>161</v>
      </c>
      <c r="E31" s="134">
        <v>8</v>
      </c>
      <c r="F31" s="134">
        <v>16</v>
      </c>
      <c r="G31" s="134">
        <v>11</v>
      </c>
      <c r="H31" s="134">
        <v>11</v>
      </c>
      <c r="I31" s="134">
        <v>13</v>
      </c>
      <c r="J31" s="134">
        <v>10</v>
      </c>
      <c r="K31" s="134">
        <v>14</v>
      </c>
      <c r="L31" s="134">
        <v>15</v>
      </c>
      <c r="M31" s="134">
        <v>14</v>
      </c>
      <c r="N31" s="134">
        <v>14</v>
      </c>
      <c r="O31" s="134">
        <v>13</v>
      </c>
      <c r="P31" s="134">
        <v>14</v>
      </c>
      <c r="Q31" s="113">
        <f>IF(R31=0,"",S31/R31)</f>
        <v>12.258620689655173</v>
      </c>
      <c r="R31" s="62">
        <f>SUMIF(E31:K31,"&gt;0",$E$7:$K$7)</f>
        <v>29</v>
      </c>
      <c r="S31" s="62">
        <f>SUMPRODUCT($E$7:$K$7,E31:K31)</f>
        <v>355.5</v>
      </c>
      <c r="T31" s="62">
        <f>SUMIF(L31:P31,"&gt;0",$L$7:$P$7)</f>
        <v>5</v>
      </c>
      <c r="U31" s="62">
        <f>SUMPRODUCT($L$7:$P$7,L31:P31)</f>
        <v>70</v>
      </c>
      <c r="V31" s="79">
        <f>IF(T31=0,"",U31/T31)</f>
        <v>14</v>
      </c>
      <c r="W31" s="79"/>
      <c r="X31" s="63">
        <f>S31+U31</f>
        <v>425.5</v>
      </c>
      <c r="Y31" s="64" t="str">
        <f>IF(OR((X31&lt;AJ31*0.885),AH31&gt;0,AG31="ABS",X31=0),"",IF((AH31=0),"LPGD",FIXED(X31-AJ31*0.9,0)&amp;" / lpgd  ?"))</f>
        <v/>
      </c>
      <c r="Z31" s="65" t="str">
        <f>IF(OR((X31&lt;AJ31*0.785),AH31&gt;2,AG31="ABS",LEN(Y31)&gt;1,X31=0),"",IF((AH31=0)," GD ",FIXED(X31-AJ31*0.8,0)&amp;" / gd  ?"))</f>
        <v/>
      </c>
      <c r="AA31" s="66" t="str">
        <f>IF(OR((X31&lt;AJ31*0.685),AH31&gt;2,LEN(Z31)&gt;1,LEN(Y31)&gt;1,X31=0,AG31="ABS"),"",IF((AH31=0),"Dist",FIXED(X31-AJ31*0.7,0)&amp;" d  ?"))</f>
        <v/>
      </c>
      <c r="AB31" s="67" t="str">
        <f>IF(OR((X31&lt;AJ31*0.575),AH31&gt;2,AG31="ABS",X31=0),"Aj",IF(LEN(AA31)+LEN(Z31)+LEN(Y31)&gt;3,"",IF(X31&lt;AJ31*0.6,"Aj ? : "&amp;FIXED(X31-AJ31*0.6,0)," S ")))</f>
        <v xml:space="preserve"> S </v>
      </c>
      <c r="AC31" s="78" t="str">
        <f>IF(AB31&lt;&gt;"",AB31,IF(AA31&lt;&gt;"",AA31,IF(Z31&lt;&gt;"",Z31,Y31)))</f>
        <v xml:space="preserve"> S </v>
      </c>
      <c r="AD31" s="68">
        <f>COUNTIF(E31:P31,"&lt;10")</f>
        <v>1</v>
      </c>
      <c r="AE31" s="69">
        <f ca="1">SUMIF(E31:P31,"&gt;9",E$5)+SUMIF(E31:P31,"d",E$5)</f>
        <v>55</v>
      </c>
      <c r="AF31" s="69">
        <f ca="1">SUMIF(E31:P31,"&gt;11",E$5:P$5)+SUMIF(E31:P31,"d",E$5)</f>
        <v>41</v>
      </c>
      <c r="AG31" s="89" t="str">
        <f>IF(OR(COUNTIF(E31:P31,"abs")&gt;0,COUNTIF(E31:P31,"")&gt;0),"ABS",IF(COUNTIF(E31:P31,"d")&gt;0,"! D !",IF(COUNTIF(E31:P31,"j")&gt;0,"ABS j",IF(COUNTIF(E31:P31,"Etl")&gt;0,"POUR","Tt"))))</f>
        <v>Tt</v>
      </c>
      <c r="AH31" s="90">
        <f>COUNTIF(E31:P31,9)+COUNTIF(E31:P31,8)*2+COUNTIF(E31:P31,"&lt;8")*3</f>
        <v>2</v>
      </c>
      <c r="AI31" s="91">
        <f>COUNTIF(E31:P31,"&lt;10")*10-SUMIF(E31:P31,"&lt;10",E31:P31)</f>
        <v>2</v>
      </c>
      <c r="AJ31" s="91">
        <f>(R31+T31)*20</f>
        <v>680</v>
      </c>
      <c r="AK31" s="92">
        <f>IF(AJ31=0,"",X31/AJ31*100)</f>
        <v>62.573529411764703</v>
      </c>
      <c r="AL31" s="70"/>
      <c r="AM31" s="82" t="str">
        <f ca="1">IF(AND(AE31&gt;47,AC31="Aj"),((IF(ISNONTEXT(E31),(IF(E31&gt;9,E31*E$7,0)))+IF(ISNONTEXT(F31),(IF(F31&gt;9,F31*F$7,0)))+IF(ISNONTEXT(G31),(IF(G31&gt;9,G31*G$7,0)))+IF(ISNONTEXT(H31),(IF(H31&gt;9,H31*H$7,0)))+IF(ISNONTEXT(I31),(IF(I31&gt;9,I31*I$7,0)))+IF(ISNONTEXT(J31),IF(J31&gt;9,J31*J$7,0)))+IF(ISNONTEXT(K31),(IF(K31&gt;9,K31*K$7,0)))+IF(ISNONTEXT(L31),(IF(L31&gt;9,L31*L$7,0)))+IF(ISNONTEXT(M31),(IF(M31&gt;9,M31*M$7,0)))+IF(ISNONTEXT(N31),(IF(N31&gt;9,N31*N$7,0)))+IF(ISNONTEXT(O31),(IF(O31&gt;9,O31*O$7,0)))+IF(ISNONTEXT(#REF!),(IF(#REF!&gt;9,#REF!*#REF!,0)))+IF(ISNONTEXT(P31),(IF(P31&gt;9,P31*P$7,0))))/SUMIF(E31:P31,"&gt;9",$E$7:$P$7),"")</f>
        <v/>
      </c>
      <c r="AN31" s="111"/>
      <c r="AO31" s="6">
        <f>IF(AN31="LPGD",1,IF(AN31="Grde Dis,",2,IF(AN31="Distinction",3,IF(AN31="satisfait",4,IF(AN31="ajourné",5,6)))))</f>
        <v>1</v>
      </c>
      <c r="AQ31" s="156"/>
      <c r="AR31" s="158"/>
      <c r="AV31" s="14"/>
      <c r="AW31" s="14"/>
      <c r="AX31"/>
      <c r="AY31"/>
      <c r="AZ31"/>
      <c r="BA31"/>
      <c r="BB31"/>
      <c r="BC31"/>
      <c r="BD31"/>
      <c r="BE31"/>
      <c r="BF31"/>
      <c r="BG31"/>
      <c r="BI31"/>
      <c r="BJ31"/>
    </row>
    <row r="32" spans="1:62" s="6" customFormat="1" ht="39.950000000000003" customHeight="1" thickBot="1">
      <c r="A32" s="138">
        <v>41</v>
      </c>
      <c r="B32" s="154" t="s">
        <v>258</v>
      </c>
      <c r="C32" s="154" t="s">
        <v>78</v>
      </c>
      <c r="D32" s="154" t="s">
        <v>162</v>
      </c>
      <c r="E32" s="134">
        <v>13</v>
      </c>
      <c r="F32" s="134">
        <v>13</v>
      </c>
      <c r="G32" s="134">
        <v>13</v>
      </c>
      <c r="H32" s="134">
        <v>13</v>
      </c>
      <c r="I32" s="134">
        <v>13</v>
      </c>
      <c r="J32" s="134">
        <v>13</v>
      </c>
      <c r="K32" s="134">
        <v>10</v>
      </c>
      <c r="L32" s="134">
        <v>16</v>
      </c>
      <c r="M32" s="134">
        <v>13</v>
      </c>
      <c r="N32" s="134">
        <v>15</v>
      </c>
      <c r="O32" s="134">
        <v>11</v>
      </c>
      <c r="P32" s="134">
        <v>13</v>
      </c>
      <c r="Q32" s="113">
        <f>IF(R32=0,"",S32/R32)</f>
        <v>12.275862068965518</v>
      </c>
      <c r="R32" s="62">
        <f>SUMIF(E32:K32,"&gt;0",$E$7:$K$7)</f>
        <v>29</v>
      </c>
      <c r="S32" s="62">
        <f>SUMPRODUCT($E$7:$K$7,E32:K32)</f>
        <v>356</v>
      </c>
      <c r="T32" s="62">
        <f>SUMIF(L32:P32,"&gt;0",$L$7:$P$7)</f>
        <v>5</v>
      </c>
      <c r="U32" s="62">
        <f>SUMPRODUCT($L$7:$P$7,L32:P32)</f>
        <v>68</v>
      </c>
      <c r="V32" s="79"/>
      <c r="W32" s="79"/>
      <c r="X32" s="63">
        <f>S32+U32</f>
        <v>424</v>
      </c>
      <c r="Y32" s="64" t="str">
        <f>IF(OR((X32&lt;AJ32*0.885),AH32&gt;0,AG32="ABS",X32=0),"",IF((AH32=0),"LPGD",FIXED(X32-AJ32*0.9,0)&amp;" / lpgd  ?"))</f>
        <v/>
      </c>
      <c r="Z32" s="65" t="str">
        <f>IF(OR((X32&lt;AJ32*0.785),AH32&gt;2,AG32="ABS",LEN(Y32)&gt;1,X32=0),"",IF((AH32=0)," GD ",FIXED(X32-AJ32*0.8,0)&amp;" / gd  ?"))</f>
        <v/>
      </c>
      <c r="AA32" s="66" t="str">
        <f>IF(OR((X32&lt;AJ32*0.685),AH32&gt;2,LEN(Z32)&gt;1,LEN(Y32)&gt;1,X32=0,AG32="ABS"),"",IF((AH32=0),"Dist",FIXED(X32-AJ32*0.7,0)&amp;" d  ?"))</f>
        <v/>
      </c>
      <c r="AB32" s="67" t="str">
        <f>IF(OR((X32&lt;AJ32*0.575),AH32&gt;2,AG32="ABS",X32=0),"Aj",IF(LEN(AA32)+LEN(Z32)+LEN(Y32)&gt;3,"",IF(X32&lt;AJ32*0.6,"Aj ? : "&amp;FIXED(X32-AJ32*0.6,0)," S ")))</f>
        <v xml:space="preserve"> S </v>
      </c>
      <c r="AC32" s="78" t="str">
        <f>IF(AB32&lt;&gt;"",AB32,IF(AA32&lt;&gt;"",AA32,IF(Z32&lt;&gt;"",Z32,Y32)))</f>
        <v xml:space="preserve"> S </v>
      </c>
      <c r="AD32" s="68">
        <f>COUNTIF(E32:P32,"&lt;10")</f>
        <v>0</v>
      </c>
      <c r="AE32" s="69">
        <f ca="1">SUMIF(E32:P32,"&gt;9",E$5)+SUMIF(E32:P32,"d",E$5)</f>
        <v>60</v>
      </c>
      <c r="AF32" s="69">
        <f ca="1">SUMIF(E32:P32,"&gt;11",E$5:P$5)+SUMIF(E32:P32,"d",E$5)</f>
        <v>43</v>
      </c>
      <c r="AG32" s="89" t="str">
        <f>IF(OR(COUNTIF(E32:P32,"abs")&gt;0,COUNTIF(E32:P32,"")&gt;0),"ABS",IF(COUNTIF(E32:P32,"d")&gt;0,"! D !",IF(COUNTIF(E32:P32,"j")&gt;0,"ABS j",IF(COUNTIF(E32:P32,"Etl")&gt;0,"POUR","Tt"))))</f>
        <v>Tt</v>
      </c>
      <c r="AH32" s="90">
        <f>COUNTIF(E32:P32,9)+COUNTIF(E32:P32,8)*2+COUNTIF(E32:P32,"&lt;8")*3</f>
        <v>0</v>
      </c>
      <c r="AI32" s="91">
        <f>COUNTIF(E32:P32,"&lt;10")*10-SUMIF(E32:P32,"&lt;10",E32:P32)</f>
        <v>0</v>
      </c>
      <c r="AJ32" s="91">
        <f>(R32+T32)*20</f>
        <v>680</v>
      </c>
      <c r="AK32" s="92">
        <f>IF(AJ32=0,"",X32/AJ32*100)</f>
        <v>62.352941176470587</v>
      </c>
      <c r="AL32" s="70"/>
      <c r="AM32" s="82"/>
      <c r="AN32" s="111"/>
      <c r="AO32" s="6">
        <f>IF(AN32="LPGD",1,IF(AN32="Grde Dis,",2,IF(AN32="Distinction",3,IF(AN32="satisfait",4,IF(AN32="ajourné",5,6)))))</f>
        <v>1</v>
      </c>
      <c r="AQ32" s="156"/>
      <c r="AR32" s="159"/>
      <c r="AV32" s="14"/>
      <c r="AW32" s="14"/>
      <c r="AX32"/>
      <c r="AY32"/>
      <c r="AZ32"/>
      <c r="BA32"/>
      <c r="BB32"/>
      <c r="BC32"/>
      <c r="BD32"/>
      <c r="BE32"/>
      <c r="BF32"/>
      <c r="BG32"/>
      <c r="BI32"/>
      <c r="BJ32"/>
    </row>
    <row r="33" spans="1:62" s="6" customFormat="1" ht="39.950000000000003" customHeight="1" thickBot="1">
      <c r="A33" s="138">
        <v>80</v>
      </c>
      <c r="B33" s="139" t="s">
        <v>259</v>
      </c>
      <c r="C33" s="139" t="s">
        <v>79</v>
      </c>
      <c r="D33" s="139" t="s">
        <v>163</v>
      </c>
      <c r="E33" s="134">
        <v>13</v>
      </c>
      <c r="F33" s="134">
        <v>11</v>
      </c>
      <c r="G33" s="134">
        <v>12</v>
      </c>
      <c r="H33" s="134">
        <v>12</v>
      </c>
      <c r="I33" s="134">
        <v>12</v>
      </c>
      <c r="J33" s="134">
        <v>11</v>
      </c>
      <c r="K33" s="134">
        <v>12</v>
      </c>
      <c r="L33" s="75">
        <v>16</v>
      </c>
      <c r="M33" s="75">
        <v>15</v>
      </c>
      <c r="N33" s="75">
        <v>13</v>
      </c>
      <c r="O33" s="75">
        <v>13</v>
      </c>
      <c r="P33" s="75">
        <v>14</v>
      </c>
      <c r="Q33" s="113">
        <f>IF(R33=0,"",S33/R33)</f>
        <v>11.810344827586206</v>
      </c>
      <c r="R33" s="62">
        <f>SUMIF(E33:K33,"&gt;0",$E$7:$K$7)</f>
        <v>29</v>
      </c>
      <c r="S33" s="62">
        <f>SUMPRODUCT($E$7:$K$7,E33:K33)</f>
        <v>342.5</v>
      </c>
      <c r="T33" s="62">
        <f>SUMIF(L33:P33,"&gt;0",$L$7:$P$7)</f>
        <v>5</v>
      </c>
      <c r="U33" s="62">
        <f>SUMPRODUCT($L$7:$P$7,L33:P33)</f>
        <v>71</v>
      </c>
      <c r="V33" s="79">
        <f>IF(T33=0,"",U33/T33)</f>
        <v>14.2</v>
      </c>
      <c r="W33" s="79"/>
      <c r="X33" s="63">
        <f>S33+U33</f>
        <v>413.5</v>
      </c>
      <c r="Y33" s="64" t="str">
        <f>IF(OR((X33&lt;AJ33*0.885),AH33&gt;0,AG33="ABS",X33=0),"",IF((AH33=0),"LPGD",FIXED(X33-AJ33*0.9,0)&amp;" / lpgd  ?"))</f>
        <v/>
      </c>
      <c r="Z33" s="65" t="str">
        <f>IF(OR((X33&lt;AJ33*0.785),AH33&gt;2,AG33="ABS",LEN(Y33)&gt;1,X33=0),"",IF((AH33=0)," GD ",FIXED(X33-AJ33*0.8,0)&amp;" / gd  ?"))</f>
        <v/>
      </c>
      <c r="AA33" s="66" t="str">
        <f>IF(OR((X33&lt;AJ33*0.685),AH33&gt;2,LEN(Z33)&gt;1,LEN(Y33)&gt;1,X33=0,AG33="ABS"),"",IF((AH33=0),"Dist",FIXED(X33-AJ33*0.7,0)&amp;" d  ?"))</f>
        <v/>
      </c>
      <c r="AB33" s="67" t="str">
        <f>IF(OR((X33&lt;AJ33*0.575),AH33&gt;2,AG33="ABS",X33=0),"Aj",IF(LEN(AA33)+LEN(Z33)+LEN(Y33)&gt;3,"",IF(X33&lt;AJ33*0.6,"Aj ? : "&amp;FIXED(X33-AJ33*0.6,0)," S ")))</f>
        <v xml:space="preserve"> S </v>
      </c>
      <c r="AC33" s="78" t="str">
        <f>IF(AB33&lt;&gt;"",AB33,IF(AA33&lt;&gt;"",AA33,IF(Z33&lt;&gt;"",Z33,Y33)))</f>
        <v xml:space="preserve"> S </v>
      </c>
      <c r="AD33" s="68">
        <f>COUNTIF(E33:P33,"&lt;10")</f>
        <v>0</v>
      </c>
      <c r="AE33" s="69">
        <f ca="1">SUMIF(E33:P33,"&gt;9",E$5)+SUMIF(E33:P33,"d",E$5)</f>
        <v>60</v>
      </c>
      <c r="AF33" s="69">
        <f ca="1">SUMIF(E33:P33,"&gt;11",E$5:P$5)+SUMIF(E33:P33,"d",E$5)</f>
        <v>51</v>
      </c>
      <c r="AG33" s="89" t="str">
        <f>IF(OR(COUNTIF(E33:P33,"abs")&gt;0,COUNTIF(E33:P33,"")&gt;0),"ABS",IF(COUNTIF(E33:P33,"d")&gt;0,"! D !",IF(COUNTIF(E33:P33,"j")&gt;0,"ABS j",IF(COUNTIF(E33:P33,"Etl")&gt;0,"POUR","Tt"))))</f>
        <v>Tt</v>
      </c>
      <c r="AH33" s="90">
        <f>COUNTIF(E33:P33,9)+COUNTIF(E33:P33,8)*2+COUNTIF(E33:P33,"&lt;8")*3</f>
        <v>0</v>
      </c>
      <c r="AI33" s="91">
        <f>COUNTIF(E33:P33,"&lt;10")*10-SUMIF(E33:P33,"&lt;10",E33:P33)</f>
        <v>0</v>
      </c>
      <c r="AJ33" s="91">
        <f>(R33+T33)*20</f>
        <v>680</v>
      </c>
      <c r="AK33" s="92">
        <f>IF(AJ33=0,"",X33/AJ33*100)</f>
        <v>60.808823529411761</v>
      </c>
      <c r="AL33" s="70"/>
      <c r="AM33" s="82" t="str">
        <f ca="1">IF(AND(AE33&gt;47,AC33="Aj"),((IF(ISNONTEXT(E33),(IF(E33&gt;9,E33*E$7,0)))+IF(ISNONTEXT(F33),(IF(F33&gt;9,F33*F$7,0)))+IF(ISNONTEXT(G33),(IF(G33&gt;9,G33*G$7,0)))+IF(ISNONTEXT(H33),(IF(H33&gt;9,H33*H$7,0)))+IF(ISNONTEXT(I33),(IF(I33&gt;9,I33*I$7,0)))+IF(ISNONTEXT(J33),IF(J33&gt;9,J33*J$7,0)))+IF(ISNONTEXT(K33),(IF(K33&gt;9,K33*K$7,0)))+IF(ISNONTEXT(L33),(IF(L33&gt;9,L33*L$7,0)))+IF(ISNONTEXT(M33),(IF(M33&gt;9,M33*M$7,0)))+IF(ISNONTEXT(N33),(IF(N33&gt;9,N33*N$7,0)))+IF(ISNONTEXT(O33),(IF(O33&gt;9,O33*O$7,0)))+IF(ISNONTEXT(#REF!),(IF(#REF!&gt;9,#REF!*#REF!,0)))+IF(ISNONTEXT(P33),(IF(P33&gt;9,P33*P$7,0))))/SUMIF(E33:P33,"&gt;9",$E$7:$P$7),"")</f>
        <v/>
      </c>
      <c r="AN33" s="111"/>
      <c r="AO33"/>
      <c r="AP33"/>
      <c r="AQ33" s="157"/>
      <c r="AR33" s="158"/>
      <c r="AU33"/>
      <c r="AV33"/>
      <c r="AW33"/>
      <c r="AX33"/>
      <c r="AY33"/>
      <c r="AZ33"/>
      <c r="BA33"/>
      <c r="BB33"/>
      <c r="BC33"/>
      <c r="BD33"/>
      <c r="BE33"/>
      <c r="BF33"/>
      <c r="BG33"/>
      <c r="BI33" s="12"/>
      <c r="BJ33" s="12"/>
    </row>
    <row r="34" spans="1:62" s="6" customFormat="1" ht="39.950000000000003" customHeight="1" thickBot="1">
      <c r="A34" s="138">
        <v>57</v>
      </c>
      <c r="B34" s="154" t="s">
        <v>260</v>
      </c>
      <c r="C34" s="154" t="s">
        <v>80</v>
      </c>
      <c r="D34" s="154" t="s">
        <v>164</v>
      </c>
      <c r="E34" s="134">
        <v>12</v>
      </c>
      <c r="F34" s="134">
        <v>14</v>
      </c>
      <c r="G34" s="134">
        <v>15</v>
      </c>
      <c r="H34" s="134">
        <v>13</v>
      </c>
      <c r="I34" s="134">
        <v>12</v>
      </c>
      <c r="J34" s="134">
        <v>13</v>
      </c>
      <c r="K34" s="134">
        <v>7</v>
      </c>
      <c r="L34" s="134">
        <v>13</v>
      </c>
      <c r="M34" s="134">
        <v>16</v>
      </c>
      <c r="N34" s="134">
        <v>13</v>
      </c>
      <c r="O34" s="134">
        <v>14</v>
      </c>
      <c r="P34" s="134">
        <v>12</v>
      </c>
      <c r="Q34" s="113">
        <f>IF(R34=0,"",S34/R34)</f>
        <v>11.844827586206897</v>
      </c>
      <c r="R34" s="62">
        <f>SUMIF(E34:K34,"&gt;0",$E$7:$K$7)</f>
        <v>29</v>
      </c>
      <c r="S34" s="62">
        <f>SUMPRODUCT($E$7:$K$7,E34:K34)</f>
        <v>343.5</v>
      </c>
      <c r="T34" s="62">
        <f>SUMIF(L34:P34,"&gt;0",$L$7:$P$7)</f>
        <v>5</v>
      </c>
      <c r="U34" s="62">
        <f>SUMPRODUCT($L$7:$P$7,L34:P34)</f>
        <v>68</v>
      </c>
      <c r="V34" s="79"/>
      <c r="W34" s="79"/>
      <c r="X34" s="63">
        <f>S34+U34</f>
        <v>411.5</v>
      </c>
      <c r="Y34" s="64" t="str">
        <f>IF(OR((X34&lt;AJ34*0.885),AH34&gt;0,AG34="ABS",X34=0),"",IF((AH34=0),"LPGD",FIXED(X34-AJ34*0.9,0)&amp;" / lpgd  ?"))</f>
        <v/>
      </c>
      <c r="Z34" s="65" t="str">
        <f>IF(OR((X34&lt;AJ34*0.785),AH34&gt;2,AG34="ABS",LEN(Y34)&gt;1,X34=0),"",IF((AH34=0)," GD ",FIXED(X34-AJ34*0.8,0)&amp;" / gd  ?"))</f>
        <v/>
      </c>
      <c r="AA34" s="66" t="str">
        <f>IF(OR((X34&lt;AJ34*0.685),AH34&gt;2,LEN(Z34)&gt;1,LEN(Y34)&gt;1,X34=0,AG34="ABS"),"",IF((AH34=0),"Dist",FIXED(X34-AJ34*0.7,0)&amp;" d  ?"))</f>
        <v/>
      </c>
      <c r="AB34" s="67" t="str">
        <f>IF(OR((X34&lt;AJ34*0.575),AH34&gt;2,AG34="ABS",X34=0),"Aj",IF(LEN(AA34)+LEN(Z34)+LEN(Y34)&gt;3,"",IF(X34&lt;AJ34*0.6,"Aj ? : "&amp;FIXED(X34-AJ34*0.6,0)," S ")))</f>
        <v>Aj</v>
      </c>
      <c r="AC34" s="78" t="str">
        <f>IF(AB34&lt;&gt;"",AB34,IF(AA34&lt;&gt;"",AA34,IF(Z34&lt;&gt;"",Z34,Y34)))</f>
        <v>Aj</v>
      </c>
      <c r="AD34" s="68">
        <f>COUNTIF(E34:P34,"&lt;10")</f>
        <v>1</v>
      </c>
      <c r="AE34" s="69">
        <f ca="1">SUMIF(E34:P34,"&gt;9",E$5)+SUMIF(E34:P34,"d",E$5)</f>
        <v>53</v>
      </c>
      <c r="AF34" s="69">
        <f ca="1">SUMIF(E34:P34,"&gt;11",E$5:P$5)+SUMIF(E34:P34,"d",E$5)</f>
        <v>53</v>
      </c>
      <c r="AG34" s="89" t="str">
        <f>IF(OR(COUNTIF(E34:P34,"abs")&gt;0,COUNTIF(E34:P34,"")&gt;0),"ABS",IF(COUNTIF(E34:P34,"d")&gt;0,"! D !",IF(COUNTIF(E34:P34,"j")&gt;0,"ABS j",IF(COUNTIF(E34:P34,"Etl")&gt;0,"POUR","Tt"))))</f>
        <v>Tt</v>
      </c>
      <c r="AH34" s="90">
        <f>COUNTIF(E34:P34,9)+COUNTIF(E34:P34,8)*2+COUNTIF(E34:P34,"&lt;8")*3</f>
        <v>3</v>
      </c>
      <c r="AI34" s="91">
        <f>COUNTIF(E34:P34,"&lt;10")*10-SUMIF(E34:P34,"&lt;10",E34:P34)</f>
        <v>3</v>
      </c>
      <c r="AJ34" s="91">
        <f>(R34+T34)*20</f>
        <v>680</v>
      </c>
      <c r="AK34" s="92">
        <f>IF(AJ34=0,"",X34/AJ34*100)</f>
        <v>60.514705882352935</v>
      </c>
      <c r="AL34" s="70"/>
      <c r="AM34" s="82"/>
      <c r="AN34" s="111"/>
      <c r="AO34"/>
      <c r="AP34"/>
      <c r="AQ34" s="157"/>
      <c r="AR34" s="158"/>
      <c r="BI34" s="12"/>
      <c r="BJ34" s="12"/>
    </row>
    <row r="35" spans="1:62" s="6" customFormat="1" ht="39.950000000000003" customHeight="1" thickBot="1">
      <c r="A35" s="138">
        <v>28</v>
      </c>
      <c r="B35" s="139" t="s">
        <v>261</v>
      </c>
      <c r="C35" s="139" t="s">
        <v>81</v>
      </c>
      <c r="D35" s="139" t="s">
        <v>165</v>
      </c>
      <c r="E35" s="134">
        <v>6</v>
      </c>
      <c r="F35" s="134">
        <v>13</v>
      </c>
      <c r="G35" s="134">
        <v>7</v>
      </c>
      <c r="H35" s="134">
        <v>14</v>
      </c>
      <c r="I35" s="134">
        <v>12</v>
      </c>
      <c r="J35" s="134">
        <v>12</v>
      </c>
      <c r="K35" s="134">
        <v>15</v>
      </c>
      <c r="L35" s="134">
        <v>12</v>
      </c>
      <c r="M35" s="134">
        <v>14</v>
      </c>
      <c r="N35" s="134">
        <v>16</v>
      </c>
      <c r="O35" s="134">
        <v>13</v>
      </c>
      <c r="P35" s="134">
        <v>15</v>
      </c>
      <c r="Q35" s="113">
        <f>IF(R35=0,"",S35/R35)</f>
        <v>11.568965517241379</v>
      </c>
      <c r="R35" s="62">
        <f>SUMIF(E35:K35,"&gt;0",$E$7:$K$7)</f>
        <v>29</v>
      </c>
      <c r="S35" s="62">
        <f>SUMPRODUCT($E$7:$K$7,E35:K35)</f>
        <v>335.5</v>
      </c>
      <c r="T35" s="62">
        <f>SUMIF(L35:P35,"&gt;0",$L$7:$P$7)</f>
        <v>5</v>
      </c>
      <c r="U35" s="62">
        <f>SUMPRODUCT($L$7:$P$7,L35:P35)</f>
        <v>70</v>
      </c>
      <c r="V35" s="79">
        <f>IF(T35=0,"",U35/T35)</f>
        <v>14</v>
      </c>
      <c r="W35" s="79">
        <f>IF(OR(COUNTIF(E35:P35,"abs")&gt;0,COUNTIF(E35:P35,"j")&gt;0,R35=0,T35=0),"",(S35+U35)/(R35+T35))</f>
        <v>11.926470588235293</v>
      </c>
      <c r="X35" s="63">
        <f>S35+U35</f>
        <v>405.5</v>
      </c>
      <c r="Y35" s="64" t="str">
        <f>IF(OR((X35&lt;AJ35*0.885),AH35&gt;0,AG35="ABS",X35=0),"",IF((AH35=0),"LPGD",FIXED(X35-AJ35*0.9,0)&amp;" / lpgd  ?"))</f>
        <v/>
      </c>
      <c r="Z35" s="65" t="str">
        <f>IF(OR((X35&lt;AJ35*0.785),AH35&gt;2,AG35="ABS",LEN(Y35)&gt;1,X35=0),"",IF((AH35=0)," GD ",FIXED(X35-AJ35*0.8,0)&amp;" / gd  ?"))</f>
        <v/>
      </c>
      <c r="AA35" s="66" t="str">
        <f>IF(OR((X35&lt;AJ35*0.685),AH35&gt;2,LEN(Z35)&gt;1,LEN(Y35)&gt;1,X35=0,AG35="ABS"),"",IF((AH35=0),"Dist",FIXED(X35-AJ35*0.7,0)&amp;" d  ?"))</f>
        <v/>
      </c>
      <c r="AB35" s="67" t="str">
        <f>IF(OR((X35&lt;AJ35*0.575),AH35&gt;2,AG35="ABS",X35=0),"Aj",IF(LEN(AA35)+LEN(Z35)+LEN(Y35)&gt;3,"",IF(X35&lt;AJ35*0.6,"Aj ? : "&amp;FIXED(X35-AJ35*0.6,0)," S ")))</f>
        <v>Aj</v>
      </c>
      <c r="AC35" s="78" t="str">
        <f>IF(AB35&lt;&gt;"",AB35,IF(AA35&lt;&gt;"",AA35,IF(Z35&lt;&gt;"",Z35,Y35)))</f>
        <v>Aj</v>
      </c>
      <c r="AD35" s="68">
        <f>COUNTIF(E35:P35,"&lt;10")</f>
        <v>2</v>
      </c>
      <c r="AE35" s="69">
        <f ca="1">SUMIF(E35:P35,"&gt;9",E$5)+SUMIF(E35:P35,"d",E$5)</f>
        <v>50</v>
      </c>
      <c r="AF35" s="69">
        <f ca="1">SUMIF(E35:P35,"&gt;11",E$5:P$5)+SUMIF(E35:P35,"d",E$5)</f>
        <v>50</v>
      </c>
      <c r="AG35" s="89" t="str">
        <f>IF(OR(COUNTIF(E35:P35,"abs")&gt;0,COUNTIF(E35:P35,"")&gt;0),"ABS",IF(COUNTIF(E35:P35,"d")&gt;0,"! D !",IF(COUNTIF(E35:P35,"j")&gt;0,"ABS j",IF(COUNTIF(E35:P35,"Etl")&gt;0,"POUR","Tt"))))</f>
        <v>Tt</v>
      </c>
      <c r="AH35" s="90">
        <f>COUNTIF(E35:P35,9)+COUNTIF(E35:P35,8)*2+COUNTIF(E35:P35,"&lt;8")*3</f>
        <v>6</v>
      </c>
      <c r="AI35" s="91">
        <f>COUNTIF(E35:P35,"&lt;10")*10-SUMIF(E35:P35,"&lt;10",E35:P35)</f>
        <v>7</v>
      </c>
      <c r="AJ35" s="91">
        <f>(R35+T35)*20</f>
        <v>680</v>
      </c>
      <c r="AK35" s="92">
        <f>IF(AJ35=0,"",X35/AJ35*100)</f>
        <v>59.632352941176471</v>
      </c>
      <c r="AL35" s="70"/>
      <c r="AM35" s="82"/>
      <c r="AN35" s="111"/>
      <c r="AO35" s="6">
        <f>IF(AN35="LPGD",1,IF(AN35="Grde Dis,",2,IF(AN35="Distinction",3,IF(AN35="satisfait",4,IF(AN35="ajourné",5,6)))))</f>
        <v>1</v>
      </c>
      <c r="AQ35" s="156"/>
      <c r="AR35" s="159"/>
      <c r="BI35" s="12"/>
      <c r="BJ35" s="12"/>
    </row>
    <row r="36" spans="1:62" s="6" customFormat="1" ht="39.950000000000003" customHeight="1" thickBot="1">
      <c r="A36" s="138">
        <v>39</v>
      </c>
      <c r="B36" s="154" t="s">
        <v>262</v>
      </c>
      <c r="C36" s="154" t="s">
        <v>82</v>
      </c>
      <c r="D36" s="154" t="s">
        <v>166</v>
      </c>
      <c r="E36" s="75">
        <v>13</v>
      </c>
      <c r="F36" s="134">
        <v>12</v>
      </c>
      <c r="G36" s="134">
        <v>1</v>
      </c>
      <c r="H36" s="134">
        <v>15</v>
      </c>
      <c r="I36" s="75">
        <v>15</v>
      </c>
      <c r="J36" s="134">
        <v>13</v>
      </c>
      <c r="K36" s="75">
        <v>14</v>
      </c>
      <c r="L36" s="75">
        <v>15</v>
      </c>
      <c r="M36" s="75">
        <v>14</v>
      </c>
      <c r="N36" s="75">
        <v>14</v>
      </c>
      <c r="O36" s="75">
        <v>12</v>
      </c>
      <c r="P36" s="75">
        <v>15</v>
      </c>
      <c r="Q36" s="113">
        <f>IF(R36=0,"",S36/R36)</f>
        <v>11.396551724137931</v>
      </c>
      <c r="R36" s="62">
        <f>SUMIF(E36:K36,"&gt;0",$E$7:$K$7)</f>
        <v>29</v>
      </c>
      <c r="S36" s="62">
        <f>SUMPRODUCT($E$7:$K$7,E36:K36)</f>
        <v>330.5</v>
      </c>
      <c r="T36" s="62">
        <f>SUMIF(L36:P36,"&gt;0",$L$7:$P$7)</f>
        <v>5</v>
      </c>
      <c r="U36" s="62">
        <f>SUMPRODUCT($L$7:$P$7,L36:P36)</f>
        <v>70</v>
      </c>
      <c r="V36" s="79">
        <f>IF(T36=0,"",U36/T36)</f>
        <v>14</v>
      </c>
      <c r="W36" s="79"/>
      <c r="X36" s="63">
        <f>S36+U36</f>
        <v>400.5</v>
      </c>
      <c r="Y36" s="64" t="str">
        <f>IF(OR((X36&lt;AJ36*0.885),AH36&gt;0,AG36="ABS",X36=0),"",IF((AH36=0),"LPGD",FIXED(X36-AJ36*0.9,0)&amp;" / lpgd  ?"))</f>
        <v/>
      </c>
      <c r="Z36" s="65" t="str">
        <f>IF(OR((X36&lt;AJ36*0.785),AH36&gt;2,AG36="ABS",LEN(Y36)&gt;1,X36=0),"",IF((AH36=0)," GD ",FIXED(X36-AJ36*0.8,0)&amp;" / gd  ?"))</f>
        <v/>
      </c>
      <c r="AA36" s="66" t="str">
        <f>IF(OR((X36&lt;AJ36*0.685),AH36&gt;2,LEN(Z36)&gt;1,LEN(Y36)&gt;1,X36=0,AG36="ABS"),"",IF((AH36=0),"Dist",FIXED(X36-AJ36*0.7,0)&amp;" d  ?"))</f>
        <v/>
      </c>
      <c r="AB36" s="67" t="str">
        <f>IF(OR((X36&lt;AJ36*0.575),AH36&gt;2,AG36="ABS",X36=0),"Aj",IF(LEN(AA36)+LEN(Z36)+LEN(Y36)&gt;3,"",IF(X36&lt;AJ36*0.6,"Aj ? : "&amp;FIXED(X36-AJ36*0.6,0)," S ")))</f>
        <v>Aj</v>
      </c>
      <c r="AC36" s="78" t="str">
        <f>IF(AB36&lt;&gt;"",AB36,IF(AA36&lt;&gt;"",AA36,IF(Z36&lt;&gt;"",Z36,Y36)))</f>
        <v>Aj</v>
      </c>
      <c r="AD36" s="68">
        <f>COUNTIF(E36:P36,"&lt;10")</f>
        <v>1</v>
      </c>
      <c r="AE36" s="69">
        <f ca="1">SUMIF(E36:P36,"&gt;9",E$5)+SUMIF(E36:P36,"d",E$5)</f>
        <v>55</v>
      </c>
      <c r="AF36" s="69">
        <f ca="1">SUMIF(E36:P36,"&gt;11",E$5:P$5)+SUMIF(E36:P36,"d",E$5)</f>
        <v>55</v>
      </c>
      <c r="AG36" s="89" t="str">
        <f>IF(OR(COUNTIF(E36:P36,"abs")&gt;0,COUNTIF(E36:P36,"")&gt;0),"ABS",IF(COUNTIF(E36:P36,"d")&gt;0,"! D !",IF(COUNTIF(E36:P36,"j")&gt;0,"ABS j",IF(COUNTIF(E36:P36,"Etl")&gt;0,"POUR","Tt"))))</f>
        <v>Tt</v>
      </c>
      <c r="AH36" s="90">
        <f>COUNTIF(E36:P36,9)+COUNTIF(E36:P36,8)*2+COUNTIF(E36:P36,"&lt;8")*3</f>
        <v>3</v>
      </c>
      <c r="AI36" s="91">
        <f>COUNTIF(E36:P36,"&lt;10")*10-SUMIF(E36:P36,"&lt;10",E36:P36)</f>
        <v>9</v>
      </c>
      <c r="AJ36" s="91">
        <f>(R36+T36)*20</f>
        <v>680</v>
      </c>
      <c r="AK36" s="92">
        <f>IF(AJ36=0,"",X36/AJ36*100)</f>
        <v>58.897058823529413</v>
      </c>
      <c r="AL36" s="70"/>
      <c r="AM36" s="82" t="e">
        <f ca="1">IF(AND(AE36&gt;47,AC36="Aj"),((IF(ISNONTEXT(E36),(IF(E36&gt;9,E36*E$7,0)))+IF(ISNONTEXT(F36),(IF(F36&gt;9,F36*F$7,0)))+IF(ISNONTEXT(G36),(IF(G36&gt;9,G36*G$7,0)))+IF(ISNONTEXT(H36),(IF(H36&gt;9,H36*H$7,0)))+IF(ISNONTEXT(I36),(IF(I36&gt;9,I36*I$7,0)))+IF(ISNONTEXT(J36),IF(J36&gt;9,J36*J$7,0)))+IF(ISNONTEXT(K36),(IF(K36&gt;9,K36*K$7,0)))+IF(ISNONTEXT(L36),(IF(L36&gt;9,L36*L$7,0)))+IF(ISNONTEXT(M36),(IF(M36&gt;9,M36*M$7,0)))+IF(ISNONTEXT(N36),(IF(N36&gt;9,N36*N$7,0)))+IF(ISNONTEXT(O36),(IF(O36&gt;9,O36*O$7,0)))+IF(ISNONTEXT(#REF!),(IF(#REF!&gt;9,#REF!*#REF!,0)))+IF(ISNONTEXT(P36),(IF(P36&gt;9,P36*P$7,0))))/SUMIF(E36:P36,"&gt;9",$E$7:$P$7),"")</f>
        <v>#REF!</v>
      </c>
      <c r="AN36" s="111"/>
      <c r="AO36" s="6">
        <f>IF(AN36="LPGD",1,IF(AN36="Grde Dis,",2,IF(AN36="Distinction",3,IF(AN36="satisfait",4,IF(AN36="ajourné",5,6)))))</f>
        <v>1</v>
      </c>
      <c r="AQ36" s="156"/>
      <c r="AR36" s="158"/>
      <c r="BI36" s="12"/>
      <c r="BJ36" s="12"/>
    </row>
    <row r="37" spans="1:62" s="6" customFormat="1" ht="39.950000000000003" customHeight="1" thickBot="1">
      <c r="A37" s="138">
        <v>3</v>
      </c>
      <c r="B37" s="139" t="s">
        <v>263</v>
      </c>
      <c r="C37" s="139" t="s">
        <v>83</v>
      </c>
      <c r="D37" s="139" t="s">
        <v>167</v>
      </c>
      <c r="E37" s="134">
        <v>12</v>
      </c>
      <c r="F37" s="134">
        <v>14</v>
      </c>
      <c r="G37" s="134">
        <v>1</v>
      </c>
      <c r="H37" s="134">
        <v>16</v>
      </c>
      <c r="I37" s="134">
        <v>18</v>
      </c>
      <c r="J37" s="134">
        <v>12</v>
      </c>
      <c r="K37" s="134">
        <v>12</v>
      </c>
      <c r="L37" s="134">
        <v>15</v>
      </c>
      <c r="M37" s="134">
        <v>12</v>
      </c>
      <c r="N37" s="134">
        <v>16</v>
      </c>
      <c r="O37" s="134">
        <v>14</v>
      </c>
      <c r="P37" s="134">
        <v>13</v>
      </c>
      <c r="Q37" s="113">
        <f>IF(R37=0,"",S37/R37)</f>
        <v>11.379310344827585</v>
      </c>
      <c r="R37" s="62">
        <f>SUMIF(E37:K37,"&gt;0",$E$7:$K$7)</f>
        <v>29</v>
      </c>
      <c r="S37" s="62">
        <f>SUMPRODUCT($E$7:$K$7,E37:K37)</f>
        <v>330</v>
      </c>
      <c r="T37" s="62">
        <f>SUMIF(L37:P37,"&gt;0",$L$7:$P$7)</f>
        <v>5</v>
      </c>
      <c r="U37" s="62">
        <f>SUMPRODUCT($L$7:$P$7,L37:P37)</f>
        <v>70</v>
      </c>
      <c r="V37" s="79">
        <f>IF(T37=0,"",U37/T37)</f>
        <v>14</v>
      </c>
      <c r="W37" s="79">
        <f>IF(OR(COUNTIF(E37:P37,"abs")&gt;0,COUNTIF(E37:P37,"j")&gt;0,R37=0,T37=0),"",(S37+U37)/(R37+T37))</f>
        <v>11.764705882352942</v>
      </c>
      <c r="X37" s="63">
        <f>S37+U37</f>
        <v>400</v>
      </c>
      <c r="Y37" s="64" t="str">
        <f>IF(OR((X37&lt;AJ37*0.885),AH37&gt;0,AG37="ABS",X37=0),"",IF((AH37=0),"LPGD",FIXED(X37-AJ37*0.9,0)&amp;" / lpgd  ?"))</f>
        <v/>
      </c>
      <c r="Z37" s="65" t="str">
        <f>IF(OR((X37&lt;AJ37*0.785),AH37&gt;2,AG37="ABS",LEN(Y37)&gt;1,X37=0),"",IF((AH37=0)," GD ",FIXED(X37-AJ37*0.8,0)&amp;" / gd  ?"))</f>
        <v/>
      </c>
      <c r="AA37" s="66" t="str">
        <f>IF(OR((X37&lt;AJ37*0.685),AH37&gt;2,LEN(Z37)&gt;1,LEN(Y37)&gt;1,X37=0,AG37="ABS"),"",IF((AH37=0),"Dist",FIXED(X37-AJ37*0.7,0)&amp;" d  ?"))</f>
        <v/>
      </c>
      <c r="AB37" s="67" t="str">
        <f>IF(OR((X37&lt;AJ37*0.575),AH37&gt;2,AG37="ABS",X37=0),"Aj",IF(LEN(AA37)+LEN(Z37)+LEN(Y37)&gt;3,"",IF(X37&lt;AJ37*0.6,"Aj ? : "&amp;FIXED(X37-AJ37*0.6,0)," S ")))</f>
        <v>Aj</v>
      </c>
      <c r="AC37" s="78" t="str">
        <f>IF(AB37&lt;&gt;"",AB37,IF(AA37&lt;&gt;"",AA37,IF(Z37&lt;&gt;"",Z37,Y37)))</f>
        <v>Aj</v>
      </c>
      <c r="AD37" s="68">
        <f>COUNTIF(E37:P37,"&lt;10")</f>
        <v>1</v>
      </c>
      <c r="AE37" s="69">
        <f ca="1">SUMIF(E37:P37,"&gt;9",E$5)+SUMIF(E37:P37,"d",E$5)</f>
        <v>55</v>
      </c>
      <c r="AF37" s="69">
        <f ca="1">SUMIF(E37:P37,"&gt;11",E$5:P$5)+SUMIF(E37:P37,"d",E$5)</f>
        <v>55</v>
      </c>
      <c r="AG37" s="89" t="str">
        <f>IF(OR(COUNTIF(E37:P37,"abs")&gt;0,COUNTIF(E37:P37,"")&gt;0),"ABS",IF(COUNTIF(E37:P37,"d")&gt;0,"! D !",IF(COUNTIF(E37:P37,"j")&gt;0,"ABS j",IF(COUNTIF(E37:P37,"Etl")&gt;0,"POUR","Tt"))))</f>
        <v>Tt</v>
      </c>
      <c r="AH37" s="90">
        <f>COUNTIF(E37:P37,9)+COUNTIF(E37:P37,8)*2+COUNTIF(E37:P37,"&lt;8")*3</f>
        <v>3</v>
      </c>
      <c r="AI37" s="91">
        <f>COUNTIF(E37:P37,"&lt;10")*10-SUMIF(E37:P37,"&lt;10",E37:P37)</f>
        <v>9</v>
      </c>
      <c r="AJ37" s="91">
        <f>(R37+T37)*20</f>
        <v>680</v>
      </c>
      <c r="AK37" s="92">
        <f>IF(AJ37=0,"",X37/AJ37*100)</f>
        <v>58.82352941176471</v>
      </c>
      <c r="AL37" s="70"/>
      <c r="AM37" s="82" t="e">
        <f ca="1">IF(AND(AE37&gt;47,AC37="Aj"),((IF(ISNONTEXT(E37),(IF(E37&gt;9,E37*E$7,0)))+IF(ISNONTEXT(F37),(IF(F37&gt;9,F37*F$7,0)))+IF(ISNONTEXT(G37),(IF(G37&gt;9,G37*G$7,0)))+IF(ISNONTEXT(H37),(IF(H37&gt;9,H37*H$7,0)))+IF(ISNONTEXT(I37),(IF(I37&gt;9,I37*I$7,0)))+IF(ISNONTEXT(J37),IF(J37&gt;9,J37*J$7,0)))+IF(ISNONTEXT(K37),(IF(K37&gt;9,K37*K$7,0)))+IF(ISNONTEXT(L37),(IF(L37&gt;9,L37*L$7,0)))+IF(ISNONTEXT(M37),(IF(M37&gt;9,M37*M$7,0)))+IF(ISNONTEXT(N37),(IF(N37&gt;9,N37*N$7,0)))+IF(ISNONTEXT(O37),(IF(O37&gt;9,O37*O$7,0)))+IF(ISNONTEXT(#REF!),(IF(#REF!&gt;9,#REF!*#REF!,0)))+IF(ISNONTEXT(P37),(IF(P37&gt;9,P37*P$7,0))))/SUMIF(E37:P37,"&gt;9",$E$7:$P$7),"")</f>
        <v>#REF!</v>
      </c>
      <c r="AN37" s="111"/>
      <c r="AO37" s="6">
        <f>IF(AN37="LPGD",1,IF(AN37="Grde Dis,",2,IF(AN37="Distinction",3,IF(AN37="satisfait",4,IF(AN37="ajourné",5,6)))))</f>
        <v>1</v>
      </c>
      <c r="AQ37" s="156"/>
      <c r="AR37" s="159"/>
      <c r="BI37" s="12"/>
      <c r="BJ37" s="12"/>
    </row>
    <row r="38" spans="1:62" s="6" customFormat="1" ht="39.950000000000003" customHeight="1" thickBot="1">
      <c r="A38" s="138">
        <v>9</v>
      </c>
      <c r="B38" s="154" t="s">
        <v>264</v>
      </c>
      <c r="C38" s="154" t="s">
        <v>84</v>
      </c>
      <c r="D38" s="154" t="s">
        <v>168</v>
      </c>
      <c r="E38" s="75">
        <v>13</v>
      </c>
      <c r="F38" s="134">
        <v>11</v>
      </c>
      <c r="G38" s="134">
        <v>1</v>
      </c>
      <c r="H38" s="134">
        <v>15</v>
      </c>
      <c r="I38" s="134">
        <v>10</v>
      </c>
      <c r="J38" s="134">
        <v>14</v>
      </c>
      <c r="K38" s="75">
        <v>15</v>
      </c>
      <c r="L38" s="75">
        <v>15</v>
      </c>
      <c r="M38" s="75">
        <v>14</v>
      </c>
      <c r="N38" s="75">
        <v>16</v>
      </c>
      <c r="O38" s="75">
        <v>15</v>
      </c>
      <c r="P38" s="75">
        <v>17</v>
      </c>
      <c r="Q38" s="113">
        <f>IF(R38=0,"",S38/R38)</f>
        <v>11.103448275862069</v>
      </c>
      <c r="R38" s="62">
        <f>SUMIF(E38:K38,"&gt;0",$E$7:$K$7)</f>
        <v>29</v>
      </c>
      <c r="S38" s="62">
        <f>SUMPRODUCT($E$7:$K$7,E38:K38)</f>
        <v>322</v>
      </c>
      <c r="T38" s="62">
        <f>SUMIF(L38:P38,"&gt;0",$L$7:$P$7)</f>
        <v>5</v>
      </c>
      <c r="U38" s="62">
        <f>SUMPRODUCT($L$7:$P$7,L38:P38)</f>
        <v>77</v>
      </c>
      <c r="V38" s="79">
        <f>IF(T38=0,"",U38/T38)</f>
        <v>15.4</v>
      </c>
      <c r="W38" s="79">
        <f>IF(OR(COUNTIF(E38:P38,"abs")&gt;0,COUNTIF(E38:P38,"j")&gt;0,R38=0,T38=0),"",(S38+U38)/(R38+T38))</f>
        <v>11.735294117647058</v>
      </c>
      <c r="X38" s="63">
        <f>S38+U38</f>
        <v>399</v>
      </c>
      <c r="Y38" s="64" t="str">
        <f>IF(OR((X38&lt;AJ38*0.885),AH38&gt;0,AG38="ABS",X38=0),"",IF((AH38=0),"LPGD",FIXED(X38-AJ38*0.9,0)&amp;" / lpgd  ?"))</f>
        <v/>
      </c>
      <c r="Z38" s="65" t="str">
        <f>IF(OR((X38&lt;AJ38*0.785),AH38&gt;2,AG38="ABS",LEN(Y38)&gt;1,X38=0),"",IF((AH38=0)," GD ",FIXED(X38-AJ38*0.8,0)&amp;" / gd  ?"))</f>
        <v/>
      </c>
      <c r="AA38" s="66" t="str">
        <f>IF(OR((X38&lt;AJ38*0.685),AH38&gt;2,LEN(Z38)&gt;1,LEN(Y38)&gt;1,X38=0,AG38="ABS"),"",IF((AH38=0),"Dist",FIXED(X38-AJ38*0.7,0)&amp;" d  ?"))</f>
        <v/>
      </c>
      <c r="AB38" s="67" t="str">
        <f>IF(OR((X38&lt;AJ38*0.575),AH38&gt;2,AG38="ABS",X38=0),"Aj",IF(LEN(AA38)+LEN(Z38)+LEN(Y38)&gt;3,"",IF(X38&lt;AJ38*0.6,"Aj ? : "&amp;FIXED(X38-AJ38*0.6,0)," S ")))</f>
        <v>Aj</v>
      </c>
      <c r="AC38" s="78" t="str">
        <f>IF(AB38&lt;&gt;"",AB38,IF(AA38&lt;&gt;"",AA38,IF(Z38&lt;&gt;"",Z38,Y38)))</f>
        <v>Aj</v>
      </c>
      <c r="AD38" s="68">
        <f>COUNTIF(E38:P38,"&lt;10")</f>
        <v>1</v>
      </c>
      <c r="AE38" s="69">
        <f ca="1">SUMIF(E38:P38,"&gt;9",E$5)+SUMIF(E38:P38,"d",E$5)</f>
        <v>55</v>
      </c>
      <c r="AF38" s="69">
        <f ca="1">SUMIF(E38:P38,"&gt;11",E$5:P$5)+SUMIF(E38:P38,"d",E$5)</f>
        <v>47</v>
      </c>
      <c r="AG38" s="89" t="str">
        <f>IF(OR(COUNTIF(E38:P38,"abs")&gt;0,COUNTIF(E38:P38,"")&gt;0),"ABS",IF(COUNTIF(E38:P38,"d")&gt;0,"! D !",IF(COUNTIF(E38:P38,"j")&gt;0,"ABS j",IF(COUNTIF(E38:P38,"Etl")&gt;0,"POUR","Tt"))))</f>
        <v>Tt</v>
      </c>
      <c r="AH38" s="90">
        <f>COUNTIF(E38:P38,9)+COUNTIF(E38:P38,8)*2+COUNTIF(E38:P38,"&lt;8")*3</f>
        <v>3</v>
      </c>
      <c r="AI38" s="91">
        <f>COUNTIF(E38:P38,"&lt;10")*10-SUMIF(E38:P38,"&lt;10",E38:P38)</f>
        <v>9</v>
      </c>
      <c r="AJ38" s="91">
        <f>(R38+T38)*20</f>
        <v>680</v>
      </c>
      <c r="AK38" s="92">
        <f>IF(AJ38=0,"",X38/AJ38*100)</f>
        <v>58.676470588235297</v>
      </c>
      <c r="AL38" s="70"/>
      <c r="AM38" s="82" t="e">
        <f ca="1">IF(AND(AE38&gt;47,AC38="Aj"),((IF(ISNONTEXT(E38),(IF(E38&gt;9,E38*E$7,0)))+IF(ISNONTEXT(F38),(IF(F38&gt;9,F38*F$7,0)))+IF(ISNONTEXT(G38),(IF(G38&gt;9,G38*G$7,0)))+IF(ISNONTEXT(H38),(IF(H38&gt;9,H38*H$7,0)))+IF(ISNONTEXT(I38),(IF(I38&gt;9,I38*I$7,0)))+IF(ISNONTEXT(J38),IF(J38&gt;9,J38*J$7,0)))+IF(ISNONTEXT(K38),(IF(K38&gt;9,K38*K$7,0)))+IF(ISNONTEXT(L38),(IF(L38&gt;9,L38*L$7,0)))+IF(ISNONTEXT(M38),(IF(M38&gt;9,M38*M$7,0)))+IF(ISNONTEXT(N38),(IF(N38&gt;9,N38*N$7,0)))+IF(ISNONTEXT(O38),(IF(O38&gt;9,O38*O$7,0)))+IF(ISNONTEXT(#REF!),(IF(#REF!&gt;9,#REF!*#REF!,0)))+IF(ISNONTEXT(P38),(IF(P38&gt;9,P38*P$7,0))))/SUMIF(E38:P38,"&gt;9",$E$7:$P$7),"")</f>
        <v>#REF!</v>
      </c>
      <c r="AN38" s="111"/>
      <c r="AO38"/>
      <c r="AP38"/>
      <c r="AQ38" s="157"/>
      <c r="AR38" s="158"/>
      <c r="BI38" s="12"/>
      <c r="BJ38" s="12"/>
    </row>
    <row r="39" spans="1:62" s="6" customFormat="1" ht="39.950000000000003" customHeight="1" thickBot="1">
      <c r="A39" s="138">
        <v>19</v>
      </c>
      <c r="B39" s="139" t="s">
        <v>265</v>
      </c>
      <c r="C39" s="139" t="s">
        <v>85</v>
      </c>
      <c r="D39" s="139" t="s">
        <v>169</v>
      </c>
      <c r="E39" s="134">
        <v>11</v>
      </c>
      <c r="F39" s="134">
        <v>11</v>
      </c>
      <c r="G39" s="134">
        <v>11</v>
      </c>
      <c r="H39" s="134">
        <v>12</v>
      </c>
      <c r="I39" s="134" t="s">
        <v>21</v>
      </c>
      <c r="J39" s="134">
        <v>11</v>
      </c>
      <c r="K39" s="134" t="s">
        <v>21</v>
      </c>
      <c r="L39" s="134">
        <v>15</v>
      </c>
      <c r="M39" s="134">
        <v>16</v>
      </c>
      <c r="N39" s="134">
        <v>15</v>
      </c>
      <c r="O39" s="134">
        <v>13</v>
      </c>
      <c r="P39" s="134">
        <v>11</v>
      </c>
      <c r="Q39" s="113">
        <f>IF(R39=0,"",S39/R39)</f>
        <v>11.131578947368421</v>
      </c>
      <c r="R39" s="62">
        <f>SUMIF(E39:K39,"&gt;0",$E$7:$K$7)</f>
        <v>19</v>
      </c>
      <c r="S39" s="62">
        <f>SUMPRODUCT($E$7:$K$7,E39:K39)</f>
        <v>211.5</v>
      </c>
      <c r="T39" s="62">
        <f>SUMIF(L39:P39,"&gt;0",$L$7:$P$7)</f>
        <v>5</v>
      </c>
      <c r="U39" s="62">
        <f>SUMPRODUCT($L$7:$P$7,L39:P39)</f>
        <v>70</v>
      </c>
      <c r="V39" s="79">
        <f>IF(T39=0,"",U39/T39)</f>
        <v>14</v>
      </c>
      <c r="W39" s="79" t="str">
        <f>IF(OR(COUNTIF(E39:P39,"abs")&gt;0,COUNTIF(E39:P39,"j")&gt;0,R39=0,T39=0),"",(S39+U39)/(R39+T39))</f>
        <v/>
      </c>
      <c r="X39" s="63">
        <f>S39+U39</f>
        <v>281.5</v>
      </c>
      <c r="Y39" s="64" t="str">
        <f>IF(OR((X39&lt;AJ39*0.885),AH39&gt;0,AG39="ABS",X39=0),"",IF((AH39=0),"LPGD",FIXED(X39-AJ39*0.9,0)&amp;" / lpgd  ?"))</f>
        <v/>
      </c>
      <c r="Z39" s="65" t="str">
        <f>IF(OR((X39&lt;AJ39*0.785),AH39&gt;2,AG39="ABS",LEN(Y39)&gt;1,X39=0),"",IF((AH39=0)," GD ",FIXED(X39-AJ39*0.8,0)&amp;" / gd  ?"))</f>
        <v/>
      </c>
      <c r="AA39" s="66" t="str">
        <f>IF(OR((X39&lt;AJ39*0.685),AH39&gt;2,LEN(Z39)&gt;1,LEN(Y39)&gt;1,X39=0,AG39="ABS"),"",IF((AH39=0),"Dist",FIXED(X39-AJ39*0.7,0)&amp;" d  ?"))</f>
        <v/>
      </c>
      <c r="AB39" s="67" t="str">
        <f>IF(OR((X39&lt;AJ39*0.575),AH39&gt;2,AG39="ABS",X39=0),"Aj",IF(LEN(AA39)+LEN(Z39)+LEN(Y39)&gt;3,"",IF(X39&lt;AJ39*0.6,"Aj ? : "&amp;FIXED(X39-AJ39*0.6,0)," S ")))</f>
        <v>Aj</v>
      </c>
      <c r="AC39" s="78" t="str">
        <f>IF(AB39&lt;&gt;"",AB39,IF(AA39&lt;&gt;"",AA39,IF(Z39&lt;&gt;"",Z39,Y39)))</f>
        <v>Aj</v>
      </c>
      <c r="AD39" s="68">
        <f>COUNTIF(E39:P39,"&lt;10")</f>
        <v>0</v>
      </c>
      <c r="AE39" s="69">
        <f ca="1">SUMIF(E39:P39,"&gt;9",E$5)+SUMIF(E39:P39,"d",E$5)</f>
        <v>50</v>
      </c>
      <c r="AF39" s="69">
        <f ca="1">SUMIF(E39:P39,"&gt;11",E$5:P$5)+SUMIF(E39:P39,"d",E$5)</f>
        <v>24</v>
      </c>
      <c r="AG39" s="89" t="str">
        <f>IF(OR(COUNTIF(E39:P39,"abs")&gt;0,COUNTIF(E39:P39,"")&gt;0),"ABS",IF(COUNTIF(E39:P39,"d")&gt;0,"! D !",IF(COUNTIF(E39:P39,"j")&gt;0,"ABS j",IF(COUNTIF(E39:P39,"Etl")&gt;0,"POUR","Tt"))))</f>
        <v>ABS</v>
      </c>
      <c r="AH39" s="90">
        <f>COUNTIF(E39:P39,9)+COUNTIF(E39:P39,8)*2+COUNTIF(E39:P39,"&lt;8")*3</f>
        <v>0</v>
      </c>
      <c r="AI39" s="91">
        <f>COUNTIF(E39:P39,"&lt;10")*10-SUMIF(E39:P39,"&lt;10",E39:P39)</f>
        <v>0</v>
      </c>
      <c r="AJ39" s="91">
        <f>(R39+T39)*20</f>
        <v>480</v>
      </c>
      <c r="AK39" s="92">
        <f>IF(AJ39=0,"",X39/AJ39*100)</f>
        <v>58.645833333333329</v>
      </c>
      <c r="AL39" s="70"/>
      <c r="AM39" s="82" t="e">
        <f ca="1">IF(AND(AE39&gt;47,AC39="Aj"),((IF(ISNONTEXT(E39),(IF(E39&gt;9,E39*E$7,0)))+IF(ISNONTEXT(F39),(IF(F39&gt;9,F39*F$7,0)))+IF(ISNONTEXT(G39),(IF(G39&gt;9,G39*G$7,0)))+IF(ISNONTEXT(H39),(IF(H39&gt;9,H39*H$7,0)))+IF(ISNONTEXT(I39),(IF(I39&gt;9,I39*I$7,0)))+IF(ISNONTEXT(J39),IF(J39&gt;9,J39*J$7,0)))+IF(ISNONTEXT(K39),(IF(K39&gt;9,K39*K$7,0)))+IF(ISNONTEXT(L39),(IF(L39&gt;9,L39*L$7,0)))+IF(ISNONTEXT(M39),(IF(M39&gt;9,M39*M$7,0)))+IF(ISNONTEXT(N39),(IF(N39&gt;9,N39*N$7,0)))+IF(ISNONTEXT(O39),(IF(O39&gt;9,O39*O$7,0)))+IF(ISNONTEXT(#REF!),(IF(#REF!&gt;9,#REF!*#REF!,0)))+IF(ISNONTEXT(P39),(IF(P39&gt;9,P39*P$7,0))))/SUMIF(E39:P39,"&gt;9",$E$7:$P$7),"")</f>
        <v>#REF!</v>
      </c>
      <c r="AN39" s="111"/>
      <c r="AO39" s="6">
        <f>IF(AN39="LPGD",1,IF(AN39="Grde Dis,",2,IF(AN39="Distinction",3,IF(AN39="satisfait",4,IF(AN39="ajourné",5,6)))))</f>
        <v>1</v>
      </c>
      <c r="AQ39" s="156"/>
      <c r="AR39" s="159"/>
      <c r="BI39" s="12"/>
      <c r="BJ39" s="12"/>
    </row>
    <row r="40" spans="1:62" s="6" customFormat="1" ht="39.950000000000003" customHeight="1" thickBot="1">
      <c r="A40" s="138">
        <v>13</v>
      </c>
      <c r="B40" s="154" t="s">
        <v>266</v>
      </c>
      <c r="C40" s="154" t="s">
        <v>86</v>
      </c>
      <c r="D40" s="154" t="s">
        <v>170</v>
      </c>
      <c r="E40" s="134">
        <v>9</v>
      </c>
      <c r="F40" s="134">
        <v>15</v>
      </c>
      <c r="G40" s="134">
        <v>11</v>
      </c>
      <c r="H40" s="134">
        <v>16</v>
      </c>
      <c r="I40" s="134">
        <v>13</v>
      </c>
      <c r="J40" s="134">
        <v>11</v>
      </c>
      <c r="K40" s="134">
        <v>8</v>
      </c>
      <c r="L40" s="134">
        <v>14</v>
      </c>
      <c r="M40" s="134">
        <v>12</v>
      </c>
      <c r="N40" s="134">
        <v>16</v>
      </c>
      <c r="O40" s="134">
        <v>11</v>
      </c>
      <c r="P40" s="134">
        <v>15</v>
      </c>
      <c r="Q40" s="113">
        <f>IF(R40=0,"",S40/R40)</f>
        <v>11.327586206896552</v>
      </c>
      <c r="R40" s="62">
        <f>SUMIF(E40:K40,"&gt;0",$E$7:$K$7)</f>
        <v>29</v>
      </c>
      <c r="S40" s="62">
        <f>SUMPRODUCT($E$7:$K$7,E40:K40)</f>
        <v>328.5</v>
      </c>
      <c r="T40" s="62">
        <f>SUMIF(L40:P40,"&gt;0",$L$7:$P$7)</f>
        <v>5</v>
      </c>
      <c r="U40" s="62">
        <f>SUMPRODUCT($L$7:$P$7,L40:P40)</f>
        <v>68</v>
      </c>
      <c r="V40" s="79">
        <f>IF(T40=0,"",U40/T40)</f>
        <v>13.6</v>
      </c>
      <c r="W40" s="79">
        <f>IF(OR(COUNTIF(E40:P40,"abs")&gt;0,COUNTIF(E40:P40,"j")&gt;0,R40=0,T40=0),"",(S40+U40)/(R40+T40))</f>
        <v>11.661764705882353</v>
      </c>
      <c r="X40" s="63">
        <f>S40+U40</f>
        <v>396.5</v>
      </c>
      <c r="Y40" s="64" t="str">
        <f>IF(OR((X40&lt;AJ40*0.885),AH40&gt;0,AG40="ABS",X40=0),"",IF((AH40=0),"LPGD",FIXED(X40-AJ40*0.9,0)&amp;" / lpgd  ?"))</f>
        <v/>
      </c>
      <c r="Z40" s="65" t="str">
        <f>IF(OR((X40&lt;AJ40*0.785),AH40&gt;2,AG40="ABS",LEN(Y40)&gt;1,X40=0),"",IF((AH40=0)," GD ",FIXED(X40-AJ40*0.8,0)&amp;" / gd  ?"))</f>
        <v/>
      </c>
      <c r="AA40" s="66" t="str">
        <f>IF(OR((X40&lt;AJ40*0.685),AH40&gt;2,LEN(Z40)&gt;1,LEN(Y40)&gt;1,X40=0,AG40="ABS"),"",IF((AH40=0),"Dist",FIXED(X40-AJ40*0.7,0)&amp;" d  ?"))</f>
        <v/>
      </c>
      <c r="AB40" s="67" t="str">
        <f>IF(OR((X40&lt;AJ40*0.575),AH40&gt;2,AG40="ABS",X40=0),"Aj",IF(LEN(AA40)+LEN(Z40)+LEN(Y40)&gt;3,"",IF(X40&lt;AJ40*0.6,"Aj ? : "&amp;FIXED(X40-AJ40*0.6,0)," S ")))</f>
        <v>Aj</v>
      </c>
      <c r="AC40" s="78" t="str">
        <f>IF(AB40&lt;&gt;"",AB40,IF(AA40&lt;&gt;"",AA40,IF(Z40&lt;&gt;"",Z40,Y40)))</f>
        <v>Aj</v>
      </c>
      <c r="AD40" s="68">
        <f>COUNTIF(E40:P40,"&lt;10")</f>
        <v>2</v>
      </c>
      <c r="AE40" s="69">
        <f ca="1">SUMIF(E40:P40,"&gt;9",E$5)+SUMIF(E40:P40,"d",E$5)</f>
        <v>48</v>
      </c>
      <c r="AF40" s="69">
        <f ca="1">SUMIF(E40:P40,"&gt;11",E$5:P$5)+SUMIF(E40:P40,"d",E$5)</f>
        <v>29</v>
      </c>
      <c r="AG40" s="89" t="str">
        <f>IF(OR(COUNTIF(E40:P40,"abs")&gt;0,COUNTIF(E40:P40,"")&gt;0),"ABS",IF(COUNTIF(E40:P40,"d")&gt;0,"! D !",IF(COUNTIF(E40:P40,"j")&gt;0,"ABS j",IF(COUNTIF(E40:P40,"Etl")&gt;0,"POUR","Tt"))))</f>
        <v>Tt</v>
      </c>
      <c r="AH40" s="90">
        <f>COUNTIF(E40:P40,9)+COUNTIF(E40:P40,8)*2+COUNTIF(E40:P40,"&lt;8")*3</f>
        <v>3</v>
      </c>
      <c r="AI40" s="91">
        <f>COUNTIF(E40:P40,"&lt;10")*10-SUMIF(E40:P40,"&lt;10",E40:P40)</f>
        <v>3</v>
      </c>
      <c r="AJ40" s="91">
        <f>(R40+T40)*20</f>
        <v>680</v>
      </c>
      <c r="AK40" s="92">
        <f>IF(AJ40=0,"",X40/AJ40*100)</f>
        <v>58.308823529411768</v>
      </c>
      <c r="AL40" s="70"/>
      <c r="AM40" s="82"/>
      <c r="AN40" s="111"/>
      <c r="AO40"/>
      <c r="AP40"/>
      <c r="AQ40" s="157"/>
      <c r="AR40" s="159"/>
      <c r="BI40" s="12"/>
      <c r="BJ40" s="12"/>
    </row>
    <row r="41" spans="1:62" s="6" customFormat="1" ht="39.950000000000003" customHeight="1" thickBot="1">
      <c r="A41" s="138">
        <v>54</v>
      </c>
      <c r="B41" s="139" t="s">
        <v>267</v>
      </c>
      <c r="C41" s="139" t="s">
        <v>87</v>
      </c>
      <c r="D41" s="139" t="s">
        <v>171</v>
      </c>
      <c r="E41" s="134">
        <v>13</v>
      </c>
      <c r="F41" s="134">
        <v>10</v>
      </c>
      <c r="G41" s="134">
        <v>7</v>
      </c>
      <c r="H41" s="134">
        <v>16</v>
      </c>
      <c r="I41" s="134">
        <v>15</v>
      </c>
      <c r="J41" s="134">
        <v>12</v>
      </c>
      <c r="K41" s="134">
        <v>10</v>
      </c>
      <c r="L41" s="134">
        <v>15</v>
      </c>
      <c r="M41" s="134">
        <v>13</v>
      </c>
      <c r="N41" s="134">
        <v>15</v>
      </c>
      <c r="O41" s="134">
        <v>13</v>
      </c>
      <c r="P41" s="134">
        <v>14</v>
      </c>
      <c r="Q41" s="113">
        <f>IF(R41=0,"",S41/R41)</f>
        <v>11.103448275862069</v>
      </c>
      <c r="R41" s="62">
        <f>SUMIF(E41:K41,"&gt;0",$E$7:$K$7)</f>
        <v>29</v>
      </c>
      <c r="S41" s="62">
        <f>SUMPRODUCT($E$7:$K$7,E41:K41)</f>
        <v>322</v>
      </c>
      <c r="T41" s="62">
        <f>SUMIF(L41:P41,"&gt;0",$L$7:$P$7)</f>
        <v>5</v>
      </c>
      <c r="U41" s="62">
        <f>SUMPRODUCT($L$7:$P$7,L41:P41)</f>
        <v>70</v>
      </c>
      <c r="V41" s="79"/>
      <c r="W41" s="79"/>
      <c r="X41" s="63">
        <f>S41+U41</f>
        <v>392</v>
      </c>
      <c r="Y41" s="64" t="str">
        <f>IF(OR((X41&lt;AJ41*0.885),AH41&gt;0,AG41="ABS",X41=0),"",IF((AH41=0),"LPGD",FIXED(X41-AJ41*0.9,0)&amp;" / lpgd  ?"))</f>
        <v/>
      </c>
      <c r="Z41" s="65" t="str">
        <f>IF(OR((X41&lt;AJ41*0.785),AH41&gt;2,AG41="ABS",LEN(Y41)&gt;1,X41=0),"",IF((AH41=0)," GD ",FIXED(X41-AJ41*0.8,0)&amp;" / gd  ?"))</f>
        <v/>
      </c>
      <c r="AA41" s="66" t="str">
        <f>IF(OR((X41&lt;AJ41*0.685),AH41&gt;2,LEN(Z41)&gt;1,LEN(Y41)&gt;1,X41=0,AG41="ABS"),"",IF((AH41=0),"Dist",FIXED(X41-AJ41*0.7,0)&amp;" d  ?"))</f>
        <v/>
      </c>
      <c r="AB41" s="67" t="str">
        <f>IF(OR((X41&lt;AJ41*0.575),AH41&gt;2,AG41="ABS",X41=0),"Aj",IF(LEN(AA41)+LEN(Z41)+LEN(Y41)&gt;3,"",IF(X41&lt;AJ41*0.6,"Aj ? : "&amp;FIXED(X41-AJ41*0.6,0)," S ")))</f>
        <v>Aj</v>
      </c>
      <c r="AC41" s="78" t="str">
        <f>IF(AB41&lt;&gt;"",AB41,IF(AA41&lt;&gt;"",AA41,IF(Z41&lt;&gt;"",Z41,Y41)))</f>
        <v>Aj</v>
      </c>
      <c r="AD41" s="68">
        <f>COUNTIF(E41:P41,"&lt;10")</f>
        <v>1</v>
      </c>
      <c r="AE41" s="69">
        <f ca="1">SUMIF(E41:P41,"&gt;9",E$5)+SUMIF(E41:P41,"d",E$5)</f>
        <v>55</v>
      </c>
      <c r="AF41" s="69">
        <f ca="1">SUMIF(E41:P41,"&gt;11",E$5:P$5)+SUMIF(E41:P41,"d",E$5)</f>
        <v>43</v>
      </c>
      <c r="AG41" s="89" t="str">
        <f>IF(OR(COUNTIF(E41:P41,"abs")&gt;0,COUNTIF(E41:P41,"")&gt;0),"ABS",IF(COUNTIF(E41:P41,"d")&gt;0,"! D !",IF(COUNTIF(E41:P41,"j")&gt;0,"ABS j",IF(COUNTIF(E41:P41,"Etl")&gt;0,"POUR","Tt"))))</f>
        <v>Tt</v>
      </c>
      <c r="AH41" s="90">
        <f>COUNTIF(E41:P41,9)+COUNTIF(E41:P41,8)*2+COUNTIF(E41:P41,"&lt;8")*3</f>
        <v>3</v>
      </c>
      <c r="AI41" s="91">
        <f>COUNTIF(E41:P41,"&lt;10")*10-SUMIF(E41:P41,"&lt;10",E41:P41)</f>
        <v>3</v>
      </c>
      <c r="AJ41" s="91">
        <f>(R41+T41)*20</f>
        <v>680</v>
      </c>
      <c r="AK41" s="92">
        <f>IF(AJ41=0,"",X41/AJ41*100)</f>
        <v>57.647058823529406</v>
      </c>
      <c r="AL41" s="70"/>
      <c r="AM41" s="82"/>
      <c r="AN41" s="111"/>
      <c r="AO41" s="6">
        <f>IF(AN41="LPGD",1,IF(AN41="Grde Dis,",2,IF(AN41="Distinction",3,IF(AN41="satisfait",4,IF(AN41="ajourné",5,6)))))</f>
        <v>1</v>
      </c>
      <c r="AQ41" s="156"/>
      <c r="AR41" s="159"/>
      <c r="BI41" s="12"/>
      <c r="BJ41" s="12"/>
    </row>
    <row r="42" spans="1:62" s="6" customFormat="1" ht="39.950000000000003" customHeight="1" thickBot="1">
      <c r="A42" s="138">
        <v>53</v>
      </c>
      <c r="B42" s="154" t="s">
        <v>268</v>
      </c>
      <c r="C42" s="154" t="s">
        <v>88</v>
      </c>
      <c r="D42" s="154" t="s">
        <v>172</v>
      </c>
      <c r="E42" s="134">
        <v>12</v>
      </c>
      <c r="F42" s="134">
        <v>14</v>
      </c>
      <c r="G42" s="134">
        <v>11</v>
      </c>
      <c r="H42" s="134">
        <v>12</v>
      </c>
      <c r="I42" s="134">
        <v>7</v>
      </c>
      <c r="J42" s="134">
        <v>12</v>
      </c>
      <c r="K42" s="134">
        <v>10</v>
      </c>
      <c r="L42" s="134">
        <v>13</v>
      </c>
      <c r="M42" s="134">
        <v>13</v>
      </c>
      <c r="N42" s="134">
        <v>14</v>
      </c>
      <c r="O42" s="134">
        <v>10</v>
      </c>
      <c r="P42" s="134">
        <v>14</v>
      </c>
      <c r="Q42" s="113">
        <f>IF(R42=0,"",S42/R42)</f>
        <v>11.137931034482758</v>
      </c>
      <c r="R42" s="62">
        <f>SUMIF(E42:K42,"&gt;0",$E$7:$K$7)</f>
        <v>29</v>
      </c>
      <c r="S42" s="62">
        <f>SUMPRODUCT($E$7:$K$7,E42:K42)</f>
        <v>323</v>
      </c>
      <c r="T42" s="62">
        <f>SUMIF(L42:P42,"&gt;0",$L$7:$P$7)</f>
        <v>5</v>
      </c>
      <c r="U42" s="62">
        <f>SUMPRODUCT($L$7:$P$7,L42:P42)</f>
        <v>64</v>
      </c>
      <c r="V42" s="79"/>
      <c r="W42" s="79"/>
      <c r="X42" s="63">
        <f>S42+U42</f>
        <v>387</v>
      </c>
      <c r="Y42" s="64" t="str">
        <f>IF(OR((X42&lt;AJ42*0.885),AH42&gt;0,AG42="ABS",X42=0),"",IF((AH42=0),"LPGD",FIXED(X42-AJ42*0.9,0)&amp;" / lpgd  ?"))</f>
        <v/>
      </c>
      <c r="Z42" s="65" t="str">
        <f>IF(OR((X42&lt;AJ42*0.785),AH42&gt;2,AG42="ABS",LEN(Y42)&gt;1,X42=0),"",IF((AH42=0)," GD ",FIXED(X42-AJ42*0.8,0)&amp;" / gd  ?"))</f>
        <v/>
      </c>
      <c r="AA42" s="66" t="str">
        <f>IF(OR((X42&lt;AJ42*0.685),AH42&gt;2,LEN(Z42)&gt;1,LEN(Y42)&gt;1,X42=0,AG42="ABS"),"",IF((AH42=0),"Dist",FIXED(X42-AJ42*0.7,0)&amp;" d  ?"))</f>
        <v/>
      </c>
      <c r="AB42" s="67" t="str">
        <f>IF(OR((X42&lt;AJ42*0.575),AH42&gt;2,AG42="ABS",X42=0),"Aj",IF(LEN(AA42)+LEN(Z42)+LEN(Y42)&gt;3,"",IF(X42&lt;AJ42*0.6,"Aj ? : "&amp;FIXED(X42-AJ42*0.6,0)," S ")))</f>
        <v>Aj</v>
      </c>
      <c r="AC42" s="78" t="str">
        <f>IF(AB42&lt;&gt;"",AB42,IF(AA42&lt;&gt;"",AA42,IF(Z42&lt;&gt;"",Z42,Y42)))</f>
        <v>Aj</v>
      </c>
      <c r="AD42" s="68">
        <f>COUNTIF(E42:P42,"&lt;10")</f>
        <v>1</v>
      </c>
      <c r="AE42" s="69">
        <f ca="1">SUMIF(E42:P42,"&gt;9",E$5)+SUMIF(E42:P42,"d",E$5)</f>
        <v>57</v>
      </c>
      <c r="AF42" s="69">
        <f ca="1">SUMIF(E42:P42,"&gt;11",E$5:P$5)+SUMIF(E42:P42,"d",E$5)</f>
        <v>35</v>
      </c>
      <c r="AG42" s="89" t="str">
        <f>IF(OR(COUNTIF(E42:P42,"abs")&gt;0,COUNTIF(E42:P42,"")&gt;0),"ABS",IF(COUNTIF(E42:P42,"d")&gt;0,"! D !",IF(COUNTIF(E42:P42,"j")&gt;0,"ABS j",IF(COUNTIF(E42:P42,"Etl")&gt;0,"POUR","Tt"))))</f>
        <v>Tt</v>
      </c>
      <c r="AH42" s="90">
        <f>COUNTIF(E42:P42,9)+COUNTIF(E42:P42,8)*2+COUNTIF(E42:P42,"&lt;8")*3</f>
        <v>3</v>
      </c>
      <c r="AI42" s="91">
        <f>COUNTIF(E42:P42,"&lt;10")*10-SUMIF(E42:P42,"&lt;10",E42:P42)</f>
        <v>3</v>
      </c>
      <c r="AJ42" s="91">
        <f>(R42+T42)*20</f>
        <v>680</v>
      </c>
      <c r="AK42" s="92">
        <f>IF(AJ42=0,"",X42/AJ42*100)</f>
        <v>56.911764705882348</v>
      </c>
      <c r="AL42" s="70"/>
      <c r="AM42" s="82"/>
      <c r="AN42" s="111"/>
      <c r="AO42"/>
      <c r="AP42"/>
      <c r="AQ42" s="157"/>
      <c r="AR42" s="159"/>
      <c r="BI42" s="12"/>
      <c r="BJ42" s="12"/>
    </row>
    <row r="43" spans="1:62" s="6" customFormat="1" ht="39.950000000000003" customHeight="1" thickBot="1">
      <c r="A43" s="138">
        <v>5</v>
      </c>
      <c r="B43" s="139" t="s">
        <v>269</v>
      </c>
      <c r="C43" s="139" t="s">
        <v>89</v>
      </c>
      <c r="D43" s="139" t="s">
        <v>173</v>
      </c>
      <c r="E43" s="134">
        <v>9</v>
      </c>
      <c r="F43" s="134">
        <v>12</v>
      </c>
      <c r="G43" s="134" t="s">
        <v>21</v>
      </c>
      <c r="H43" s="134">
        <v>13</v>
      </c>
      <c r="I43" s="134" t="s">
        <v>21</v>
      </c>
      <c r="J43" s="134">
        <v>9</v>
      </c>
      <c r="K43" s="134" t="s">
        <v>21</v>
      </c>
      <c r="L43" s="134">
        <v>14</v>
      </c>
      <c r="M43" s="134">
        <v>14</v>
      </c>
      <c r="N43" s="134">
        <v>14</v>
      </c>
      <c r="O43" s="134">
        <v>12</v>
      </c>
      <c r="P43" s="134">
        <v>11</v>
      </c>
      <c r="Q43" s="113">
        <f>IF(R43=0,"",S43/R43)</f>
        <v>10.678571428571429</v>
      </c>
      <c r="R43" s="62">
        <f>SUMIF(E43:K43,"&gt;0",$E$7:$K$7)</f>
        <v>14</v>
      </c>
      <c r="S43" s="62">
        <f>SUMPRODUCT($E$7:$K$7,E43:K43)</f>
        <v>149.5</v>
      </c>
      <c r="T43" s="62">
        <f>SUMIF(L43:P43,"&gt;0",$L$7:$P$7)</f>
        <v>5</v>
      </c>
      <c r="U43" s="62">
        <f>SUMPRODUCT($L$7:$P$7,L43:P43)</f>
        <v>65</v>
      </c>
      <c r="V43" s="79">
        <f>IF(T43=0,"",U43/T43)</f>
        <v>13</v>
      </c>
      <c r="W43" s="79" t="str">
        <f>IF(OR(COUNTIF(E43:P43,"abs")&gt;0,COUNTIF(E43:P43,"j")&gt;0,R43=0,T43=0),"",(S43+U43)/(R43+T43))</f>
        <v/>
      </c>
      <c r="X43" s="63">
        <f>S43+U43</f>
        <v>214.5</v>
      </c>
      <c r="Y43" s="64" t="str">
        <f>IF(OR((X43&lt;AJ43*0.885),AH43&gt;0,AG43="ABS",X43=0),"",IF((AH43=0),"LPGD",FIXED(X43-AJ43*0.9,0)&amp;" / lpgd  ?"))</f>
        <v/>
      </c>
      <c r="Z43" s="65" t="str">
        <f>IF(OR((X43&lt;AJ43*0.785),AH43&gt;2,AG43="ABS",LEN(Y43)&gt;1,X43=0),"",IF((AH43=0)," GD ",FIXED(X43-AJ43*0.8,0)&amp;" / gd  ?"))</f>
        <v/>
      </c>
      <c r="AA43" s="66" t="str">
        <f>IF(OR((X43&lt;AJ43*0.685),AH43&gt;2,LEN(Z43)&gt;1,LEN(Y43)&gt;1,X43=0,AG43="ABS"),"",IF((AH43=0),"Dist",FIXED(X43-AJ43*0.7,0)&amp;" d  ?"))</f>
        <v/>
      </c>
      <c r="AB43" s="67" t="str">
        <f>IF(OR((X43&lt;AJ43*0.575),AH43&gt;2,AG43="ABS",X43=0),"Aj",IF(LEN(AA43)+LEN(Z43)+LEN(Y43)&gt;3,"",IF(X43&lt;AJ43*0.6,"Aj ? : "&amp;FIXED(X43-AJ43*0.6,0)," S ")))</f>
        <v>Aj</v>
      </c>
      <c r="AC43" s="78" t="str">
        <f>IF(AB43&lt;&gt;"",AB43,IF(AA43&lt;&gt;"",AA43,IF(Z43&lt;&gt;"",Z43,Y43)))</f>
        <v>Aj</v>
      </c>
      <c r="AD43" s="68">
        <f>COUNTIF(E43:P43,"&lt;10")</f>
        <v>2</v>
      </c>
      <c r="AE43" s="69">
        <f ca="1">SUMIF(E43:P43,"&gt;9",E$5)+SUMIF(E43:P43,"d",E$5)</f>
        <v>36</v>
      </c>
      <c r="AF43" s="69">
        <f ca="1">SUMIF(E43:P43,"&gt;11",E$5:P$5)+SUMIF(E43:P43,"d",E$5)</f>
        <v>29</v>
      </c>
      <c r="AG43" s="89" t="str">
        <f>IF(OR(COUNTIF(E43:P43,"abs")&gt;0,COUNTIF(E43:P43,"")&gt;0),"ABS",IF(COUNTIF(E43:P43,"d")&gt;0,"! D !",IF(COUNTIF(E43:P43,"j")&gt;0,"ABS j",IF(COUNTIF(E43:P43,"Etl")&gt;0,"POUR","Tt"))))</f>
        <v>ABS</v>
      </c>
      <c r="AH43" s="90">
        <f>COUNTIF(E43:P43,9)+COUNTIF(E43:P43,8)*2+COUNTIF(E43:P43,"&lt;8")*3</f>
        <v>2</v>
      </c>
      <c r="AI43" s="91">
        <f>COUNTIF(E43:P43,"&lt;10")*10-SUMIF(E43:P43,"&lt;10",E43:P43)</f>
        <v>2</v>
      </c>
      <c r="AJ43" s="91">
        <f>(R43+T43)*20</f>
        <v>380</v>
      </c>
      <c r="AK43" s="92">
        <f>IF(AJ43=0,"",X43/AJ43*100)</f>
        <v>56.447368421052637</v>
      </c>
      <c r="AL43" s="70"/>
      <c r="AM43" s="82" t="str">
        <f ca="1">IF(AND(AE43&gt;47,AC43="Aj"),((IF(ISNONTEXT(E43),(IF(E43&gt;9,E43*E$7,0)))+IF(ISNONTEXT(F43),(IF(F43&gt;9,F43*F$7,0)))+IF(ISNONTEXT(G43),(IF(G43&gt;9,G43*G$7,0)))+IF(ISNONTEXT(H43),(IF(H43&gt;9,H43*H$7,0)))+IF(ISNONTEXT(I43),(IF(I43&gt;9,I43*I$7,0)))+IF(ISNONTEXT(J43),IF(J43&gt;9,J43*J$7,0)))+IF(ISNONTEXT(K43),(IF(K43&gt;9,K43*K$7,0)))+IF(ISNONTEXT(L43),(IF(L43&gt;9,L43*L$7,0)))+IF(ISNONTEXT(M43),(IF(M43&gt;9,M43*M$7,0)))+IF(ISNONTEXT(N43),(IF(N43&gt;9,N43*N$7,0)))+IF(ISNONTEXT(O43),(IF(O43&gt;9,O43*O$7,0)))+IF(ISNONTEXT(#REF!),(IF(#REF!&gt;9,#REF!*#REF!,0)))+IF(ISNONTEXT(P43),(IF(P43&gt;9,P43*P$7,0))))/SUMIF(E43:P43,"&gt;9",$E$7:$P$7),"")</f>
        <v/>
      </c>
      <c r="AN43" s="111"/>
      <c r="AO43" s="6">
        <f>IF(AN43="LPGD",1,IF(AN43="Grde Dis,",2,IF(AN43="Distinction",3,IF(AN43="satisfait",4,IF(AN43="ajourné",5,6)))))</f>
        <v>1</v>
      </c>
      <c r="AP43" s="119"/>
      <c r="AQ43" s="156"/>
      <c r="AR43" s="158"/>
      <c r="BI43" s="12"/>
      <c r="BJ43" s="12"/>
    </row>
    <row r="44" spans="1:62" s="6" customFormat="1" ht="39.950000000000003" customHeight="1" thickBot="1">
      <c r="A44" s="138">
        <v>30</v>
      </c>
      <c r="B44" s="154" t="s">
        <v>270</v>
      </c>
      <c r="C44" s="154" t="s">
        <v>90</v>
      </c>
      <c r="D44" s="154" t="s">
        <v>174</v>
      </c>
      <c r="E44" s="134">
        <v>12</v>
      </c>
      <c r="F44" s="134">
        <v>13</v>
      </c>
      <c r="G44" s="134">
        <v>13</v>
      </c>
      <c r="H44" s="134">
        <v>10</v>
      </c>
      <c r="I44" s="134" t="s">
        <v>21</v>
      </c>
      <c r="J44" s="134">
        <v>12</v>
      </c>
      <c r="K44" s="134">
        <v>7</v>
      </c>
      <c r="L44" s="134">
        <v>13</v>
      </c>
      <c r="M44" s="134">
        <v>12</v>
      </c>
      <c r="N44" s="134">
        <v>14</v>
      </c>
      <c r="O44" s="134">
        <v>12</v>
      </c>
      <c r="P44" s="134">
        <v>15</v>
      </c>
      <c r="Q44" s="113">
        <f>IF(R44=0,"",S44/R44)</f>
        <v>10.826923076923077</v>
      </c>
      <c r="R44" s="62">
        <f>SUMIF(E44:K44,"&gt;0",$E$7:$K$7)</f>
        <v>26</v>
      </c>
      <c r="S44" s="62">
        <f>SUMPRODUCT($E$7:$K$7,E44:K44)</f>
        <v>281.5</v>
      </c>
      <c r="T44" s="62">
        <f>SUMIF(L44:P44,"&gt;0",$L$7:$P$7)</f>
        <v>5</v>
      </c>
      <c r="U44" s="62">
        <f>SUMPRODUCT($L$7:$P$7,L44:P44)</f>
        <v>66</v>
      </c>
      <c r="V44" s="79">
        <f>IF(T44=0,"",U44/T44)</f>
        <v>13.2</v>
      </c>
      <c r="W44" s="79" t="str">
        <f>IF(OR(COUNTIF(E44:P44,"abs")&gt;0,COUNTIF(E44:P44,"j")&gt;0,R44=0,T44=0),"",(S44+U44)/(R44+T44))</f>
        <v/>
      </c>
      <c r="X44" s="63">
        <f>S44+U44</f>
        <v>347.5</v>
      </c>
      <c r="Y44" s="64" t="str">
        <f>IF(OR((X44&lt;AJ44*0.885),AH44&gt;0,AG44="ABS",X44=0),"",IF((AH44=0),"LPGD",FIXED(X44-AJ44*0.9,0)&amp;" / lpgd  ?"))</f>
        <v/>
      </c>
      <c r="Z44" s="65" t="str">
        <f>IF(OR((X44&lt;AJ44*0.785),AH44&gt;2,AG44="ABS",LEN(Y44)&gt;1,X44=0),"",IF((AH44=0)," GD ",FIXED(X44-AJ44*0.8,0)&amp;" / gd  ?"))</f>
        <v/>
      </c>
      <c r="AA44" s="66" t="str">
        <f>IF(OR((X44&lt;AJ44*0.685),AH44&gt;2,LEN(Z44)&gt;1,LEN(Y44)&gt;1,X44=0,AG44="ABS"),"",IF((AH44=0),"Dist",FIXED(X44-AJ44*0.7,0)&amp;" d  ?"))</f>
        <v/>
      </c>
      <c r="AB44" s="67" t="str">
        <f>IF(OR((X44&lt;AJ44*0.575),AH44&gt;2,AG44="ABS",X44=0),"Aj",IF(LEN(AA44)+LEN(Z44)+LEN(Y44)&gt;3,"",IF(X44&lt;AJ44*0.6,"Aj ? : "&amp;FIXED(X44-AJ44*0.6,0)," S ")))</f>
        <v>Aj</v>
      </c>
      <c r="AC44" s="78" t="str">
        <f>IF(AB44&lt;&gt;"",AB44,IF(AA44&lt;&gt;"",AA44,IF(Z44&lt;&gt;"",Z44,Y44)))</f>
        <v>Aj</v>
      </c>
      <c r="AD44" s="68">
        <f>COUNTIF(E44:P44,"&lt;10")</f>
        <v>1</v>
      </c>
      <c r="AE44" s="69">
        <f ca="1">SUMIF(E44:P44,"&gt;9",E$5)+SUMIF(E44:P44,"d",E$5)</f>
        <v>50</v>
      </c>
      <c r="AF44" s="69">
        <f ca="1">SUMIF(E44:P44,"&gt;11",E$5:P$5)+SUMIF(E44:P44,"d",E$5)</f>
        <v>45</v>
      </c>
      <c r="AG44" s="89" t="str">
        <f>IF(OR(COUNTIF(E44:P44,"abs")&gt;0,COUNTIF(E44:P44,"")&gt;0),"ABS",IF(COUNTIF(E44:P44,"d")&gt;0,"! D !",IF(COUNTIF(E44:P44,"j")&gt;0,"ABS j",IF(COUNTIF(E44:P44,"Etl")&gt;0,"POUR","Tt"))))</f>
        <v>ABS</v>
      </c>
      <c r="AH44" s="90">
        <f>COUNTIF(E44:P44,9)+COUNTIF(E44:P44,8)*2+COUNTIF(E44:P44,"&lt;8")*3</f>
        <v>3</v>
      </c>
      <c r="AI44" s="91">
        <f>COUNTIF(E44:P44,"&lt;10")*10-SUMIF(E44:P44,"&lt;10",E44:P44)</f>
        <v>3</v>
      </c>
      <c r="AJ44" s="91">
        <f>(R44+T44)*20</f>
        <v>620</v>
      </c>
      <c r="AK44" s="92">
        <f>IF(AJ44=0,"",X44/AJ44*100)</f>
        <v>56.048387096774185</v>
      </c>
      <c r="AL44" s="70"/>
      <c r="AM44" s="82"/>
      <c r="AN44" s="111"/>
      <c r="AO44" s="6">
        <f>IF(AN44="LPGD",1,IF(AN44="Grde Dis,",2,IF(AN44="Distinction",3,IF(AN44="satisfait",4,IF(AN44="ajourné",5,6)))))</f>
        <v>1</v>
      </c>
      <c r="AQ44" s="156"/>
      <c r="AR44" s="158"/>
      <c r="BI44" s="12"/>
      <c r="BJ44" s="12"/>
    </row>
    <row r="45" spans="1:62" s="6" customFormat="1" ht="39.950000000000003" customHeight="1" thickBot="1">
      <c r="A45" s="138">
        <v>64</v>
      </c>
      <c r="B45" s="139" t="s">
        <v>271</v>
      </c>
      <c r="C45" s="139" t="s">
        <v>91</v>
      </c>
      <c r="D45" s="139" t="s">
        <v>175</v>
      </c>
      <c r="E45" s="134">
        <v>7</v>
      </c>
      <c r="F45" s="134">
        <v>11</v>
      </c>
      <c r="G45" s="134">
        <v>12</v>
      </c>
      <c r="H45" s="134">
        <v>10</v>
      </c>
      <c r="I45" s="134">
        <v>13</v>
      </c>
      <c r="J45" s="134">
        <v>14</v>
      </c>
      <c r="K45" s="134">
        <v>10</v>
      </c>
      <c r="L45" s="134">
        <v>12</v>
      </c>
      <c r="M45" s="134">
        <v>13</v>
      </c>
      <c r="N45" s="134">
        <v>13</v>
      </c>
      <c r="O45" s="134">
        <v>8</v>
      </c>
      <c r="P45" s="134">
        <v>14</v>
      </c>
      <c r="Q45" s="113">
        <f>IF(R45=0,"",S45/R45)</f>
        <v>11.051724137931034</v>
      </c>
      <c r="R45" s="62">
        <f>SUMIF(E45:K45,"&gt;0",$E$7:$K$7)</f>
        <v>29</v>
      </c>
      <c r="S45" s="62">
        <f>SUMPRODUCT($E$7:$K$7,E45:K45)</f>
        <v>320.5</v>
      </c>
      <c r="T45" s="62">
        <f>SUMIF(L45:P45,"&gt;0",$L$7:$P$7)</f>
        <v>5</v>
      </c>
      <c r="U45" s="62">
        <f>SUMPRODUCT($L$7:$P$7,L45:P45)</f>
        <v>60</v>
      </c>
      <c r="V45" s="79"/>
      <c r="W45" s="79"/>
      <c r="X45" s="63">
        <f>S45+U45</f>
        <v>380.5</v>
      </c>
      <c r="Y45" s="64" t="str">
        <f>IF(OR((X45&lt;AJ45*0.885),AH45&gt;0,AG45="ABS",X45=0),"",IF((AH45=0),"LPGD",FIXED(X45-AJ45*0.9,0)&amp;" / lpgd  ?"))</f>
        <v/>
      </c>
      <c r="Z45" s="65" t="str">
        <f>IF(OR((X45&lt;AJ45*0.785),AH45&gt;2,AG45="ABS",LEN(Y45)&gt;1,X45=0),"",IF((AH45=0)," GD ",FIXED(X45-AJ45*0.8,0)&amp;" / gd  ?"))</f>
        <v/>
      </c>
      <c r="AA45" s="66" t="str">
        <f>IF(OR((X45&lt;AJ45*0.685),AH45&gt;2,LEN(Z45)&gt;1,LEN(Y45)&gt;1,X45=0,AG45="ABS"),"",IF((AH45=0),"Dist",FIXED(X45-AJ45*0.7,0)&amp;" d  ?"))</f>
        <v/>
      </c>
      <c r="AB45" s="67" t="str">
        <f>IF(OR((X45&lt;AJ45*0.575),AH45&gt;2,AG45="ABS",X45=0),"Aj",IF(LEN(AA45)+LEN(Z45)+LEN(Y45)&gt;3,"",IF(X45&lt;AJ45*0.6,"Aj ? : "&amp;FIXED(X45-AJ45*0.6,0)," S ")))</f>
        <v>Aj</v>
      </c>
      <c r="AC45" s="78" t="str">
        <f>IF(AB45&lt;&gt;"",AB45,IF(AA45&lt;&gt;"",AA45,IF(Z45&lt;&gt;"",Z45,Y45)))</f>
        <v>Aj</v>
      </c>
      <c r="AD45" s="68">
        <f>COUNTIF(E45:P45,"&lt;10")</f>
        <v>2</v>
      </c>
      <c r="AE45" s="69">
        <f ca="1">SUMIF(E45:P45,"&gt;9",E$5)+SUMIF(E45:P45,"d",E$5)</f>
        <v>45</v>
      </c>
      <c r="AF45" s="69">
        <f ca="1">SUMIF(E45:P45,"&gt;11",E$5:P$5)+SUMIF(E45:P45,"d",E$5)</f>
        <v>28</v>
      </c>
      <c r="AG45" s="89" t="str">
        <f>IF(OR(COUNTIF(E45:P45,"abs")&gt;0,COUNTIF(E45:P45,"")&gt;0),"ABS",IF(COUNTIF(E45:P45,"d")&gt;0,"! D !",IF(COUNTIF(E45:P45,"j")&gt;0,"ABS j",IF(COUNTIF(E45:P45,"Etl")&gt;0,"POUR","Tt"))))</f>
        <v>Tt</v>
      </c>
      <c r="AH45" s="90">
        <f>COUNTIF(E45:P45,9)+COUNTIF(E45:P45,8)*2+COUNTIF(E45:P45,"&lt;8")*3</f>
        <v>5</v>
      </c>
      <c r="AI45" s="91">
        <f>COUNTIF(E45:P45,"&lt;10")*10-SUMIF(E45:P45,"&lt;10",E45:P45)</f>
        <v>5</v>
      </c>
      <c r="AJ45" s="91">
        <f>(R45+T45)*20</f>
        <v>680</v>
      </c>
      <c r="AK45" s="92">
        <f>IF(AJ45=0,"",X45/AJ45*100)</f>
        <v>55.955882352941174</v>
      </c>
      <c r="AL45" s="70"/>
      <c r="AM45" s="82"/>
      <c r="AN45" s="111"/>
      <c r="AO45"/>
      <c r="AP45"/>
      <c r="AQ45" s="157"/>
      <c r="AR45" s="158"/>
      <c r="BI45" s="12"/>
      <c r="BJ45" s="12"/>
    </row>
    <row r="46" spans="1:62" s="6" customFormat="1" ht="39.950000000000003" customHeight="1" thickBot="1">
      <c r="A46" s="138">
        <v>18</v>
      </c>
      <c r="B46" s="154" t="s">
        <v>272</v>
      </c>
      <c r="C46" s="154" t="s">
        <v>92</v>
      </c>
      <c r="D46" s="154" t="s">
        <v>176</v>
      </c>
      <c r="E46" s="134">
        <v>11</v>
      </c>
      <c r="F46" s="134">
        <v>10</v>
      </c>
      <c r="G46" s="134">
        <v>7</v>
      </c>
      <c r="H46" s="134">
        <v>16</v>
      </c>
      <c r="I46" s="134">
        <v>10</v>
      </c>
      <c r="J46" s="134">
        <v>13</v>
      </c>
      <c r="K46" s="134">
        <v>11</v>
      </c>
      <c r="L46" s="134">
        <v>15</v>
      </c>
      <c r="M46" s="134">
        <v>13</v>
      </c>
      <c r="N46" s="134">
        <v>13</v>
      </c>
      <c r="O46" s="134">
        <v>10</v>
      </c>
      <c r="P46" s="134">
        <v>14</v>
      </c>
      <c r="Q46" s="113">
        <f>IF(R46=0,"",S46/R46)</f>
        <v>10.758620689655173</v>
      </c>
      <c r="R46" s="62">
        <f>SUMIF(E46:K46,"&gt;0",$E$7:$K$7)</f>
        <v>29</v>
      </c>
      <c r="S46" s="62">
        <f>SUMPRODUCT($E$7:$K$7,E46:K46)</f>
        <v>312</v>
      </c>
      <c r="T46" s="62">
        <f>SUMIF(L46:P46,"&gt;0",$L$7:$P$7)</f>
        <v>5</v>
      </c>
      <c r="U46" s="62">
        <f>SUMPRODUCT($L$7:$P$7,L46:P46)</f>
        <v>65</v>
      </c>
      <c r="V46" s="79">
        <f>IF(T46=0,"",U46/T46)</f>
        <v>13</v>
      </c>
      <c r="W46" s="79">
        <f>IF(OR(COUNTIF(E46:P46,"abs")&gt;0,COUNTIF(E46:P46,"j")&gt;0,R46=0,T46=0),"",(S46+U46)/(R46+T46))</f>
        <v>11.088235294117647</v>
      </c>
      <c r="X46" s="63">
        <f>S46+U46</f>
        <v>377</v>
      </c>
      <c r="Y46" s="64" t="str">
        <f>IF(OR((X46&lt;AJ46*0.885),AH46&gt;0,AG46="ABS",X46=0),"",IF((AH46=0),"LPGD",FIXED(X46-AJ46*0.9,0)&amp;" / lpgd  ?"))</f>
        <v/>
      </c>
      <c r="Z46" s="65" t="str">
        <f>IF(OR((X46&lt;AJ46*0.785),AH46&gt;2,AG46="ABS",LEN(Y46)&gt;1,X46=0),"",IF((AH46=0)," GD ",FIXED(X46-AJ46*0.8,0)&amp;" / gd  ?"))</f>
        <v/>
      </c>
      <c r="AA46" s="66" t="str">
        <f>IF(OR((X46&lt;AJ46*0.685),AH46&gt;2,LEN(Z46)&gt;1,LEN(Y46)&gt;1,X46=0,AG46="ABS"),"",IF((AH46=0),"Dist",FIXED(X46-AJ46*0.7,0)&amp;" d  ?"))</f>
        <v/>
      </c>
      <c r="AB46" s="67" t="str">
        <f>IF(OR((X46&lt;AJ46*0.575),AH46&gt;2,AG46="ABS",X46=0),"Aj",IF(LEN(AA46)+LEN(Z46)+LEN(Y46)&gt;3,"",IF(X46&lt;AJ46*0.6,"Aj ? : "&amp;FIXED(X46-AJ46*0.6,0)," S ")))</f>
        <v>Aj</v>
      </c>
      <c r="AC46" s="78" t="str">
        <f>IF(AB46&lt;&gt;"",AB46,IF(AA46&lt;&gt;"",AA46,IF(Z46&lt;&gt;"",Z46,Y46)))</f>
        <v>Aj</v>
      </c>
      <c r="AD46" s="68">
        <f>COUNTIF(E46:P46,"&lt;10")</f>
        <v>1</v>
      </c>
      <c r="AE46" s="69">
        <f ca="1">SUMIF(E46:P46,"&gt;9",E$5)+SUMIF(E46:P46,"d",E$5)</f>
        <v>55</v>
      </c>
      <c r="AF46" s="69">
        <f ca="1">SUMIF(E46:P46,"&gt;11",E$5:P$5)+SUMIF(E46:P46,"d",E$5)</f>
        <v>25</v>
      </c>
      <c r="AG46" s="89" t="str">
        <f>IF(OR(COUNTIF(E46:P46,"abs")&gt;0,COUNTIF(E46:P46,"")&gt;0),"ABS",IF(COUNTIF(E46:P46,"d")&gt;0,"! D !",IF(COUNTIF(E46:P46,"j")&gt;0,"ABS j",IF(COUNTIF(E46:P46,"Etl")&gt;0,"POUR","Tt"))))</f>
        <v>Tt</v>
      </c>
      <c r="AH46" s="90">
        <f>COUNTIF(E46:P46,9)+COUNTIF(E46:P46,8)*2+COUNTIF(E46:P46,"&lt;8")*3</f>
        <v>3</v>
      </c>
      <c r="AI46" s="91">
        <f>COUNTIF(E46:P46,"&lt;10")*10-SUMIF(E46:P46,"&lt;10",E46:P46)</f>
        <v>3</v>
      </c>
      <c r="AJ46" s="91">
        <f>(R46+T46)*20</f>
        <v>680</v>
      </c>
      <c r="AK46" s="92">
        <f>IF(AJ46=0,"",X46/AJ46*100)</f>
        <v>55.441176470588239</v>
      </c>
      <c r="AL46" s="70"/>
      <c r="AM46" s="82" t="e">
        <f ca="1">IF(AND(AE46&gt;47,AC46="Aj"),((IF(ISNONTEXT(E46),(IF(E46&gt;9,E46*E$7,0)))+IF(ISNONTEXT(F46),(IF(F46&gt;9,F46*F$7,0)))+IF(ISNONTEXT(G46),(IF(G46&gt;9,G46*G$7,0)))+IF(ISNONTEXT(H46),(IF(H46&gt;9,H46*H$7,0)))+IF(ISNONTEXT(I46),(IF(I46&gt;9,I46*I$7,0)))+IF(ISNONTEXT(J46),IF(J46&gt;9,J46*J$7,0)))+IF(ISNONTEXT(K46),(IF(K46&gt;9,K46*K$7,0)))+IF(ISNONTEXT(L46),(IF(L46&gt;9,L46*L$7,0)))+IF(ISNONTEXT(M46),(IF(M46&gt;9,M46*M$7,0)))+IF(ISNONTEXT(N46),(IF(N46&gt;9,N46*N$7,0)))+IF(ISNONTEXT(O46),(IF(O46&gt;9,O46*O$7,0)))+IF(ISNONTEXT(#REF!),(IF(#REF!&gt;9,#REF!*#REF!,0)))+IF(ISNONTEXT(P46),(IF(P46&gt;9,P46*P$7,0))))/SUMIF(E46:P46,"&gt;9",$E$7:$P$7),"")</f>
        <v>#REF!</v>
      </c>
      <c r="AN46" s="111"/>
      <c r="AO46" s="6">
        <f>IF(AN46="LPGD",1,IF(AN46="Grde Dis,",2,IF(AN46="Distinction",3,IF(AN46="satisfait",4,IF(AN46="ajourné",5,6)))))</f>
        <v>1</v>
      </c>
      <c r="AQ46" s="156"/>
      <c r="AR46" s="158"/>
      <c r="BI46" s="12"/>
      <c r="BJ46" s="12"/>
    </row>
    <row r="47" spans="1:62" s="6" customFormat="1" ht="39.950000000000003" customHeight="1" thickBot="1">
      <c r="A47" s="138">
        <v>82</v>
      </c>
      <c r="B47" s="139" t="s">
        <v>273</v>
      </c>
      <c r="C47" s="139" t="s">
        <v>93</v>
      </c>
      <c r="D47" s="139" t="s">
        <v>177</v>
      </c>
      <c r="E47" s="134">
        <v>8</v>
      </c>
      <c r="F47" s="134">
        <v>13</v>
      </c>
      <c r="G47" s="134">
        <v>10</v>
      </c>
      <c r="H47" s="134">
        <v>12</v>
      </c>
      <c r="I47" s="134">
        <v>15</v>
      </c>
      <c r="J47" s="134">
        <v>11</v>
      </c>
      <c r="K47" s="134">
        <v>8</v>
      </c>
      <c r="L47" s="134">
        <v>15</v>
      </c>
      <c r="M47" s="134">
        <v>15</v>
      </c>
      <c r="N47" s="134">
        <v>14</v>
      </c>
      <c r="O47" s="134">
        <v>10</v>
      </c>
      <c r="P47" s="134">
        <v>14</v>
      </c>
      <c r="Q47" s="113">
        <f>IF(R47=0,"",S47/R47)</f>
        <v>10.603448275862069</v>
      </c>
      <c r="R47" s="62">
        <f>SUMIF(E47:K47,"&gt;0",$E$7:$K$7)</f>
        <v>29</v>
      </c>
      <c r="S47" s="62">
        <f>SUMPRODUCT($E$7:$K$7,E47:K47)</f>
        <v>307.5</v>
      </c>
      <c r="T47" s="62">
        <f>SUMIF(L47:P47,"&gt;0",$L$7:$P$7)</f>
        <v>5</v>
      </c>
      <c r="U47" s="62">
        <f>SUMPRODUCT($L$7:$P$7,L47:P47)</f>
        <v>68</v>
      </c>
      <c r="V47" s="79">
        <f>IF(T47=0,"",U47/T47)</f>
        <v>13.6</v>
      </c>
      <c r="W47" s="79"/>
      <c r="X47" s="63">
        <f>S47+U47</f>
        <v>375.5</v>
      </c>
      <c r="Y47" s="64" t="str">
        <f>IF(OR((X47&lt;AJ47*0.885),AH47&gt;0,AG47="ABS",X47=0),"",IF((AH47=0),"LPGD",FIXED(X47-AJ47*0.9,0)&amp;" / lpgd  ?"))</f>
        <v/>
      </c>
      <c r="Z47" s="65" t="str">
        <f>IF(OR((X47&lt;AJ47*0.785),AH47&gt;2,AG47="ABS",LEN(Y47)&gt;1,X47=0),"",IF((AH47=0)," GD ",FIXED(X47-AJ47*0.8,0)&amp;" / gd  ?"))</f>
        <v/>
      </c>
      <c r="AA47" s="66" t="str">
        <f>IF(OR((X47&lt;AJ47*0.685),AH47&gt;2,LEN(Z47)&gt;1,LEN(Y47)&gt;1,X47=0,AG47="ABS"),"",IF((AH47=0),"Dist",FIXED(X47-AJ47*0.7,0)&amp;" d  ?"))</f>
        <v/>
      </c>
      <c r="AB47" s="67" t="str">
        <f>IF(OR((X47&lt;AJ47*0.575),AH47&gt;2,AG47="ABS",X47=0),"Aj",IF(LEN(AA47)+LEN(Z47)+LEN(Y47)&gt;3,"",IF(X47&lt;AJ47*0.6,"Aj ? : "&amp;FIXED(X47-AJ47*0.6,0)," S ")))</f>
        <v>Aj</v>
      </c>
      <c r="AC47" s="78" t="str">
        <f>IF(AB47&lt;&gt;"",AB47,IF(AA47&lt;&gt;"",AA47,IF(Z47&lt;&gt;"",Z47,Y47)))</f>
        <v>Aj</v>
      </c>
      <c r="AD47" s="68">
        <f>COUNTIF(E47:P47,"&lt;10")</f>
        <v>2</v>
      </c>
      <c r="AE47" s="69">
        <f ca="1">SUMIF(E47:P47,"&gt;9",E$5)+SUMIF(E47:P47,"d",E$5)</f>
        <v>48</v>
      </c>
      <c r="AF47" s="69">
        <f ca="1">SUMIF(E47:P47,"&gt;11",E$5:P$5)+SUMIF(E47:P47,"d",E$5)</f>
        <v>29</v>
      </c>
      <c r="AG47" s="89" t="str">
        <f>IF(OR(COUNTIF(E47:P47,"abs")&gt;0,COUNTIF(E47:P47,"")&gt;0),"ABS",IF(COUNTIF(E47:P47,"d")&gt;0,"! D !",IF(COUNTIF(E47:P47,"j")&gt;0,"ABS j",IF(COUNTIF(E47:P47,"Etl")&gt;0,"POUR","Tt"))))</f>
        <v>Tt</v>
      </c>
      <c r="AH47" s="90">
        <f>COUNTIF(E47:P47,9)+COUNTIF(E47:P47,8)*2+COUNTIF(E47:P47,"&lt;8")*3</f>
        <v>4</v>
      </c>
      <c r="AI47" s="91">
        <f>COUNTIF(E47:P47,"&lt;10")*10-SUMIF(E47:P47,"&lt;10",E47:P47)</f>
        <v>4</v>
      </c>
      <c r="AJ47" s="91">
        <f>(R47+T47)*20</f>
        <v>680</v>
      </c>
      <c r="AK47" s="92">
        <f>IF(AJ47=0,"",X47/AJ47*100)</f>
        <v>55.220588235294123</v>
      </c>
      <c r="AL47" s="70"/>
      <c r="AM47" s="82" t="e">
        <f ca="1">IF(AND(AE47&gt;47,AC47="Aj"),((IF(ISNONTEXT(E47),(IF(E47&gt;9,E47*E$7,0)))+IF(ISNONTEXT(F47),(IF(F47&gt;9,F47*F$7,0)))+IF(ISNONTEXT(G47),(IF(G47&gt;9,G47*G$7,0)))+IF(ISNONTEXT(H47),(IF(H47&gt;9,H47*H$7,0)))+IF(ISNONTEXT(I47),(IF(I47&gt;9,I47*I$7,0)))+IF(ISNONTEXT(J47),IF(J47&gt;9,J47*J$7,0)))+IF(ISNONTEXT(K47),(IF(K47&gt;9,K47*K$7,0)))+IF(ISNONTEXT(L47),(IF(L47&gt;9,L47*L$7,0)))+IF(ISNONTEXT(M47),(IF(M47&gt;9,M47*M$7,0)))+IF(ISNONTEXT(N47),(IF(N47&gt;9,N47*N$7,0)))+IF(ISNONTEXT(O47),(IF(O47&gt;9,O47*O$7,0)))+IF(ISNONTEXT(#REF!),(IF(#REF!&gt;9,#REF!*#REF!,0)))+IF(ISNONTEXT(P47),(IF(P47&gt;9,P47*P$7,0))))/SUMIF(E47:P47,"&gt;9",$E$7:$P$7),"")</f>
        <v>#REF!</v>
      </c>
      <c r="AN47" s="111"/>
      <c r="AO47" s="6">
        <f>IF(AN47="LPGD",1,IF(AN47="Grde Dis,",2,IF(AN47="Distinction",3,IF(AN47="satisfait",4,IF(AN47="ajourné",5,6)))))</f>
        <v>1</v>
      </c>
      <c r="AQ47" s="156"/>
      <c r="AR47" s="158"/>
      <c r="BI47" s="12"/>
      <c r="BJ47" s="12"/>
    </row>
    <row r="48" spans="1:62" s="6" customFormat="1" ht="39.950000000000003" customHeight="1" thickBot="1">
      <c r="A48" s="138">
        <v>22</v>
      </c>
      <c r="B48" s="154" t="s">
        <v>274</v>
      </c>
      <c r="C48" s="154" t="s">
        <v>94</v>
      </c>
      <c r="D48" s="154" t="s">
        <v>178</v>
      </c>
      <c r="E48" s="134">
        <v>11</v>
      </c>
      <c r="F48" s="134">
        <v>12</v>
      </c>
      <c r="G48" s="134">
        <v>12</v>
      </c>
      <c r="H48" s="134">
        <v>12</v>
      </c>
      <c r="I48" s="134">
        <v>7</v>
      </c>
      <c r="J48" s="134">
        <v>10</v>
      </c>
      <c r="K48" s="134">
        <v>9</v>
      </c>
      <c r="L48" s="134">
        <v>16</v>
      </c>
      <c r="M48" s="134">
        <v>12</v>
      </c>
      <c r="N48" s="134">
        <v>14</v>
      </c>
      <c r="O48" s="134">
        <v>12</v>
      </c>
      <c r="P48" s="134">
        <v>15</v>
      </c>
      <c r="Q48" s="113">
        <f>IF(R48=0,"",S48/R48)</f>
        <v>10.379310344827585</v>
      </c>
      <c r="R48" s="62">
        <f>SUMIF(E48:K48,"&gt;0",$E$7:$K$7)</f>
        <v>29</v>
      </c>
      <c r="S48" s="62">
        <f>SUMPRODUCT($E$7:$K$7,E48:K48)</f>
        <v>301</v>
      </c>
      <c r="T48" s="62">
        <f>SUMIF(L48:P48,"&gt;0",$L$7:$P$7)</f>
        <v>5</v>
      </c>
      <c r="U48" s="62">
        <f>SUMPRODUCT($L$7:$P$7,L48:P48)</f>
        <v>69</v>
      </c>
      <c r="V48" s="79">
        <f>IF(T48=0,"",U48/T48)</f>
        <v>13.8</v>
      </c>
      <c r="W48" s="79">
        <f>IF(OR(COUNTIF(E48:P48,"abs")&gt;0,COUNTIF(E48:P48,"j")&gt;0,R48=0,T48=0),"",(S48+U48)/(R48+T48))</f>
        <v>10.882352941176471</v>
      </c>
      <c r="X48" s="63">
        <f>S48+U48</f>
        <v>370</v>
      </c>
      <c r="Y48" s="64" t="str">
        <f>IF(OR((X48&lt;AJ48*0.885),AH48&gt;0,AG48="ABS",X48=0),"",IF((AH48=0),"LPGD",FIXED(X48-AJ48*0.9,0)&amp;" / lpgd  ?"))</f>
        <v/>
      </c>
      <c r="Z48" s="65" t="str">
        <f>IF(OR((X48&lt;AJ48*0.785),AH48&gt;2,AG48="ABS",LEN(Y48)&gt;1,X48=0),"",IF((AH48=0)," GD ",FIXED(X48-AJ48*0.8,0)&amp;" / gd  ?"))</f>
        <v/>
      </c>
      <c r="AA48" s="66" t="str">
        <f>IF(OR((X48&lt;AJ48*0.685),AH48&gt;2,LEN(Z48)&gt;1,LEN(Y48)&gt;1,X48=0,AG48="ABS"),"",IF((AH48=0),"Dist",FIXED(X48-AJ48*0.7,0)&amp;" d  ?"))</f>
        <v/>
      </c>
      <c r="AB48" s="67" t="str">
        <f>IF(OR((X48&lt;AJ48*0.575),AH48&gt;2,AG48="ABS",X48=0),"Aj",IF(LEN(AA48)+LEN(Z48)+LEN(Y48)&gt;3,"",IF(X48&lt;AJ48*0.6,"Aj ? : "&amp;FIXED(X48-AJ48*0.6,0)," S ")))</f>
        <v>Aj</v>
      </c>
      <c r="AC48" s="78" t="str">
        <f>IF(AB48&lt;&gt;"",AB48,IF(AA48&lt;&gt;"",AA48,IF(Z48&lt;&gt;"",Z48,Y48)))</f>
        <v>Aj</v>
      </c>
      <c r="AD48" s="68">
        <f>COUNTIF(E48:P48,"&lt;10")</f>
        <v>2</v>
      </c>
      <c r="AE48" s="69">
        <f ca="1">SUMIF(E48:P48,"&gt;9",E$5)+SUMIF(E48:P48,"d",E$5)</f>
        <v>50</v>
      </c>
      <c r="AF48" s="69">
        <f ca="1">SUMIF(E48:P48,"&gt;11",E$5:P$5)+SUMIF(E48:P48,"d",E$5)</f>
        <v>41</v>
      </c>
      <c r="AG48" s="89" t="str">
        <f>IF(OR(COUNTIF(E48:P48,"abs")&gt;0,COUNTIF(E48:P48,"")&gt;0),"ABS",IF(COUNTIF(E48:P48,"d")&gt;0,"! D !",IF(COUNTIF(E48:P48,"j")&gt;0,"ABS j",IF(COUNTIF(E48:P48,"Etl")&gt;0,"POUR","Tt"))))</f>
        <v>Tt</v>
      </c>
      <c r="AH48" s="90">
        <f>COUNTIF(E48:P48,9)+COUNTIF(E48:P48,8)*2+COUNTIF(E48:P48,"&lt;8")*3</f>
        <v>4</v>
      </c>
      <c r="AI48" s="91">
        <f>COUNTIF(E48:P48,"&lt;10")*10-SUMIF(E48:P48,"&lt;10",E48:P48)</f>
        <v>4</v>
      </c>
      <c r="AJ48" s="91">
        <f>(R48+T48)*20</f>
        <v>680</v>
      </c>
      <c r="AK48" s="92">
        <f>IF(AJ48=0,"",X48/AJ48*100)</f>
        <v>54.411764705882348</v>
      </c>
      <c r="AL48" s="70"/>
      <c r="AM48" s="82"/>
      <c r="AN48" s="111"/>
      <c r="AO48"/>
      <c r="AP48"/>
      <c r="AQ48" s="157"/>
      <c r="AR48" s="159"/>
      <c r="BI48" s="12"/>
      <c r="BJ48" s="12"/>
    </row>
    <row r="49" spans="1:62" s="6" customFormat="1" ht="39.950000000000003" customHeight="1" thickBot="1">
      <c r="A49" s="138">
        <v>49</v>
      </c>
      <c r="B49" s="139" t="s">
        <v>275</v>
      </c>
      <c r="C49" s="139" t="s">
        <v>95</v>
      </c>
      <c r="D49" s="139" t="s">
        <v>179</v>
      </c>
      <c r="E49" s="75">
        <v>12</v>
      </c>
      <c r="F49" s="134">
        <v>14</v>
      </c>
      <c r="G49" s="75">
        <v>14</v>
      </c>
      <c r="H49" s="75">
        <v>15</v>
      </c>
      <c r="I49" s="75">
        <v>12</v>
      </c>
      <c r="J49" s="134">
        <v>12</v>
      </c>
      <c r="K49" s="134">
        <v>1</v>
      </c>
      <c r="L49" s="75">
        <v>15</v>
      </c>
      <c r="M49" s="75">
        <v>14</v>
      </c>
      <c r="N49" s="75">
        <v>14</v>
      </c>
      <c r="O49" s="75">
        <v>13</v>
      </c>
      <c r="P49" s="75">
        <v>15</v>
      </c>
      <c r="Q49" s="113">
        <f>IF(R49=0,"",S49/R49)</f>
        <v>10.258620689655173</v>
      </c>
      <c r="R49" s="62">
        <f>SUMIF(E49:K49,"&gt;0",$E$7:$K$7)</f>
        <v>29</v>
      </c>
      <c r="S49" s="62">
        <f>SUMPRODUCT($E$7:$K$7,E49:K49)</f>
        <v>297.5</v>
      </c>
      <c r="T49" s="62">
        <f>SUMIF(L49:P49,"&gt;0",$L$7:$P$7)</f>
        <v>5</v>
      </c>
      <c r="U49" s="62">
        <f>SUMPRODUCT($L$7:$P$7,L49:P49)</f>
        <v>71</v>
      </c>
      <c r="V49" s="79">
        <f>IF(T49=0,"",U49/T49)</f>
        <v>14.2</v>
      </c>
      <c r="W49" s="79"/>
      <c r="X49" s="63">
        <f>S49+U49</f>
        <v>368.5</v>
      </c>
      <c r="Y49" s="64" t="str">
        <f>IF(OR((X49&lt;AJ49*0.885),AH49&gt;0,AG49="ABS",X49=0),"",IF((AH49=0),"LPGD",FIXED(X49-AJ49*0.9,0)&amp;" / lpgd  ?"))</f>
        <v/>
      </c>
      <c r="Z49" s="65" t="str">
        <f>IF(OR((X49&lt;AJ49*0.785),AH49&gt;2,AG49="ABS",LEN(Y49)&gt;1,X49=0),"",IF((AH49=0)," GD ",FIXED(X49-AJ49*0.8,0)&amp;" / gd  ?"))</f>
        <v/>
      </c>
      <c r="AA49" s="66" t="str">
        <f>IF(OR((X49&lt;AJ49*0.685),AH49&gt;2,LEN(Z49)&gt;1,LEN(Y49)&gt;1,X49=0,AG49="ABS"),"",IF((AH49=0),"Dist",FIXED(X49-AJ49*0.7,0)&amp;" d  ?"))</f>
        <v/>
      </c>
      <c r="AB49" s="67" t="str">
        <f>IF(OR((X49&lt;AJ49*0.575),AH49&gt;2,AG49="ABS",X49=0),"Aj",IF(LEN(AA49)+LEN(Z49)+LEN(Y49)&gt;3,"",IF(X49&lt;AJ49*0.6,"Aj ? : "&amp;FIXED(X49-AJ49*0.6,0)," S ")))</f>
        <v>Aj</v>
      </c>
      <c r="AC49" s="78" t="str">
        <f>IF(AB49&lt;&gt;"",AB49,IF(AA49&lt;&gt;"",AA49,IF(Z49&lt;&gt;"",Z49,Y49)))</f>
        <v>Aj</v>
      </c>
      <c r="AD49" s="68">
        <f>COUNTIF(E49:P49,"&lt;10")</f>
        <v>1</v>
      </c>
      <c r="AE49" s="69">
        <f ca="1">SUMIF(E49:P49,"&gt;9",E$5)+SUMIF(E49:P49,"d",E$5)</f>
        <v>53</v>
      </c>
      <c r="AF49" s="69">
        <f ca="1">SUMIF(E49:P49,"&gt;11",E$5:P$5)+SUMIF(E49:P49,"d",E$5)</f>
        <v>53</v>
      </c>
      <c r="AG49" s="89" t="str">
        <f>IF(OR(COUNTIF(E49:P49,"abs")&gt;0,COUNTIF(E49:P49,"")&gt;0),"ABS",IF(COUNTIF(E49:P49,"d")&gt;0,"! D !",IF(COUNTIF(E49:P49,"j")&gt;0,"ABS j",IF(COUNTIF(E49:P49,"Etl")&gt;0,"POUR","Tt"))))</f>
        <v>Tt</v>
      </c>
      <c r="AH49" s="90">
        <f>COUNTIF(E49:P49,9)+COUNTIF(E49:P49,8)*2+COUNTIF(E49:P49,"&lt;8")*3</f>
        <v>3</v>
      </c>
      <c r="AI49" s="91">
        <f>COUNTIF(E49:P49,"&lt;10")*10-SUMIF(E49:P49,"&lt;10",E49:P49)</f>
        <v>9</v>
      </c>
      <c r="AJ49" s="91">
        <f>(R49+T49)*20</f>
        <v>680</v>
      </c>
      <c r="AK49" s="92">
        <f>IF(AJ49=0,"",X49/AJ49*100)</f>
        <v>54.191176470588232</v>
      </c>
      <c r="AL49" s="70"/>
      <c r="AM49" s="82" t="e">
        <f ca="1">IF(AND(AE49&gt;47,AC49="Aj"),((IF(ISNONTEXT(E49),(IF(E49&gt;9,E49*E$7,0)))+IF(ISNONTEXT(F49),(IF(F49&gt;9,F49*F$7,0)))+IF(ISNONTEXT(G49),(IF(G49&gt;9,G49*G$7,0)))+IF(ISNONTEXT(H49),(IF(H49&gt;9,H49*H$7,0)))+IF(ISNONTEXT(I49),(IF(I49&gt;9,I49*I$7,0)))+IF(ISNONTEXT(J49),IF(J49&gt;9,J49*J$7,0)))+IF(ISNONTEXT(K49),(IF(K49&gt;9,K49*K$7,0)))+IF(ISNONTEXT(L49),(IF(L49&gt;9,L49*L$7,0)))+IF(ISNONTEXT(M49),(IF(M49&gt;9,M49*M$7,0)))+IF(ISNONTEXT(N49),(IF(N49&gt;9,N49*N$7,0)))+IF(ISNONTEXT(O49),(IF(O49&gt;9,O49*O$7,0)))+IF(ISNONTEXT(#REF!),(IF(#REF!&gt;9,#REF!*#REF!,0)))+IF(ISNONTEXT(P49),(IF(P49&gt;9,P49*P$7,0))))/SUMIF(E49:P49,"&gt;9",$E$7:$P$7),"")</f>
        <v>#REF!</v>
      </c>
      <c r="AN49" s="111"/>
      <c r="AO49" s="6">
        <f>IF(AN49="LPGD",1,IF(AN49="Grde Dis,",2,IF(AN49="Distinction",3,IF(AN49="satisfait",4,IF(AN49="ajourné",5,6)))))</f>
        <v>1</v>
      </c>
      <c r="AQ49" s="156"/>
      <c r="AR49" s="159"/>
      <c r="BI49" s="12"/>
      <c r="BJ49" s="12"/>
    </row>
    <row r="50" spans="1:62" s="6" customFormat="1" ht="39.950000000000003" customHeight="1" thickBot="1">
      <c r="A50" s="138">
        <v>24</v>
      </c>
      <c r="B50" s="154" t="s">
        <v>276</v>
      </c>
      <c r="C50" s="154" t="s">
        <v>96</v>
      </c>
      <c r="D50" s="154" t="s">
        <v>180</v>
      </c>
      <c r="E50" s="134">
        <v>14</v>
      </c>
      <c r="F50" s="134">
        <v>10</v>
      </c>
      <c r="G50" s="134">
        <v>6</v>
      </c>
      <c r="H50" s="134">
        <v>11</v>
      </c>
      <c r="I50" s="134">
        <v>13</v>
      </c>
      <c r="J50" s="134">
        <v>11</v>
      </c>
      <c r="K50" s="134">
        <v>9</v>
      </c>
      <c r="L50" s="134">
        <v>16</v>
      </c>
      <c r="M50" s="134">
        <v>15</v>
      </c>
      <c r="N50" s="134">
        <v>14</v>
      </c>
      <c r="O50" s="134">
        <v>15</v>
      </c>
      <c r="P50" s="134">
        <v>12</v>
      </c>
      <c r="Q50" s="113">
        <f>IF(R50=0,"",S50/R50)</f>
        <v>10.017241379310345</v>
      </c>
      <c r="R50" s="62">
        <f>SUMIF(E50:K50,"&gt;0",$E$7:$K$7)</f>
        <v>29</v>
      </c>
      <c r="S50" s="62">
        <f>SUMPRODUCT($E$7:$K$7,E50:K50)</f>
        <v>290.5</v>
      </c>
      <c r="T50" s="62">
        <f>SUMIF(L50:P50,"&gt;0",$L$7:$P$7)</f>
        <v>5</v>
      </c>
      <c r="U50" s="62">
        <f>SUMPRODUCT($L$7:$P$7,L50:P50)</f>
        <v>72</v>
      </c>
      <c r="V50" s="79">
        <f>IF(T50=0,"",U50/T50)</f>
        <v>14.4</v>
      </c>
      <c r="W50" s="79">
        <f>IF(OR(COUNTIF(E50:P50,"abs")&gt;0,COUNTIF(E50:P50,"j")&gt;0,R50=0,T50=0),"",(S50+U50)/(R50+T50))</f>
        <v>10.661764705882353</v>
      </c>
      <c r="X50" s="63">
        <f>S50+U50</f>
        <v>362.5</v>
      </c>
      <c r="Y50" s="64" t="str">
        <f>IF(OR((X50&lt;AJ50*0.885),AH50&gt;0,AG50="ABS",X50=0),"",IF((AH50=0),"LPGD",FIXED(X50-AJ50*0.9,0)&amp;" / lpgd  ?"))</f>
        <v/>
      </c>
      <c r="Z50" s="65" t="str">
        <f>IF(OR((X50&lt;AJ50*0.785),AH50&gt;2,AG50="ABS",LEN(Y50)&gt;1,X50=0),"",IF((AH50=0)," GD ",FIXED(X50-AJ50*0.8,0)&amp;" / gd  ?"))</f>
        <v/>
      </c>
      <c r="AA50" s="66" t="str">
        <f>IF(OR((X50&lt;AJ50*0.685),AH50&gt;2,LEN(Z50)&gt;1,LEN(Y50)&gt;1,X50=0,AG50="ABS"),"",IF((AH50=0),"Dist",FIXED(X50-AJ50*0.7,0)&amp;" d  ?"))</f>
        <v/>
      </c>
      <c r="AB50" s="67" t="str">
        <f>IF(OR((X50&lt;AJ50*0.575),AH50&gt;2,AG50="ABS",X50=0),"Aj",IF(LEN(AA50)+LEN(Z50)+LEN(Y50)&gt;3,"",IF(X50&lt;AJ50*0.6,"Aj ? : "&amp;FIXED(X50-AJ50*0.6,0)," S ")))</f>
        <v>Aj</v>
      </c>
      <c r="AC50" s="78" t="str">
        <f>IF(AB50&lt;&gt;"",AB50,IF(AA50&lt;&gt;"",AA50,IF(Z50&lt;&gt;"",Z50,Y50)))</f>
        <v>Aj</v>
      </c>
      <c r="AD50" s="68">
        <f>COUNTIF(E50:P50,"&lt;10")</f>
        <v>2</v>
      </c>
      <c r="AE50" s="69">
        <f ca="1">SUMIF(E50:P50,"&gt;9",E$5)+SUMIF(E50:P50,"d",E$5)</f>
        <v>48</v>
      </c>
      <c r="AF50" s="69">
        <f ca="1">SUMIF(E50:P50,"&gt;11",E$5:P$5)+SUMIF(E50:P50,"d",E$5)</f>
        <v>34</v>
      </c>
      <c r="AG50" s="89" t="str">
        <f>IF(OR(COUNTIF(E50:P50,"abs")&gt;0,COUNTIF(E50:P50,"")&gt;0),"ABS",IF(COUNTIF(E50:P50,"d")&gt;0,"! D !",IF(COUNTIF(E50:P50,"j")&gt;0,"ABS j",IF(COUNTIF(E50:P50,"Etl")&gt;0,"POUR","Tt"))))</f>
        <v>Tt</v>
      </c>
      <c r="AH50" s="90">
        <f>COUNTIF(E50:P50,9)+COUNTIF(E50:P50,8)*2+COUNTIF(E50:P50,"&lt;8")*3</f>
        <v>4</v>
      </c>
      <c r="AI50" s="91">
        <f>COUNTIF(E50:P50,"&lt;10")*10-SUMIF(E50:P50,"&lt;10",E50:P50)</f>
        <v>5</v>
      </c>
      <c r="AJ50" s="91">
        <f>(R50+T50)*20</f>
        <v>680</v>
      </c>
      <c r="AK50" s="92">
        <f>IF(AJ50=0,"",X50/AJ50*100)</f>
        <v>53.308823529411761</v>
      </c>
      <c r="AL50" s="70"/>
      <c r="AM50" s="82"/>
      <c r="AN50" s="111"/>
      <c r="AO50" s="6">
        <f>IF(AN50="LPGD",1,IF(AN50="Grde Dis,",2,IF(AN50="Distinction",3,IF(AN50="satisfait",4,IF(AN50="ajourné",5,6)))))</f>
        <v>1</v>
      </c>
      <c r="AQ50" s="156"/>
      <c r="AR50" s="158"/>
      <c r="BI50" s="12"/>
      <c r="BJ50" s="12"/>
    </row>
    <row r="51" spans="1:62" ht="39.950000000000003" customHeight="1" thickBot="1">
      <c r="A51" s="138">
        <v>81</v>
      </c>
      <c r="B51" s="139" t="s">
        <v>277</v>
      </c>
      <c r="C51" s="139" t="s">
        <v>97</v>
      </c>
      <c r="D51" s="139" t="s">
        <v>181</v>
      </c>
      <c r="E51" s="134">
        <v>8</v>
      </c>
      <c r="F51" s="134">
        <v>8</v>
      </c>
      <c r="G51" s="134">
        <v>13</v>
      </c>
      <c r="H51" s="134">
        <v>12</v>
      </c>
      <c r="I51" s="134">
        <v>13</v>
      </c>
      <c r="J51" s="134">
        <v>10</v>
      </c>
      <c r="K51" s="134">
        <v>9</v>
      </c>
      <c r="L51" s="134">
        <v>12</v>
      </c>
      <c r="M51" s="134">
        <v>15</v>
      </c>
      <c r="N51" s="134">
        <v>13</v>
      </c>
      <c r="O51" s="134">
        <v>10</v>
      </c>
      <c r="P51" s="134">
        <v>10</v>
      </c>
      <c r="Q51" s="113">
        <f>IF(R51=0,"",S51/R51)</f>
        <v>10.241379310344827</v>
      </c>
      <c r="R51" s="62">
        <f>SUMIF(E51:K51,"&gt;0",$E$7:$K$7)</f>
        <v>29</v>
      </c>
      <c r="S51" s="62">
        <f>SUMPRODUCT($E$7:$K$7,E51:K51)</f>
        <v>297</v>
      </c>
      <c r="T51" s="62">
        <f>SUMIF(L51:P51,"&gt;0",$L$7:$P$7)</f>
        <v>5</v>
      </c>
      <c r="U51" s="62">
        <f>SUMPRODUCT($L$7:$P$7,L51:P51)</f>
        <v>60</v>
      </c>
      <c r="V51" s="79">
        <f>IF(T51=0,"",U51/T51)</f>
        <v>12</v>
      </c>
      <c r="W51" s="79"/>
      <c r="X51" s="63">
        <f>S51+U51</f>
        <v>357</v>
      </c>
      <c r="Y51" s="64" t="str">
        <f>IF(OR((X51&lt;AJ51*0.885),AH51&gt;0,AG51="ABS",X51=0),"",IF((AH51=0),"LPGD",FIXED(X51-AJ51*0.9,0)&amp;" / lpgd  ?"))</f>
        <v/>
      </c>
      <c r="Z51" s="65" t="str">
        <f>IF(OR((X51&lt;AJ51*0.785),AH51&gt;2,AG51="ABS",LEN(Y51)&gt;1,X51=0),"",IF((AH51=0)," GD ",FIXED(X51-AJ51*0.8,0)&amp;" / gd  ?"))</f>
        <v/>
      </c>
      <c r="AA51" s="66" t="str">
        <f>IF(OR((X51&lt;AJ51*0.685),AH51&gt;2,LEN(Z51)&gt;1,LEN(Y51)&gt;1,X51=0,AG51="ABS"),"",IF((AH51=0),"Dist",FIXED(X51-AJ51*0.7,0)&amp;" d  ?"))</f>
        <v/>
      </c>
      <c r="AB51" s="67" t="str">
        <f>IF(OR((X51&lt;AJ51*0.575),AH51&gt;2,AG51="ABS",X51=0),"Aj",IF(LEN(AA51)+LEN(Z51)+LEN(Y51)&gt;3,"",IF(X51&lt;AJ51*0.6,"Aj ? : "&amp;FIXED(X51-AJ51*0.6,0)," S ")))</f>
        <v>Aj</v>
      </c>
      <c r="AC51" s="78" t="str">
        <f>IF(AB51&lt;&gt;"",AB51,IF(AA51&lt;&gt;"",AA51,IF(Z51&lt;&gt;"",Z51,Y51)))</f>
        <v>Aj</v>
      </c>
      <c r="AD51" s="68">
        <f>COUNTIF(E51:P51,"&lt;10")</f>
        <v>3</v>
      </c>
      <c r="AE51" s="69">
        <f ca="1">SUMIF(E51:P51,"&gt;9",E$5)+SUMIF(E51:P51,"d",E$5)</f>
        <v>43</v>
      </c>
      <c r="AF51" s="69">
        <f ca="1">SUMIF(E51:P51,"&gt;11",E$5:P$5)+SUMIF(E51:P51,"d",E$5)</f>
        <v>22</v>
      </c>
      <c r="AG51" s="89" t="str">
        <f>IF(OR(COUNTIF(E51:P51,"abs")&gt;0,COUNTIF(E51:P51,"")&gt;0),"ABS",IF(COUNTIF(E51:P51,"d")&gt;0,"! D !",IF(COUNTIF(E51:P51,"j")&gt;0,"ABS j",IF(COUNTIF(E51:P51,"Etl")&gt;0,"POUR","Tt"))))</f>
        <v>Tt</v>
      </c>
      <c r="AH51" s="90">
        <f>COUNTIF(E51:P51,9)+COUNTIF(E51:P51,8)*2+COUNTIF(E51:P51,"&lt;8")*3</f>
        <v>5</v>
      </c>
      <c r="AI51" s="91">
        <f>COUNTIF(E51:P51,"&lt;10")*10-SUMIF(E51:P51,"&lt;10",E51:P51)</f>
        <v>5</v>
      </c>
      <c r="AJ51" s="91">
        <f>(R51+T51)*20</f>
        <v>680</v>
      </c>
      <c r="AK51" s="92">
        <f>IF(AJ51=0,"",X51/AJ51*100)</f>
        <v>52.5</v>
      </c>
      <c r="AL51" s="70"/>
      <c r="AM51" s="82" t="str">
        <f ca="1">IF(AND(AE51&gt;47,AC51="Aj"),((IF(ISNONTEXT(E51),(IF(E51&gt;9,E51*E$7,0)))+IF(ISNONTEXT(F51),(IF(F51&gt;9,F51*F$7,0)))+IF(ISNONTEXT(G51),(IF(G51&gt;9,G51*G$7,0)))+IF(ISNONTEXT(H51),(IF(H51&gt;9,H51*H$7,0)))+IF(ISNONTEXT(I51),(IF(I51&gt;9,I51*I$7,0)))+IF(ISNONTEXT(J51),IF(J51&gt;9,J51*J$7,0)))+IF(ISNONTEXT(K51),(IF(K51&gt;9,K51*K$7,0)))+IF(ISNONTEXT(L51),(IF(L51&gt;9,L51*L$7,0)))+IF(ISNONTEXT(M51),(IF(M51&gt;9,M51*M$7,0)))+IF(ISNONTEXT(N51),(IF(N51&gt;9,N51*N$7,0)))+IF(ISNONTEXT(O51),(IF(O51&gt;9,O51*O$7,0)))+IF(ISNONTEXT(#REF!),(IF(#REF!&gt;9,#REF!*#REF!,0)))+IF(ISNONTEXT(P51),(IF(P51&gt;9,P51*P$7,0))))/SUMIF(E51:P51,"&gt;9",$E$7:$P$7),"")</f>
        <v/>
      </c>
      <c r="AN51" s="111"/>
      <c r="AO51" s="6">
        <f>IF(AN51="LPGD",1,IF(AN51="Grde Dis,",2,IF(AN51="Distinction",3,IF(AN51="satisfait",4,IF(AN51="ajourné",5,6)))))</f>
        <v>1</v>
      </c>
      <c r="AP51" s="6"/>
      <c r="AQ51" s="156"/>
      <c r="AR51" s="159"/>
      <c r="BH51" s="6"/>
      <c r="BI51" s="12"/>
      <c r="BJ51" s="12"/>
    </row>
    <row r="52" spans="1:62" ht="39.950000000000003" customHeight="1" thickBot="1">
      <c r="A52" s="138">
        <v>32</v>
      </c>
      <c r="B52" s="154" t="s">
        <v>278</v>
      </c>
      <c r="C52" s="154" t="s">
        <v>98</v>
      </c>
      <c r="D52" s="154" t="s">
        <v>182</v>
      </c>
      <c r="E52" s="134">
        <v>13</v>
      </c>
      <c r="F52" s="134">
        <v>10</v>
      </c>
      <c r="G52" s="134">
        <v>7</v>
      </c>
      <c r="H52" s="134">
        <v>12</v>
      </c>
      <c r="I52" s="134">
        <v>8</v>
      </c>
      <c r="J52" s="134">
        <v>12</v>
      </c>
      <c r="K52" s="134" t="s">
        <v>21</v>
      </c>
      <c r="L52" s="134">
        <v>14</v>
      </c>
      <c r="M52" s="134">
        <v>16</v>
      </c>
      <c r="N52" s="134">
        <v>13</v>
      </c>
      <c r="O52" s="134">
        <v>10</v>
      </c>
      <c r="P52" s="134">
        <v>9</v>
      </c>
      <c r="Q52" s="113">
        <f>IF(R52=0,"",S52/R52)</f>
        <v>10.045454545454545</v>
      </c>
      <c r="R52" s="62">
        <f>SUMIF(E52:K52,"&gt;0",$E$7:$K$7)</f>
        <v>22</v>
      </c>
      <c r="S52" s="62">
        <f>SUMPRODUCT($E$7:$K$7,E52:K52)</f>
        <v>221</v>
      </c>
      <c r="T52" s="62">
        <f>SUMIF(L52:P52,"&gt;0",$L$7:$P$7)</f>
        <v>5</v>
      </c>
      <c r="U52" s="62">
        <f>SUMPRODUCT($L$7:$P$7,L52:P52)</f>
        <v>62</v>
      </c>
      <c r="V52" s="79">
        <f>IF(T52=0,"",U52/T52)</f>
        <v>12.4</v>
      </c>
      <c r="W52" s="79"/>
      <c r="X52" s="63">
        <f>S52+U52</f>
        <v>283</v>
      </c>
      <c r="Y52" s="64" t="str">
        <f>IF(OR((X52&lt;AJ52*0.885),AH52&gt;0,AG52="ABS",X52=0),"",IF((AH52=0),"LPGD",FIXED(X52-AJ52*0.9,0)&amp;" / lpgd  ?"))</f>
        <v/>
      </c>
      <c r="Z52" s="65" t="str">
        <f>IF(OR((X52&lt;AJ52*0.785),AH52&gt;2,AG52="ABS",LEN(Y52)&gt;1,X52=0),"",IF((AH52=0)," GD ",FIXED(X52-AJ52*0.8,0)&amp;" / gd  ?"))</f>
        <v/>
      </c>
      <c r="AA52" s="66" t="str">
        <f>IF(OR((X52&lt;AJ52*0.685),AH52&gt;2,LEN(Z52)&gt;1,LEN(Y52)&gt;1,X52=0,AG52="ABS"),"",IF((AH52=0),"Dist",FIXED(X52-AJ52*0.7,0)&amp;" d  ?"))</f>
        <v/>
      </c>
      <c r="AB52" s="67" t="str">
        <f>IF(OR((X52&lt;AJ52*0.575),AH52&gt;2,AG52="ABS",X52=0),"Aj",IF(LEN(AA52)+LEN(Z52)+LEN(Y52)&gt;3,"",IF(X52&lt;AJ52*0.6,"Aj ? : "&amp;FIXED(X52-AJ52*0.6,0)," S ")))</f>
        <v>Aj</v>
      </c>
      <c r="AC52" s="78" t="str">
        <f>IF(AB52&lt;&gt;"",AB52,IF(AA52&lt;&gt;"",AA52,IF(Z52&lt;&gt;"",Z52,Y52)))</f>
        <v>Aj</v>
      </c>
      <c r="AD52" s="68">
        <f>COUNTIF(E52:P52,"&lt;10")</f>
        <v>3</v>
      </c>
      <c r="AE52" s="69">
        <f ca="1">SUMIF(E52:P52,"&gt;9",E$5)+SUMIF(E52:P52,"d",E$5)</f>
        <v>38</v>
      </c>
      <c r="AF52" s="69">
        <f ca="1">SUMIF(E52:P52,"&gt;11",E$5:P$5)+SUMIF(E52:P52,"d",E$5)</f>
        <v>23</v>
      </c>
      <c r="AG52" s="89" t="str">
        <f>IF(OR(COUNTIF(E52:P52,"abs")&gt;0,COUNTIF(E52:P52,"")&gt;0),"ABS",IF(COUNTIF(E52:P52,"d")&gt;0,"! D !",IF(COUNTIF(E52:P52,"j")&gt;0,"ABS j",IF(COUNTIF(E52:P52,"Etl")&gt;0,"POUR","Tt"))))</f>
        <v>ABS</v>
      </c>
      <c r="AH52" s="90">
        <f>COUNTIF(E52:P52,9)+COUNTIF(E52:P52,8)*2+COUNTIF(E52:P52,"&lt;8")*3</f>
        <v>6</v>
      </c>
      <c r="AI52" s="91">
        <f>COUNTIF(E52:P52,"&lt;10")*10-SUMIF(E52:P52,"&lt;10",E52:P52)</f>
        <v>6</v>
      </c>
      <c r="AJ52" s="91">
        <f>(R52+T52)*20</f>
        <v>540</v>
      </c>
      <c r="AK52" s="92">
        <f>IF(AJ52=0,"",X52/AJ52*100)</f>
        <v>52.407407407407405</v>
      </c>
      <c r="AL52" s="70"/>
      <c r="AM52" s="82"/>
      <c r="AN52" s="111"/>
      <c r="AO52" s="6">
        <f>IF(AN52="LPGD",1,IF(AN52="Grde Dis,",2,IF(AN52="Distinction",3,IF(AN52="satisfait",4,IF(AN52="ajourné",5,6)))))</f>
        <v>1</v>
      </c>
      <c r="AP52" s="6"/>
      <c r="AQ52" s="156"/>
      <c r="AR52" s="158"/>
    </row>
    <row r="53" spans="1:62" ht="39.950000000000003" customHeight="1" thickBot="1">
      <c r="A53" s="138">
        <v>26</v>
      </c>
      <c r="B53" s="139" t="s">
        <v>279</v>
      </c>
      <c r="C53" s="139" t="s">
        <v>99</v>
      </c>
      <c r="D53" s="139" t="s">
        <v>183</v>
      </c>
      <c r="E53" s="134">
        <v>12</v>
      </c>
      <c r="F53" s="134">
        <v>10</v>
      </c>
      <c r="G53" s="134">
        <v>7</v>
      </c>
      <c r="H53" s="134">
        <v>12</v>
      </c>
      <c r="I53" s="134">
        <v>15</v>
      </c>
      <c r="J53" s="134">
        <v>5</v>
      </c>
      <c r="K53" s="134">
        <v>10</v>
      </c>
      <c r="L53" s="134">
        <v>13</v>
      </c>
      <c r="M53" s="134">
        <v>12</v>
      </c>
      <c r="N53" s="134">
        <v>14</v>
      </c>
      <c r="O53" s="134">
        <v>15</v>
      </c>
      <c r="P53" s="134">
        <v>13</v>
      </c>
      <c r="Q53" s="113">
        <f>IF(R53=0,"",S53/R53)</f>
        <v>9.6896551724137936</v>
      </c>
      <c r="R53" s="62">
        <f>SUMIF(E53:K53,"&gt;0",$E$7:$K$7)</f>
        <v>29</v>
      </c>
      <c r="S53" s="62">
        <f>SUMPRODUCT($E$7:$K$7,E53:K53)</f>
        <v>281</v>
      </c>
      <c r="T53" s="62">
        <f>SUMIF(L53:P53,"&gt;0",$L$7:$P$7)</f>
        <v>5</v>
      </c>
      <c r="U53" s="62">
        <f>SUMPRODUCT($L$7:$P$7,L53:P53)</f>
        <v>67</v>
      </c>
      <c r="V53" s="79">
        <f>IF(T53=0,"",U53/T53)</f>
        <v>13.4</v>
      </c>
      <c r="W53" s="79">
        <f>IF(OR(COUNTIF(E53:P53,"abs")&gt;0,COUNTIF(E53:P53,"j")&gt;0,R53=0,T53=0),"",(S53+U53)/(R53+T53))</f>
        <v>10.235294117647058</v>
      </c>
      <c r="X53" s="63">
        <f>S53+U53</f>
        <v>348</v>
      </c>
      <c r="Y53" s="64" t="str">
        <f>IF(OR((X53&lt;AJ53*0.885),AH53&gt;0,AG53="ABS",X53=0),"",IF((AH53=0),"LPGD",FIXED(X53-AJ53*0.9,0)&amp;" / lpgd  ?"))</f>
        <v/>
      </c>
      <c r="Z53" s="65" t="str">
        <f>IF(OR((X53&lt;AJ53*0.785),AH53&gt;2,AG53="ABS",LEN(Y53)&gt;1,X53=0),"",IF((AH53=0)," GD ",FIXED(X53-AJ53*0.8,0)&amp;" / gd  ?"))</f>
        <v/>
      </c>
      <c r="AA53" s="66" t="str">
        <f>IF(OR((X53&lt;AJ53*0.685),AH53&gt;2,LEN(Z53)&gt;1,LEN(Y53)&gt;1,X53=0,AG53="ABS"),"",IF((AH53=0),"Dist",FIXED(X53-AJ53*0.7,0)&amp;" d  ?"))</f>
        <v/>
      </c>
      <c r="AB53" s="67" t="str">
        <f>IF(OR((X53&lt;AJ53*0.575),AH53&gt;2,AG53="ABS",X53=0),"Aj",IF(LEN(AA53)+LEN(Z53)+LEN(Y53)&gt;3,"",IF(X53&lt;AJ53*0.6,"Aj ? : "&amp;FIXED(X53-AJ53*0.6,0)," S ")))</f>
        <v>Aj</v>
      </c>
      <c r="AC53" s="78" t="str">
        <f>IF(AB53&lt;&gt;"",AB53,IF(AA53&lt;&gt;"",AA53,IF(Z53&lt;&gt;"",Z53,Y53)))</f>
        <v>Aj</v>
      </c>
      <c r="AD53" s="68">
        <f>COUNTIF(E53:P53,"&lt;10")</f>
        <v>2</v>
      </c>
      <c r="AE53" s="69">
        <f ca="1">SUMIF(E53:P53,"&gt;9",E$5)+SUMIF(E53:P53,"d",E$5)</f>
        <v>51</v>
      </c>
      <c r="AF53" s="69">
        <f ca="1">SUMIF(E53:P53,"&gt;11",E$5:P$5)+SUMIF(E53:P53,"d",E$5)</f>
        <v>39</v>
      </c>
      <c r="AG53" s="89" t="str">
        <f>IF(OR(COUNTIF(E53:P53,"abs")&gt;0,COUNTIF(E53:P53,"")&gt;0),"ABS",IF(COUNTIF(E53:P53,"d")&gt;0,"! D !",IF(COUNTIF(E53:P53,"j")&gt;0,"ABS j",IF(COUNTIF(E53:P53,"Etl")&gt;0,"POUR","Tt"))))</f>
        <v>Tt</v>
      </c>
      <c r="AH53" s="90">
        <f>COUNTIF(E53:P53,9)+COUNTIF(E53:P53,8)*2+COUNTIF(E53:P53,"&lt;8")*3</f>
        <v>6</v>
      </c>
      <c r="AI53" s="91">
        <f>COUNTIF(E53:P53,"&lt;10")*10-SUMIF(E53:P53,"&lt;10",E53:P53)</f>
        <v>8</v>
      </c>
      <c r="AJ53" s="91">
        <f>(R53+T53)*20</f>
        <v>680</v>
      </c>
      <c r="AK53" s="92">
        <f>IF(AJ53=0,"",X53/AJ53*100)</f>
        <v>51.17647058823529</v>
      </c>
      <c r="AL53" s="70"/>
      <c r="AM53" s="82"/>
      <c r="AN53" s="111"/>
      <c r="AO53" s="6">
        <f>IF(AN53="LPGD",1,IF(AN53="Grde Dis,",2,IF(AN53="Distinction",3,IF(AN53="satisfait",4,IF(AN53="ajourné",5,6)))))</f>
        <v>1</v>
      </c>
      <c r="AP53" s="6"/>
      <c r="AQ53" s="156"/>
      <c r="AR53" s="158"/>
    </row>
    <row r="54" spans="1:62" ht="39.950000000000003" customHeight="1" thickBot="1">
      <c r="A54" s="138">
        <v>36</v>
      </c>
      <c r="B54" s="154" t="s">
        <v>280</v>
      </c>
      <c r="C54" s="154" t="s">
        <v>100</v>
      </c>
      <c r="D54" s="154" t="s">
        <v>184</v>
      </c>
      <c r="E54" s="134">
        <v>10</v>
      </c>
      <c r="F54" s="134">
        <v>9</v>
      </c>
      <c r="G54" s="134">
        <v>4</v>
      </c>
      <c r="H54" s="134">
        <v>13</v>
      </c>
      <c r="I54" s="134">
        <v>15</v>
      </c>
      <c r="J54" s="134">
        <v>8</v>
      </c>
      <c r="K54" s="134">
        <v>11</v>
      </c>
      <c r="L54" s="134">
        <v>15</v>
      </c>
      <c r="M54" s="134">
        <v>12</v>
      </c>
      <c r="N54" s="134">
        <v>14</v>
      </c>
      <c r="O54" s="134">
        <v>16</v>
      </c>
      <c r="P54" s="134">
        <v>13</v>
      </c>
      <c r="Q54" s="113">
        <f>IF(R54=0,"",S54/R54)</f>
        <v>9.5517241379310338</v>
      </c>
      <c r="R54" s="62">
        <f>SUMIF(E54:K54,"&gt;0",$E$7:$K$7)</f>
        <v>29</v>
      </c>
      <c r="S54" s="62">
        <f>SUMPRODUCT($E$7:$K$7,E54:K54)</f>
        <v>277</v>
      </c>
      <c r="T54" s="62">
        <f>SUMIF(L54:P54,"&gt;0",$L$7:$P$7)</f>
        <v>5</v>
      </c>
      <c r="U54" s="62">
        <f>SUMPRODUCT($L$7:$P$7,L54:P54)</f>
        <v>70</v>
      </c>
      <c r="V54" s="79">
        <f>IF(T54=0,"",U54/T54)</f>
        <v>14</v>
      </c>
      <c r="W54" s="79"/>
      <c r="X54" s="63">
        <f>S54+U54</f>
        <v>347</v>
      </c>
      <c r="Y54" s="64" t="str">
        <f>IF(OR((X54&lt;AJ54*0.885),AH54&gt;0,AG54="ABS",X54=0),"",IF((AH54=0),"LPGD",FIXED(X54-AJ54*0.9,0)&amp;" / lpgd  ?"))</f>
        <v/>
      </c>
      <c r="Z54" s="65" t="str">
        <f>IF(OR((X54&lt;AJ54*0.785),AH54&gt;2,AG54="ABS",LEN(Y54)&gt;1,X54=0),"",IF((AH54=0)," GD ",FIXED(X54-AJ54*0.8,0)&amp;" / gd  ?"))</f>
        <v/>
      </c>
      <c r="AA54" s="66" t="str">
        <f>IF(OR((X54&lt;AJ54*0.685),AH54&gt;2,LEN(Z54)&gt;1,LEN(Y54)&gt;1,X54=0,AG54="ABS"),"",IF((AH54=0),"Dist",FIXED(X54-AJ54*0.7,0)&amp;" d  ?"))</f>
        <v/>
      </c>
      <c r="AB54" s="67" t="str">
        <f>IF(OR((X54&lt;AJ54*0.575),AH54&gt;2,AG54="ABS",X54=0),"Aj",IF(LEN(AA54)+LEN(Z54)+LEN(Y54)&gt;3,"",IF(X54&lt;AJ54*0.6,"Aj ? : "&amp;FIXED(X54-AJ54*0.6,0)," S ")))</f>
        <v>Aj</v>
      </c>
      <c r="AC54" s="78" t="str">
        <f>IF(AB54&lt;&gt;"",AB54,IF(AA54&lt;&gt;"",AA54,IF(Z54&lt;&gt;"",Z54,Y54)))</f>
        <v>Aj</v>
      </c>
      <c r="AD54" s="68">
        <f>COUNTIF(E54:P54,"&lt;10")</f>
        <v>3</v>
      </c>
      <c r="AE54" s="69">
        <f ca="1">SUMIF(E54:P54,"&gt;9",E$5)+SUMIF(E54:P54,"d",E$5)</f>
        <v>46</v>
      </c>
      <c r="AF54" s="69">
        <f ca="1">SUMIF(E54:P54,"&gt;11",E$5:P$5)+SUMIF(E54:P54,"d",E$5)</f>
        <v>34</v>
      </c>
      <c r="AG54" s="89" t="str">
        <f>IF(OR(COUNTIF(E54:P54,"abs")&gt;0,COUNTIF(E54:P54,"")&gt;0),"ABS",IF(COUNTIF(E54:P54,"d")&gt;0,"! D !",IF(COUNTIF(E54:P54,"j")&gt;0,"ABS j",IF(COUNTIF(E54:P54,"Etl")&gt;0,"POUR","Tt"))))</f>
        <v>Tt</v>
      </c>
      <c r="AH54" s="90">
        <f>COUNTIF(E54:P54,9)+COUNTIF(E54:P54,8)*2+COUNTIF(E54:P54,"&lt;8")*3</f>
        <v>6</v>
      </c>
      <c r="AI54" s="91">
        <f>COUNTIF(E54:P54,"&lt;10")*10-SUMIF(E54:P54,"&lt;10",E54:P54)</f>
        <v>9</v>
      </c>
      <c r="AJ54" s="91">
        <f>(R54+T54)*20</f>
        <v>680</v>
      </c>
      <c r="AK54" s="92">
        <f>IF(AJ54=0,"",X54/AJ54*100)</f>
        <v>51.029411764705877</v>
      </c>
      <c r="AL54" s="70"/>
      <c r="AM54" s="82" t="str">
        <f ca="1">IF(AND(AE54&gt;47,AC54="Aj"),((IF(ISNONTEXT(E54),(IF(E54&gt;9,E54*E$7,0)))+IF(ISNONTEXT(F54),(IF(F54&gt;9,F54*F$7,0)))+IF(ISNONTEXT(G54),(IF(G54&gt;9,G54*G$7,0)))+IF(ISNONTEXT(H54),(IF(H54&gt;9,H54*H$7,0)))+IF(ISNONTEXT(I54),(IF(I54&gt;9,I54*I$7,0)))+IF(ISNONTEXT(J54),IF(J54&gt;9,J54*J$7,0)))+IF(ISNONTEXT(K54),(IF(K54&gt;9,K54*K$7,0)))+IF(ISNONTEXT(L54),(IF(L54&gt;9,L54*L$7,0)))+IF(ISNONTEXT(M54),(IF(M54&gt;9,M54*M$7,0)))+IF(ISNONTEXT(N54),(IF(N54&gt;9,N54*N$7,0)))+IF(ISNONTEXT(O54),(IF(O54&gt;9,O54*O$7,0)))+IF(ISNONTEXT(#REF!),(IF(#REF!&gt;9,#REF!*#REF!,0)))+IF(ISNONTEXT(P54),(IF(P54&gt;9,P54*P$7,0))))/SUMIF(E54:P54,"&gt;9",$E$7:$P$7),"")</f>
        <v/>
      </c>
      <c r="AN54" s="111"/>
      <c r="AO54" s="6">
        <f>IF(AN54="LPGD",1,IF(AN54="Grde Dis,",2,IF(AN54="Distinction",3,IF(AN54="satisfait",4,IF(AN54="ajourné",5,6)))))</f>
        <v>1</v>
      </c>
      <c r="AP54" s="6"/>
      <c r="AQ54" s="156"/>
      <c r="AR54" s="159"/>
    </row>
    <row r="55" spans="1:62" ht="39.950000000000003" customHeight="1" thickBot="1">
      <c r="A55" s="138">
        <v>51</v>
      </c>
      <c r="B55" s="139" t="s">
        <v>281</v>
      </c>
      <c r="C55" s="139" t="s">
        <v>101</v>
      </c>
      <c r="D55" s="139" t="s">
        <v>185</v>
      </c>
      <c r="E55" s="134">
        <v>7</v>
      </c>
      <c r="F55" s="134">
        <v>13</v>
      </c>
      <c r="G55" s="134">
        <v>10</v>
      </c>
      <c r="H55" s="134">
        <v>12</v>
      </c>
      <c r="I55" s="134">
        <v>16</v>
      </c>
      <c r="J55" s="134">
        <v>16</v>
      </c>
      <c r="K55" s="134">
        <v>1</v>
      </c>
      <c r="L55" s="134">
        <v>12</v>
      </c>
      <c r="M55" s="134">
        <v>13</v>
      </c>
      <c r="N55" s="134">
        <v>15</v>
      </c>
      <c r="O55" s="134">
        <v>14</v>
      </c>
      <c r="P55" s="134">
        <v>13</v>
      </c>
      <c r="Q55" s="113">
        <f>IF(R55=0,"",S55/R55)</f>
        <v>9.6034482758620694</v>
      </c>
      <c r="R55" s="62">
        <f>SUMIF(E55:K55,"&gt;0",$E$7:$K$7)</f>
        <v>29</v>
      </c>
      <c r="S55" s="62">
        <f>SUMPRODUCT($E$7:$K$7,E55:K55)</f>
        <v>278.5</v>
      </c>
      <c r="T55" s="62">
        <f>SUMIF(L55:P55,"&gt;0",$L$7:$P$7)</f>
        <v>5</v>
      </c>
      <c r="U55" s="62">
        <f>SUMPRODUCT($L$7:$P$7,L55:P55)</f>
        <v>67</v>
      </c>
      <c r="V55" s="79"/>
      <c r="W55" s="79"/>
      <c r="X55" s="63">
        <f>S55+U55</f>
        <v>345.5</v>
      </c>
      <c r="Y55" s="64" t="str">
        <f>IF(OR((X55&lt;AJ55*0.885),AH55&gt;0,AG55="ABS",X55=0),"",IF((AH55=0),"LPGD",FIXED(X55-AJ55*0.9,0)&amp;" / lpgd  ?"))</f>
        <v/>
      </c>
      <c r="Z55" s="65" t="str">
        <f>IF(OR((X55&lt;AJ55*0.785),AH55&gt;2,AG55="ABS",LEN(Y55)&gt;1,X55=0),"",IF((AH55=0)," GD ",FIXED(X55-AJ55*0.8,0)&amp;" / gd  ?"))</f>
        <v/>
      </c>
      <c r="AA55" s="66" t="str">
        <f>IF(OR((X55&lt;AJ55*0.685),AH55&gt;2,LEN(Z55)&gt;1,LEN(Y55)&gt;1,X55=0,AG55="ABS"),"",IF((AH55=0),"Dist",FIXED(X55-AJ55*0.7,0)&amp;" d  ?"))</f>
        <v/>
      </c>
      <c r="AB55" s="67" t="str">
        <f>IF(OR((X55&lt;AJ55*0.575),AH55&gt;2,AG55="ABS",X55=0),"Aj",IF(LEN(AA55)+LEN(Z55)+LEN(Y55)&gt;3,"",IF(X55&lt;AJ55*0.6,"Aj ? : "&amp;FIXED(X55-AJ55*0.6,0)," S ")))</f>
        <v>Aj</v>
      </c>
      <c r="AC55" s="78" t="str">
        <f>IF(AB55&lt;&gt;"",AB55,IF(AA55&lt;&gt;"",AA55,IF(Z55&lt;&gt;"",Z55,Y55)))</f>
        <v>Aj</v>
      </c>
      <c r="AD55" s="68">
        <f>COUNTIF(E55:P55,"&lt;10")</f>
        <v>2</v>
      </c>
      <c r="AE55" s="69">
        <f ca="1">SUMIF(E55:P55,"&gt;9",E$5)+SUMIF(E55:P55,"d",E$5)</f>
        <v>48</v>
      </c>
      <c r="AF55" s="69">
        <f ca="1">SUMIF(E55:P55,"&gt;11",E$5:P$5)+SUMIF(E55:P55,"d",E$5)</f>
        <v>43</v>
      </c>
      <c r="AG55" s="89" t="str">
        <f>IF(OR(COUNTIF(E55:P55,"abs")&gt;0,COUNTIF(E55:P55,"")&gt;0),"ABS",IF(COUNTIF(E55:P55,"d")&gt;0,"! D !",IF(COUNTIF(E55:P55,"j")&gt;0,"ABS j",IF(COUNTIF(E55:P55,"Etl")&gt;0,"POUR","Tt"))))</f>
        <v>Tt</v>
      </c>
      <c r="AH55" s="90">
        <f>COUNTIF(E55:P55,9)+COUNTIF(E55:P55,8)*2+COUNTIF(E55:P55,"&lt;8")*3</f>
        <v>6</v>
      </c>
      <c r="AI55" s="91">
        <f>COUNTIF(E55:P55,"&lt;10")*10-SUMIF(E55:P55,"&lt;10",E55:P55)</f>
        <v>12</v>
      </c>
      <c r="AJ55" s="91">
        <f>(R55+T55)*20</f>
        <v>680</v>
      </c>
      <c r="AK55" s="92">
        <f>IF(AJ55=0,"",X55/AJ55*100)</f>
        <v>50.808823529411761</v>
      </c>
      <c r="AL55" s="70"/>
      <c r="AM55" s="82"/>
      <c r="AN55" s="111"/>
      <c r="AO55" s="6">
        <f>IF(AN55="LPGD",1,IF(AN55="Grde Dis,",2,IF(AN55="Distinction",3,IF(AN55="satisfait",4,IF(AN55="ajourné",5,6)))))</f>
        <v>1</v>
      </c>
      <c r="AP55" s="6"/>
      <c r="AQ55" s="156"/>
      <c r="AR55" s="158"/>
    </row>
    <row r="56" spans="1:62" ht="39.950000000000003" customHeight="1" thickBot="1">
      <c r="A56" s="138">
        <v>69</v>
      </c>
      <c r="B56" s="154" t="s">
        <v>282</v>
      </c>
      <c r="C56" s="154" t="s">
        <v>102</v>
      </c>
      <c r="D56" s="154" t="s">
        <v>186</v>
      </c>
      <c r="E56" s="134">
        <v>5</v>
      </c>
      <c r="F56" s="137">
        <v>14</v>
      </c>
      <c r="G56" s="134">
        <v>8</v>
      </c>
      <c r="H56" s="137">
        <v>12</v>
      </c>
      <c r="I56" s="75">
        <v>12</v>
      </c>
      <c r="J56" s="134">
        <v>11</v>
      </c>
      <c r="K56" s="134">
        <v>7</v>
      </c>
      <c r="L56" s="137">
        <v>13</v>
      </c>
      <c r="M56" s="137">
        <v>13</v>
      </c>
      <c r="N56" s="75">
        <v>13</v>
      </c>
      <c r="O56" s="137">
        <v>15</v>
      </c>
      <c r="P56" s="75">
        <v>14</v>
      </c>
      <c r="Q56" s="113">
        <f>IF(R56=0,"",S56/R56)</f>
        <v>9.5517241379310338</v>
      </c>
      <c r="R56" s="62">
        <f>SUMIF(E56:K56,"&gt;0",$E$7:$K$7)</f>
        <v>29</v>
      </c>
      <c r="S56" s="62">
        <f>SUMPRODUCT($E$7:$K$7,E56:K56)</f>
        <v>277</v>
      </c>
      <c r="T56" s="62">
        <f>SUMIF(L56:P56,"&gt;0",$L$7:$P$7)</f>
        <v>5</v>
      </c>
      <c r="U56" s="62">
        <f>SUMPRODUCT($L$7:$P$7,L56:P56)</f>
        <v>68</v>
      </c>
      <c r="V56" s="79">
        <f>IF(T56=0,"",U56/T56)</f>
        <v>13.6</v>
      </c>
      <c r="W56" s="79"/>
      <c r="X56" s="63">
        <f>S56+U56</f>
        <v>345</v>
      </c>
      <c r="Y56" s="64" t="str">
        <f>IF(OR((X56&lt;AJ56*0.885),AH56&gt;0,AG56="ABS",X56=0),"",IF((AH56=0),"LPGD",FIXED(X56-AJ56*0.9,0)&amp;" / lpgd  ?"))</f>
        <v/>
      </c>
      <c r="Z56" s="65" t="str">
        <f>IF(OR((X56&lt;AJ56*0.785),AH56&gt;2,AG56="ABS",LEN(Y56)&gt;1,X56=0),"",IF((AH56=0)," GD ",FIXED(X56-AJ56*0.8,0)&amp;" / gd  ?"))</f>
        <v/>
      </c>
      <c r="AA56" s="66" t="str">
        <f>IF(OR((X56&lt;AJ56*0.685),AH56&gt;2,LEN(Z56)&gt;1,LEN(Y56)&gt;1,X56=0,AG56="ABS"),"",IF((AH56=0),"Dist",FIXED(X56-AJ56*0.7,0)&amp;" d  ?"))</f>
        <v/>
      </c>
      <c r="AB56" s="67" t="str">
        <f>IF(OR((X56&lt;AJ56*0.575),AH56&gt;2,AG56="ABS",X56=0),"Aj",IF(LEN(AA56)+LEN(Z56)+LEN(Y56)&gt;3,"",IF(X56&lt;AJ56*0.6,"Aj ? : "&amp;FIXED(X56-AJ56*0.6,0)," S ")))</f>
        <v>Aj</v>
      </c>
      <c r="AC56" s="78" t="str">
        <f>IF(AB56&lt;&gt;"",AB56,IF(AA56&lt;&gt;"",AA56,IF(Z56&lt;&gt;"",Z56,Y56)))</f>
        <v>Aj</v>
      </c>
      <c r="AD56" s="68">
        <f>COUNTIF(E56:P56,"&lt;10")</f>
        <v>3</v>
      </c>
      <c r="AE56" s="69">
        <f ca="1">SUMIF(E56:P56,"&gt;9",E$5)+SUMIF(E56:P56,"d",E$5)</f>
        <v>43</v>
      </c>
      <c r="AF56" s="69">
        <f ca="1">SUMIF(E56:P56,"&gt;11",E$5:P$5)+SUMIF(E56:P56,"d",E$5)</f>
        <v>39</v>
      </c>
      <c r="AG56" s="89" t="str">
        <f>IF(OR(COUNTIF(E56:P56,"abs")&gt;0,COUNTIF(E56:P56,"")&gt;0),"ABS",IF(COUNTIF(E56:P56,"d")&gt;0,"! D !",IF(COUNTIF(E56:P56,"j")&gt;0,"ABS j",IF(COUNTIF(E56:P56,"Etl")&gt;0,"POUR","Tt"))))</f>
        <v>Tt</v>
      </c>
      <c r="AH56" s="90">
        <f>COUNTIF(E56:P56,9)+COUNTIF(E56:P56,8)*2+COUNTIF(E56:P56,"&lt;8")*3</f>
        <v>8</v>
      </c>
      <c r="AI56" s="91">
        <f>COUNTIF(E56:P56,"&lt;10")*10-SUMIF(E56:P56,"&lt;10",E56:P56)</f>
        <v>10</v>
      </c>
      <c r="AJ56" s="91">
        <f>(R56+T56)*20</f>
        <v>680</v>
      </c>
      <c r="AK56" s="92">
        <f>IF(AJ56=0,"",X56/AJ56*100)</f>
        <v>50.735294117647058</v>
      </c>
      <c r="AL56" s="70"/>
      <c r="AM56" s="82" t="str">
        <f ca="1">IF(AND(AE56&gt;47,AC56="Aj"),((IF(ISNONTEXT(E56),(IF(E56&gt;9,E56*E$7,0)))+IF(ISNONTEXT(F56),(IF(F56&gt;9,F56*F$7,0)))+IF(ISNONTEXT(G56),(IF(G56&gt;9,G56*G$7,0)))+IF(ISNONTEXT(H56),(IF(H56&gt;9,H56*H$7,0)))+IF(ISNONTEXT(I56),(IF(I56&gt;9,I56*I$7,0)))+IF(ISNONTEXT(J56),IF(J56&gt;9,J56*J$7,0)))+IF(ISNONTEXT(K56),(IF(K56&gt;9,K56*K$7,0)))+IF(ISNONTEXT(L56),(IF(L56&gt;9,L56*L$7,0)))+IF(ISNONTEXT(M56),(IF(M56&gt;9,M56*M$7,0)))+IF(ISNONTEXT(N56),(IF(N56&gt;9,N56*N$7,0)))+IF(ISNONTEXT(O56),(IF(O56&gt;9,O56*O$7,0)))+IF(ISNONTEXT(#REF!),(IF(#REF!&gt;9,#REF!*#REF!,0)))+IF(ISNONTEXT(P56),(IF(P56&gt;9,P56*P$7,0))))/SUMIF(E56:P56,"&gt;9",$E$7:$P$7),"")</f>
        <v/>
      </c>
      <c r="AN56" s="111"/>
      <c r="AQ56" s="157"/>
      <c r="AR56" s="158"/>
    </row>
    <row r="57" spans="1:62" ht="39.950000000000003" customHeight="1" thickBot="1">
      <c r="A57" s="138">
        <v>78</v>
      </c>
      <c r="B57" s="139" t="s">
        <v>283</v>
      </c>
      <c r="C57" s="139" t="s">
        <v>103</v>
      </c>
      <c r="D57" s="139" t="s">
        <v>187</v>
      </c>
      <c r="E57" s="134">
        <v>5</v>
      </c>
      <c r="F57" s="134">
        <v>11</v>
      </c>
      <c r="G57" s="134">
        <v>7</v>
      </c>
      <c r="H57" s="134">
        <v>10</v>
      </c>
      <c r="I57" s="134">
        <v>12</v>
      </c>
      <c r="J57" s="134">
        <v>12</v>
      </c>
      <c r="K57" s="134">
        <v>10</v>
      </c>
      <c r="L57" s="134">
        <v>15</v>
      </c>
      <c r="M57" s="134">
        <v>13</v>
      </c>
      <c r="N57" s="134">
        <v>15</v>
      </c>
      <c r="O57" s="134">
        <v>10</v>
      </c>
      <c r="P57" s="134">
        <v>13</v>
      </c>
      <c r="Q57" s="113">
        <f>IF(R57=0,"",S57/R57)</f>
        <v>9.6034482758620694</v>
      </c>
      <c r="R57" s="62">
        <f>SUMIF(E57:K57,"&gt;0",$E$7:$K$7)</f>
        <v>29</v>
      </c>
      <c r="S57" s="62">
        <f>SUMPRODUCT($E$7:$K$7,E57:K57)</f>
        <v>278.5</v>
      </c>
      <c r="T57" s="62">
        <f>SUMIF(L57:P57,"&gt;0",$L$7:$P$7)</f>
        <v>5</v>
      </c>
      <c r="U57" s="62">
        <f>SUMPRODUCT($L$7:$P$7,L57:P57)</f>
        <v>66</v>
      </c>
      <c r="V57" s="79">
        <f>IF(T57=0,"",U57/T57)</f>
        <v>13.2</v>
      </c>
      <c r="W57" s="79"/>
      <c r="X57" s="63">
        <f>S57+U57</f>
        <v>344.5</v>
      </c>
      <c r="Y57" s="64" t="str">
        <f>IF(OR((X57&lt;AJ57*0.885),AH57&gt;0,AG57="ABS",X57=0),"",IF((AH57=0),"LPGD",FIXED(X57-AJ57*0.9,0)&amp;" / lpgd  ?"))</f>
        <v/>
      </c>
      <c r="Z57" s="65" t="str">
        <f>IF(OR((X57&lt;AJ57*0.785),AH57&gt;2,AG57="ABS",LEN(Y57)&gt;1,X57=0),"",IF((AH57=0)," GD ",FIXED(X57-AJ57*0.8,0)&amp;" / gd  ?"))</f>
        <v/>
      </c>
      <c r="AA57" s="66" t="str">
        <f>IF(OR((X57&lt;AJ57*0.685),AH57&gt;2,LEN(Z57)&gt;1,LEN(Y57)&gt;1,X57=0,AG57="ABS"),"",IF((AH57=0),"Dist",FIXED(X57-AJ57*0.7,0)&amp;" d  ?"))</f>
        <v/>
      </c>
      <c r="AB57" s="67" t="str">
        <f>IF(OR((X57&lt;AJ57*0.575),AH57&gt;2,AG57="ABS",X57=0),"Aj",IF(LEN(AA57)+LEN(Z57)+LEN(Y57)&gt;3,"",IF(X57&lt;AJ57*0.6,"Aj ? : "&amp;FIXED(X57-AJ57*0.6,0)," S ")))</f>
        <v>Aj</v>
      </c>
      <c r="AC57" s="78" t="str">
        <f>IF(AB57&lt;&gt;"",AB57,IF(AA57&lt;&gt;"",AA57,IF(Z57&lt;&gt;"",Z57,Y57)))</f>
        <v>Aj</v>
      </c>
      <c r="AD57" s="68">
        <f>COUNTIF(E57:P57,"&lt;10")</f>
        <v>2</v>
      </c>
      <c r="AE57" s="69">
        <f ca="1">SUMIF(E57:P57,"&gt;9",E$5)+SUMIF(E57:P57,"d",E$5)</f>
        <v>50</v>
      </c>
      <c r="AF57" s="69">
        <f ca="1">SUMIF(E57:P57,"&gt;11",E$5:P$5)+SUMIF(E57:P57,"d",E$5)</f>
        <v>23</v>
      </c>
      <c r="AG57" s="89" t="str">
        <f>IF(OR(COUNTIF(E57:P57,"abs")&gt;0,COUNTIF(E57:P57,"")&gt;0),"ABS",IF(COUNTIF(E57:P57,"d")&gt;0,"! D !",IF(COUNTIF(E57:P57,"j")&gt;0,"ABS j",IF(COUNTIF(E57:P57,"Etl")&gt;0,"POUR","Tt"))))</f>
        <v>Tt</v>
      </c>
      <c r="AH57" s="90">
        <f>COUNTIF(E57:P57,9)+COUNTIF(E57:P57,8)*2+COUNTIF(E57:P57,"&lt;8")*3</f>
        <v>6</v>
      </c>
      <c r="AI57" s="91">
        <f>COUNTIF(E57:P57,"&lt;10")*10-SUMIF(E57:P57,"&lt;10",E57:P57)</f>
        <v>8</v>
      </c>
      <c r="AJ57" s="91">
        <f>(R57+T57)*20</f>
        <v>680</v>
      </c>
      <c r="AK57" s="92">
        <f>IF(AJ57=0,"",X57/AJ57*100)</f>
        <v>50.661764705882348</v>
      </c>
      <c r="AL57" s="70"/>
      <c r="AM57" s="82" t="e">
        <f ca="1">IF(AND(AE57&gt;47,AC57="Aj"),((IF(ISNONTEXT(E57),(IF(E57&gt;9,E57*E$7,0)))+IF(ISNONTEXT(F57),(IF(F57&gt;9,F57*F$7,0)))+IF(ISNONTEXT(G57),(IF(G57&gt;9,G57*G$7,0)))+IF(ISNONTEXT(H57),(IF(H57&gt;9,H57*H$7,0)))+IF(ISNONTEXT(I57),(IF(I57&gt;9,I57*I$7,0)))+IF(ISNONTEXT(J57),IF(J57&gt;9,J57*J$7,0)))+IF(ISNONTEXT(K57),(IF(K57&gt;9,K57*K$7,0)))+IF(ISNONTEXT(L57),(IF(L57&gt;9,L57*L$7,0)))+IF(ISNONTEXT(M57),(IF(M57&gt;9,M57*M$7,0)))+IF(ISNONTEXT(N57),(IF(N57&gt;9,N57*N$7,0)))+IF(ISNONTEXT(O57),(IF(O57&gt;9,O57*O$7,0)))+IF(ISNONTEXT(#REF!),(IF(#REF!&gt;9,#REF!*#REF!,0)))+IF(ISNONTEXT(P57),(IF(P57&gt;9,P57*P$7,0))))/SUMIF(E57:P57,"&gt;9",$E$7:$P$7),"")</f>
        <v>#REF!</v>
      </c>
      <c r="AN57" s="111"/>
      <c r="AO57" s="6">
        <f>IF(AN57="LPGD",1,IF(AN57="Grde Dis,",2,IF(AN57="Distinction",3,IF(AN57="satisfait",4,IF(AN57="ajourné",5,6)))))</f>
        <v>1</v>
      </c>
      <c r="AP57" s="6"/>
      <c r="AQ57" s="156"/>
      <c r="AR57" s="158"/>
    </row>
    <row r="58" spans="1:62" ht="39.950000000000003" customHeight="1" thickBot="1">
      <c r="A58" s="138">
        <v>16</v>
      </c>
      <c r="B58" s="154" t="s">
        <v>284</v>
      </c>
      <c r="C58" s="154" t="s">
        <v>104</v>
      </c>
      <c r="D58" s="154" t="s">
        <v>188</v>
      </c>
      <c r="E58" s="134">
        <v>6</v>
      </c>
      <c r="F58" s="134">
        <v>10</v>
      </c>
      <c r="G58" s="134">
        <v>9</v>
      </c>
      <c r="H58" s="134">
        <v>11</v>
      </c>
      <c r="I58" s="134">
        <v>14</v>
      </c>
      <c r="J58" s="134">
        <v>9</v>
      </c>
      <c r="K58" s="134">
        <v>8</v>
      </c>
      <c r="L58" s="134">
        <v>16</v>
      </c>
      <c r="M58" s="134">
        <v>13</v>
      </c>
      <c r="N58" s="134">
        <v>13</v>
      </c>
      <c r="O58" s="134">
        <v>11</v>
      </c>
      <c r="P58" s="134">
        <v>16</v>
      </c>
      <c r="Q58" s="113">
        <f>IF(R58=0,"",S58/R58)</f>
        <v>9.2931034482758612</v>
      </c>
      <c r="R58" s="62">
        <f>SUMIF(E58:K58,"&gt;0",$E$7:$K$7)</f>
        <v>29</v>
      </c>
      <c r="S58" s="62">
        <f>SUMPRODUCT($E$7:$K$7,E58:K58)</f>
        <v>269.5</v>
      </c>
      <c r="T58" s="62">
        <f>SUMIF(L58:P58,"&gt;0",$L$7:$P$7)</f>
        <v>5</v>
      </c>
      <c r="U58" s="62">
        <f>SUMPRODUCT($L$7:$P$7,L58:P58)</f>
        <v>69</v>
      </c>
      <c r="V58" s="79">
        <f>IF(T58=0,"",U58/T58)</f>
        <v>13.8</v>
      </c>
      <c r="W58" s="79">
        <f>IF(OR(COUNTIF(E58:P58,"abs")&gt;0,COUNTIF(E58:P58,"j")&gt;0,R58=0,T58=0),"",(S58+U58)/(R58+T58))</f>
        <v>9.9558823529411757</v>
      </c>
      <c r="X58" s="63">
        <f>S58+U58</f>
        <v>338.5</v>
      </c>
      <c r="Y58" s="64" t="str">
        <f>IF(OR((X58&lt;AJ58*0.885),AH58&gt;0,AG58="ABS",X58=0),"",IF((AH58=0),"LPGD",FIXED(X58-AJ58*0.9,0)&amp;" / lpgd  ?"))</f>
        <v/>
      </c>
      <c r="Z58" s="65" t="str">
        <f>IF(OR((X58&lt;AJ58*0.785),AH58&gt;2,AG58="ABS",LEN(Y58)&gt;1,X58=0),"",IF((AH58=0)," GD ",FIXED(X58-AJ58*0.8,0)&amp;" / gd  ?"))</f>
        <v/>
      </c>
      <c r="AA58" s="66" t="str">
        <f>IF(OR((X58&lt;AJ58*0.685),AH58&gt;2,LEN(Z58)&gt;1,LEN(Y58)&gt;1,X58=0,AG58="ABS"),"",IF((AH58=0),"Dist",FIXED(X58-AJ58*0.7,0)&amp;" d  ?"))</f>
        <v/>
      </c>
      <c r="AB58" s="67" t="str">
        <f>IF(OR((X58&lt;AJ58*0.575),AH58&gt;2,AG58="ABS",X58=0),"Aj",IF(LEN(AA58)+LEN(Z58)+LEN(Y58)&gt;3,"",IF(X58&lt;AJ58*0.6,"Aj ? : "&amp;FIXED(X58-AJ58*0.6,0)," S ")))</f>
        <v>Aj</v>
      </c>
      <c r="AC58" s="78" t="str">
        <f>IF(AB58&lt;&gt;"",AB58,IF(AA58&lt;&gt;"",AA58,IF(Z58&lt;&gt;"",Z58,Y58)))</f>
        <v>Aj</v>
      </c>
      <c r="AD58" s="68">
        <f>COUNTIF(E58:P58,"&lt;10")</f>
        <v>4</v>
      </c>
      <c r="AE58" s="69">
        <f ca="1">SUMIF(E58:P58,"&gt;9",E$5)+SUMIF(E58:P58,"d",E$5)</f>
        <v>39</v>
      </c>
      <c r="AF58" s="69">
        <f ca="1">SUMIF(E58:P58,"&gt;11",E$5:P$5)+SUMIF(E58:P58,"d",E$5)</f>
        <v>19</v>
      </c>
      <c r="AG58" s="89" t="str">
        <f>IF(OR(COUNTIF(E58:P58,"abs")&gt;0,COUNTIF(E58:P58,"")&gt;0),"ABS",IF(COUNTIF(E58:P58,"d")&gt;0,"! D !",IF(COUNTIF(E58:P58,"j")&gt;0,"ABS j",IF(COUNTIF(E58:P58,"Etl")&gt;0,"POUR","Tt"))))</f>
        <v>Tt</v>
      </c>
      <c r="AH58" s="90">
        <f>COUNTIF(E58:P58,9)+COUNTIF(E58:P58,8)*2+COUNTIF(E58:P58,"&lt;8")*3</f>
        <v>7</v>
      </c>
      <c r="AI58" s="91">
        <f>COUNTIF(E58:P58,"&lt;10")*10-SUMIF(E58:P58,"&lt;10",E58:P58)</f>
        <v>8</v>
      </c>
      <c r="AJ58" s="91">
        <f>(R58+T58)*20</f>
        <v>680</v>
      </c>
      <c r="AK58" s="92">
        <f>IF(AJ58=0,"",X58/AJ58*100)</f>
        <v>49.779411764705884</v>
      </c>
      <c r="AL58" s="70"/>
      <c r="AM58" s="82"/>
      <c r="AN58" s="111"/>
      <c r="AQ58" s="157"/>
      <c r="AR58" s="158"/>
    </row>
    <row r="59" spans="1:62" ht="39.950000000000003" customHeight="1" thickBot="1">
      <c r="A59" s="138">
        <v>62</v>
      </c>
      <c r="B59" s="139" t="s">
        <v>285</v>
      </c>
      <c r="C59" s="139" t="s">
        <v>105</v>
      </c>
      <c r="D59" s="139" t="s">
        <v>189</v>
      </c>
      <c r="E59" s="134" t="s">
        <v>21</v>
      </c>
      <c r="F59" s="134">
        <v>14</v>
      </c>
      <c r="G59" s="134">
        <v>8</v>
      </c>
      <c r="H59" s="134">
        <v>15</v>
      </c>
      <c r="I59" s="134">
        <v>13</v>
      </c>
      <c r="J59" s="134">
        <v>14</v>
      </c>
      <c r="K59" s="134">
        <v>1</v>
      </c>
      <c r="L59" s="134">
        <v>13</v>
      </c>
      <c r="M59" s="134">
        <v>14</v>
      </c>
      <c r="N59" s="134"/>
      <c r="O59" s="134">
        <v>14</v>
      </c>
      <c r="P59" s="134">
        <v>14</v>
      </c>
      <c r="Q59" s="113">
        <f>IF(R59=0,"",S59/R59)</f>
        <v>9.3269230769230766</v>
      </c>
      <c r="R59" s="62">
        <f>SUMIF(E59:K59,"&gt;0",$E$7:$K$7)</f>
        <v>26</v>
      </c>
      <c r="S59" s="62">
        <f>SUMPRODUCT($E$7:$K$7,E59:K59)</f>
        <v>242.5</v>
      </c>
      <c r="T59" s="62">
        <f>SUMIF(L59:P59,"&gt;0",$L$7:$P$7)</f>
        <v>4</v>
      </c>
      <c r="U59" s="62">
        <f>SUMPRODUCT($L$7:$P$7,L59:P59)</f>
        <v>55</v>
      </c>
      <c r="V59" s="79"/>
      <c r="W59" s="79"/>
      <c r="X59" s="63">
        <f>S59+U59</f>
        <v>297.5</v>
      </c>
      <c r="Y59" s="64" t="str">
        <f>IF(OR((X59&lt;AJ59*0.885),AH59&gt;0,AG59="ABS",X59=0),"",IF((AH59=0),"LPGD",FIXED(X59-AJ59*0.9,0)&amp;" / lpgd  ?"))</f>
        <v/>
      </c>
      <c r="Z59" s="65" t="str">
        <f>IF(OR((X59&lt;AJ59*0.785),AH59&gt;2,AG59="ABS",LEN(Y59)&gt;1,X59=0),"",IF((AH59=0)," GD ",FIXED(X59-AJ59*0.8,0)&amp;" / gd  ?"))</f>
        <v/>
      </c>
      <c r="AA59" s="66" t="str">
        <f>IF(OR((X59&lt;AJ59*0.685),AH59&gt;2,LEN(Z59)&gt;1,LEN(Y59)&gt;1,X59=0,AG59="ABS"),"",IF((AH59=0),"Dist",FIXED(X59-AJ59*0.7,0)&amp;" d  ?"))</f>
        <v/>
      </c>
      <c r="AB59" s="67" t="str">
        <f>IF(OR((X59&lt;AJ59*0.575),AH59&gt;2,AG59="ABS",X59=0),"Aj",IF(LEN(AA59)+LEN(Z59)+LEN(Y59)&gt;3,"",IF(X59&lt;AJ59*0.6,"Aj ? : "&amp;FIXED(X59-AJ59*0.6,0)," S ")))</f>
        <v>Aj</v>
      </c>
      <c r="AC59" s="78" t="str">
        <f>IF(AB59&lt;&gt;"",AB59,IF(AA59&lt;&gt;"",AA59,IF(Z59&lt;&gt;"",Z59,Y59)))</f>
        <v>Aj</v>
      </c>
      <c r="AD59" s="68">
        <f>COUNTIF(E59:P59,"&lt;10")</f>
        <v>2</v>
      </c>
      <c r="AE59" s="69">
        <f ca="1">SUMIF(E59:P59,"&gt;9",E$5)+SUMIF(E59:P59,"d",E$5)</f>
        <v>39</v>
      </c>
      <c r="AF59" s="69">
        <f ca="1">SUMIF(E59:P59,"&gt;11",E$5:P$5)+SUMIF(E59:P59,"d",E$5)</f>
        <v>39</v>
      </c>
      <c r="AG59" s="89" t="str">
        <f>IF(OR(COUNTIF(E59:P59,"abs")&gt;0,COUNTIF(E59:P59,"")&gt;0),"ABS",IF(COUNTIF(E59:P59,"d")&gt;0,"! D !",IF(COUNTIF(E59:P59,"j")&gt;0,"ABS j",IF(COUNTIF(E59:P59,"Etl")&gt;0,"POUR","Tt"))))</f>
        <v>ABS</v>
      </c>
      <c r="AH59" s="90">
        <f>COUNTIF(E59:P59,9)+COUNTIF(E59:P59,8)*2+COUNTIF(E59:P59,"&lt;8")*3</f>
        <v>5</v>
      </c>
      <c r="AI59" s="91">
        <f>COUNTIF(E59:P59,"&lt;10")*10-SUMIF(E59:P59,"&lt;10",E59:P59)</f>
        <v>11</v>
      </c>
      <c r="AJ59" s="91">
        <f>(R59+T59)*20</f>
        <v>600</v>
      </c>
      <c r="AK59" s="92">
        <f>IF(AJ59=0,"",X59/AJ59*100)</f>
        <v>49.583333333333336</v>
      </c>
      <c r="AL59" s="70"/>
      <c r="AM59" s="82"/>
      <c r="AN59" s="111"/>
      <c r="AQ59" s="157"/>
      <c r="AR59" s="158"/>
    </row>
    <row r="60" spans="1:62" ht="39.950000000000003" customHeight="1" thickBot="1">
      <c r="A60" s="138">
        <v>33</v>
      </c>
      <c r="B60" s="154" t="s">
        <v>286</v>
      </c>
      <c r="C60" s="154" t="s">
        <v>106</v>
      </c>
      <c r="D60" s="154" t="s">
        <v>190</v>
      </c>
      <c r="E60" s="134">
        <v>10</v>
      </c>
      <c r="F60" s="134">
        <v>9</v>
      </c>
      <c r="G60" s="134">
        <v>6</v>
      </c>
      <c r="H60" s="134">
        <v>12</v>
      </c>
      <c r="I60" s="134">
        <v>8</v>
      </c>
      <c r="J60" s="134">
        <v>12</v>
      </c>
      <c r="K60" s="134" t="s">
        <v>21</v>
      </c>
      <c r="L60" s="134">
        <v>14</v>
      </c>
      <c r="M60" s="134">
        <v>16</v>
      </c>
      <c r="N60" s="134">
        <v>13</v>
      </c>
      <c r="O60" s="134">
        <v>11</v>
      </c>
      <c r="P60" s="134">
        <v>11</v>
      </c>
      <c r="Q60" s="113">
        <f>IF(R60=0,"",S60/R60)</f>
        <v>9.204545454545455</v>
      </c>
      <c r="R60" s="62">
        <f>SUMIF(E60:K60,"&gt;0",$E$7:$K$7)</f>
        <v>22</v>
      </c>
      <c r="S60" s="62">
        <f>SUMPRODUCT($E$7:$K$7,E60:K60)</f>
        <v>202.5</v>
      </c>
      <c r="T60" s="62">
        <f>SUMIF(L60:P60,"&gt;0",$L$7:$P$7)</f>
        <v>5</v>
      </c>
      <c r="U60" s="62">
        <f>SUMPRODUCT($L$7:$P$7,L60:P60)</f>
        <v>65</v>
      </c>
      <c r="V60" s="79">
        <f>IF(T60=0,"",U60/T60)</f>
        <v>13</v>
      </c>
      <c r="W60" s="79"/>
      <c r="X60" s="63">
        <f>S60+U60</f>
        <v>267.5</v>
      </c>
      <c r="Y60" s="64" t="str">
        <f>IF(OR((X60&lt;AJ60*0.885),AH60&gt;0,AG60="ABS",X60=0),"",IF((AH60=0),"LPGD",FIXED(X60-AJ60*0.9,0)&amp;" / lpgd  ?"))</f>
        <v/>
      </c>
      <c r="Z60" s="65" t="str">
        <f>IF(OR((X60&lt;AJ60*0.785),AH60&gt;2,AG60="ABS",LEN(Y60)&gt;1,X60=0),"",IF((AH60=0)," GD ",FIXED(X60-AJ60*0.8,0)&amp;" / gd  ?"))</f>
        <v/>
      </c>
      <c r="AA60" s="66" t="str">
        <f>IF(OR((X60&lt;AJ60*0.685),AH60&gt;2,LEN(Z60)&gt;1,LEN(Y60)&gt;1,X60=0,AG60="ABS"),"",IF((AH60=0),"Dist",FIXED(X60-AJ60*0.7,0)&amp;" d  ?"))</f>
        <v/>
      </c>
      <c r="AB60" s="67" t="str">
        <f>IF(OR((X60&lt;AJ60*0.575),AH60&gt;2,AG60="ABS",X60=0),"Aj",IF(LEN(AA60)+LEN(Z60)+LEN(Y60)&gt;3,"",IF(X60&lt;AJ60*0.6,"Aj ? : "&amp;FIXED(X60-AJ60*0.6,0)," S ")))</f>
        <v>Aj</v>
      </c>
      <c r="AC60" s="78" t="str">
        <f>IF(AB60&lt;&gt;"",AB60,IF(AA60&lt;&gt;"",AA60,IF(Z60&lt;&gt;"",Z60,Y60)))</f>
        <v>Aj</v>
      </c>
      <c r="AD60" s="68">
        <f>COUNTIF(E60:P60,"&lt;10")</f>
        <v>3</v>
      </c>
      <c r="AE60" s="69">
        <f ca="1">SUMIF(E60:P60,"&gt;9",E$5)+SUMIF(E60:P60,"d",E$5)</f>
        <v>40</v>
      </c>
      <c r="AF60" s="69">
        <f ca="1">SUMIF(E60:P60,"&gt;11",E$5:P$5)+SUMIF(E60:P60,"d",E$5)</f>
        <v>18</v>
      </c>
      <c r="AG60" s="89" t="str">
        <f>IF(OR(COUNTIF(E60:P60,"abs")&gt;0,COUNTIF(E60:P60,"")&gt;0),"ABS",IF(COUNTIF(E60:P60,"d")&gt;0,"! D !",IF(COUNTIF(E60:P60,"j")&gt;0,"ABS j",IF(COUNTIF(E60:P60,"Etl")&gt;0,"POUR","Tt"))))</f>
        <v>ABS</v>
      </c>
      <c r="AH60" s="90">
        <f>COUNTIF(E60:P60,9)+COUNTIF(E60:P60,8)*2+COUNTIF(E60:P60,"&lt;8")*3</f>
        <v>6</v>
      </c>
      <c r="AI60" s="91">
        <f>COUNTIF(E60:P60,"&lt;10")*10-SUMIF(E60:P60,"&lt;10",E60:P60)</f>
        <v>7</v>
      </c>
      <c r="AJ60" s="91">
        <f>(R60+T60)*20</f>
        <v>540</v>
      </c>
      <c r="AK60" s="92">
        <f>IF(AJ60=0,"",X60/AJ60*100)</f>
        <v>49.537037037037038</v>
      </c>
      <c r="AL60" s="70"/>
      <c r="AM60" s="82" t="str">
        <f ca="1">IF(AND(AE60&gt;47,AC60="Aj"),((IF(ISNONTEXT(E60),(IF(E60&gt;9,E60*E$7,0)))+IF(ISNONTEXT(F60),(IF(F60&gt;9,F60*F$7,0)))+IF(ISNONTEXT(G60),(IF(G60&gt;9,G60*G$7,0)))+IF(ISNONTEXT(H60),(IF(H60&gt;9,H60*H$7,0)))+IF(ISNONTEXT(I60),(IF(I60&gt;9,I60*I$7,0)))+IF(ISNONTEXT(J60),IF(J60&gt;9,J60*J$7,0)))+IF(ISNONTEXT(K60),(IF(K60&gt;9,K60*K$7,0)))+IF(ISNONTEXT(L60),(IF(L60&gt;9,L60*L$7,0)))+IF(ISNONTEXT(M60),(IF(M60&gt;9,M60*M$7,0)))+IF(ISNONTEXT(N60),(IF(N60&gt;9,N60*N$7,0)))+IF(ISNONTEXT(O60),(IF(O60&gt;9,O60*O$7,0)))+IF(ISNONTEXT(#REF!),(IF(#REF!&gt;9,#REF!*#REF!,0)))+IF(ISNONTEXT(P60),(IF(P60&gt;9,P60*P$7,0))))/SUMIF(E60:P60,"&gt;9",$E$7:$P$7),"")</f>
        <v/>
      </c>
      <c r="AN60" s="111"/>
      <c r="AQ60" s="157"/>
      <c r="AR60" s="159"/>
    </row>
    <row r="61" spans="1:62" ht="39.950000000000003" customHeight="1" thickBot="1">
      <c r="A61" s="138">
        <v>29</v>
      </c>
      <c r="B61" s="139" t="s">
        <v>287</v>
      </c>
      <c r="C61" s="139" t="s">
        <v>107</v>
      </c>
      <c r="D61" s="139" t="s">
        <v>191</v>
      </c>
      <c r="E61" s="134">
        <v>12</v>
      </c>
      <c r="F61" s="134">
        <v>10</v>
      </c>
      <c r="G61" s="134">
        <v>9</v>
      </c>
      <c r="H61" s="134">
        <v>11</v>
      </c>
      <c r="I61" s="134">
        <v>10</v>
      </c>
      <c r="J61" s="134">
        <v>12</v>
      </c>
      <c r="K61" s="134">
        <v>6</v>
      </c>
      <c r="L61" s="134">
        <v>13</v>
      </c>
      <c r="M61" s="134">
        <v>13</v>
      </c>
      <c r="N61" s="134">
        <v>15</v>
      </c>
      <c r="O61" s="134">
        <v>11</v>
      </c>
      <c r="P61" s="134">
        <v>11</v>
      </c>
      <c r="Q61" s="113">
        <f>IF(R61=0,"",S61/R61)</f>
        <v>9.431034482758621</v>
      </c>
      <c r="R61" s="62">
        <f>SUMIF(E61:K61,"&gt;0",$E$7:$K$7)</f>
        <v>29</v>
      </c>
      <c r="S61" s="62">
        <f>SUMPRODUCT($E$7:$K$7,E61:K61)</f>
        <v>273.5</v>
      </c>
      <c r="T61" s="62">
        <f>SUMIF(L61:P61,"&gt;0",$L$7:$P$7)</f>
        <v>5</v>
      </c>
      <c r="U61" s="62">
        <f>SUMPRODUCT($L$7:$P$7,L61:P61)</f>
        <v>63</v>
      </c>
      <c r="V61" s="79">
        <f>IF(T61=0,"",U61/T61)</f>
        <v>12.6</v>
      </c>
      <c r="W61" s="79">
        <f>IF(OR(COUNTIF(E61:P61,"abs")&gt;0,COUNTIF(E61:P61,"j")&gt;0,R61=0,T61=0),"",(S61+U61)/(R61+T61))</f>
        <v>9.8970588235294112</v>
      </c>
      <c r="X61" s="63">
        <f>S61+U61</f>
        <v>336.5</v>
      </c>
      <c r="Y61" s="64" t="str">
        <f>IF(OR((X61&lt;AJ61*0.885),AH61&gt;0,AG61="ABS",X61=0),"",IF((AH61=0),"LPGD",FIXED(X61-AJ61*0.9,0)&amp;" / lpgd  ?"))</f>
        <v/>
      </c>
      <c r="Z61" s="65" t="str">
        <f>IF(OR((X61&lt;AJ61*0.785),AH61&gt;2,AG61="ABS",LEN(Y61)&gt;1,X61=0),"",IF((AH61=0)," GD ",FIXED(X61-AJ61*0.8,0)&amp;" / gd  ?"))</f>
        <v/>
      </c>
      <c r="AA61" s="66" t="str">
        <f>IF(OR((X61&lt;AJ61*0.685),AH61&gt;2,LEN(Z61)&gt;1,LEN(Y61)&gt;1,X61=0,AG61="ABS"),"",IF((AH61=0),"Dist",FIXED(X61-AJ61*0.7,0)&amp;" d  ?"))</f>
        <v/>
      </c>
      <c r="AB61" s="67" t="str">
        <f>IF(OR((X61&lt;AJ61*0.575),AH61&gt;2,AG61="ABS",X61=0),"Aj",IF(LEN(AA61)+LEN(Z61)+LEN(Y61)&gt;3,"",IF(X61&lt;AJ61*0.6,"Aj ? : "&amp;FIXED(X61-AJ61*0.6,0)," S ")))</f>
        <v>Aj</v>
      </c>
      <c r="AC61" s="78" t="str">
        <f>IF(AB61&lt;&gt;"",AB61,IF(AA61&lt;&gt;"",AA61,IF(Z61&lt;&gt;"",Z61,Y61)))</f>
        <v>Aj</v>
      </c>
      <c r="AD61" s="68">
        <f>COUNTIF(E61:P61,"&lt;10")</f>
        <v>2</v>
      </c>
      <c r="AE61" s="69">
        <f ca="1">SUMIF(E61:P61,"&gt;9",E$5)+SUMIF(E61:P61,"d",E$5)</f>
        <v>48</v>
      </c>
      <c r="AF61" s="69">
        <f ca="1">SUMIF(E61:P61,"&gt;11",E$5:P$5)+SUMIF(E61:P61,"d",E$5)</f>
        <v>18</v>
      </c>
      <c r="AG61" s="89" t="str">
        <f>IF(OR(COUNTIF(E61:P61,"abs")&gt;0,COUNTIF(E61:P61,"")&gt;0),"ABS",IF(COUNTIF(E61:P61,"d")&gt;0,"! D !",IF(COUNTIF(E61:P61,"j")&gt;0,"ABS j",IF(COUNTIF(E61:P61,"Etl")&gt;0,"POUR","Tt"))))</f>
        <v>Tt</v>
      </c>
      <c r="AH61" s="90">
        <f>COUNTIF(E61:P61,9)+COUNTIF(E61:P61,8)*2+COUNTIF(E61:P61,"&lt;8")*3</f>
        <v>4</v>
      </c>
      <c r="AI61" s="91">
        <f>COUNTIF(E61:P61,"&lt;10")*10-SUMIF(E61:P61,"&lt;10",E61:P61)</f>
        <v>5</v>
      </c>
      <c r="AJ61" s="91">
        <f>(R61+T61)*20</f>
        <v>680</v>
      </c>
      <c r="AK61" s="92">
        <f>IF(AJ61=0,"",X61/AJ61*100)</f>
        <v>49.485294117647058</v>
      </c>
      <c r="AL61" s="70"/>
      <c r="AM61" s="82"/>
      <c r="AN61" s="111"/>
      <c r="AO61" s="6">
        <f>IF(AN61="LPGD",1,IF(AN61="Grde Dis,",2,IF(AN61="Distinction",3,IF(AN61="satisfait",4,IF(AN61="ajourné",5,6)))))</f>
        <v>1</v>
      </c>
      <c r="AP61" s="6"/>
      <c r="AQ61" s="156"/>
      <c r="AR61" s="158"/>
    </row>
    <row r="62" spans="1:62" ht="39.950000000000003" customHeight="1" thickBot="1">
      <c r="A62" s="138">
        <v>23</v>
      </c>
      <c r="B62" s="154" t="s">
        <v>288</v>
      </c>
      <c r="C62" s="154" t="s">
        <v>108</v>
      </c>
      <c r="D62" s="154" t="s">
        <v>192</v>
      </c>
      <c r="E62" s="134">
        <v>7</v>
      </c>
      <c r="F62" s="134">
        <v>9</v>
      </c>
      <c r="G62" s="134">
        <v>3</v>
      </c>
      <c r="H62" s="134">
        <v>15</v>
      </c>
      <c r="I62" s="134">
        <v>14</v>
      </c>
      <c r="J62" s="134">
        <v>12</v>
      </c>
      <c r="K62" s="134">
        <v>8</v>
      </c>
      <c r="L62" s="134">
        <v>15</v>
      </c>
      <c r="M62" s="134">
        <v>16</v>
      </c>
      <c r="N62" s="134">
        <v>18</v>
      </c>
      <c r="O62" s="134">
        <v>14</v>
      </c>
      <c r="P62" s="134">
        <v>13</v>
      </c>
      <c r="Q62" s="113">
        <f>IF(R62=0,"",S62/R62)</f>
        <v>8.9655172413793096</v>
      </c>
      <c r="R62" s="62">
        <f>SUMIF(E62:K62,"&gt;0",$E$7:$K$7)</f>
        <v>29</v>
      </c>
      <c r="S62" s="62">
        <f>SUMPRODUCT($E$7:$K$7,E62:K62)</f>
        <v>260</v>
      </c>
      <c r="T62" s="62">
        <f>SUMIF(L62:P62,"&gt;0",$L$7:$P$7)</f>
        <v>5</v>
      </c>
      <c r="U62" s="62">
        <f>SUMPRODUCT($L$7:$P$7,L62:P62)</f>
        <v>76</v>
      </c>
      <c r="V62" s="79">
        <f>IF(T62=0,"",U62/T62)</f>
        <v>15.2</v>
      </c>
      <c r="W62" s="79">
        <f>IF(OR(COUNTIF(E62:P62,"abs")&gt;0,COUNTIF(E62:P62,"j")&gt;0,R62=0,T62=0),"",(S62+U62)/(R62+T62))</f>
        <v>9.882352941176471</v>
      </c>
      <c r="X62" s="63">
        <f>S62+U62</f>
        <v>336</v>
      </c>
      <c r="Y62" s="64" t="str">
        <f>IF(OR((X62&lt;AJ62*0.885),AH62&gt;0,AG62="ABS",X62=0),"",IF((AH62=0),"LPGD",FIXED(X62-AJ62*0.9,0)&amp;" / lpgd  ?"))</f>
        <v/>
      </c>
      <c r="Z62" s="65" t="str">
        <f>IF(OR((X62&lt;AJ62*0.785),AH62&gt;2,AG62="ABS",LEN(Y62)&gt;1,X62=0),"",IF((AH62=0)," GD ",FIXED(X62-AJ62*0.8,0)&amp;" / gd  ?"))</f>
        <v/>
      </c>
      <c r="AA62" s="66" t="str">
        <f>IF(OR((X62&lt;AJ62*0.685),AH62&gt;2,LEN(Z62)&gt;1,LEN(Y62)&gt;1,X62=0,AG62="ABS"),"",IF((AH62=0),"Dist",FIXED(X62-AJ62*0.7,0)&amp;" d  ?"))</f>
        <v/>
      </c>
      <c r="AB62" s="67" t="str">
        <f>IF(OR((X62&lt;AJ62*0.575),AH62&gt;2,AG62="ABS",X62=0),"Aj",IF(LEN(AA62)+LEN(Z62)+LEN(Y62)&gt;3,"",IF(X62&lt;AJ62*0.6,"Aj ? : "&amp;FIXED(X62-AJ62*0.6,0)," S ")))</f>
        <v>Aj</v>
      </c>
      <c r="AC62" s="78" t="str">
        <f>IF(AB62&lt;&gt;"",AB62,IF(AA62&lt;&gt;"",AA62,IF(Z62&lt;&gt;"",Z62,Y62)))</f>
        <v>Aj</v>
      </c>
      <c r="AD62" s="68">
        <f>COUNTIF(E62:P62,"&lt;10")</f>
        <v>4</v>
      </c>
      <c r="AE62" s="69">
        <f ca="1">SUMIF(E62:P62,"&gt;9",E$5)+SUMIF(E62:P62,"d",E$5)</f>
        <v>38</v>
      </c>
      <c r="AF62" s="69">
        <f ca="1">SUMIF(E62:P62,"&gt;11",E$5:P$5)+SUMIF(E62:P62,"d",E$5)</f>
        <v>38</v>
      </c>
      <c r="AG62" s="89" t="str">
        <f>IF(OR(COUNTIF(E62:P62,"abs")&gt;0,COUNTIF(E62:P62,"")&gt;0),"ABS",IF(COUNTIF(E62:P62,"d")&gt;0,"! D !",IF(COUNTIF(E62:P62,"j")&gt;0,"ABS j",IF(COUNTIF(E62:P62,"Etl")&gt;0,"POUR","Tt"))))</f>
        <v>Tt</v>
      </c>
      <c r="AH62" s="90">
        <f>COUNTIF(E62:P62,9)+COUNTIF(E62:P62,8)*2+COUNTIF(E62:P62,"&lt;8")*3</f>
        <v>9</v>
      </c>
      <c r="AI62" s="91">
        <f>COUNTIF(E62:P62,"&lt;10")*10-SUMIF(E62:P62,"&lt;10",E62:P62)</f>
        <v>13</v>
      </c>
      <c r="AJ62" s="91">
        <f>(R62+T62)*20</f>
        <v>680</v>
      </c>
      <c r="AK62" s="92">
        <f>IF(AJ62=0,"",X62/AJ62*100)</f>
        <v>49.411764705882355</v>
      </c>
      <c r="AL62" s="70"/>
      <c r="AM62" s="82"/>
      <c r="AN62" s="111"/>
      <c r="AQ62" s="157"/>
      <c r="AR62" s="159"/>
    </row>
    <row r="63" spans="1:62" ht="39.950000000000003" customHeight="1" thickBot="1">
      <c r="A63" s="138">
        <v>52</v>
      </c>
      <c r="B63" s="139" t="s">
        <v>289</v>
      </c>
      <c r="C63" s="139" t="s">
        <v>109</v>
      </c>
      <c r="D63" s="139" t="s">
        <v>193</v>
      </c>
      <c r="E63" s="134">
        <v>12</v>
      </c>
      <c r="F63" s="134">
        <v>12</v>
      </c>
      <c r="G63" s="134">
        <v>7</v>
      </c>
      <c r="H63" s="134">
        <v>13</v>
      </c>
      <c r="I63" s="134" t="s">
        <v>21</v>
      </c>
      <c r="J63" s="134" t="s">
        <v>21</v>
      </c>
      <c r="K63" s="134">
        <v>5</v>
      </c>
      <c r="L63" s="134">
        <v>13</v>
      </c>
      <c r="M63" s="134">
        <v>12</v>
      </c>
      <c r="N63" s="134">
        <v>16</v>
      </c>
      <c r="O63" s="134">
        <v>14</v>
      </c>
      <c r="P63" s="134">
        <v>14</v>
      </c>
      <c r="Q63" s="113">
        <f>IF(R63=0,"",S63/R63)</f>
        <v>8.75</v>
      </c>
      <c r="R63" s="62">
        <f>SUMIF(E63:K63,"&gt;0",$E$7:$K$7)</f>
        <v>22</v>
      </c>
      <c r="S63" s="62">
        <f>SUMPRODUCT($E$7:$K$7,E63:K63)</f>
        <v>192.5</v>
      </c>
      <c r="T63" s="62">
        <f>SUMIF(L63:P63,"&gt;0",$L$7:$P$7)</f>
        <v>5</v>
      </c>
      <c r="U63" s="62">
        <f>SUMPRODUCT($L$7:$P$7,L63:P63)</f>
        <v>69</v>
      </c>
      <c r="V63" s="79"/>
      <c r="W63" s="79"/>
      <c r="X63" s="63">
        <f>S63+U63</f>
        <v>261.5</v>
      </c>
      <c r="Y63" s="64" t="str">
        <f>IF(OR((X63&lt;AJ63*0.885),AH63&gt;0,AG63="ABS",X63=0),"",IF((AH63=0),"LPGD",FIXED(X63-AJ63*0.9,0)&amp;" / lpgd  ?"))</f>
        <v/>
      </c>
      <c r="Z63" s="65" t="str">
        <f>IF(OR((X63&lt;AJ63*0.785),AH63&gt;2,AG63="ABS",LEN(Y63)&gt;1,X63=0),"",IF((AH63=0)," GD ",FIXED(X63-AJ63*0.8,0)&amp;" / gd  ?"))</f>
        <v/>
      </c>
      <c r="AA63" s="66" t="str">
        <f>IF(OR((X63&lt;AJ63*0.685),AH63&gt;2,LEN(Z63)&gt;1,LEN(Y63)&gt;1,X63=0,AG63="ABS"),"",IF((AH63=0),"Dist",FIXED(X63-AJ63*0.7,0)&amp;" d  ?"))</f>
        <v/>
      </c>
      <c r="AB63" s="67" t="str">
        <f>IF(OR((X63&lt;AJ63*0.575),AH63&gt;2,AG63="ABS",X63=0),"Aj",IF(LEN(AA63)+LEN(Z63)+LEN(Y63)&gt;3,"",IF(X63&lt;AJ63*0.6,"Aj ? : "&amp;FIXED(X63-AJ63*0.6,0)," S ")))</f>
        <v>Aj</v>
      </c>
      <c r="AC63" s="78" t="str">
        <f>IF(AB63&lt;&gt;"",AB63,IF(AA63&lt;&gt;"",AA63,IF(Z63&lt;&gt;"",Z63,Y63)))</f>
        <v>Aj</v>
      </c>
      <c r="AD63" s="68">
        <f>COUNTIF(E63:P63,"&lt;10")</f>
        <v>2</v>
      </c>
      <c r="AE63" s="69">
        <f ca="1">SUMIF(E63:P63,"&gt;9",E$5)+SUMIF(E63:P63,"d",E$5)</f>
        <v>41</v>
      </c>
      <c r="AF63" s="69">
        <f ca="1">SUMIF(E63:P63,"&gt;11",E$5:P$5)+SUMIF(E63:P63,"d",E$5)</f>
        <v>41</v>
      </c>
      <c r="AG63" s="89" t="str">
        <f>IF(OR(COUNTIF(E63:P63,"abs")&gt;0,COUNTIF(E63:P63,"")&gt;0),"ABS",IF(COUNTIF(E63:P63,"d")&gt;0,"! D !",IF(COUNTIF(E63:P63,"j")&gt;0,"ABS j",IF(COUNTIF(E63:P63,"Etl")&gt;0,"POUR","Tt"))))</f>
        <v>ABS</v>
      </c>
      <c r="AH63" s="90">
        <f>COUNTIF(E63:P63,9)+COUNTIF(E63:P63,8)*2+COUNTIF(E63:P63,"&lt;8")*3</f>
        <v>6</v>
      </c>
      <c r="AI63" s="91">
        <f>COUNTIF(E63:P63,"&lt;10")*10-SUMIF(E63:P63,"&lt;10",E63:P63)</f>
        <v>8</v>
      </c>
      <c r="AJ63" s="91">
        <f>(R63+T63)*20</f>
        <v>540</v>
      </c>
      <c r="AK63" s="92">
        <f>IF(AJ63=0,"",X63/AJ63*100)</f>
        <v>48.425925925925931</v>
      </c>
      <c r="AL63" s="70"/>
      <c r="AM63" s="82"/>
      <c r="AN63" s="111"/>
      <c r="AQ63" s="157"/>
      <c r="AR63" s="159"/>
    </row>
    <row r="64" spans="1:62" ht="39.950000000000003" customHeight="1" thickBot="1">
      <c r="A64" s="138">
        <v>45</v>
      </c>
      <c r="B64" s="154" t="s">
        <v>290</v>
      </c>
      <c r="C64" s="154" t="s">
        <v>110</v>
      </c>
      <c r="D64" s="154" t="s">
        <v>194</v>
      </c>
      <c r="E64" s="134">
        <v>1</v>
      </c>
      <c r="F64" s="134">
        <v>11</v>
      </c>
      <c r="G64" s="134">
        <v>5</v>
      </c>
      <c r="H64" s="134">
        <v>13</v>
      </c>
      <c r="I64" s="134">
        <v>12</v>
      </c>
      <c r="J64" s="134">
        <v>10</v>
      </c>
      <c r="K64" s="134">
        <v>11</v>
      </c>
      <c r="L64" s="134">
        <v>15</v>
      </c>
      <c r="M64" s="134">
        <v>16</v>
      </c>
      <c r="N64" s="134"/>
      <c r="O64" s="134">
        <v>11</v>
      </c>
      <c r="P64" s="134">
        <v>14</v>
      </c>
      <c r="Q64" s="113">
        <f>IF(R64=0,"",S64/R64)</f>
        <v>9.068965517241379</v>
      </c>
      <c r="R64" s="62">
        <f>SUMIF(E64:K64,"&gt;0",$E$7:$K$7)</f>
        <v>29</v>
      </c>
      <c r="S64" s="62">
        <f>SUMPRODUCT($E$7:$K$7,E64:K64)</f>
        <v>263</v>
      </c>
      <c r="T64" s="62">
        <f>SUMIF(L64:P64,"&gt;0",$L$7:$P$7)</f>
        <v>4</v>
      </c>
      <c r="U64" s="62">
        <f>SUMPRODUCT($L$7:$P$7,L64:P64)</f>
        <v>56</v>
      </c>
      <c r="V64" s="79">
        <f>IF(T64=0,"",U64/T64)</f>
        <v>14</v>
      </c>
      <c r="W64" s="79"/>
      <c r="X64" s="63">
        <f>S64+U64</f>
        <v>319</v>
      </c>
      <c r="Y64" s="64" t="str">
        <f>IF(OR((X64&lt;AJ64*0.885),AH64&gt;0,AG64="ABS",X64=0),"",IF((AH64=0),"LPGD",FIXED(X64-AJ64*0.9,0)&amp;" / lpgd  ?"))</f>
        <v/>
      </c>
      <c r="Z64" s="65" t="str">
        <f>IF(OR((X64&lt;AJ64*0.785),AH64&gt;2,AG64="ABS",LEN(Y64)&gt;1,X64=0),"",IF((AH64=0)," GD ",FIXED(X64-AJ64*0.8,0)&amp;" / gd  ?"))</f>
        <v/>
      </c>
      <c r="AA64" s="66" t="str">
        <f>IF(OR((X64&lt;AJ64*0.685),AH64&gt;2,LEN(Z64)&gt;1,LEN(Y64)&gt;1,X64=0,AG64="ABS"),"",IF((AH64=0),"Dist",FIXED(X64-AJ64*0.7,0)&amp;" d  ?"))</f>
        <v/>
      </c>
      <c r="AB64" s="67" t="str">
        <f>IF(OR((X64&lt;AJ64*0.575),AH64&gt;2,AG64="ABS",X64=0),"Aj",IF(LEN(AA64)+LEN(Z64)+LEN(Y64)&gt;3,"",IF(X64&lt;AJ64*0.6,"Aj ? : "&amp;FIXED(X64-AJ64*0.6,0)," S ")))</f>
        <v>Aj</v>
      </c>
      <c r="AC64" s="78" t="str">
        <f>IF(AB64&lt;&gt;"",AB64,IF(AA64&lt;&gt;"",AA64,IF(Z64&lt;&gt;"",Z64,Y64)))</f>
        <v>Aj</v>
      </c>
      <c r="AD64" s="68">
        <f>COUNTIF(E64:P64,"&lt;10")</f>
        <v>2</v>
      </c>
      <c r="AE64" s="69">
        <f ca="1">SUMIF(E64:P64,"&gt;9",E$5)+SUMIF(E64:P64,"d",E$5)</f>
        <v>46</v>
      </c>
      <c r="AF64" s="69">
        <f ca="1">SUMIF(E64:P64,"&gt;11",E$5:P$5)+SUMIF(E64:P64,"d",E$5)</f>
        <v>20</v>
      </c>
      <c r="AG64" s="89" t="str">
        <f>IF(OR(COUNTIF(E64:P64,"abs")&gt;0,COUNTIF(E64:P64,"")&gt;0),"ABS",IF(COUNTIF(E64:P64,"d")&gt;0,"! D !",IF(COUNTIF(E64:P64,"j")&gt;0,"ABS j",IF(COUNTIF(E64:P64,"Etl")&gt;0,"POUR","Tt"))))</f>
        <v>ABS</v>
      </c>
      <c r="AH64" s="90">
        <f>COUNTIF(E64:P64,9)+COUNTIF(E64:P64,8)*2+COUNTIF(E64:P64,"&lt;8")*3</f>
        <v>6</v>
      </c>
      <c r="AI64" s="91">
        <f>COUNTIF(E64:P64,"&lt;10")*10-SUMIF(E64:P64,"&lt;10",E64:P64)</f>
        <v>14</v>
      </c>
      <c r="AJ64" s="91">
        <f>(R64+T64)*20</f>
        <v>660</v>
      </c>
      <c r="AK64" s="92">
        <f>IF(AJ64=0,"",X64/AJ64*100)</f>
        <v>48.333333333333336</v>
      </c>
      <c r="AL64" s="70"/>
      <c r="AM64" s="82" t="str">
        <f ca="1">IF(AND(AE64&gt;47,AC64="Aj"),((IF(ISNONTEXT(E64),(IF(E64&gt;9,E64*E$7,0)))+IF(ISNONTEXT(F64),(IF(F64&gt;9,F64*F$7,0)))+IF(ISNONTEXT(G64),(IF(G64&gt;9,G64*G$7,0)))+IF(ISNONTEXT(H64),(IF(H64&gt;9,H64*H$7,0)))+IF(ISNONTEXT(I64),(IF(I64&gt;9,I64*I$7,0)))+IF(ISNONTEXT(J64),IF(J64&gt;9,J64*J$7,0)))+IF(ISNONTEXT(K64),(IF(K64&gt;9,K64*K$7,0)))+IF(ISNONTEXT(L64),(IF(L64&gt;9,L64*L$7,0)))+IF(ISNONTEXT(M64),(IF(M64&gt;9,M64*M$7,0)))+IF(ISNONTEXT(N64),(IF(N64&gt;9,N64*N$7,0)))+IF(ISNONTEXT(O64),(IF(O64&gt;9,O64*O$7,0)))+IF(ISNONTEXT(#REF!),(IF(#REF!&gt;9,#REF!*#REF!,0)))+IF(ISNONTEXT(P64),(IF(P64&gt;9,P64*P$7,0))))/SUMIF(E64:P64,"&gt;9",$E$7:$P$7),"")</f>
        <v/>
      </c>
      <c r="AN64" s="111"/>
      <c r="AQ64" s="157"/>
      <c r="AR64" s="158"/>
    </row>
    <row r="65" spans="1:44" ht="39.950000000000003" customHeight="1" thickBot="1">
      <c r="A65" s="138">
        <v>35</v>
      </c>
      <c r="B65" s="139" t="s">
        <v>291</v>
      </c>
      <c r="C65" s="139" t="s">
        <v>111</v>
      </c>
      <c r="D65" s="139" t="s">
        <v>195</v>
      </c>
      <c r="E65" s="134">
        <v>9</v>
      </c>
      <c r="F65" s="134">
        <v>11</v>
      </c>
      <c r="G65" s="134">
        <v>7</v>
      </c>
      <c r="H65" s="134">
        <v>11</v>
      </c>
      <c r="I65" s="134">
        <v>10</v>
      </c>
      <c r="J65" s="134">
        <v>11</v>
      </c>
      <c r="K65" s="134">
        <v>7</v>
      </c>
      <c r="L65" s="134">
        <v>15</v>
      </c>
      <c r="M65" s="134">
        <v>13</v>
      </c>
      <c r="N65" s="134">
        <v>11</v>
      </c>
      <c r="O65" s="134">
        <v>12</v>
      </c>
      <c r="P65" s="134">
        <v>14</v>
      </c>
      <c r="Q65" s="113">
        <f>IF(R65=0,"",S65/R65)</f>
        <v>9.0344827586206904</v>
      </c>
      <c r="R65" s="62">
        <f>SUMIF(E65:K65,"&gt;0",$E$7:$K$7)</f>
        <v>29</v>
      </c>
      <c r="S65" s="62">
        <f>SUMPRODUCT($E$7:$K$7,E65:K65)</f>
        <v>262</v>
      </c>
      <c r="T65" s="62">
        <f>SUMIF(L65:P65,"&gt;0",$L$7:$P$7)</f>
        <v>5</v>
      </c>
      <c r="U65" s="62">
        <f>SUMPRODUCT($L$7:$P$7,L65:P65)</f>
        <v>65</v>
      </c>
      <c r="V65" s="79">
        <f>IF(T65=0,"",U65/T65)</f>
        <v>13</v>
      </c>
      <c r="W65" s="79"/>
      <c r="X65" s="63">
        <f>S65+U65</f>
        <v>327</v>
      </c>
      <c r="Y65" s="64" t="str">
        <f>IF(OR((X65&lt;AJ65*0.885),AH65&gt;0,AG65="ABS",X65=0),"",IF((AH65=0),"LPGD",FIXED(X65-AJ65*0.9,0)&amp;" / lpgd  ?"))</f>
        <v/>
      </c>
      <c r="Z65" s="65" t="str">
        <f>IF(OR((X65&lt;AJ65*0.785),AH65&gt;2,AG65="ABS",LEN(Y65)&gt;1,X65=0),"",IF((AH65=0)," GD ",FIXED(X65-AJ65*0.8,0)&amp;" / gd  ?"))</f>
        <v/>
      </c>
      <c r="AA65" s="66" t="str">
        <f>IF(OR((X65&lt;AJ65*0.685),AH65&gt;2,LEN(Z65)&gt;1,LEN(Y65)&gt;1,X65=0,AG65="ABS"),"",IF((AH65=0),"Dist",FIXED(X65-AJ65*0.7,0)&amp;" d  ?"))</f>
        <v/>
      </c>
      <c r="AB65" s="67" t="str">
        <f>IF(OR((X65&lt;AJ65*0.575),AH65&gt;2,AG65="ABS",X65=0),"Aj",IF(LEN(AA65)+LEN(Z65)+LEN(Y65)&gt;3,"",IF(X65&lt;AJ65*0.6,"Aj ? : "&amp;FIXED(X65-AJ65*0.6,0)," S ")))</f>
        <v>Aj</v>
      </c>
      <c r="AC65" s="78" t="str">
        <f>IF(AB65&lt;&gt;"",AB65,IF(AA65&lt;&gt;"",AA65,IF(Z65&lt;&gt;"",Z65,Y65)))</f>
        <v>Aj</v>
      </c>
      <c r="AD65" s="68">
        <f>COUNTIF(E65:P65,"&lt;10")</f>
        <v>3</v>
      </c>
      <c r="AE65" s="69">
        <f ca="1">SUMIF(E65:P65,"&gt;9",E$5)+SUMIF(E65:P65,"d",E$5)</f>
        <v>43</v>
      </c>
      <c r="AF65" s="69">
        <f ca="1">SUMIF(E65:P65,"&gt;11",E$5:P$5)+SUMIF(E65:P65,"d",E$5)</f>
        <v>22</v>
      </c>
      <c r="AG65" s="89" t="str">
        <f>IF(OR(COUNTIF(E65:P65,"abs")&gt;0,COUNTIF(E65:P65,"")&gt;0),"ABS",IF(COUNTIF(E65:P65,"d")&gt;0,"! D !",IF(COUNTIF(E65:P65,"j")&gt;0,"ABS j",IF(COUNTIF(E65:P65,"Etl")&gt;0,"POUR","Tt"))))</f>
        <v>Tt</v>
      </c>
      <c r="AH65" s="90">
        <f>COUNTIF(E65:P65,9)+COUNTIF(E65:P65,8)*2+COUNTIF(E65:P65,"&lt;8")*3</f>
        <v>7</v>
      </c>
      <c r="AI65" s="91">
        <f>COUNTIF(E65:P65,"&lt;10")*10-SUMIF(E65:P65,"&lt;10",E65:P65)</f>
        <v>7</v>
      </c>
      <c r="AJ65" s="91">
        <f>(R65+T65)*20</f>
        <v>680</v>
      </c>
      <c r="AK65" s="92">
        <f>IF(AJ65=0,"",X65/AJ65*100)</f>
        <v>48.088235294117645</v>
      </c>
      <c r="AL65" s="70"/>
      <c r="AM65" s="82" t="str">
        <f ca="1">IF(AND(AE65&gt;47,AC65="Aj"),((IF(ISNONTEXT(E65),(IF(E65&gt;9,E65*E$7,0)))+IF(ISNONTEXT(F65),(IF(F65&gt;9,F65*F$7,0)))+IF(ISNONTEXT(G65),(IF(G65&gt;9,G65*G$7,0)))+IF(ISNONTEXT(H65),(IF(H65&gt;9,H65*H$7,0)))+IF(ISNONTEXT(I65),(IF(I65&gt;9,I65*I$7,0)))+IF(ISNONTEXT(J65),IF(J65&gt;9,J65*J$7,0)))+IF(ISNONTEXT(K65),(IF(K65&gt;9,K65*K$7,0)))+IF(ISNONTEXT(L65),(IF(L65&gt;9,L65*L$7,0)))+IF(ISNONTEXT(M65),(IF(M65&gt;9,M65*M$7,0)))+IF(ISNONTEXT(N65),(IF(N65&gt;9,N65*N$7,0)))+IF(ISNONTEXT(O65),(IF(O65&gt;9,O65*O$7,0)))+IF(ISNONTEXT(#REF!),(IF(#REF!&gt;9,#REF!*#REF!,0)))+IF(ISNONTEXT(P65),(IF(P65&gt;9,P65*P$7,0))))/SUMIF(E65:P65,"&gt;9",$E$7:$P$7),"")</f>
        <v/>
      </c>
      <c r="AN65" s="111"/>
      <c r="AQ65" s="157"/>
      <c r="AR65" s="158"/>
    </row>
    <row r="66" spans="1:44" ht="39.950000000000003" customHeight="1" thickBot="1">
      <c r="A66" s="138">
        <v>76</v>
      </c>
      <c r="B66" s="154" t="s">
        <v>292</v>
      </c>
      <c r="C66" s="154" t="s">
        <v>112</v>
      </c>
      <c r="D66" s="154" t="s">
        <v>196</v>
      </c>
      <c r="E66" s="134" t="s">
        <v>21</v>
      </c>
      <c r="F66" s="134">
        <v>12</v>
      </c>
      <c r="G66" s="134">
        <v>3</v>
      </c>
      <c r="H66" s="134">
        <v>11</v>
      </c>
      <c r="I66" s="134">
        <v>12</v>
      </c>
      <c r="J66" s="134" t="s">
        <v>21</v>
      </c>
      <c r="K66" s="134">
        <v>10</v>
      </c>
      <c r="L66" s="134">
        <v>13</v>
      </c>
      <c r="M66" s="134" t="s">
        <v>21</v>
      </c>
      <c r="N66" s="134"/>
      <c r="O66" s="134" t="s">
        <v>20</v>
      </c>
      <c r="P66" s="134">
        <v>13</v>
      </c>
      <c r="Q66" s="113">
        <f>IF(R66=0,"",S66/R66)</f>
        <v>9.204545454545455</v>
      </c>
      <c r="R66" s="62">
        <f>SUMIF(E66:K66,"&gt;0",$E$7:$K$7)</f>
        <v>22</v>
      </c>
      <c r="S66" s="62">
        <f>SUMPRODUCT($E$7:$K$7,E66:K66)</f>
        <v>202.5</v>
      </c>
      <c r="T66" s="62">
        <f>SUMIF(L66:P66,"&gt;0",$L$7:$P$7)</f>
        <v>2</v>
      </c>
      <c r="U66" s="62">
        <f>SUMPRODUCT($L$7:$P$7,L66:P66)</f>
        <v>26</v>
      </c>
      <c r="V66" s="79">
        <f>IF(T66=0,"",U66/T66)</f>
        <v>13</v>
      </c>
      <c r="W66" s="79"/>
      <c r="X66" s="63">
        <f>S66+U66</f>
        <v>228.5</v>
      </c>
      <c r="Y66" s="64" t="str">
        <f>IF(OR((X66&lt;AJ66*0.885),AH66&gt;0,AG66="ABS",X66=0),"",IF((AH66=0),"LPGD",FIXED(X66-AJ66*0.9,0)&amp;" / lpgd  ?"))</f>
        <v/>
      </c>
      <c r="Z66" s="65" t="str">
        <f>IF(OR((X66&lt;AJ66*0.785),AH66&gt;2,AG66="ABS",LEN(Y66)&gt;1,X66=0),"",IF((AH66=0)," GD ",FIXED(X66-AJ66*0.8,0)&amp;" / gd  ?"))</f>
        <v/>
      </c>
      <c r="AA66" s="66" t="str">
        <f>IF(OR((X66&lt;AJ66*0.685),AH66&gt;2,LEN(Z66)&gt;1,LEN(Y66)&gt;1,X66=0,AG66="ABS"),"",IF((AH66=0),"Dist",FIXED(X66-AJ66*0.7,0)&amp;" d  ?"))</f>
        <v/>
      </c>
      <c r="AB66" s="67" t="str">
        <f>IF(OR((X66&lt;AJ66*0.575),AH66&gt;2,AG66="ABS",X66=0),"Aj",IF(LEN(AA66)+LEN(Z66)+LEN(Y66)&gt;3,"",IF(X66&lt;AJ66*0.6,"Aj ? : "&amp;FIXED(X66-AJ66*0.6,0)," S ")))</f>
        <v>Aj</v>
      </c>
      <c r="AC66" s="78" t="str">
        <f>IF(AB66&lt;&gt;"",AB66,IF(AA66&lt;&gt;"",AA66,IF(Z66&lt;&gt;"",Z66,Y66)))</f>
        <v>Aj</v>
      </c>
      <c r="AD66" s="68">
        <f>COUNTIF(E66:P66,"&lt;10")</f>
        <v>1</v>
      </c>
      <c r="AE66" s="69">
        <f ca="1">SUMIF(E66:P66,"&gt;9",E$5)+SUMIF(E66:P66,"d",E$5)</f>
        <v>29</v>
      </c>
      <c r="AF66" s="69">
        <f ca="1">SUMIF(E66:P66,"&gt;11",E$5:P$5)+SUMIF(E66:P66,"d",E$5)</f>
        <v>17</v>
      </c>
      <c r="AG66" s="89" t="str">
        <f>IF(OR(COUNTIF(E66:P66,"abs")&gt;0,COUNTIF(E66:P66,"")&gt;0),"ABS",IF(COUNTIF(E66:P66,"d")&gt;0,"! D !",IF(COUNTIF(E66:P66,"j")&gt;0,"ABS j",IF(COUNTIF(E66:P66,"Etl")&gt;0,"POUR","Tt"))))</f>
        <v>ABS</v>
      </c>
      <c r="AH66" s="90">
        <f>COUNTIF(E66:P66,9)+COUNTIF(E66:P66,8)*2+COUNTIF(E66:P66,"&lt;8")*3</f>
        <v>3</v>
      </c>
      <c r="AI66" s="91">
        <f>COUNTIF(E66:P66,"&lt;10")*10-SUMIF(E66:P66,"&lt;10",E66:P66)</f>
        <v>7</v>
      </c>
      <c r="AJ66" s="91">
        <f>(R66+T66)*20</f>
        <v>480</v>
      </c>
      <c r="AK66" s="92">
        <f>IF(AJ66=0,"",X66/AJ66*100)</f>
        <v>47.604166666666664</v>
      </c>
      <c r="AL66" s="70"/>
      <c r="AM66" s="82"/>
      <c r="AN66" s="111"/>
      <c r="AO66" s="6">
        <f>IF(AN66="LPGD",1,IF(AN66="Grde Dis,",2,IF(AN66="Distinction",3,IF(AN66="satisfait",4,IF(AN66="ajourné",5,6)))))</f>
        <v>1</v>
      </c>
      <c r="AP66" s="6"/>
      <c r="AQ66" s="156"/>
      <c r="AR66" s="158"/>
    </row>
    <row r="67" spans="1:44" ht="39.950000000000003" customHeight="1" thickBot="1">
      <c r="A67" s="138">
        <v>65</v>
      </c>
      <c r="B67" s="139" t="s">
        <v>293</v>
      </c>
      <c r="C67" s="139" t="s">
        <v>113</v>
      </c>
      <c r="D67" s="139" t="s">
        <v>197</v>
      </c>
      <c r="E67" s="134">
        <v>8</v>
      </c>
      <c r="F67" s="134">
        <v>10</v>
      </c>
      <c r="G67" s="134">
        <v>3</v>
      </c>
      <c r="H67" s="134">
        <v>13</v>
      </c>
      <c r="I67" s="134">
        <v>12</v>
      </c>
      <c r="J67" s="134">
        <v>13</v>
      </c>
      <c r="K67" s="134">
        <v>7</v>
      </c>
      <c r="L67" s="134">
        <v>15</v>
      </c>
      <c r="M67" s="134">
        <v>14</v>
      </c>
      <c r="N67" s="134">
        <v>14</v>
      </c>
      <c r="O67" s="134">
        <v>12</v>
      </c>
      <c r="P67" s="134">
        <v>15</v>
      </c>
      <c r="Q67" s="113">
        <f>IF(R67=0,"",S67/R67)</f>
        <v>8.7413793103448274</v>
      </c>
      <c r="R67" s="62">
        <f>SUMIF(E67:K67,"&gt;0",$E$7:$K$7)</f>
        <v>29</v>
      </c>
      <c r="S67" s="62">
        <f>SUMPRODUCT($E$7:$K$7,E67:K67)</f>
        <v>253.5</v>
      </c>
      <c r="T67" s="62">
        <f>SUMIF(L67:P67,"&gt;0",$L$7:$P$7)</f>
        <v>5</v>
      </c>
      <c r="U67" s="62">
        <f>SUMPRODUCT($L$7:$P$7,L67:P67)</f>
        <v>70</v>
      </c>
      <c r="V67" s="79">
        <f>IF(T67=0,"",U67/T67)</f>
        <v>14</v>
      </c>
      <c r="W67" s="79"/>
      <c r="X67" s="63">
        <f>S67+U67</f>
        <v>323.5</v>
      </c>
      <c r="Y67" s="64" t="str">
        <f>IF(OR((X67&lt;AJ67*0.885),AH67&gt;0,AG67="ABS",X67=0),"",IF((AH67=0),"LPGD",FIXED(X67-AJ67*0.9,0)&amp;" / lpgd  ?"))</f>
        <v/>
      </c>
      <c r="Z67" s="65" t="str">
        <f>IF(OR((X67&lt;AJ67*0.785),AH67&gt;2,AG67="ABS",LEN(Y67)&gt;1,X67=0),"",IF((AH67=0)," GD ",FIXED(X67-AJ67*0.8,0)&amp;" / gd  ?"))</f>
        <v/>
      </c>
      <c r="AA67" s="66" t="str">
        <f>IF(OR((X67&lt;AJ67*0.685),AH67&gt;2,LEN(Z67)&gt;1,LEN(Y67)&gt;1,X67=0,AG67="ABS"),"",IF((AH67=0),"Dist",FIXED(X67-AJ67*0.7,0)&amp;" d  ?"))</f>
        <v/>
      </c>
      <c r="AB67" s="67" t="str">
        <f>IF(OR((X67&lt;AJ67*0.575),AH67&gt;2,AG67="ABS",X67=0),"Aj",IF(LEN(AA67)+LEN(Z67)+LEN(Y67)&gt;3,"",IF(X67&lt;AJ67*0.6,"Aj ? : "&amp;FIXED(X67-AJ67*0.6,0)," S ")))</f>
        <v>Aj</v>
      </c>
      <c r="AC67" s="78" t="str">
        <f>IF(AB67&lt;&gt;"",AB67,IF(AA67&lt;&gt;"",AA67,IF(Z67&lt;&gt;"",Z67,Y67)))</f>
        <v>Aj</v>
      </c>
      <c r="AD67" s="68">
        <f>COUNTIF(E67:P67,"&lt;10")</f>
        <v>3</v>
      </c>
      <c r="AE67" s="69">
        <f ca="1">SUMIF(E67:P67,"&gt;9",E$5)+SUMIF(E67:P67,"d",E$5)</f>
        <v>43</v>
      </c>
      <c r="AF67" s="69">
        <f ca="1">SUMIF(E67:P67,"&gt;11",E$5:P$5)+SUMIF(E67:P67,"d",E$5)</f>
        <v>38</v>
      </c>
      <c r="AG67" s="89" t="str">
        <f>IF(OR(COUNTIF(E67:P67,"abs")&gt;0,COUNTIF(E67:P67,"")&gt;0),"ABS",IF(COUNTIF(E67:P67,"d")&gt;0,"! D !",IF(COUNTIF(E67:P67,"j")&gt;0,"ABS j",IF(COUNTIF(E67:P67,"Etl")&gt;0,"POUR","Tt"))))</f>
        <v>Tt</v>
      </c>
      <c r="AH67" s="90">
        <f>COUNTIF(E67:P67,9)+COUNTIF(E67:P67,8)*2+COUNTIF(E67:P67,"&lt;8")*3</f>
        <v>8</v>
      </c>
      <c r="AI67" s="91">
        <f>COUNTIF(E67:P67,"&lt;10")*10-SUMIF(E67:P67,"&lt;10",E67:P67)</f>
        <v>12</v>
      </c>
      <c r="AJ67" s="91">
        <f>(R67+T67)*20</f>
        <v>680</v>
      </c>
      <c r="AK67" s="92">
        <f>IF(AJ67=0,"",X67/AJ67*100)</f>
        <v>47.573529411764703</v>
      </c>
      <c r="AL67" s="70"/>
      <c r="AM67" s="82" t="str">
        <f ca="1">IF(AND(AE67&gt;47,AC67="Aj"),((IF(ISNONTEXT(E67),(IF(E67&gt;9,E67*E$7,0)))+IF(ISNONTEXT(F67),(IF(F67&gt;9,F67*F$7,0)))+IF(ISNONTEXT(G67),(IF(G67&gt;9,G67*G$7,0)))+IF(ISNONTEXT(H67),(IF(H67&gt;9,H67*H$7,0)))+IF(ISNONTEXT(I67),(IF(I67&gt;9,I67*I$7,0)))+IF(ISNONTEXT(J67),IF(J67&gt;9,J67*J$7,0)))+IF(ISNONTEXT(K67),(IF(K67&gt;9,K67*K$7,0)))+IF(ISNONTEXT(L67),(IF(L67&gt;9,L67*L$7,0)))+IF(ISNONTEXT(M67),(IF(M67&gt;9,M67*M$7,0)))+IF(ISNONTEXT(N67),(IF(N67&gt;9,N67*N$7,0)))+IF(ISNONTEXT(O67),(IF(O67&gt;9,O67*O$7,0)))+IF(ISNONTEXT(#REF!),(IF(#REF!&gt;9,#REF!*#REF!,0)))+IF(ISNONTEXT(P67),(IF(P67&gt;9,P67*P$7,0))))/SUMIF(E67:P67,"&gt;9",$E$7:$P$7),"")</f>
        <v/>
      </c>
      <c r="AN67" s="111"/>
      <c r="AO67" s="6">
        <f>IF(AN67="LPGD",1,IF(AN67="Grde Dis,",2,IF(AN67="Distinction",3,IF(AN67="satisfait",4,IF(AN67="ajourné",5,6)))))</f>
        <v>1</v>
      </c>
      <c r="AP67" s="6"/>
      <c r="AQ67" s="156"/>
      <c r="AR67" s="159"/>
    </row>
    <row r="68" spans="1:44" ht="39.950000000000003" customHeight="1" thickBot="1">
      <c r="A68" s="138">
        <v>67</v>
      </c>
      <c r="B68" s="154" t="s">
        <v>294</v>
      </c>
      <c r="C68" s="154" t="s">
        <v>114</v>
      </c>
      <c r="D68" s="154" t="s">
        <v>198</v>
      </c>
      <c r="E68" s="134">
        <v>12</v>
      </c>
      <c r="F68" s="134">
        <v>10</v>
      </c>
      <c r="G68" s="134">
        <v>3</v>
      </c>
      <c r="H68" s="134">
        <v>15</v>
      </c>
      <c r="I68" s="134">
        <v>12</v>
      </c>
      <c r="J68" s="134">
        <v>6</v>
      </c>
      <c r="K68" s="134">
        <v>9</v>
      </c>
      <c r="L68" s="134">
        <v>12</v>
      </c>
      <c r="M68" s="134">
        <v>15</v>
      </c>
      <c r="N68" s="134">
        <v>13</v>
      </c>
      <c r="O68" s="134">
        <v>13</v>
      </c>
      <c r="P68" s="134">
        <v>14</v>
      </c>
      <c r="Q68" s="113">
        <f>IF(R68=0,"",S68/R68)</f>
        <v>8.8448275862068968</v>
      </c>
      <c r="R68" s="62">
        <f>SUMIF(E68:K68,"&gt;0",$E$7:$K$7)</f>
        <v>29</v>
      </c>
      <c r="S68" s="62">
        <f>SUMPRODUCT($E$7:$K$7,E68:K68)</f>
        <v>256.5</v>
      </c>
      <c r="T68" s="62">
        <f>SUMIF(L68:P68,"&gt;0",$L$7:$P$7)</f>
        <v>5</v>
      </c>
      <c r="U68" s="62">
        <f>SUMPRODUCT($L$7:$P$7,L68:P68)</f>
        <v>67</v>
      </c>
      <c r="V68" s="79">
        <f>IF(T68=0,"",U68/T68)</f>
        <v>13.4</v>
      </c>
      <c r="W68" s="79"/>
      <c r="X68" s="63">
        <f>S68+U68</f>
        <v>323.5</v>
      </c>
      <c r="Y68" s="64" t="str">
        <f>IF(OR((X68&lt;AJ68*0.885),AH68&gt;0,AG68="ABS",X68=0),"",IF((AH68=0),"LPGD",FIXED(X68-AJ68*0.9,0)&amp;" / lpgd  ?"))</f>
        <v/>
      </c>
      <c r="Z68" s="65" t="str">
        <f>IF(OR((X68&lt;AJ68*0.785),AH68&gt;2,AG68="ABS",LEN(Y68)&gt;1,X68=0),"",IF((AH68=0)," GD ",FIXED(X68-AJ68*0.8,0)&amp;" / gd  ?"))</f>
        <v/>
      </c>
      <c r="AA68" s="66" t="str">
        <f>IF(OR((X68&lt;AJ68*0.685),AH68&gt;2,LEN(Z68)&gt;1,LEN(Y68)&gt;1,X68=0,AG68="ABS"),"",IF((AH68=0),"Dist",FIXED(X68-AJ68*0.7,0)&amp;" d  ?"))</f>
        <v/>
      </c>
      <c r="AB68" s="67" t="str">
        <f>IF(OR((X68&lt;AJ68*0.575),AH68&gt;2,AG68="ABS",X68=0),"Aj",IF(LEN(AA68)+LEN(Z68)+LEN(Y68)&gt;3,"",IF(X68&lt;AJ68*0.6,"Aj ? : "&amp;FIXED(X68-AJ68*0.6,0)," S ")))</f>
        <v>Aj</v>
      </c>
      <c r="AC68" s="78" t="str">
        <f>IF(AB68&lt;&gt;"",AB68,IF(AA68&lt;&gt;"",AA68,IF(Z68&lt;&gt;"",Z68,Y68)))</f>
        <v>Aj</v>
      </c>
      <c r="AD68" s="68">
        <f>COUNTIF(E68:P68,"&lt;10")</f>
        <v>3</v>
      </c>
      <c r="AE68" s="69">
        <f ca="1">SUMIF(E68:P68,"&gt;9",E$5)+SUMIF(E68:P68,"d",E$5)</f>
        <v>44</v>
      </c>
      <c r="AF68" s="69">
        <f ca="1">SUMIF(E68:P68,"&gt;11",E$5:P$5)+SUMIF(E68:P68,"d",E$5)</f>
        <v>39</v>
      </c>
      <c r="AG68" s="89" t="str">
        <f>IF(OR(COUNTIF(E68:P68,"abs")&gt;0,COUNTIF(E68:P68,"")&gt;0),"ABS",IF(COUNTIF(E68:P68,"d")&gt;0,"! D !",IF(COUNTIF(E68:P68,"j")&gt;0,"ABS j",IF(COUNTIF(E68:P68,"Etl")&gt;0,"POUR","Tt"))))</f>
        <v>Tt</v>
      </c>
      <c r="AH68" s="90">
        <f>COUNTIF(E68:P68,9)+COUNTIF(E68:P68,8)*2+COUNTIF(E68:P68,"&lt;8")*3</f>
        <v>7</v>
      </c>
      <c r="AI68" s="91">
        <f>COUNTIF(E68:P68,"&lt;10")*10-SUMIF(E68:P68,"&lt;10",E68:P68)</f>
        <v>12</v>
      </c>
      <c r="AJ68" s="91">
        <f>(R68+T68)*20</f>
        <v>680</v>
      </c>
      <c r="AK68" s="92">
        <f>IF(AJ68=0,"",X68/AJ68*100)</f>
        <v>47.573529411764703</v>
      </c>
      <c r="AL68" s="70"/>
      <c r="AM68" s="82" t="str">
        <f ca="1">IF(AND(AE68&gt;47,AC68="Aj"),((IF(ISNONTEXT(E68),(IF(E68&gt;9,E68*E$7,0)))+IF(ISNONTEXT(F68),(IF(F68&gt;9,F68*F$7,0)))+IF(ISNONTEXT(G68),(IF(G68&gt;9,G68*G$7,0)))+IF(ISNONTEXT(H68),(IF(H68&gt;9,H68*H$7,0)))+IF(ISNONTEXT(I68),(IF(I68&gt;9,I68*I$7,0)))+IF(ISNONTEXT(J68),IF(J68&gt;9,J68*J$7,0)))+IF(ISNONTEXT(K68),(IF(K68&gt;9,K68*K$7,0)))+IF(ISNONTEXT(L68),(IF(L68&gt;9,L68*L$7,0)))+IF(ISNONTEXT(M68),(IF(M68&gt;9,M68*M$7,0)))+IF(ISNONTEXT(N68),(IF(N68&gt;9,N68*N$7,0)))+IF(ISNONTEXT(O68),(IF(O68&gt;9,O68*O$7,0)))+IF(ISNONTEXT(#REF!),(IF(#REF!&gt;9,#REF!*#REF!,0)))+IF(ISNONTEXT(P68),(IF(P68&gt;9,P68*P$7,0))))/SUMIF(E68:P68,"&gt;9",$E$7:$P$7),"")</f>
        <v/>
      </c>
      <c r="AN68" s="111"/>
      <c r="AQ68" s="157"/>
      <c r="AR68" s="159"/>
    </row>
    <row r="69" spans="1:44" ht="39.950000000000003" customHeight="1" thickBot="1">
      <c r="A69" s="138">
        <v>55</v>
      </c>
      <c r="B69" s="139" t="s">
        <v>295</v>
      </c>
      <c r="C69" s="139" t="s">
        <v>115</v>
      </c>
      <c r="D69" s="139" t="s">
        <v>199</v>
      </c>
      <c r="E69" s="134">
        <v>8</v>
      </c>
      <c r="F69" s="134">
        <v>12</v>
      </c>
      <c r="G69" s="134">
        <v>4</v>
      </c>
      <c r="H69" s="134">
        <v>12</v>
      </c>
      <c r="I69" s="134">
        <v>15</v>
      </c>
      <c r="J69" s="134">
        <v>4</v>
      </c>
      <c r="K69" s="134">
        <v>10</v>
      </c>
      <c r="L69" s="134">
        <v>15</v>
      </c>
      <c r="M69" s="134">
        <v>13</v>
      </c>
      <c r="N69" s="134">
        <v>13</v>
      </c>
      <c r="O69" s="134">
        <v>11</v>
      </c>
      <c r="P69" s="134">
        <v>12</v>
      </c>
      <c r="Q69" s="113">
        <f>IF(R69=0,"",S69/R69)</f>
        <v>8.931034482758621</v>
      </c>
      <c r="R69" s="62">
        <f>SUMIF(E69:K69,"&gt;0",$E$7:$K$7)</f>
        <v>29</v>
      </c>
      <c r="S69" s="62">
        <f>SUMPRODUCT($E$7:$K$7,E69:K69)</f>
        <v>259</v>
      </c>
      <c r="T69" s="62">
        <f>SUMIF(L69:P69,"&gt;0",$L$7:$P$7)</f>
        <v>5</v>
      </c>
      <c r="U69" s="62">
        <f>SUMPRODUCT($L$7:$P$7,L69:P69)</f>
        <v>64</v>
      </c>
      <c r="V69" s="79"/>
      <c r="W69" s="79"/>
      <c r="X69" s="63">
        <f>S69+U69</f>
        <v>323</v>
      </c>
      <c r="Y69" s="64" t="str">
        <f>IF(OR((X69&lt;AJ69*0.885),AH69&gt;0,AG69="ABS",X69=0),"",IF((AH69=0),"LPGD",FIXED(X69-AJ69*0.9,0)&amp;" / lpgd  ?"))</f>
        <v/>
      </c>
      <c r="Z69" s="65" t="str">
        <f>IF(OR((X69&lt;AJ69*0.785),AH69&gt;2,AG69="ABS",LEN(Y69)&gt;1,X69=0),"",IF((AH69=0)," GD ",FIXED(X69-AJ69*0.8,0)&amp;" / gd  ?"))</f>
        <v/>
      </c>
      <c r="AA69" s="66" t="str">
        <f>IF(OR((X69&lt;AJ69*0.685),AH69&gt;2,LEN(Z69)&gt;1,LEN(Y69)&gt;1,X69=0,AG69="ABS"),"",IF((AH69=0),"Dist",FIXED(X69-AJ69*0.7,0)&amp;" d  ?"))</f>
        <v/>
      </c>
      <c r="AB69" s="67" t="str">
        <f>IF(OR((X69&lt;AJ69*0.575),AH69&gt;2,AG69="ABS",X69=0),"Aj",IF(LEN(AA69)+LEN(Z69)+LEN(Y69)&gt;3,"",IF(X69&lt;AJ69*0.6,"Aj ? : "&amp;FIXED(X69-AJ69*0.6,0)," S ")))</f>
        <v>Aj</v>
      </c>
      <c r="AC69" s="78" t="str">
        <f>IF(AB69&lt;&gt;"",AB69,IF(AA69&lt;&gt;"",AA69,IF(Z69&lt;&gt;"",Z69,Y69)))</f>
        <v>Aj</v>
      </c>
      <c r="AD69" s="68">
        <f>COUNTIF(E69:P69,"&lt;10")</f>
        <v>3</v>
      </c>
      <c r="AE69" s="69">
        <f ca="1">SUMIF(E69:P69,"&gt;9",E$5)+SUMIF(E69:P69,"d",E$5)</f>
        <v>46</v>
      </c>
      <c r="AF69" s="69">
        <f ca="1">SUMIF(E69:P69,"&gt;11",E$5:P$5)+SUMIF(E69:P69,"d",E$5)</f>
        <v>29</v>
      </c>
      <c r="AG69" s="89" t="str">
        <f>IF(OR(COUNTIF(E69:P69,"abs")&gt;0,COUNTIF(E69:P69,"")&gt;0),"ABS",IF(COUNTIF(E69:P69,"d")&gt;0,"! D !",IF(COUNTIF(E69:P69,"j")&gt;0,"ABS j",IF(COUNTIF(E69:P69,"Etl")&gt;0,"POUR","Tt"))))</f>
        <v>Tt</v>
      </c>
      <c r="AH69" s="90">
        <f>COUNTIF(E69:P69,9)+COUNTIF(E69:P69,8)*2+COUNTIF(E69:P69,"&lt;8")*3</f>
        <v>8</v>
      </c>
      <c r="AI69" s="91">
        <f>COUNTIF(E69:P69,"&lt;10")*10-SUMIF(E69:P69,"&lt;10",E69:P69)</f>
        <v>14</v>
      </c>
      <c r="AJ69" s="91">
        <f>(R69+T69)*20</f>
        <v>680</v>
      </c>
      <c r="AK69" s="92">
        <f>IF(AJ69=0,"",X69/AJ69*100)</f>
        <v>47.5</v>
      </c>
      <c r="AL69" s="70"/>
      <c r="AM69" s="82"/>
      <c r="AN69" s="111"/>
      <c r="AO69" s="6">
        <f>IF(AN69="LPGD",1,IF(AN69="Grde Dis,",2,IF(AN69="Distinction",3,IF(AN69="satisfait",4,IF(AN69="ajourné",5,6)))))</f>
        <v>1</v>
      </c>
      <c r="AP69" s="6"/>
      <c r="AQ69" s="156"/>
      <c r="AR69" s="158"/>
    </row>
    <row r="70" spans="1:44" ht="39.950000000000003" customHeight="1" thickBot="1">
      <c r="A70" s="138">
        <v>61</v>
      </c>
      <c r="B70" s="154" t="s">
        <v>296</v>
      </c>
      <c r="C70" s="154" t="s">
        <v>116</v>
      </c>
      <c r="D70" s="154" t="s">
        <v>200</v>
      </c>
      <c r="E70" s="134">
        <v>11</v>
      </c>
      <c r="F70" s="134">
        <v>7</v>
      </c>
      <c r="G70" s="134">
        <v>7</v>
      </c>
      <c r="H70" s="134">
        <v>11</v>
      </c>
      <c r="I70" s="134">
        <v>14</v>
      </c>
      <c r="J70" s="134">
        <v>11</v>
      </c>
      <c r="K70" s="134">
        <v>5</v>
      </c>
      <c r="L70" s="134">
        <v>16</v>
      </c>
      <c r="M70" s="134">
        <v>15</v>
      </c>
      <c r="N70" s="134">
        <v>15</v>
      </c>
      <c r="O70" s="134">
        <v>12</v>
      </c>
      <c r="P70" s="134">
        <v>14</v>
      </c>
      <c r="Q70" s="113">
        <f>IF(R70=0,"",S70/R70)</f>
        <v>8.5517241379310338</v>
      </c>
      <c r="R70" s="62">
        <f>SUMIF(E70:K70,"&gt;0",$E$7:$K$7)</f>
        <v>29</v>
      </c>
      <c r="S70" s="62">
        <f>SUMPRODUCT($E$7:$K$7,E70:K70)</f>
        <v>248</v>
      </c>
      <c r="T70" s="62">
        <f>SUMIF(L70:P70,"&gt;0",$L$7:$P$7)</f>
        <v>5</v>
      </c>
      <c r="U70" s="62">
        <f>SUMPRODUCT($L$7:$P$7,L70:P70)</f>
        <v>72</v>
      </c>
      <c r="V70" s="79"/>
      <c r="W70" s="79"/>
      <c r="X70" s="63">
        <f>S70+U70</f>
        <v>320</v>
      </c>
      <c r="Y70" s="64" t="str">
        <f>IF(OR((X70&lt;AJ70*0.885),AH70&gt;0,AG70="ABS",X70=0),"",IF((AH70=0),"LPGD",FIXED(X70-AJ70*0.9,0)&amp;" / lpgd  ?"))</f>
        <v/>
      </c>
      <c r="Z70" s="65" t="str">
        <f>IF(OR((X70&lt;AJ70*0.785),AH70&gt;2,AG70="ABS",LEN(Y70)&gt;1,X70=0),"",IF((AH70=0)," GD ",FIXED(X70-AJ70*0.8,0)&amp;" / gd  ?"))</f>
        <v/>
      </c>
      <c r="AA70" s="66" t="str">
        <f>IF(OR((X70&lt;AJ70*0.685),AH70&gt;2,LEN(Z70)&gt;1,LEN(Y70)&gt;1,X70=0,AG70="ABS"),"",IF((AH70=0),"Dist",FIXED(X70-AJ70*0.7,0)&amp;" d  ?"))</f>
        <v/>
      </c>
      <c r="AB70" s="67" t="str">
        <f>IF(OR((X70&lt;AJ70*0.575),AH70&gt;2,AG70="ABS",X70=0),"Aj",IF(LEN(AA70)+LEN(Z70)+LEN(Y70)&gt;3,"",IF(X70&lt;AJ70*0.6,"Aj ? : "&amp;FIXED(X70-AJ70*0.6,0)," S ")))</f>
        <v>Aj</v>
      </c>
      <c r="AC70" s="78" t="str">
        <f>IF(AB70&lt;&gt;"",AB70,IF(AA70&lt;&gt;"",AA70,IF(Z70&lt;&gt;"",Z70,Y70)))</f>
        <v>Aj</v>
      </c>
      <c r="AD70" s="68">
        <f>COUNTIF(E70:P70,"&lt;10")</f>
        <v>3</v>
      </c>
      <c r="AE70" s="69">
        <f ca="1">SUMIF(E70:P70,"&gt;9",E$5)+SUMIF(E70:P70,"d",E$5)</f>
        <v>43</v>
      </c>
      <c r="AF70" s="69">
        <f ca="1">SUMIF(E70:P70,"&gt;11",E$5:P$5)+SUMIF(E70:P70,"d",E$5)</f>
        <v>29</v>
      </c>
      <c r="AG70" s="89" t="str">
        <f>IF(OR(COUNTIF(E70:P70,"abs")&gt;0,COUNTIF(E70:P70,"")&gt;0),"ABS",IF(COUNTIF(E70:P70,"d")&gt;0,"! D !",IF(COUNTIF(E70:P70,"j")&gt;0,"ABS j",IF(COUNTIF(E70:P70,"Etl")&gt;0,"POUR","Tt"))))</f>
        <v>Tt</v>
      </c>
      <c r="AH70" s="90">
        <f>COUNTIF(E70:P70,9)+COUNTIF(E70:P70,8)*2+COUNTIF(E70:P70,"&lt;8")*3</f>
        <v>9</v>
      </c>
      <c r="AI70" s="91">
        <f>COUNTIF(E70:P70,"&lt;10")*10-SUMIF(E70:P70,"&lt;10",E70:P70)</f>
        <v>11</v>
      </c>
      <c r="AJ70" s="91">
        <f>(R70+T70)*20</f>
        <v>680</v>
      </c>
      <c r="AK70" s="92">
        <f>IF(AJ70=0,"",X70/AJ70*100)</f>
        <v>47.058823529411761</v>
      </c>
      <c r="AL70" s="70"/>
      <c r="AM70" s="82"/>
      <c r="AN70" s="111"/>
      <c r="AQ70" s="157"/>
      <c r="AR70" s="159"/>
    </row>
    <row r="71" spans="1:44" ht="39.950000000000003" customHeight="1" thickBot="1">
      <c r="A71" s="138">
        <v>63</v>
      </c>
      <c r="B71" s="139" t="s">
        <v>297</v>
      </c>
      <c r="C71" s="139" t="s">
        <v>117</v>
      </c>
      <c r="D71" s="139" t="s">
        <v>201</v>
      </c>
      <c r="E71" s="134">
        <v>7</v>
      </c>
      <c r="F71" s="134">
        <v>10</v>
      </c>
      <c r="G71" s="134">
        <v>6</v>
      </c>
      <c r="H71" s="134" t="s">
        <v>21</v>
      </c>
      <c r="I71" s="134">
        <v>6</v>
      </c>
      <c r="J71" s="134">
        <v>15</v>
      </c>
      <c r="K71" s="134">
        <v>8</v>
      </c>
      <c r="L71" s="134">
        <v>13</v>
      </c>
      <c r="M71" s="134">
        <v>13</v>
      </c>
      <c r="N71" s="134">
        <v>14</v>
      </c>
      <c r="O71" s="134">
        <v>12</v>
      </c>
      <c r="P71" s="134">
        <v>14</v>
      </c>
      <c r="Q71" s="113">
        <f>IF(R71=0,"",S71/R71)</f>
        <v>8.6792452830188687</v>
      </c>
      <c r="R71" s="62">
        <f>SUMIF(E71:K71,"&gt;0",$E$7:$K$7)</f>
        <v>26.5</v>
      </c>
      <c r="S71" s="62">
        <f>SUMPRODUCT($E$7:$K$7,E71:K71)</f>
        <v>230</v>
      </c>
      <c r="T71" s="62">
        <f>SUMIF(L71:P71,"&gt;0",$L$7:$P$7)</f>
        <v>5</v>
      </c>
      <c r="U71" s="62">
        <f>SUMPRODUCT($L$7:$P$7,L71:P71)</f>
        <v>66</v>
      </c>
      <c r="V71" s="79"/>
      <c r="W71" s="79"/>
      <c r="X71" s="63">
        <f>S71+U71</f>
        <v>296</v>
      </c>
      <c r="Y71" s="64" t="str">
        <f>IF(OR((X71&lt;AJ71*0.885),AH71&gt;0,AG71="ABS",X71=0),"",IF((AH71=0),"LPGD",FIXED(X71-AJ71*0.9,0)&amp;" / lpgd  ?"))</f>
        <v/>
      </c>
      <c r="Z71" s="65" t="str">
        <f>IF(OR((X71&lt;AJ71*0.785),AH71&gt;2,AG71="ABS",LEN(Y71)&gt;1,X71=0),"",IF((AH71=0)," GD ",FIXED(X71-AJ71*0.8,0)&amp;" / gd  ?"))</f>
        <v/>
      </c>
      <c r="AA71" s="66" t="str">
        <f>IF(OR((X71&lt;AJ71*0.685),AH71&gt;2,LEN(Z71)&gt;1,LEN(Y71)&gt;1,X71=0,AG71="ABS"),"",IF((AH71=0),"Dist",FIXED(X71-AJ71*0.7,0)&amp;" d  ?"))</f>
        <v/>
      </c>
      <c r="AB71" s="67" t="str">
        <f>IF(OR((X71&lt;AJ71*0.575),AH71&gt;2,AG71="ABS",X71=0),"Aj",IF(LEN(AA71)+LEN(Z71)+LEN(Y71)&gt;3,"",IF(X71&lt;AJ71*0.6,"Aj ? : "&amp;FIXED(X71-AJ71*0.6,0)," S ")))</f>
        <v>Aj</v>
      </c>
      <c r="AC71" s="78" t="str">
        <f>IF(AB71&lt;&gt;"",AB71,IF(AA71&lt;&gt;"",AA71,IF(Z71&lt;&gt;"",Z71,Y71)))</f>
        <v>Aj</v>
      </c>
      <c r="AD71" s="68">
        <f>COUNTIF(E71:P71,"&lt;10")</f>
        <v>4</v>
      </c>
      <c r="AE71" s="69">
        <f ca="1">SUMIF(E71:P71,"&gt;9",E$5)+SUMIF(E71:P71,"d",E$5)</f>
        <v>35</v>
      </c>
      <c r="AF71" s="69">
        <f ca="1">SUMIF(E71:P71,"&gt;11",E$5:P$5)+SUMIF(E71:P71,"d",E$5)</f>
        <v>30</v>
      </c>
      <c r="AG71" s="89" t="str">
        <f>IF(OR(COUNTIF(E71:P71,"abs")&gt;0,COUNTIF(E71:P71,"")&gt;0),"ABS",IF(COUNTIF(E71:P71,"d")&gt;0,"! D !",IF(COUNTIF(E71:P71,"j")&gt;0,"ABS j",IF(COUNTIF(E71:P71,"Etl")&gt;0,"POUR","Tt"))))</f>
        <v>ABS</v>
      </c>
      <c r="AH71" s="90">
        <f>COUNTIF(E71:P71,9)+COUNTIF(E71:P71,8)*2+COUNTIF(E71:P71,"&lt;8")*3</f>
        <v>11</v>
      </c>
      <c r="AI71" s="91">
        <f>COUNTIF(E71:P71,"&lt;10")*10-SUMIF(E71:P71,"&lt;10",E71:P71)</f>
        <v>13</v>
      </c>
      <c r="AJ71" s="91">
        <f>(R71+T71)*20</f>
        <v>630</v>
      </c>
      <c r="AK71" s="92">
        <f>IF(AJ71=0,"",X71/AJ71*100)</f>
        <v>46.984126984126981</v>
      </c>
      <c r="AL71" s="70"/>
      <c r="AM71" s="82"/>
      <c r="AN71" s="111"/>
      <c r="AQ71" s="157"/>
      <c r="AR71" s="158"/>
    </row>
    <row r="72" spans="1:44" ht="39.950000000000003" customHeight="1" thickBot="1">
      <c r="A72" s="138">
        <v>60</v>
      </c>
      <c r="B72" s="154" t="s">
        <v>298</v>
      </c>
      <c r="C72" s="154" t="s">
        <v>118</v>
      </c>
      <c r="D72" s="154" t="s">
        <v>202</v>
      </c>
      <c r="E72" s="134">
        <v>5</v>
      </c>
      <c r="F72" s="134">
        <v>10</v>
      </c>
      <c r="G72" s="134">
        <v>15</v>
      </c>
      <c r="H72" s="134">
        <v>8</v>
      </c>
      <c r="I72" s="134" t="s">
        <v>21</v>
      </c>
      <c r="J72" s="134">
        <v>12</v>
      </c>
      <c r="K72" s="134">
        <v>1</v>
      </c>
      <c r="L72" s="134">
        <v>16</v>
      </c>
      <c r="M72" s="134">
        <v>13</v>
      </c>
      <c r="N72" s="134">
        <v>14</v>
      </c>
      <c r="O72" s="134">
        <v>12</v>
      </c>
      <c r="P72" s="134">
        <v>14</v>
      </c>
      <c r="Q72" s="113">
        <f>IF(R72=0,"",S72/R72)</f>
        <v>8.0769230769230766</v>
      </c>
      <c r="R72" s="62">
        <f>SUMIF(E72:K72,"&gt;0",$E$7:$K$7)</f>
        <v>26</v>
      </c>
      <c r="S72" s="62">
        <f>SUMPRODUCT($E$7:$K$7,E72:K72)</f>
        <v>210</v>
      </c>
      <c r="T72" s="62">
        <f>SUMIF(L72:P72,"&gt;0",$L$7:$P$7)</f>
        <v>5</v>
      </c>
      <c r="U72" s="62">
        <f>SUMPRODUCT($L$7:$P$7,L72:P72)</f>
        <v>69</v>
      </c>
      <c r="V72" s="79"/>
      <c r="W72" s="79"/>
      <c r="X72" s="63">
        <f>S72+U72</f>
        <v>279</v>
      </c>
      <c r="Y72" s="64" t="str">
        <f>IF(OR((X72&lt;AJ72*0.885),AH72&gt;0,AG72="ABS",X72=0),"",IF((AH72=0),"LPGD",FIXED(X72-AJ72*0.9,0)&amp;" / lpgd  ?"))</f>
        <v/>
      </c>
      <c r="Z72" s="65" t="str">
        <f>IF(OR((X72&lt;AJ72*0.785),AH72&gt;2,AG72="ABS",LEN(Y72)&gt;1,X72=0),"",IF((AH72=0)," GD ",FIXED(X72-AJ72*0.8,0)&amp;" / gd  ?"))</f>
        <v/>
      </c>
      <c r="AA72" s="66" t="str">
        <f>IF(OR((X72&lt;AJ72*0.685),AH72&gt;2,LEN(Z72)&gt;1,LEN(Y72)&gt;1,X72=0,AG72="ABS"),"",IF((AH72=0),"Dist",FIXED(X72-AJ72*0.7,0)&amp;" d  ?"))</f>
        <v/>
      </c>
      <c r="AB72" s="67" t="str">
        <f>IF(OR((X72&lt;AJ72*0.575),AH72&gt;2,AG72="ABS",X72=0),"Aj",IF(LEN(AA72)+LEN(Z72)+LEN(Y72)&gt;3,"",IF(X72&lt;AJ72*0.6,"Aj ? : "&amp;FIXED(X72-AJ72*0.6,0)," S ")))</f>
        <v>Aj</v>
      </c>
      <c r="AC72" s="78" t="str">
        <f>IF(AB72&lt;&gt;"",AB72,IF(AA72&lt;&gt;"",AA72,IF(Z72&lt;&gt;"",Z72,Y72)))</f>
        <v>Aj</v>
      </c>
      <c r="AD72" s="68">
        <f>COUNTIF(E72:P72,"&lt;10")</f>
        <v>3</v>
      </c>
      <c r="AE72" s="69">
        <f ca="1">SUMIF(E72:P72,"&gt;9",E$5)+SUMIF(E72:P72,"d",E$5)</f>
        <v>40</v>
      </c>
      <c r="AF72" s="69">
        <f ca="1">SUMIF(E72:P72,"&gt;11",E$5:P$5)+SUMIF(E72:P72,"d",E$5)</f>
        <v>35</v>
      </c>
      <c r="AG72" s="89" t="str">
        <f>IF(OR(COUNTIF(E72:P72,"abs")&gt;0,COUNTIF(E72:P72,"")&gt;0),"ABS",IF(COUNTIF(E72:P72,"d")&gt;0,"! D !",IF(COUNTIF(E72:P72,"j")&gt;0,"ABS j",IF(COUNTIF(E72:P72,"Etl")&gt;0,"POUR","Tt"))))</f>
        <v>ABS</v>
      </c>
      <c r="AH72" s="90">
        <f>COUNTIF(E72:P72,9)+COUNTIF(E72:P72,8)*2+COUNTIF(E72:P72,"&lt;8")*3</f>
        <v>8</v>
      </c>
      <c r="AI72" s="91">
        <f>COUNTIF(E72:P72,"&lt;10")*10-SUMIF(E72:P72,"&lt;10",E72:P72)</f>
        <v>16</v>
      </c>
      <c r="AJ72" s="91">
        <f>(R72+T72)*20</f>
        <v>620</v>
      </c>
      <c r="AK72" s="92">
        <f>IF(AJ72=0,"",X72/AJ72*100)</f>
        <v>45</v>
      </c>
      <c r="AL72" s="70"/>
      <c r="AM72" s="82"/>
      <c r="AN72" s="111"/>
      <c r="AQ72" s="157"/>
      <c r="AR72" s="158"/>
    </row>
    <row r="73" spans="1:44" ht="39.950000000000003" customHeight="1" thickBot="1">
      <c r="A73" s="138">
        <v>14</v>
      </c>
      <c r="B73" s="139" t="s">
        <v>299</v>
      </c>
      <c r="C73" s="139" t="s">
        <v>119</v>
      </c>
      <c r="D73" s="139" t="s">
        <v>203</v>
      </c>
      <c r="E73" s="134">
        <v>6</v>
      </c>
      <c r="F73" s="134">
        <v>11</v>
      </c>
      <c r="G73" s="134">
        <v>4</v>
      </c>
      <c r="H73" s="134">
        <v>12</v>
      </c>
      <c r="I73" s="134">
        <v>11</v>
      </c>
      <c r="J73" s="134">
        <v>12</v>
      </c>
      <c r="K73" s="134">
        <v>5</v>
      </c>
      <c r="L73" s="134">
        <v>14</v>
      </c>
      <c r="M73" s="134">
        <v>16</v>
      </c>
      <c r="N73" s="134">
        <v>14</v>
      </c>
      <c r="O73" s="134">
        <v>14</v>
      </c>
      <c r="P73" s="134">
        <v>13</v>
      </c>
      <c r="Q73" s="113">
        <f>IF(R73=0,"",S73/R73)</f>
        <v>8.0517241379310338</v>
      </c>
      <c r="R73" s="62">
        <f>SUMIF(E73:K73,"&gt;0",$E$7:$K$7)</f>
        <v>29</v>
      </c>
      <c r="S73" s="62">
        <f>SUMPRODUCT($E$7:$K$7,E73:K73)</f>
        <v>233.5</v>
      </c>
      <c r="T73" s="62">
        <f>SUMIF(L73:P73,"&gt;0",$L$7:$P$7)</f>
        <v>5</v>
      </c>
      <c r="U73" s="62">
        <f>SUMPRODUCT($L$7:$P$7,L73:P73)</f>
        <v>71</v>
      </c>
      <c r="V73" s="79">
        <f>IF(T73=0,"",U73/T73)</f>
        <v>14.2</v>
      </c>
      <c r="W73" s="79">
        <f>IF(OR(COUNTIF(E73:P73,"abs")&gt;0,COUNTIF(E73:P73,"j")&gt;0,R73=0,T73=0),"",(S73+U73)/(R73+T73))</f>
        <v>8.9558823529411757</v>
      </c>
      <c r="X73" s="63">
        <f>S73+U73</f>
        <v>304.5</v>
      </c>
      <c r="Y73" s="64" t="str">
        <f>IF(OR((X73&lt;AJ73*0.885),AH73&gt;0,AG73="ABS",X73=0),"",IF((AH73=0),"LPGD",FIXED(X73-AJ73*0.9,0)&amp;" / lpgd  ?"))</f>
        <v/>
      </c>
      <c r="Z73" s="65" t="str">
        <f>IF(OR((X73&lt;AJ73*0.785),AH73&gt;2,AG73="ABS",LEN(Y73)&gt;1,X73=0),"",IF((AH73=0)," GD ",FIXED(X73-AJ73*0.8,0)&amp;" / gd  ?"))</f>
        <v/>
      </c>
      <c r="AA73" s="66" t="str">
        <f>IF(OR((X73&lt;AJ73*0.685),AH73&gt;2,LEN(Z73)&gt;1,LEN(Y73)&gt;1,X73=0,AG73="ABS"),"",IF((AH73=0),"Dist",FIXED(X73-AJ73*0.7,0)&amp;" d  ?"))</f>
        <v/>
      </c>
      <c r="AB73" s="67" t="str">
        <f>IF(OR((X73&lt;AJ73*0.575),AH73&gt;2,AG73="ABS",X73=0),"Aj",IF(LEN(AA73)+LEN(Z73)+LEN(Y73)&gt;3,"",IF(X73&lt;AJ73*0.6,"Aj ? : "&amp;FIXED(X73-AJ73*0.6,0)," S ")))</f>
        <v>Aj</v>
      </c>
      <c r="AC73" s="78" t="str">
        <f>IF(AB73&lt;&gt;"",AB73,IF(AA73&lt;&gt;"",AA73,IF(Z73&lt;&gt;"",Z73,Y73)))</f>
        <v>Aj</v>
      </c>
      <c r="AD73" s="68">
        <f>COUNTIF(E73:P73,"&lt;10")</f>
        <v>3</v>
      </c>
      <c r="AE73" s="69">
        <f ca="1">SUMIF(E73:P73,"&gt;9",E$5)+SUMIF(E73:P73,"d",E$5)</f>
        <v>43</v>
      </c>
      <c r="AF73" s="69">
        <f ca="1">SUMIF(E73:P73,"&gt;11",E$5:P$5)+SUMIF(E73:P73,"d",E$5)</f>
        <v>35</v>
      </c>
      <c r="AG73" s="89" t="str">
        <f>IF(OR(COUNTIF(E73:P73,"abs")&gt;0,COUNTIF(E73:P73,"")&gt;0),"ABS",IF(COUNTIF(E73:P73,"d")&gt;0,"! D !",IF(COUNTIF(E73:P73,"j")&gt;0,"ABS j",IF(COUNTIF(E73:P73,"Etl")&gt;0,"POUR","Tt"))))</f>
        <v>Tt</v>
      </c>
      <c r="AH73" s="90">
        <f>COUNTIF(E73:P73,9)+COUNTIF(E73:P73,8)*2+COUNTIF(E73:P73,"&lt;8")*3</f>
        <v>9</v>
      </c>
      <c r="AI73" s="91">
        <f>COUNTIF(E73:P73,"&lt;10")*10-SUMIF(E73:P73,"&lt;10",E73:P73)</f>
        <v>15</v>
      </c>
      <c r="AJ73" s="91">
        <f>(R73+T73)*20</f>
        <v>680</v>
      </c>
      <c r="AK73" s="92">
        <f>IF(AJ73=0,"",X73/AJ73*100)</f>
        <v>44.779411764705884</v>
      </c>
      <c r="AL73" s="70"/>
      <c r="AM73" s="82"/>
      <c r="AN73" s="111"/>
      <c r="AO73" s="6">
        <f>IF(AN73="LPGD",1,IF(AN73="Grde Dis,",2,IF(AN73="Distinction",3,IF(AN73="satisfait",4,IF(AN73="ajourné",5,6)))))</f>
        <v>1</v>
      </c>
      <c r="AP73" s="6"/>
      <c r="AQ73" s="156"/>
      <c r="AR73" s="159"/>
    </row>
    <row r="74" spans="1:44" ht="39.950000000000003" customHeight="1" thickBot="1">
      <c r="A74" s="138">
        <v>58</v>
      </c>
      <c r="B74" s="154" t="s">
        <v>300</v>
      </c>
      <c r="C74" s="154" t="s">
        <v>120</v>
      </c>
      <c r="D74" s="154" t="s">
        <v>204</v>
      </c>
      <c r="E74" s="134">
        <v>13</v>
      </c>
      <c r="F74" s="134">
        <v>14</v>
      </c>
      <c r="G74" s="134" t="s">
        <v>21</v>
      </c>
      <c r="H74" s="134" t="s">
        <v>21</v>
      </c>
      <c r="I74" s="134">
        <v>15</v>
      </c>
      <c r="J74" s="134">
        <v>1</v>
      </c>
      <c r="K74" s="134">
        <v>1</v>
      </c>
      <c r="L74" s="134">
        <v>15</v>
      </c>
      <c r="M74" s="134">
        <v>13</v>
      </c>
      <c r="N74" s="134">
        <v>16</v>
      </c>
      <c r="O74" s="134">
        <v>13</v>
      </c>
      <c r="P74" s="134">
        <v>11</v>
      </c>
      <c r="Q74" s="113">
        <f>IF(R74=0,"",S74/R74)</f>
        <v>7.3488372093023253</v>
      </c>
      <c r="R74" s="62">
        <f>SUMIF(E74:K74,"&gt;0",$E$7:$K$7)</f>
        <v>21.5</v>
      </c>
      <c r="S74" s="62">
        <f>SUMPRODUCT($E$7:$K$7,E74:K74)</f>
        <v>158</v>
      </c>
      <c r="T74" s="62">
        <f>SUMIF(L74:P74,"&gt;0",$L$7:$P$7)</f>
        <v>5</v>
      </c>
      <c r="U74" s="62">
        <f>SUMPRODUCT($L$7:$P$7,L74:P74)</f>
        <v>68</v>
      </c>
      <c r="V74" s="79"/>
      <c r="W74" s="79"/>
      <c r="X74" s="63">
        <f>S74+U74</f>
        <v>226</v>
      </c>
      <c r="Y74" s="64" t="str">
        <f>IF(OR((X74&lt;AJ74*0.885),AH74&gt;0,AG74="ABS",X74=0),"",IF((AH74=0),"LPGD",FIXED(X74-AJ74*0.9,0)&amp;" / lpgd  ?"))</f>
        <v/>
      </c>
      <c r="Z74" s="65" t="str">
        <f>IF(OR((X74&lt;AJ74*0.785),AH74&gt;2,AG74="ABS",LEN(Y74)&gt;1,X74=0),"",IF((AH74=0)," GD ",FIXED(X74-AJ74*0.8,0)&amp;" / gd  ?"))</f>
        <v/>
      </c>
      <c r="AA74" s="66" t="str">
        <f>IF(OR((X74&lt;AJ74*0.685),AH74&gt;2,LEN(Z74)&gt;1,LEN(Y74)&gt;1,X74=0,AG74="ABS"),"",IF((AH74=0),"Dist",FIXED(X74-AJ74*0.7,0)&amp;" d  ?"))</f>
        <v/>
      </c>
      <c r="AB74" s="67" t="str">
        <f>IF(OR((X74&lt;AJ74*0.575),AH74&gt;2,AG74="ABS",X74=0),"Aj",IF(LEN(AA74)+LEN(Z74)+LEN(Y74)&gt;3,"",IF(X74&lt;AJ74*0.6,"Aj ? : "&amp;FIXED(X74-AJ74*0.6,0)," S ")))</f>
        <v>Aj</v>
      </c>
      <c r="AC74" s="78" t="str">
        <f>IF(AB74&lt;&gt;"",AB74,IF(AA74&lt;&gt;"",AA74,IF(Z74&lt;&gt;"",Z74,Y74)))</f>
        <v>Aj</v>
      </c>
      <c r="AD74" s="68">
        <f>COUNTIF(E74:P74,"&lt;10")</f>
        <v>2</v>
      </c>
      <c r="AE74" s="69">
        <f ca="1">SUMIF(E74:P74,"&gt;9",E$5)+SUMIF(E74:P74,"d",E$5)</f>
        <v>39</v>
      </c>
      <c r="AF74" s="69">
        <f ca="1">SUMIF(E74:P74,"&gt;11",E$5:P$5)+SUMIF(E74:P74,"d",E$5)</f>
        <v>32</v>
      </c>
      <c r="AG74" s="89" t="str">
        <f>IF(OR(COUNTIF(E74:P74,"abs")&gt;0,COUNTIF(E74:P74,"")&gt;0),"ABS",IF(COUNTIF(E74:P74,"d")&gt;0,"! D !",IF(COUNTIF(E74:P74,"j")&gt;0,"ABS j",IF(COUNTIF(E74:P74,"Etl")&gt;0,"POUR","Tt"))))</f>
        <v>ABS</v>
      </c>
      <c r="AH74" s="90">
        <f>COUNTIF(E74:P74,9)+COUNTIF(E74:P74,8)*2+COUNTIF(E74:P74,"&lt;8")*3</f>
        <v>6</v>
      </c>
      <c r="AI74" s="91">
        <f>COUNTIF(E74:P74,"&lt;10")*10-SUMIF(E74:P74,"&lt;10",E74:P74)</f>
        <v>18</v>
      </c>
      <c r="AJ74" s="91">
        <f>(R74+T74)*20</f>
        <v>530</v>
      </c>
      <c r="AK74" s="92">
        <f>IF(AJ74=0,"",X74/AJ74*100)</f>
        <v>42.641509433962263</v>
      </c>
      <c r="AL74" s="70"/>
      <c r="AM74" s="82"/>
      <c r="AN74" s="111"/>
      <c r="AQ74" s="157"/>
      <c r="AR74" s="158"/>
    </row>
    <row r="75" spans="1:44" ht="39.950000000000003" customHeight="1" thickBot="1">
      <c r="A75" s="138">
        <v>70</v>
      </c>
      <c r="B75" s="139" t="s">
        <v>301</v>
      </c>
      <c r="C75" s="139" t="s">
        <v>121</v>
      </c>
      <c r="D75" s="139" t="s">
        <v>205</v>
      </c>
      <c r="E75" s="134">
        <v>5</v>
      </c>
      <c r="F75" s="134">
        <v>12</v>
      </c>
      <c r="G75" s="134">
        <v>1</v>
      </c>
      <c r="H75" s="134">
        <v>14</v>
      </c>
      <c r="I75" s="134">
        <v>6</v>
      </c>
      <c r="J75" s="134">
        <v>10</v>
      </c>
      <c r="K75" s="134">
        <v>7</v>
      </c>
      <c r="L75" s="134">
        <v>15</v>
      </c>
      <c r="M75" s="134">
        <v>11</v>
      </c>
      <c r="N75" s="134">
        <v>14</v>
      </c>
      <c r="O75" s="134">
        <v>14</v>
      </c>
      <c r="P75" s="134">
        <v>10</v>
      </c>
      <c r="Q75" s="113">
        <f>IF(R75=0,"",S75/R75)</f>
        <v>7.4482758620689653</v>
      </c>
      <c r="R75" s="62">
        <f>SUMIF(E75:K75,"&gt;0",$E$7:$K$7)</f>
        <v>29</v>
      </c>
      <c r="S75" s="62">
        <f>SUMPRODUCT($E$7:$K$7,E75:K75)</f>
        <v>216</v>
      </c>
      <c r="T75" s="62">
        <f>SUMIF(L75:P75,"&gt;0",$L$7:$P$7)</f>
        <v>5</v>
      </c>
      <c r="U75" s="62">
        <f>SUMPRODUCT($L$7:$P$7,L75:P75)</f>
        <v>64</v>
      </c>
      <c r="V75" s="79">
        <f>IF(T75=0,"",U75/T75)</f>
        <v>12.8</v>
      </c>
      <c r="W75" s="79"/>
      <c r="X75" s="63">
        <f>S75+U75</f>
        <v>280</v>
      </c>
      <c r="Y75" s="64" t="str">
        <f>IF(OR((X75&lt;AJ75*0.885),AH75&gt;0,AG75="ABS",X75=0),"",IF((AH75=0),"LPGD",FIXED(X75-AJ75*0.9,0)&amp;" / lpgd  ?"))</f>
        <v/>
      </c>
      <c r="Z75" s="65" t="str">
        <f>IF(OR((X75&lt;AJ75*0.785),AH75&gt;2,AG75="ABS",LEN(Y75)&gt;1,X75=0),"",IF((AH75=0)," GD ",FIXED(X75-AJ75*0.8,0)&amp;" / gd  ?"))</f>
        <v/>
      </c>
      <c r="AA75" s="66" t="str">
        <f>IF(OR((X75&lt;AJ75*0.685),AH75&gt;2,LEN(Z75)&gt;1,LEN(Y75)&gt;1,X75=0,AG75="ABS"),"",IF((AH75=0),"Dist",FIXED(X75-AJ75*0.7,0)&amp;" d  ?"))</f>
        <v/>
      </c>
      <c r="AB75" s="67" t="str">
        <f>IF(OR((X75&lt;AJ75*0.575),AH75&gt;2,AG75="ABS",X75=0),"Aj",IF(LEN(AA75)+LEN(Z75)+LEN(Y75)&gt;3,"",IF(X75&lt;AJ75*0.6,"Aj ? : "&amp;FIXED(X75-AJ75*0.6,0)," S ")))</f>
        <v>Aj</v>
      </c>
      <c r="AC75" s="78" t="str">
        <f>IF(AB75&lt;&gt;"",AB75,IF(AA75&lt;&gt;"",AA75,IF(Z75&lt;&gt;"",Z75,Y75)))</f>
        <v>Aj</v>
      </c>
      <c r="AD75" s="68">
        <f>COUNTIF(E75:P75,"&lt;10")</f>
        <v>4</v>
      </c>
      <c r="AE75" s="69">
        <f ca="1">SUMIF(E75:P75,"&gt;9",E$5)+SUMIF(E75:P75,"d",E$5)</f>
        <v>40</v>
      </c>
      <c r="AF75" s="69">
        <f ca="1">SUMIF(E75:P75,"&gt;11",E$5:P$5)+SUMIF(E75:P75,"d",E$5)</f>
        <v>26</v>
      </c>
      <c r="AG75" s="89" t="str">
        <f>IF(OR(COUNTIF(E75:P75,"abs")&gt;0,COUNTIF(E75:P75,"")&gt;0),"ABS",IF(COUNTIF(E75:P75,"d")&gt;0,"! D !",IF(COUNTIF(E75:P75,"j")&gt;0,"ABS j",IF(COUNTIF(E75:P75,"Etl")&gt;0,"POUR","Tt"))))</f>
        <v>Tt</v>
      </c>
      <c r="AH75" s="90">
        <f>COUNTIF(E75:P75,9)+COUNTIF(E75:P75,8)*2+COUNTIF(E75:P75,"&lt;8")*3</f>
        <v>12</v>
      </c>
      <c r="AI75" s="91">
        <f>COUNTIF(E75:P75,"&lt;10")*10-SUMIF(E75:P75,"&lt;10",E75:P75)</f>
        <v>21</v>
      </c>
      <c r="AJ75" s="91">
        <f>(R75+T75)*20</f>
        <v>680</v>
      </c>
      <c r="AK75" s="92">
        <f>IF(AJ75=0,"",X75/AJ75*100)</f>
        <v>41.17647058823529</v>
      </c>
      <c r="AL75" s="70"/>
      <c r="AM75" s="82" t="str">
        <f ca="1">IF(AND(AE75&gt;47,AC75="Aj"),((IF(ISNONTEXT(E75),(IF(E75&gt;9,E75*E$7,0)))+IF(ISNONTEXT(F75),(IF(F75&gt;9,F75*F$7,0)))+IF(ISNONTEXT(G75),(IF(G75&gt;9,G75*G$7,0)))+IF(ISNONTEXT(H75),(IF(H75&gt;9,H75*H$7,0)))+IF(ISNONTEXT(I75),(IF(I75&gt;9,I75*I$7,0)))+IF(ISNONTEXT(J75),IF(J75&gt;9,J75*J$7,0)))+IF(ISNONTEXT(K75),(IF(K75&gt;9,K75*K$7,0)))+IF(ISNONTEXT(L75),(IF(L75&gt;9,L75*L$7,0)))+IF(ISNONTEXT(M75),(IF(M75&gt;9,M75*M$7,0)))+IF(ISNONTEXT(N75),(IF(N75&gt;9,N75*N$7,0)))+IF(ISNONTEXT(O75),(IF(O75&gt;9,O75*O$7,0)))+IF(ISNONTEXT(#REF!),(IF(#REF!&gt;9,#REF!*#REF!,0)))+IF(ISNONTEXT(P75),(IF(P75&gt;9,P75*P$7,0))))/SUMIF(E75:P75,"&gt;9",$E$7:$P$7),"")</f>
        <v/>
      </c>
      <c r="AN75" s="111"/>
      <c r="AO75" s="6">
        <f>IF(AN75="LPGD",1,IF(AN75="Grde Dis,",2,IF(AN75="Distinction",3,IF(AN75="satisfait",4,IF(AN75="ajourné",5,6)))))</f>
        <v>1</v>
      </c>
      <c r="AP75" s="6"/>
      <c r="AQ75" s="156"/>
      <c r="AR75" s="159"/>
    </row>
    <row r="76" spans="1:44" ht="39.950000000000003" customHeight="1" thickBot="1">
      <c r="A76" s="138">
        <v>12</v>
      </c>
      <c r="B76" s="154" t="s">
        <v>302</v>
      </c>
      <c r="C76" s="154" t="s">
        <v>122</v>
      </c>
      <c r="D76" s="154" t="s">
        <v>206</v>
      </c>
      <c r="E76" s="134">
        <v>10</v>
      </c>
      <c r="F76" s="134">
        <v>14</v>
      </c>
      <c r="G76" s="134">
        <v>6</v>
      </c>
      <c r="H76" s="134">
        <v>13</v>
      </c>
      <c r="I76" s="134">
        <v>10</v>
      </c>
      <c r="J76" s="134">
        <v>6</v>
      </c>
      <c r="K76" s="134">
        <v>1</v>
      </c>
      <c r="L76" s="134">
        <v>14</v>
      </c>
      <c r="M76" s="134">
        <v>12</v>
      </c>
      <c r="N76" s="134">
        <v>13</v>
      </c>
      <c r="O76" s="134">
        <v>11</v>
      </c>
      <c r="P76" s="134">
        <v>13</v>
      </c>
      <c r="Q76" s="113">
        <f>IF(R76=0,"",S76/R76)</f>
        <v>7.4655172413793105</v>
      </c>
      <c r="R76" s="62">
        <f>SUMIF(E76:K76,"&gt;0",$E$7:$K$7)</f>
        <v>29</v>
      </c>
      <c r="S76" s="62">
        <f>SUMPRODUCT($E$7:$K$7,E76:K76)</f>
        <v>216.5</v>
      </c>
      <c r="T76" s="62">
        <f>SUMIF(L76:P76,"&gt;0",$L$7:$P$7)</f>
        <v>5</v>
      </c>
      <c r="U76" s="62">
        <f>SUMPRODUCT($L$7:$P$7,L76:P76)</f>
        <v>63</v>
      </c>
      <c r="V76" s="79">
        <f>IF(T76=0,"",U76/T76)</f>
        <v>12.6</v>
      </c>
      <c r="W76" s="79">
        <f>IF(OR(COUNTIF(E76:P76,"abs")&gt;0,COUNTIF(E76:P76,"j")&gt;0,R76=0,T76=0),"",(S76+U76)/(R76+T76))</f>
        <v>8.2205882352941178</v>
      </c>
      <c r="X76" s="63">
        <f>S76+U76</f>
        <v>279.5</v>
      </c>
      <c r="Y76" s="64" t="str">
        <f>IF(OR((X76&lt;AJ76*0.885),AH76&gt;0,AG76="ABS",X76=0),"",IF((AH76=0),"LPGD",FIXED(X76-AJ76*0.9,0)&amp;" / lpgd  ?"))</f>
        <v/>
      </c>
      <c r="Z76" s="65" t="str">
        <f>IF(OR((X76&lt;AJ76*0.785),AH76&gt;2,AG76="ABS",LEN(Y76)&gt;1,X76=0),"",IF((AH76=0)," GD ",FIXED(X76-AJ76*0.8,0)&amp;" / gd  ?"))</f>
        <v/>
      </c>
      <c r="AA76" s="66" t="str">
        <f>IF(OR((X76&lt;AJ76*0.685),AH76&gt;2,LEN(Z76)&gt;1,LEN(Y76)&gt;1,X76=0,AG76="ABS"),"",IF((AH76=0),"Dist",FIXED(X76-AJ76*0.7,0)&amp;" d  ?"))</f>
        <v/>
      </c>
      <c r="AB76" s="67" t="str">
        <f>IF(OR((X76&lt;AJ76*0.575),AH76&gt;2,AG76="ABS",X76=0),"Aj",IF(LEN(AA76)+LEN(Z76)+LEN(Y76)&gt;3,"",IF(X76&lt;AJ76*0.6,"Aj ? : "&amp;FIXED(X76-AJ76*0.6,0)," S ")))</f>
        <v>Aj</v>
      </c>
      <c r="AC76" s="78" t="str">
        <f>IF(AB76&lt;&gt;"",AB76,IF(AA76&lt;&gt;"",AA76,IF(Z76&lt;&gt;"",Z76,Y76)))</f>
        <v>Aj</v>
      </c>
      <c r="AD76" s="68">
        <f>COUNTIF(E76:P76,"&lt;10")</f>
        <v>3</v>
      </c>
      <c r="AE76" s="69">
        <f ca="1">SUMIF(E76:P76,"&gt;9",E$5)+SUMIF(E76:P76,"d",E$5)</f>
        <v>44</v>
      </c>
      <c r="AF76" s="69">
        <f ca="1">SUMIF(E76:P76,"&gt;11",E$5:P$5)+SUMIF(E76:P76,"d",E$5)</f>
        <v>26</v>
      </c>
      <c r="AG76" s="89" t="str">
        <f>IF(OR(COUNTIF(E76:P76,"abs")&gt;0,COUNTIF(E76:P76,"")&gt;0),"ABS",IF(COUNTIF(E76:P76,"d")&gt;0,"! D !",IF(COUNTIF(E76:P76,"j")&gt;0,"ABS j",IF(COUNTIF(E76:P76,"Etl")&gt;0,"POUR","Tt"))))</f>
        <v>Tt</v>
      </c>
      <c r="AH76" s="90">
        <f>COUNTIF(E76:P76,9)+COUNTIF(E76:P76,8)*2+COUNTIF(E76:P76,"&lt;8")*3</f>
        <v>9</v>
      </c>
      <c r="AI76" s="91">
        <f>COUNTIF(E76:P76,"&lt;10")*10-SUMIF(E76:P76,"&lt;10",E76:P76)</f>
        <v>17</v>
      </c>
      <c r="AJ76" s="91">
        <f>(R76+T76)*20</f>
        <v>680</v>
      </c>
      <c r="AK76" s="92">
        <f>IF(AJ76=0,"",X76/AJ76*100)</f>
        <v>41.102941176470587</v>
      </c>
      <c r="AL76" s="70"/>
      <c r="AM76" s="82"/>
      <c r="AN76" s="111"/>
      <c r="AQ76" s="157"/>
      <c r="AR76" s="159"/>
    </row>
    <row r="77" spans="1:44" ht="39.950000000000003" customHeight="1" thickBot="1">
      <c r="A77" s="138">
        <v>37</v>
      </c>
      <c r="B77" s="139" t="s">
        <v>303</v>
      </c>
      <c r="C77" s="139" t="s">
        <v>123</v>
      </c>
      <c r="D77" s="139" t="s">
        <v>207</v>
      </c>
      <c r="E77" s="134">
        <v>12</v>
      </c>
      <c r="F77" s="134">
        <v>6</v>
      </c>
      <c r="G77" s="134">
        <v>15</v>
      </c>
      <c r="H77" s="134">
        <v>5</v>
      </c>
      <c r="I77" s="134">
        <v>1</v>
      </c>
      <c r="J77" s="134">
        <v>14</v>
      </c>
      <c r="K77" s="134">
        <v>1</v>
      </c>
      <c r="L77" s="136">
        <v>13</v>
      </c>
      <c r="M77" s="134">
        <v>13</v>
      </c>
      <c r="N77" s="134">
        <v>14</v>
      </c>
      <c r="O77" s="134">
        <v>12</v>
      </c>
      <c r="P77" s="134">
        <v>11</v>
      </c>
      <c r="Q77" s="113">
        <f>IF(R77=0,"",S77/R77)</f>
        <v>7.4655172413793105</v>
      </c>
      <c r="R77" s="62">
        <f>SUMIF(E77:K77,"&gt;0",$E$7:$K$7)</f>
        <v>29</v>
      </c>
      <c r="S77" s="62">
        <f>SUMPRODUCT($E$7:$K$7,E77:K77)</f>
        <v>216.5</v>
      </c>
      <c r="T77" s="62">
        <f>SUMIF(L77:P77,"&gt;0",$L$7:$P$7)</f>
        <v>5</v>
      </c>
      <c r="U77" s="62">
        <f>SUMPRODUCT($L$7:$P$7,L77:P77)</f>
        <v>63</v>
      </c>
      <c r="V77" s="79">
        <f>IF(T77=0,"",U77/T77)</f>
        <v>12.6</v>
      </c>
      <c r="W77" s="79"/>
      <c r="X77" s="63">
        <f>S77+U77</f>
        <v>279.5</v>
      </c>
      <c r="Y77" s="64" t="str">
        <f>IF(OR((X77&lt;AJ77*0.885),AH77&gt;0,AG77="ABS",X77=0),"",IF((AH77=0),"LPGD",FIXED(X77-AJ77*0.9,0)&amp;" / lpgd  ?"))</f>
        <v/>
      </c>
      <c r="Z77" s="65" t="str">
        <f>IF(OR((X77&lt;AJ77*0.785),AH77&gt;2,AG77="ABS",LEN(Y77)&gt;1,X77=0),"",IF((AH77=0)," GD ",FIXED(X77-AJ77*0.8,0)&amp;" / gd  ?"))</f>
        <v/>
      </c>
      <c r="AA77" s="66" t="str">
        <f>IF(OR((X77&lt;AJ77*0.685),AH77&gt;2,LEN(Z77)&gt;1,LEN(Y77)&gt;1,X77=0,AG77="ABS"),"",IF((AH77=0),"Dist",FIXED(X77-AJ77*0.7,0)&amp;" d  ?"))</f>
        <v/>
      </c>
      <c r="AB77" s="67" t="str">
        <f>IF(OR((X77&lt;AJ77*0.575),AH77&gt;2,AG77="ABS",X77=0),"Aj",IF(LEN(AA77)+LEN(Z77)+LEN(Y77)&gt;3,"",IF(X77&lt;AJ77*0.6,"Aj ? : "&amp;FIXED(X77-AJ77*0.6,0)," S ")))</f>
        <v>Aj</v>
      </c>
      <c r="AC77" s="78" t="str">
        <f>IF(AB77&lt;&gt;"",AB77,IF(AA77&lt;&gt;"",AA77,IF(Z77&lt;&gt;"",Z77,Y77)))</f>
        <v>Aj</v>
      </c>
      <c r="AD77" s="68">
        <f>COUNTIF(E77:P77,"&lt;10")</f>
        <v>4</v>
      </c>
      <c r="AE77" s="69">
        <f ca="1">SUMIF(E77:P77,"&gt;9",E$5)+SUMIF(E77:P77,"d",E$5)</f>
        <v>40</v>
      </c>
      <c r="AF77" s="69">
        <f ca="1">SUMIF(E77:P77,"&gt;11",E$5:P$5)+SUMIF(E77:P77,"d",E$5)</f>
        <v>33</v>
      </c>
      <c r="AG77" s="89" t="str">
        <f>IF(OR(COUNTIF(E77:P77,"abs")&gt;0,COUNTIF(E77:P77,"")&gt;0),"ABS",IF(COUNTIF(E77:P77,"d")&gt;0,"! D !",IF(COUNTIF(E77:P77,"j")&gt;0,"ABS j",IF(COUNTIF(E77:P77,"Etl")&gt;0,"POUR","Tt"))))</f>
        <v>Tt</v>
      </c>
      <c r="AH77" s="90">
        <f>COUNTIF(E77:P77,9)+COUNTIF(E77:P77,8)*2+COUNTIF(E77:P77,"&lt;8")*3</f>
        <v>12</v>
      </c>
      <c r="AI77" s="91">
        <f>COUNTIF(E77:P77,"&lt;10")*10-SUMIF(E77:P77,"&lt;10",E77:P77)</f>
        <v>27</v>
      </c>
      <c r="AJ77" s="91">
        <f>(R77+T77)*20</f>
        <v>680</v>
      </c>
      <c r="AK77" s="92">
        <f>IF(AJ77=0,"",X77/AJ77*100)</f>
        <v>41.102941176470587</v>
      </c>
      <c r="AL77" s="70"/>
      <c r="AM77" s="82" t="str">
        <f ca="1">IF(AND(AE77&gt;47,AC77="Aj"),((IF(ISNONTEXT(E77),(IF(E77&gt;9,E77*E$7,0)))+IF(ISNONTEXT(F77),(IF(F77&gt;9,F77*F$7,0)))+IF(ISNONTEXT(G77),(IF(G77&gt;9,G77*G$7,0)))+IF(ISNONTEXT(H77),(IF(H77&gt;9,H77*H$7,0)))+IF(ISNONTEXT(I77),(IF(I77&gt;9,I77*I$7,0)))+IF(ISNONTEXT(J77),IF(J77&gt;9,J77*J$7,0)))+IF(ISNONTEXT(K77),(IF(K77&gt;9,K77*K$7,0)))+IF(ISNONTEXT(L77),(IF(L77&gt;9,L77*L$7,0)))+IF(ISNONTEXT(M77),(IF(M77&gt;9,M77*M$7,0)))+IF(ISNONTEXT(N77),(IF(N77&gt;9,N77*N$7,0)))+IF(ISNONTEXT(O77),(IF(O77&gt;9,O77*O$7,0)))+IF(ISNONTEXT(#REF!),(IF(#REF!&gt;9,#REF!*#REF!,0)))+IF(ISNONTEXT(P77),(IF(P77&gt;9,P77*P$7,0))))/SUMIF(E77:P77,"&gt;9",$E$7:$P$7),"")</f>
        <v/>
      </c>
      <c r="AN77" s="111"/>
      <c r="AO77" s="6">
        <f>IF(AN77="LPGD",1,IF(AN77="Grde Dis,",2,IF(AN77="Distinction",3,IF(AN77="satisfait",4,IF(AN77="ajourné",5,6)))))</f>
        <v>1</v>
      </c>
      <c r="AP77" s="6"/>
      <c r="AQ77" s="156"/>
      <c r="AR77" s="158"/>
    </row>
    <row r="78" spans="1:44" ht="39.950000000000003" customHeight="1" thickBot="1">
      <c r="A78" s="138">
        <v>74</v>
      </c>
      <c r="B78" s="154" t="s">
        <v>304</v>
      </c>
      <c r="C78" s="154" t="s">
        <v>124</v>
      </c>
      <c r="D78" s="154" t="s">
        <v>208</v>
      </c>
      <c r="E78" s="134">
        <v>8</v>
      </c>
      <c r="F78" s="134">
        <v>7</v>
      </c>
      <c r="G78" s="134">
        <v>1</v>
      </c>
      <c r="H78" s="134">
        <v>12</v>
      </c>
      <c r="I78" s="134">
        <v>10</v>
      </c>
      <c r="J78" s="134">
        <v>6</v>
      </c>
      <c r="K78" s="134">
        <v>9</v>
      </c>
      <c r="L78" s="134">
        <v>15</v>
      </c>
      <c r="M78" s="134">
        <v>13</v>
      </c>
      <c r="N78" s="134">
        <v>16</v>
      </c>
      <c r="O78" s="134">
        <v>13</v>
      </c>
      <c r="P78" s="134">
        <v>13</v>
      </c>
      <c r="Q78" s="113">
        <f>IF(R78=0,"",S78/R78)</f>
        <v>7.1551724137931032</v>
      </c>
      <c r="R78" s="62">
        <f>SUMIF(E78:K78,"&gt;0",$E$7:$K$7)</f>
        <v>29</v>
      </c>
      <c r="S78" s="62">
        <f>SUMPRODUCT($E$7:$K$7,E78:K78)</f>
        <v>207.5</v>
      </c>
      <c r="T78" s="62">
        <f>SUMIF(L78:P78,"&gt;0",$L$7:$P$7)</f>
        <v>5</v>
      </c>
      <c r="U78" s="62">
        <f>SUMPRODUCT($L$7:$P$7,L78:P78)</f>
        <v>70</v>
      </c>
      <c r="V78" s="79">
        <f>IF(T78=0,"",U78/T78)</f>
        <v>14</v>
      </c>
      <c r="W78" s="79"/>
      <c r="X78" s="63">
        <f>S78+U78</f>
        <v>277.5</v>
      </c>
      <c r="Y78" s="64" t="str">
        <f>IF(OR((X78&lt;AJ78*0.885),AH78&gt;0,AG78="ABS",X78=0),"",IF((AH78=0),"LPGD",FIXED(X78-AJ78*0.9,0)&amp;" / lpgd  ?"))</f>
        <v/>
      </c>
      <c r="Z78" s="65" t="str">
        <f>IF(OR((X78&lt;AJ78*0.785),AH78&gt;2,AG78="ABS",LEN(Y78)&gt;1,X78=0),"",IF((AH78=0)," GD ",FIXED(X78-AJ78*0.8,0)&amp;" / gd  ?"))</f>
        <v/>
      </c>
      <c r="AA78" s="66" t="str">
        <f>IF(OR((X78&lt;AJ78*0.685),AH78&gt;2,LEN(Z78)&gt;1,LEN(Y78)&gt;1,X78=0,AG78="ABS"),"",IF((AH78=0),"Dist",FIXED(X78-AJ78*0.7,0)&amp;" d  ?"))</f>
        <v/>
      </c>
      <c r="AB78" s="67" t="str">
        <f>IF(OR((X78&lt;AJ78*0.575),AH78&gt;2,AG78="ABS",X78=0),"Aj",IF(LEN(AA78)+LEN(Z78)+LEN(Y78)&gt;3,"",IF(X78&lt;AJ78*0.6,"Aj ? : "&amp;FIXED(X78-AJ78*0.6,0)," S ")))</f>
        <v>Aj</v>
      </c>
      <c r="AC78" s="78" t="str">
        <f>IF(AB78&lt;&gt;"",AB78,IF(AA78&lt;&gt;"",AA78,IF(Z78&lt;&gt;"",Z78,Y78)))</f>
        <v>Aj</v>
      </c>
      <c r="AD78" s="68">
        <f>COUNTIF(E78:P78,"&lt;10")</f>
        <v>5</v>
      </c>
      <c r="AE78" s="69">
        <f ca="1">SUMIF(E78:P78,"&gt;9",E$5)+SUMIF(E78:P78,"d",E$5)</f>
        <v>34</v>
      </c>
      <c r="AF78" s="69">
        <f ca="1">SUMIF(E78:P78,"&gt;11",E$5:P$5)+SUMIF(E78:P78,"d",E$5)</f>
        <v>31</v>
      </c>
      <c r="AG78" s="89" t="str">
        <f>IF(OR(COUNTIF(E78:P78,"abs")&gt;0,COUNTIF(E78:P78,"")&gt;0),"ABS",IF(COUNTIF(E78:P78,"d")&gt;0,"! D !",IF(COUNTIF(E78:P78,"j")&gt;0,"ABS j",IF(COUNTIF(E78:P78,"Etl")&gt;0,"POUR","Tt"))))</f>
        <v>Tt</v>
      </c>
      <c r="AH78" s="90">
        <f>COUNTIF(E78:P78,9)+COUNTIF(E78:P78,8)*2+COUNTIF(E78:P78,"&lt;8")*3</f>
        <v>12</v>
      </c>
      <c r="AI78" s="91">
        <f>COUNTIF(E78:P78,"&lt;10")*10-SUMIF(E78:P78,"&lt;10",E78:P78)</f>
        <v>19</v>
      </c>
      <c r="AJ78" s="91">
        <f>(R78+T78)*20</f>
        <v>680</v>
      </c>
      <c r="AK78" s="92">
        <f>IF(AJ78=0,"",X78/AJ78*100)</f>
        <v>40.808823529411761</v>
      </c>
      <c r="AL78" s="70"/>
      <c r="AM78" s="82"/>
      <c r="AN78" s="111"/>
      <c r="AO78" s="6">
        <f>IF(AN78="LPGD",1,IF(AN78="Grde Dis,",2,IF(AN78="Distinction",3,IF(AN78="satisfait",4,IF(AN78="ajourné",5,6)))))</f>
        <v>1</v>
      </c>
      <c r="AP78" s="6"/>
      <c r="AQ78" s="156"/>
      <c r="AR78" s="159"/>
    </row>
    <row r="79" spans="1:44" ht="39.950000000000003" customHeight="1" thickBot="1">
      <c r="A79" s="138">
        <v>50</v>
      </c>
      <c r="B79" s="139" t="s">
        <v>305</v>
      </c>
      <c r="C79" s="139" t="s">
        <v>125</v>
      </c>
      <c r="D79" s="139" t="s">
        <v>209</v>
      </c>
      <c r="E79" s="134">
        <v>9</v>
      </c>
      <c r="F79" s="134">
        <v>2</v>
      </c>
      <c r="G79" s="134">
        <v>5</v>
      </c>
      <c r="H79" s="134">
        <v>11</v>
      </c>
      <c r="I79" s="134">
        <v>9</v>
      </c>
      <c r="J79" s="134">
        <v>9</v>
      </c>
      <c r="K79" s="134">
        <v>7</v>
      </c>
      <c r="L79" s="134">
        <v>16</v>
      </c>
      <c r="M79" s="134">
        <v>15</v>
      </c>
      <c r="N79" s="134">
        <v>14</v>
      </c>
      <c r="O79" s="134">
        <v>11</v>
      </c>
      <c r="P79" s="134">
        <v>13</v>
      </c>
      <c r="Q79" s="113">
        <f>IF(R79=0,"",S79/R79)</f>
        <v>6.9137931034482758</v>
      </c>
      <c r="R79" s="62">
        <f>SUMIF(E79:K79,"&gt;0",$E$7:$K$7)</f>
        <v>29</v>
      </c>
      <c r="S79" s="62">
        <f>SUMPRODUCT($E$7:$K$7,E79:K79)</f>
        <v>200.5</v>
      </c>
      <c r="T79" s="62">
        <f>SUMIF(L79:P79,"&gt;0",$L$7:$P$7)</f>
        <v>5</v>
      </c>
      <c r="U79" s="62">
        <f>SUMPRODUCT($L$7:$P$7,L79:P79)</f>
        <v>69</v>
      </c>
      <c r="V79" s="79"/>
      <c r="W79" s="79"/>
      <c r="X79" s="63">
        <f>S79+U79</f>
        <v>269.5</v>
      </c>
      <c r="Y79" s="64" t="str">
        <f>IF(OR((X79&lt;AJ79*0.885),AH79&gt;0,AG79="ABS",X79=0),"",IF((AH79=0),"LPGD",FIXED(X79-AJ79*0.9,0)&amp;" / lpgd  ?"))</f>
        <v/>
      </c>
      <c r="Z79" s="65" t="str">
        <f>IF(OR((X79&lt;AJ79*0.785),AH79&gt;2,AG79="ABS",LEN(Y79)&gt;1,X79=0),"",IF((AH79=0)," GD ",FIXED(X79-AJ79*0.8,0)&amp;" / gd  ?"))</f>
        <v/>
      </c>
      <c r="AA79" s="66" t="str">
        <f>IF(OR((X79&lt;AJ79*0.685),AH79&gt;2,LEN(Z79)&gt;1,LEN(Y79)&gt;1,X79=0,AG79="ABS"),"",IF((AH79=0),"Dist",FIXED(X79-AJ79*0.7,0)&amp;" d  ?"))</f>
        <v/>
      </c>
      <c r="AB79" s="67" t="str">
        <f>IF(OR((X79&lt;AJ79*0.575),AH79&gt;2,AG79="ABS",X79=0),"Aj",IF(LEN(AA79)+LEN(Z79)+LEN(Y79)&gt;3,"",IF(X79&lt;AJ79*0.6,"Aj ? : "&amp;FIXED(X79-AJ79*0.6,0)," S ")))</f>
        <v>Aj</v>
      </c>
      <c r="AC79" s="78" t="str">
        <f>IF(AB79&lt;&gt;"",AB79,IF(AA79&lt;&gt;"",AA79,IF(Z79&lt;&gt;"",Z79,Y79)))</f>
        <v>Aj</v>
      </c>
      <c r="AD79" s="68">
        <f>COUNTIF(E79:P79,"&lt;10")</f>
        <v>6</v>
      </c>
      <c r="AE79" s="69">
        <f ca="1">SUMIF(E79:P79,"&gt;9",E$5)+SUMIF(E79:P79,"d",E$5)</f>
        <v>31</v>
      </c>
      <c r="AF79" s="69">
        <f ca="1">SUMIF(E79:P79,"&gt;11",E$5:P$5)+SUMIF(E79:P79,"d",E$5)</f>
        <v>16</v>
      </c>
      <c r="AG79" s="89" t="str">
        <f>IF(OR(COUNTIF(E79:P79,"abs")&gt;0,COUNTIF(E79:P79,"")&gt;0),"ABS",IF(COUNTIF(E79:P79,"d")&gt;0,"! D !",IF(COUNTIF(E79:P79,"j")&gt;0,"ABS j",IF(COUNTIF(E79:P79,"Etl")&gt;0,"POUR","Tt"))))</f>
        <v>Tt</v>
      </c>
      <c r="AH79" s="90">
        <f>COUNTIF(E79:P79,9)+COUNTIF(E79:P79,8)*2+COUNTIF(E79:P79,"&lt;8")*3</f>
        <v>12</v>
      </c>
      <c r="AI79" s="91">
        <f>COUNTIF(E79:P79,"&lt;10")*10-SUMIF(E79:P79,"&lt;10",E79:P79)</f>
        <v>19</v>
      </c>
      <c r="AJ79" s="91">
        <f>(R79+T79)*20</f>
        <v>680</v>
      </c>
      <c r="AK79" s="92">
        <f>IF(AJ79=0,"",X79/AJ79*100)</f>
        <v>39.632352941176471</v>
      </c>
      <c r="AL79" s="70"/>
      <c r="AM79" s="82"/>
      <c r="AN79" s="111"/>
      <c r="AO79" s="6">
        <f>IF(AN79="LPGD",1,IF(AN79="Grde Dis,",2,IF(AN79="Distinction",3,IF(AN79="satisfait",4,IF(AN79="ajourné",5,6)))))</f>
        <v>1</v>
      </c>
      <c r="AP79" s="6"/>
      <c r="AQ79" s="156"/>
      <c r="AR79" s="159"/>
    </row>
    <row r="80" spans="1:44" ht="39.950000000000003" customHeight="1" thickBot="1">
      <c r="A80" s="138">
        <v>11</v>
      </c>
      <c r="B80" s="154" t="s">
        <v>306</v>
      </c>
      <c r="C80" s="154" t="s">
        <v>126</v>
      </c>
      <c r="D80" s="154" t="s">
        <v>210</v>
      </c>
      <c r="E80" s="134">
        <v>5</v>
      </c>
      <c r="F80" s="134">
        <v>12</v>
      </c>
      <c r="G80" s="134">
        <v>2</v>
      </c>
      <c r="H80" s="134">
        <v>14</v>
      </c>
      <c r="I80" s="134">
        <v>13</v>
      </c>
      <c r="J80" s="134">
        <v>8</v>
      </c>
      <c r="K80" s="134">
        <v>3</v>
      </c>
      <c r="L80" s="134">
        <v>14</v>
      </c>
      <c r="M80" s="134">
        <v>12</v>
      </c>
      <c r="N80" s="134">
        <v>17</v>
      </c>
      <c r="O80" s="134">
        <v>8</v>
      </c>
      <c r="P80" s="134">
        <v>12</v>
      </c>
      <c r="Q80" s="113">
        <f>IF(R80=0,"",S80/R80)</f>
        <v>7.1034482758620694</v>
      </c>
      <c r="R80" s="62">
        <f>SUMIF(E80:K80,"&gt;0",$E$7:$K$7)</f>
        <v>29</v>
      </c>
      <c r="S80" s="62">
        <f>SUMPRODUCT($E$7:$K$7,E80:K80)</f>
        <v>206</v>
      </c>
      <c r="T80" s="62">
        <f>SUMIF(L80:P80,"&gt;0",$L$7:$P$7)</f>
        <v>5</v>
      </c>
      <c r="U80" s="62">
        <f>SUMPRODUCT($L$7:$P$7,L80:P80)</f>
        <v>63</v>
      </c>
      <c r="V80" s="79">
        <f>IF(T80=0,"",U80/T80)</f>
        <v>12.6</v>
      </c>
      <c r="W80" s="79">
        <f>IF(OR(COUNTIF(E80:P80,"abs")&gt;0,COUNTIF(E80:P80,"j")&gt;0,R80=0,T80=0),"",(S80+U80)/(R80+T80))</f>
        <v>7.9117647058823533</v>
      </c>
      <c r="X80" s="63">
        <f>S80+U80</f>
        <v>269</v>
      </c>
      <c r="Y80" s="64" t="str">
        <f>IF(OR((X80&lt;AJ80*0.885),AH80&gt;0,AG80="ABS",X80=0),"",IF((AH80=0),"LPGD",FIXED(X80-AJ80*0.9,0)&amp;" / lpgd  ?"))</f>
        <v/>
      </c>
      <c r="Z80" s="65" t="str">
        <f>IF(OR((X80&lt;AJ80*0.785),AH80&gt;2,AG80="ABS",LEN(Y80)&gt;1,X80=0),"",IF((AH80=0)," GD ",FIXED(X80-AJ80*0.8,0)&amp;" / gd  ?"))</f>
        <v/>
      </c>
      <c r="AA80" s="66" t="str">
        <f>IF(OR((X80&lt;AJ80*0.685),AH80&gt;2,LEN(Z80)&gt;1,LEN(Y80)&gt;1,X80=0,AG80="ABS"),"",IF((AH80=0),"Dist",FIXED(X80-AJ80*0.7,0)&amp;" d  ?"))</f>
        <v/>
      </c>
      <c r="AB80" s="67" t="str">
        <f>IF(OR((X80&lt;AJ80*0.575),AH80&gt;2,AG80="ABS",X80=0),"Aj",IF(LEN(AA80)+LEN(Z80)+LEN(Y80)&gt;3,"",IF(X80&lt;AJ80*0.6,"Aj ? : "&amp;FIXED(X80-AJ80*0.6,0)," S ")))</f>
        <v>Aj</v>
      </c>
      <c r="AC80" s="78" t="str">
        <f>IF(AB80&lt;&gt;"",AB80,IF(AA80&lt;&gt;"",AA80,IF(Z80&lt;&gt;"",Z80,Y80)))</f>
        <v>Aj</v>
      </c>
      <c r="AD80" s="68">
        <f>COUNTIF(E80:P80,"&lt;10")</f>
        <v>5</v>
      </c>
      <c r="AE80" s="69">
        <f ca="1">SUMIF(E80:P80,"&gt;9",E$5)+SUMIF(E80:P80,"d",E$5)</f>
        <v>29</v>
      </c>
      <c r="AF80" s="69">
        <f ca="1">SUMIF(E80:P80,"&gt;11",E$5:P$5)+SUMIF(E80:P80,"d",E$5)</f>
        <v>29</v>
      </c>
      <c r="AG80" s="89" t="str">
        <f>IF(OR(COUNTIF(E80:P80,"abs")&gt;0,COUNTIF(E80:P80,"")&gt;0),"ABS",IF(COUNTIF(E80:P80,"d")&gt;0,"! D !",IF(COUNTIF(E80:P80,"j")&gt;0,"ABS j",IF(COUNTIF(E80:P80,"Etl")&gt;0,"POUR","Tt"))))</f>
        <v>Tt</v>
      </c>
      <c r="AH80" s="90">
        <f>COUNTIF(E80:P80,9)+COUNTIF(E80:P80,8)*2+COUNTIF(E80:P80,"&lt;8")*3</f>
        <v>13</v>
      </c>
      <c r="AI80" s="91">
        <f>COUNTIF(E80:P80,"&lt;10")*10-SUMIF(E80:P80,"&lt;10",E80:P80)</f>
        <v>24</v>
      </c>
      <c r="AJ80" s="91">
        <f>(R80+T80)*20</f>
        <v>680</v>
      </c>
      <c r="AK80" s="92">
        <f>IF(AJ80=0,"",X80/AJ80*100)</f>
        <v>39.558823529411761</v>
      </c>
      <c r="AL80" s="70"/>
      <c r="AM80" s="82"/>
      <c r="AN80" s="111"/>
      <c r="AQ80" s="157"/>
      <c r="AR80" s="159"/>
    </row>
    <row r="81" spans="1:44" ht="39.950000000000003" customHeight="1" thickBot="1">
      <c r="A81" s="138">
        <v>34</v>
      </c>
      <c r="B81" s="139" t="s">
        <v>307</v>
      </c>
      <c r="C81" s="139" t="s">
        <v>127</v>
      </c>
      <c r="D81" s="139" t="s">
        <v>211</v>
      </c>
      <c r="E81" s="134">
        <v>6</v>
      </c>
      <c r="F81" s="134">
        <v>7</v>
      </c>
      <c r="G81" s="134">
        <v>6</v>
      </c>
      <c r="H81" s="134">
        <v>13</v>
      </c>
      <c r="I81" s="134">
        <v>10</v>
      </c>
      <c r="J81" s="134">
        <v>8</v>
      </c>
      <c r="K81" s="134">
        <v>5</v>
      </c>
      <c r="L81" s="134">
        <v>15</v>
      </c>
      <c r="M81" s="134">
        <v>13</v>
      </c>
      <c r="N81" s="134">
        <v>10</v>
      </c>
      <c r="O81" s="134">
        <v>10</v>
      </c>
      <c r="P81" s="134">
        <v>12</v>
      </c>
      <c r="Q81" s="113">
        <f>IF(R81=0,"",S81/R81)</f>
        <v>7.2068965517241379</v>
      </c>
      <c r="R81" s="62">
        <f>SUMIF(E81:K81,"&gt;0",$E$7:$K$7)</f>
        <v>29</v>
      </c>
      <c r="S81" s="62">
        <f>SUMPRODUCT($E$7:$K$7,E81:K81)</f>
        <v>209</v>
      </c>
      <c r="T81" s="62">
        <f>SUMIF(L81:P81,"&gt;0",$L$7:$P$7)</f>
        <v>5</v>
      </c>
      <c r="U81" s="62">
        <f>SUMPRODUCT($L$7:$P$7,L81:P81)</f>
        <v>60</v>
      </c>
      <c r="V81" s="79">
        <f>IF(T81=0,"",U81/T81)</f>
        <v>12</v>
      </c>
      <c r="W81" s="79"/>
      <c r="X81" s="63">
        <f>S81+U81</f>
        <v>269</v>
      </c>
      <c r="Y81" s="64" t="str">
        <f>IF(OR((X81&lt;AJ81*0.885),AH81&gt;0,AG81="ABS",X81=0),"",IF((AH81=0),"LPGD",FIXED(X81-AJ81*0.9,0)&amp;" / lpgd  ?"))</f>
        <v/>
      </c>
      <c r="Z81" s="65" t="str">
        <f>IF(OR((X81&lt;AJ81*0.785),AH81&gt;2,AG81="ABS",LEN(Y81)&gt;1,X81=0),"",IF((AH81=0)," GD ",FIXED(X81-AJ81*0.8,0)&amp;" / gd  ?"))</f>
        <v/>
      </c>
      <c r="AA81" s="66" t="str">
        <f>IF(OR((X81&lt;AJ81*0.685),AH81&gt;2,LEN(Z81)&gt;1,LEN(Y81)&gt;1,X81=0,AG81="ABS"),"",IF((AH81=0),"Dist",FIXED(X81-AJ81*0.7,0)&amp;" d  ?"))</f>
        <v/>
      </c>
      <c r="AB81" s="67" t="str">
        <f>IF(OR((X81&lt;AJ81*0.575),AH81&gt;2,AG81="ABS",X81=0),"Aj",IF(LEN(AA81)+LEN(Z81)+LEN(Y81)&gt;3,"",IF(X81&lt;AJ81*0.6,"Aj ? : "&amp;FIXED(X81-AJ81*0.6,0)," S ")))</f>
        <v>Aj</v>
      </c>
      <c r="AC81" s="78" t="str">
        <f>IF(AB81&lt;&gt;"",AB81,IF(AA81&lt;&gt;"",AA81,IF(Z81&lt;&gt;"",Z81,Y81)))</f>
        <v>Aj</v>
      </c>
      <c r="AD81" s="68">
        <f>COUNTIF(E81:P81,"&lt;10")</f>
        <v>5</v>
      </c>
      <c r="AE81" s="69">
        <f ca="1">SUMIF(E81:P81,"&gt;9",E$5)+SUMIF(E81:P81,"d",E$5)</f>
        <v>34</v>
      </c>
      <c r="AF81" s="69">
        <f ca="1">SUMIF(E81:P81,"&gt;11",E$5:P$5)+SUMIF(E81:P81,"d",E$5)</f>
        <v>17</v>
      </c>
      <c r="AG81" s="89" t="str">
        <f>IF(OR(COUNTIF(E81:P81,"abs")&gt;0,COUNTIF(E81:P81,"")&gt;0),"ABS",IF(COUNTIF(E81:P81,"d")&gt;0,"! D !",IF(COUNTIF(E81:P81,"j")&gt;0,"ABS j",IF(COUNTIF(E81:P81,"Etl")&gt;0,"POUR","Tt"))))</f>
        <v>Tt</v>
      </c>
      <c r="AH81" s="90">
        <f>COUNTIF(E81:P81,9)+COUNTIF(E81:P81,8)*2+COUNTIF(E81:P81,"&lt;8")*3</f>
        <v>14</v>
      </c>
      <c r="AI81" s="91">
        <f>COUNTIF(E81:P81,"&lt;10")*10-SUMIF(E81:P81,"&lt;10",E81:P81)</f>
        <v>18</v>
      </c>
      <c r="AJ81" s="91">
        <f>(R81+T81)*20</f>
        <v>680</v>
      </c>
      <c r="AK81" s="92">
        <f>IF(AJ81=0,"",X81/AJ81*100)</f>
        <v>39.558823529411761</v>
      </c>
      <c r="AL81" s="70"/>
      <c r="AM81" s="82" t="str">
        <f ca="1">IF(AND(AE81&gt;47,AC81="Aj"),((IF(ISNONTEXT(E81),(IF(E81&gt;9,E81*E$7,0)))+IF(ISNONTEXT(F81),(IF(F81&gt;9,F81*F$7,0)))+IF(ISNONTEXT(G81),(IF(G81&gt;9,G81*G$7,0)))+IF(ISNONTEXT(H81),(IF(H81&gt;9,H81*H$7,0)))+IF(ISNONTEXT(I81),(IF(I81&gt;9,I81*I$7,0)))+IF(ISNONTEXT(J81),IF(J81&gt;9,J81*J$7,0)))+IF(ISNONTEXT(K81),(IF(K81&gt;9,K81*K$7,0)))+IF(ISNONTEXT(L81),(IF(L81&gt;9,L81*L$7,0)))+IF(ISNONTEXT(M81),(IF(M81&gt;9,M81*M$7,0)))+IF(ISNONTEXT(N81),(IF(N81&gt;9,N81*N$7,0)))+IF(ISNONTEXT(O81),(IF(O81&gt;9,O81*O$7,0)))+IF(ISNONTEXT(#REF!),(IF(#REF!&gt;9,#REF!*#REF!,0)))+IF(ISNONTEXT(P81),(IF(P81&gt;9,P81*P$7,0))))/SUMIF(E81:P81,"&gt;9",$E$7:$P$7),"")</f>
        <v/>
      </c>
      <c r="AN81" s="111"/>
      <c r="AQ81" s="157"/>
      <c r="AR81" s="159"/>
    </row>
    <row r="82" spans="1:44" ht="39.950000000000003" customHeight="1" thickBot="1">
      <c r="A82" s="138">
        <v>2</v>
      </c>
      <c r="B82" s="154" t="s">
        <v>308</v>
      </c>
      <c r="C82" s="154" t="s">
        <v>128</v>
      </c>
      <c r="D82" s="154" t="s">
        <v>212</v>
      </c>
      <c r="E82" s="134">
        <v>12</v>
      </c>
      <c r="F82" s="134">
        <v>11</v>
      </c>
      <c r="G82" s="134">
        <v>6</v>
      </c>
      <c r="H82" s="134">
        <v>14</v>
      </c>
      <c r="I82" s="134">
        <v>13</v>
      </c>
      <c r="J82" s="134">
        <v>1</v>
      </c>
      <c r="K82" s="134">
        <v>1</v>
      </c>
      <c r="L82" s="134">
        <v>13</v>
      </c>
      <c r="M82" s="134">
        <v>13</v>
      </c>
      <c r="N82" s="134">
        <v>14</v>
      </c>
      <c r="O82" s="134">
        <v>12</v>
      </c>
      <c r="P82" s="134">
        <v>11</v>
      </c>
      <c r="Q82" s="113">
        <f>IF(R82=0,"",S82/R82)</f>
        <v>6.9137931034482758</v>
      </c>
      <c r="R82" s="62">
        <f>SUMIF(E82:K82,"&gt;0",$E$7:$K$7)</f>
        <v>29</v>
      </c>
      <c r="S82" s="62">
        <f>SUMPRODUCT($E$7:$K$7,E82:K82)</f>
        <v>200.5</v>
      </c>
      <c r="T82" s="62">
        <f>SUMIF(L82:P82,"&gt;0",$L$7:$P$7)</f>
        <v>5</v>
      </c>
      <c r="U82" s="62">
        <f>SUMPRODUCT($L$7:$P$7,L82:P82)</f>
        <v>63</v>
      </c>
      <c r="V82" s="79">
        <f>IF(T82=0,"",U82/T82)</f>
        <v>12.6</v>
      </c>
      <c r="W82" s="79">
        <f>IF(OR(COUNTIF(E82:P82,"abs")&gt;0,COUNTIF(E82:P82,"j")&gt;0,R82=0,T82=0),"",(S82+U82)/(R82+T82))</f>
        <v>7.75</v>
      </c>
      <c r="X82" s="63">
        <f>S82+U82</f>
        <v>263.5</v>
      </c>
      <c r="Y82" s="64" t="str">
        <f>IF(OR((X82&lt;AJ82*0.885),AH82&gt;0,AG82="ABS",X82=0),"",IF((AH82=0),"LPGD",FIXED(X82-AJ82*0.9,0)&amp;" / lpgd  ?"))</f>
        <v/>
      </c>
      <c r="Z82" s="65" t="str">
        <f>IF(OR((X82&lt;AJ82*0.785),AH82&gt;2,AG82="ABS",LEN(Y82)&gt;1,X82=0),"",IF((AH82=0)," GD ",FIXED(X82-AJ82*0.8,0)&amp;" / gd  ?"))</f>
        <v/>
      </c>
      <c r="AA82" s="66" t="str">
        <f>IF(OR((X82&lt;AJ82*0.685),AH82&gt;2,LEN(Z82)&gt;1,LEN(Y82)&gt;1,X82=0,AG82="ABS"),"",IF((AH82=0),"Dist",FIXED(X82-AJ82*0.7,0)&amp;" d  ?"))</f>
        <v/>
      </c>
      <c r="AB82" s="67" t="str">
        <f>IF(OR((X82&lt;AJ82*0.575),AH82&gt;2,AG82="ABS",X82=0),"Aj",IF(LEN(AA82)+LEN(Z82)+LEN(Y82)&gt;3,"",IF(X82&lt;AJ82*0.6,"Aj ? : "&amp;FIXED(X82-AJ82*0.6,0)," S ")))</f>
        <v>Aj</v>
      </c>
      <c r="AC82" s="78" t="str">
        <f>IF(AB82&lt;&gt;"",AB82,IF(AA82&lt;&gt;"",AA82,IF(Z82&lt;&gt;"",Z82,Y82)))</f>
        <v>Aj</v>
      </c>
      <c r="AD82" s="68">
        <f>COUNTIF(E82:P82,"&lt;10")</f>
        <v>3</v>
      </c>
      <c r="AE82" s="69">
        <f ca="1">SUMIF(E82:P82,"&gt;9",E$5)+SUMIF(E82:P82,"d",E$5)</f>
        <v>44</v>
      </c>
      <c r="AF82" s="69">
        <f ca="1">SUMIF(E82:P82,"&gt;11",E$5:P$5)+SUMIF(E82:P82,"d",E$5)</f>
        <v>32</v>
      </c>
      <c r="AG82" s="89" t="str">
        <f>IF(OR(COUNTIF(E82:P82,"abs")&gt;0,COUNTIF(E82:P82,"")&gt;0),"ABS",IF(COUNTIF(E82:P82,"d")&gt;0,"! D !",IF(COUNTIF(E82:P82,"j")&gt;0,"ABS j",IF(COUNTIF(E82:P82,"Etl")&gt;0,"POUR","Tt"))))</f>
        <v>Tt</v>
      </c>
      <c r="AH82" s="90">
        <f>COUNTIF(E82:P82,9)+COUNTIF(E82:P82,8)*2+COUNTIF(E82:P82,"&lt;8")*3</f>
        <v>9</v>
      </c>
      <c r="AI82" s="91">
        <f>COUNTIF(E82:P82,"&lt;10")*10-SUMIF(E82:P82,"&lt;10",E82:P82)</f>
        <v>22</v>
      </c>
      <c r="AJ82" s="91">
        <f>(R82+T82)*20</f>
        <v>680</v>
      </c>
      <c r="AK82" s="92">
        <f>IF(AJ82=0,"",X82/AJ82*100)</f>
        <v>38.75</v>
      </c>
      <c r="AL82" s="70"/>
      <c r="AM82" s="82" t="str">
        <f ca="1">IF(AND(AE82&gt;47,AC82="Aj"),((IF(ISNONTEXT(E82),(IF(E82&gt;9,E82*E$7,0)))+IF(ISNONTEXT(F82),(IF(F82&gt;9,F82*F$7,0)))+IF(ISNONTEXT(G82),(IF(G82&gt;9,G82*G$7,0)))+IF(ISNONTEXT(H82),(IF(H82&gt;9,H82*H$7,0)))+IF(ISNONTEXT(I82),(IF(I82&gt;9,I82*I$7,0)))+IF(ISNONTEXT(J82),IF(J82&gt;9,J82*J$7,0)))+IF(ISNONTEXT(K82),(IF(K82&gt;9,K82*K$7,0)))+IF(ISNONTEXT(L82),(IF(L82&gt;9,L82*L$7,0)))+IF(ISNONTEXT(M82),(IF(M82&gt;9,M82*M$7,0)))+IF(ISNONTEXT(N82),(IF(N82&gt;9,N82*N$7,0)))+IF(ISNONTEXT(O82),(IF(O82&gt;9,O82*O$7,0)))+IF(ISNONTEXT(#REF!),(IF(#REF!&gt;9,#REF!*#REF!,0)))+IF(ISNONTEXT(P82),(IF(P82&gt;9,P82*P$7,0))))/SUMIF(E82:P82,"&gt;9",$E$7:$P$7),"")</f>
        <v/>
      </c>
      <c r="AN82" s="111"/>
      <c r="AQ82" s="157"/>
      <c r="AR82" s="159"/>
    </row>
    <row r="83" spans="1:44" ht="39.950000000000003" customHeight="1" thickBot="1">
      <c r="A83" s="138">
        <v>75</v>
      </c>
      <c r="B83" s="139" t="s">
        <v>309</v>
      </c>
      <c r="C83" s="139" t="s">
        <v>129</v>
      </c>
      <c r="D83" s="139" t="s">
        <v>213</v>
      </c>
      <c r="E83" s="134">
        <v>1</v>
      </c>
      <c r="F83" s="134">
        <v>11</v>
      </c>
      <c r="G83" s="134">
        <v>4</v>
      </c>
      <c r="H83" s="134">
        <v>12</v>
      </c>
      <c r="I83" s="134">
        <v>8</v>
      </c>
      <c r="J83" s="134">
        <v>5</v>
      </c>
      <c r="K83" s="134">
        <v>7</v>
      </c>
      <c r="L83" s="134">
        <v>13</v>
      </c>
      <c r="M83" s="134">
        <v>13</v>
      </c>
      <c r="N83" s="134">
        <v>13</v>
      </c>
      <c r="O83" s="134">
        <v>12</v>
      </c>
      <c r="P83" s="134">
        <v>12</v>
      </c>
      <c r="Q83" s="113">
        <f>IF(R83=0,"",S83/R83)</f>
        <v>6.7413793103448274</v>
      </c>
      <c r="R83" s="62">
        <f>SUMIF(E83:K83,"&gt;0",$E$7:$K$7)</f>
        <v>29</v>
      </c>
      <c r="S83" s="62">
        <f>SUMPRODUCT($E$7:$K$7,E83:K83)</f>
        <v>195.5</v>
      </c>
      <c r="T83" s="62">
        <f>SUMIF(L83:P83,"&gt;0",$L$7:$P$7)</f>
        <v>5</v>
      </c>
      <c r="U83" s="62">
        <f>SUMPRODUCT($L$7:$P$7,L83:P83)</f>
        <v>63</v>
      </c>
      <c r="V83" s="79">
        <f>IF(T83=0,"",U83/T83)</f>
        <v>12.6</v>
      </c>
      <c r="W83" s="79"/>
      <c r="X83" s="63">
        <f>S83+U83</f>
        <v>258.5</v>
      </c>
      <c r="Y83" s="64" t="str">
        <f>IF(OR((X83&lt;AJ83*0.885),AH83&gt;0,AG83="ABS",X83=0),"",IF((AH83=0),"LPGD",FIXED(X83-AJ83*0.9,0)&amp;" / lpgd  ?"))</f>
        <v/>
      </c>
      <c r="Z83" s="65" t="str">
        <f>IF(OR((X83&lt;AJ83*0.785),AH83&gt;2,AG83="ABS",LEN(Y83)&gt;1,X83=0),"",IF((AH83=0)," GD ",FIXED(X83-AJ83*0.8,0)&amp;" / gd  ?"))</f>
        <v/>
      </c>
      <c r="AA83" s="66" t="str">
        <f>IF(OR((X83&lt;AJ83*0.685),AH83&gt;2,LEN(Z83)&gt;1,LEN(Y83)&gt;1,X83=0,AG83="ABS"),"",IF((AH83=0),"Dist",FIXED(X83-AJ83*0.7,0)&amp;" d  ?"))</f>
        <v/>
      </c>
      <c r="AB83" s="67" t="str">
        <f>IF(OR((X83&lt;AJ83*0.575),AH83&gt;2,AG83="ABS",X83=0),"Aj",IF(LEN(AA83)+LEN(Z83)+LEN(Y83)&gt;3,"",IF(X83&lt;AJ83*0.6,"Aj ? : "&amp;FIXED(X83-AJ83*0.6,0)," S ")))</f>
        <v>Aj</v>
      </c>
      <c r="AC83" s="78" t="str">
        <f>IF(AB83&lt;&gt;"",AB83,IF(AA83&lt;&gt;"",AA83,IF(Z83&lt;&gt;"",Z83,Y83)))</f>
        <v>Aj</v>
      </c>
      <c r="AD83" s="68">
        <f>COUNTIF(E83:P83,"&lt;10")</f>
        <v>5</v>
      </c>
      <c r="AE83" s="69">
        <f ca="1">SUMIF(E83:P83,"&gt;9",E$5)+SUMIF(E83:P83,"d",E$5)</f>
        <v>36</v>
      </c>
      <c r="AF83" s="69">
        <f ca="1">SUMIF(E83:P83,"&gt;11",E$5:P$5)+SUMIF(E83:P83,"d",E$5)</f>
        <v>31</v>
      </c>
      <c r="AG83" s="89" t="str">
        <f>IF(OR(COUNTIF(E83:P83,"abs")&gt;0,COUNTIF(E83:P83,"")&gt;0),"ABS",IF(COUNTIF(E83:P83,"d")&gt;0,"! D !",IF(COUNTIF(E83:P83,"j")&gt;0,"ABS j",IF(COUNTIF(E83:P83,"Etl")&gt;0,"POUR","Tt"))))</f>
        <v>Tt</v>
      </c>
      <c r="AH83" s="90">
        <f>COUNTIF(E83:P83,9)+COUNTIF(E83:P83,8)*2+COUNTIF(E83:P83,"&lt;8")*3</f>
        <v>14</v>
      </c>
      <c r="AI83" s="91">
        <f>COUNTIF(E83:P83,"&lt;10")*10-SUMIF(E83:P83,"&lt;10",E83:P83)</f>
        <v>25</v>
      </c>
      <c r="AJ83" s="91">
        <f>(R83+T83)*20</f>
        <v>680</v>
      </c>
      <c r="AK83" s="92">
        <f>IF(AJ83=0,"",X83/AJ83*100)</f>
        <v>38.014705882352942</v>
      </c>
      <c r="AL83" s="70"/>
      <c r="AM83" s="82"/>
      <c r="AN83" s="111"/>
      <c r="AQ83" s="157"/>
      <c r="AR83" s="159"/>
    </row>
    <row r="84" spans="1:44" ht="39.950000000000003" customHeight="1" thickBot="1">
      <c r="A84" s="138">
        <v>68</v>
      </c>
      <c r="B84" s="154" t="s">
        <v>310</v>
      </c>
      <c r="C84" s="154" t="s">
        <v>130</v>
      </c>
      <c r="D84" s="154" t="s">
        <v>214</v>
      </c>
      <c r="E84" s="134">
        <v>8</v>
      </c>
      <c r="F84" s="134">
        <v>10</v>
      </c>
      <c r="G84" s="134">
        <v>1</v>
      </c>
      <c r="H84" s="134">
        <v>13</v>
      </c>
      <c r="I84" s="134">
        <v>11</v>
      </c>
      <c r="J84" s="134">
        <v>12</v>
      </c>
      <c r="K84" s="134">
        <v>1</v>
      </c>
      <c r="L84" s="134">
        <v>15</v>
      </c>
      <c r="M84" s="134">
        <v>13</v>
      </c>
      <c r="N84" s="134">
        <v>12</v>
      </c>
      <c r="O84" s="134">
        <v>12</v>
      </c>
      <c r="P84" s="134">
        <v>11</v>
      </c>
      <c r="Q84" s="113">
        <f>IF(R84=0,"",S84/R84)</f>
        <v>6.7068965517241379</v>
      </c>
      <c r="R84" s="62">
        <f>SUMIF(E84:K84,"&gt;0",$E$7:$K$7)</f>
        <v>29</v>
      </c>
      <c r="S84" s="62">
        <f>SUMPRODUCT($E$7:$K$7,E84:K84)</f>
        <v>194.5</v>
      </c>
      <c r="T84" s="62">
        <f>SUMIF(L84:P84,"&gt;0",$L$7:$P$7)</f>
        <v>5</v>
      </c>
      <c r="U84" s="62">
        <f>SUMPRODUCT($L$7:$P$7,L84:P84)</f>
        <v>63</v>
      </c>
      <c r="V84" s="79">
        <f>IF(T84=0,"",U84/T84)</f>
        <v>12.6</v>
      </c>
      <c r="W84" s="79"/>
      <c r="X84" s="63">
        <f>S84+U84</f>
        <v>257.5</v>
      </c>
      <c r="Y84" s="64" t="str">
        <f>IF(OR((X84&lt;AJ84*0.885),AH84&gt;0,AG84="ABS",X84=0),"",IF((AH84=0),"LPGD",FIXED(X84-AJ84*0.9,0)&amp;" / lpgd  ?"))</f>
        <v/>
      </c>
      <c r="Z84" s="65" t="str">
        <f>IF(OR((X84&lt;AJ84*0.785),AH84&gt;2,AG84="ABS",LEN(Y84)&gt;1,X84=0),"",IF((AH84=0)," GD ",FIXED(X84-AJ84*0.8,0)&amp;" / gd  ?"))</f>
        <v/>
      </c>
      <c r="AA84" s="66" t="str">
        <f>IF(OR((X84&lt;AJ84*0.685),AH84&gt;2,LEN(Z84)&gt;1,LEN(Y84)&gt;1,X84=0,AG84="ABS"),"",IF((AH84=0),"Dist",FIXED(X84-AJ84*0.7,0)&amp;" d  ?"))</f>
        <v/>
      </c>
      <c r="AB84" s="67" t="str">
        <f>IF(OR((X84&lt;AJ84*0.575),AH84&gt;2,AG84="ABS",X84=0),"Aj",IF(LEN(AA84)+LEN(Z84)+LEN(Y84)&gt;3,"",IF(X84&lt;AJ84*0.6,"Aj ? : "&amp;FIXED(X84-AJ84*0.6,0)," S ")))</f>
        <v>Aj</v>
      </c>
      <c r="AC84" s="78" t="str">
        <f>IF(AB84&lt;&gt;"",AB84,IF(AA84&lt;&gt;"",AA84,IF(Z84&lt;&gt;"",Z84,Y84)))</f>
        <v>Aj</v>
      </c>
      <c r="AD84" s="68">
        <f>COUNTIF(E84:P84,"&lt;10")</f>
        <v>3</v>
      </c>
      <c r="AE84" s="69">
        <f ca="1">SUMIF(E84:P84,"&gt;9",E$5)+SUMIF(E84:P84,"d",E$5)</f>
        <v>43</v>
      </c>
      <c r="AF84" s="69">
        <f ca="1">SUMIF(E84:P84,"&gt;11",E$5:P$5)+SUMIF(E84:P84,"d",E$5)</f>
        <v>28</v>
      </c>
      <c r="AG84" s="89" t="str">
        <f>IF(OR(COUNTIF(E84:P84,"abs")&gt;0,COUNTIF(E84:P84,"")&gt;0),"ABS",IF(COUNTIF(E84:P84,"d")&gt;0,"! D !",IF(COUNTIF(E84:P84,"j")&gt;0,"ABS j",IF(COUNTIF(E84:P84,"Etl")&gt;0,"POUR","Tt"))))</f>
        <v>Tt</v>
      </c>
      <c r="AH84" s="90">
        <f>COUNTIF(E84:P84,9)+COUNTIF(E84:P84,8)*2+COUNTIF(E84:P84,"&lt;8")*3</f>
        <v>8</v>
      </c>
      <c r="AI84" s="91">
        <f>COUNTIF(E84:P84,"&lt;10")*10-SUMIF(E84:P84,"&lt;10",E84:P84)</f>
        <v>20</v>
      </c>
      <c r="AJ84" s="91">
        <f>(R84+T84)*20</f>
        <v>680</v>
      </c>
      <c r="AK84" s="92">
        <f>IF(AJ84=0,"",X84/AJ84*100)</f>
        <v>37.867647058823529</v>
      </c>
      <c r="AL84" s="70"/>
      <c r="AM84" s="82" t="str">
        <f ca="1">IF(AND(AE84&gt;47,AC84="Aj"),((IF(ISNONTEXT(E84),(IF(E84&gt;9,E84*E$7,0)))+IF(ISNONTEXT(F84),(IF(F84&gt;9,F84*F$7,0)))+IF(ISNONTEXT(G84),(IF(G84&gt;9,G84*G$7,0)))+IF(ISNONTEXT(H84),(IF(H84&gt;9,H84*H$7,0)))+IF(ISNONTEXT(I84),(IF(I84&gt;9,I84*I$7,0)))+IF(ISNONTEXT(J84),IF(J84&gt;9,J84*J$7,0)))+IF(ISNONTEXT(K84),(IF(K84&gt;9,K84*K$7,0)))+IF(ISNONTEXT(L84),(IF(L84&gt;9,L84*L$7,0)))+IF(ISNONTEXT(M84),(IF(M84&gt;9,M84*M$7,0)))+IF(ISNONTEXT(N84),(IF(N84&gt;9,N84*N$7,0)))+IF(ISNONTEXT(O84),(IF(O84&gt;9,O84*O$7,0)))+IF(ISNONTEXT(#REF!),(IF(#REF!&gt;9,#REF!*#REF!,0)))+IF(ISNONTEXT(P84),(IF(P84&gt;9,P84*P$7,0))))/SUMIF(E84:P84,"&gt;9",$E$7:$P$7),"")</f>
        <v/>
      </c>
      <c r="AN84" s="111"/>
      <c r="AQ84" s="157"/>
      <c r="AR84" s="159"/>
    </row>
    <row r="85" spans="1:44" ht="39.950000000000003" customHeight="1" thickBot="1">
      <c r="A85" s="138">
        <v>71</v>
      </c>
      <c r="B85" s="139" t="s">
        <v>311</v>
      </c>
      <c r="C85" s="139" t="s">
        <v>131</v>
      </c>
      <c r="D85" s="139" t="s">
        <v>215</v>
      </c>
      <c r="E85" s="134">
        <v>5</v>
      </c>
      <c r="F85" s="134">
        <v>11</v>
      </c>
      <c r="G85" s="134">
        <v>1</v>
      </c>
      <c r="H85" s="134">
        <v>11</v>
      </c>
      <c r="I85" s="134">
        <v>13</v>
      </c>
      <c r="J85" s="134">
        <v>8</v>
      </c>
      <c r="K85" s="134">
        <v>4</v>
      </c>
      <c r="L85" s="134">
        <v>15</v>
      </c>
      <c r="M85" s="134">
        <v>14</v>
      </c>
      <c r="N85" s="134">
        <v>11</v>
      </c>
      <c r="O85" s="134">
        <v>8</v>
      </c>
      <c r="P85" s="134">
        <v>9</v>
      </c>
      <c r="Q85" s="113">
        <f>IF(R85=0,"",S85/R85)</f>
        <v>6.7586206896551726</v>
      </c>
      <c r="R85" s="62">
        <f>SUMIF(E85:K85,"&gt;0",$E$7:$K$7)</f>
        <v>29</v>
      </c>
      <c r="S85" s="62">
        <f>SUMPRODUCT($E$7:$K$7,E85:K85)</f>
        <v>196</v>
      </c>
      <c r="T85" s="62">
        <f>SUMIF(L85:P85,"&gt;0",$L$7:$P$7)</f>
        <v>5</v>
      </c>
      <c r="U85" s="62">
        <f>SUMPRODUCT($L$7:$P$7,L85:P85)</f>
        <v>57</v>
      </c>
      <c r="V85" s="79"/>
      <c r="W85" s="79"/>
      <c r="X85" s="63">
        <f>S85+U85</f>
        <v>253</v>
      </c>
      <c r="Y85" s="64" t="str">
        <f>IF(OR((X85&lt;AJ85*0.885),AH85&gt;0,AG85="ABS",X85=0),"",IF((AH85=0),"LPGD",FIXED(X85-AJ85*0.9,0)&amp;" / lpgd  ?"))</f>
        <v/>
      </c>
      <c r="Z85" s="65" t="str">
        <f>IF(OR((X85&lt;AJ85*0.785),AH85&gt;2,AG85="ABS",LEN(Y85)&gt;1,X85=0),"",IF((AH85=0)," GD ",FIXED(X85-AJ85*0.8,0)&amp;" / gd  ?"))</f>
        <v/>
      </c>
      <c r="AA85" s="66" t="str">
        <f>IF(OR((X85&lt;AJ85*0.685),AH85&gt;2,LEN(Z85)&gt;1,LEN(Y85)&gt;1,X85=0,AG85="ABS"),"",IF((AH85=0),"Dist",FIXED(X85-AJ85*0.7,0)&amp;" d  ?"))</f>
        <v/>
      </c>
      <c r="AB85" s="67" t="str">
        <f>IF(OR((X85&lt;AJ85*0.575),AH85&gt;2,AG85="ABS",X85=0),"Aj",IF(LEN(AA85)+LEN(Z85)+LEN(Y85)&gt;3,"",IF(X85&lt;AJ85*0.6,"Aj ? : "&amp;FIXED(X85-AJ85*0.6,0)," S ")))</f>
        <v>Aj</v>
      </c>
      <c r="AC85" s="78" t="str">
        <f>IF(AB85&lt;&gt;"",AB85,IF(AA85&lt;&gt;"",AA85,IF(Z85&lt;&gt;"",Z85,Y85)))</f>
        <v>Aj</v>
      </c>
      <c r="AD85" s="68">
        <f>COUNTIF(E85:P85,"&lt;10")</f>
        <v>6</v>
      </c>
      <c r="AE85" s="69">
        <f ca="1">SUMIF(E85:P85,"&gt;9",E$5)+SUMIF(E85:P85,"d",E$5)</f>
        <v>22</v>
      </c>
      <c r="AF85" s="69">
        <f ca="1">SUMIF(E85:P85,"&gt;11",E$5:P$5)+SUMIF(E85:P85,"d",E$5)</f>
        <v>8</v>
      </c>
      <c r="AG85" s="89" t="str">
        <f>IF(OR(COUNTIF(E85:P85,"abs")&gt;0,COUNTIF(E85:P85,"")&gt;0),"ABS",IF(COUNTIF(E85:P85,"d")&gt;0,"! D !",IF(COUNTIF(E85:P85,"j")&gt;0,"ABS j",IF(COUNTIF(E85:P85,"Etl")&gt;0,"POUR","Tt"))))</f>
        <v>Tt</v>
      </c>
      <c r="AH85" s="90">
        <f>COUNTIF(E85:P85,9)+COUNTIF(E85:P85,8)*2+COUNTIF(E85:P85,"&lt;8")*3</f>
        <v>14</v>
      </c>
      <c r="AI85" s="91">
        <f>COUNTIF(E85:P85,"&lt;10")*10-SUMIF(E85:P85,"&lt;10",E85:P85)</f>
        <v>25</v>
      </c>
      <c r="AJ85" s="91">
        <f>(R85+T85)*20</f>
        <v>680</v>
      </c>
      <c r="AK85" s="92">
        <f>IF(AJ85=0,"",X85/AJ85*100)</f>
        <v>37.205882352941174</v>
      </c>
      <c r="AL85" s="70"/>
      <c r="AM85" s="82"/>
      <c r="AN85" s="111"/>
      <c r="AQ85" s="157"/>
      <c r="AR85" s="159"/>
    </row>
    <row r="86" spans="1:44" ht="39.950000000000003" customHeight="1" thickBot="1">
      <c r="A86" s="138">
        <v>8</v>
      </c>
      <c r="B86" s="154" t="s">
        <v>312</v>
      </c>
      <c r="C86" s="154" t="s">
        <v>132</v>
      </c>
      <c r="D86" s="154" t="s">
        <v>216</v>
      </c>
      <c r="E86" s="134">
        <v>5</v>
      </c>
      <c r="F86" s="134">
        <v>6</v>
      </c>
      <c r="G86" s="134">
        <v>10</v>
      </c>
      <c r="H86" s="134">
        <v>7</v>
      </c>
      <c r="I86" s="134">
        <v>7</v>
      </c>
      <c r="J86" s="134">
        <v>11</v>
      </c>
      <c r="K86" s="134">
        <v>3</v>
      </c>
      <c r="L86" s="134">
        <v>15</v>
      </c>
      <c r="M86" s="134">
        <v>12</v>
      </c>
      <c r="N86" s="134">
        <v>10</v>
      </c>
      <c r="O86" s="134">
        <v>10</v>
      </c>
      <c r="P86" s="134">
        <v>9</v>
      </c>
      <c r="Q86" s="113">
        <f>IF(R86=0,"",S86/R86)</f>
        <v>6.7413793103448274</v>
      </c>
      <c r="R86" s="62">
        <f>SUMIF(E86:K86,"&gt;0",$E$7:$K$7)</f>
        <v>29</v>
      </c>
      <c r="S86" s="62">
        <f>SUMPRODUCT($E$7:$K$7,E86:K86)</f>
        <v>195.5</v>
      </c>
      <c r="T86" s="62">
        <f>SUMIF(L86:P86,"&gt;0",$L$7:$P$7)</f>
        <v>5</v>
      </c>
      <c r="U86" s="62">
        <f>SUMPRODUCT($L$7:$P$7,L86:P86)</f>
        <v>56</v>
      </c>
      <c r="V86" s="79">
        <f>IF(T86=0,"",U86/T86)</f>
        <v>11.2</v>
      </c>
      <c r="W86" s="79">
        <f>IF(OR(COUNTIF(E86:P86,"abs")&gt;0,COUNTIF(E86:P86,"j")&gt;0,R86=0,T86=0),"",(S86+U86)/(R86+T86))</f>
        <v>7.3970588235294121</v>
      </c>
      <c r="X86" s="63">
        <f>S86+U86</f>
        <v>251.5</v>
      </c>
      <c r="Y86" s="64" t="str">
        <f>IF(OR((X86&lt;AJ86*0.885),AH86&gt;0,AG86="ABS",X86=0),"",IF((AH86=0),"LPGD",FIXED(X86-AJ86*0.9,0)&amp;" / lpgd  ?"))</f>
        <v/>
      </c>
      <c r="Z86" s="65" t="str">
        <f>IF(OR((X86&lt;AJ86*0.785),AH86&gt;2,AG86="ABS",LEN(Y86)&gt;1,X86=0),"",IF((AH86=0)," GD ",FIXED(X86-AJ86*0.8,0)&amp;" / gd  ?"))</f>
        <v/>
      </c>
      <c r="AA86" s="66" t="str">
        <f>IF(OR((X86&lt;AJ86*0.685),AH86&gt;2,LEN(Z86)&gt;1,LEN(Y86)&gt;1,X86=0,AG86="ABS"),"",IF((AH86=0),"Dist",FIXED(X86-AJ86*0.7,0)&amp;" d  ?"))</f>
        <v/>
      </c>
      <c r="AB86" s="67" t="str">
        <f>IF(OR((X86&lt;AJ86*0.575),AH86&gt;2,AG86="ABS",X86=0),"Aj",IF(LEN(AA86)+LEN(Z86)+LEN(Y86)&gt;3,"",IF(X86&lt;AJ86*0.6,"Aj ? : "&amp;FIXED(X86-AJ86*0.6,0)," S ")))</f>
        <v>Aj</v>
      </c>
      <c r="AC86" s="78" t="str">
        <f>IF(AB86&lt;&gt;"",AB86,IF(AA86&lt;&gt;"",AA86,IF(Z86&lt;&gt;"",Z86,Y86)))</f>
        <v>Aj</v>
      </c>
      <c r="AD86" s="68">
        <f>COUNTIF(E86:P86,"&lt;10")</f>
        <v>6</v>
      </c>
      <c r="AE86" s="69">
        <f ca="1">SUMIF(E86:P86,"&gt;9",E$5)+SUMIF(E86:P86,"d",E$5)</f>
        <v>28</v>
      </c>
      <c r="AF86" s="69">
        <f ca="1">SUMIF(E86:P86,"&gt;11",E$5:P$5)+SUMIF(E86:P86,"d",E$5)</f>
        <v>5</v>
      </c>
      <c r="AG86" s="89" t="str">
        <f>IF(OR(COUNTIF(E86:P86,"abs")&gt;0,COUNTIF(E86:P86,"")&gt;0),"ABS",IF(COUNTIF(E86:P86,"d")&gt;0,"! D !",IF(COUNTIF(E86:P86,"j")&gt;0,"ABS j",IF(COUNTIF(E86:P86,"Etl")&gt;0,"POUR","Tt"))))</f>
        <v>Tt</v>
      </c>
      <c r="AH86" s="90">
        <f>COUNTIF(E86:P86,9)+COUNTIF(E86:P86,8)*2+COUNTIF(E86:P86,"&lt;8")*3</f>
        <v>16</v>
      </c>
      <c r="AI86" s="91">
        <f>COUNTIF(E86:P86,"&lt;10")*10-SUMIF(E86:P86,"&lt;10",E86:P86)</f>
        <v>23</v>
      </c>
      <c r="AJ86" s="91">
        <f>(R86+T86)*20</f>
        <v>680</v>
      </c>
      <c r="AK86" s="92">
        <f>IF(AJ86=0,"",X86/AJ86*100)</f>
        <v>36.985294117647058</v>
      </c>
      <c r="AL86" s="70"/>
      <c r="AM86" s="82" t="str">
        <f ca="1">IF(AND(AE86&gt;47,AC86="Aj"),((IF(ISNONTEXT(E86),(IF(E86&gt;9,E86*E$7,0)))+IF(ISNONTEXT(F86),(IF(F86&gt;9,F86*F$7,0)))+IF(ISNONTEXT(G86),(IF(G86&gt;9,G86*G$7,0)))+IF(ISNONTEXT(H86),(IF(H86&gt;9,H86*H$7,0)))+IF(ISNONTEXT(I86),(IF(I86&gt;9,I86*I$7,0)))+IF(ISNONTEXT(J86),IF(J86&gt;9,J86*J$7,0)))+IF(ISNONTEXT(K86),(IF(K86&gt;9,K86*K$7,0)))+IF(ISNONTEXT(L86),(IF(L86&gt;9,L86*L$7,0)))+IF(ISNONTEXT(M86),(IF(M86&gt;9,M86*M$7,0)))+IF(ISNONTEXT(N86),(IF(N86&gt;9,N86*N$7,0)))+IF(ISNONTEXT(O86),(IF(O86&gt;9,O86*O$7,0)))+IF(ISNONTEXT(#REF!),(IF(#REF!&gt;9,#REF!*#REF!,0)))+IF(ISNONTEXT(P86),(IF(P86&gt;9,P86*P$7,0))))/SUMIF(E86:P86,"&gt;9",$E$7:$P$7),"")</f>
        <v/>
      </c>
      <c r="AN86" s="111"/>
      <c r="AQ86" s="157"/>
      <c r="AR86" s="158"/>
    </row>
    <row r="87" spans="1:44" ht="39.950000000000003" customHeight="1" thickBot="1">
      <c r="A87" s="138">
        <v>56</v>
      </c>
      <c r="B87" s="139" t="s">
        <v>313</v>
      </c>
      <c r="C87" s="139" t="s">
        <v>133</v>
      </c>
      <c r="D87" s="139" t="s">
        <v>217</v>
      </c>
      <c r="E87" s="134">
        <v>7</v>
      </c>
      <c r="F87" s="134">
        <v>5</v>
      </c>
      <c r="G87" s="134">
        <v>8</v>
      </c>
      <c r="H87" s="134">
        <v>9</v>
      </c>
      <c r="I87" s="134">
        <v>4</v>
      </c>
      <c r="J87" s="134">
        <v>8</v>
      </c>
      <c r="K87" s="134">
        <v>5</v>
      </c>
      <c r="L87" s="134">
        <v>12</v>
      </c>
      <c r="M87" s="134">
        <v>15</v>
      </c>
      <c r="N87" s="134">
        <v>14</v>
      </c>
      <c r="O87" s="134">
        <v>13</v>
      </c>
      <c r="P87" s="134">
        <v>12</v>
      </c>
      <c r="Q87" s="113">
        <f>IF(R87=0,"",S87/R87)</f>
        <v>6.3793103448275863</v>
      </c>
      <c r="R87" s="62">
        <f>SUMIF(E87:K87,"&gt;0",$E$7:$K$7)</f>
        <v>29</v>
      </c>
      <c r="S87" s="62">
        <f>SUMPRODUCT($E$7:$K$7,E87:K87)</f>
        <v>185</v>
      </c>
      <c r="T87" s="62">
        <f>SUMIF(L87:P87,"&gt;0",$L$7:$P$7)</f>
        <v>5</v>
      </c>
      <c r="U87" s="62">
        <f>SUMPRODUCT($L$7:$P$7,L87:P87)</f>
        <v>66</v>
      </c>
      <c r="V87" s="79"/>
      <c r="W87" s="79"/>
      <c r="X87" s="63">
        <f>S87+U87</f>
        <v>251</v>
      </c>
      <c r="Y87" s="64" t="str">
        <f>IF(OR((X87&lt;AJ87*0.885),AH87&gt;0,AG87="ABS",X87=0),"",IF((AH87=0),"LPGD",FIXED(X87-AJ87*0.9,0)&amp;" / lpgd  ?"))</f>
        <v/>
      </c>
      <c r="Z87" s="65" t="str">
        <f>IF(OR((X87&lt;AJ87*0.785),AH87&gt;2,AG87="ABS",LEN(Y87)&gt;1,X87=0),"",IF((AH87=0)," GD ",FIXED(X87-AJ87*0.8,0)&amp;" / gd  ?"))</f>
        <v/>
      </c>
      <c r="AA87" s="66" t="str">
        <f>IF(OR((X87&lt;AJ87*0.685),AH87&gt;2,LEN(Z87)&gt;1,LEN(Y87)&gt;1,X87=0,AG87="ABS"),"",IF((AH87=0),"Dist",FIXED(X87-AJ87*0.7,0)&amp;" d  ?"))</f>
        <v/>
      </c>
      <c r="AB87" s="67" t="str">
        <f>IF(OR((X87&lt;AJ87*0.575),AH87&gt;2,AG87="ABS",X87=0),"Aj",IF(LEN(AA87)+LEN(Z87)+LEN(Y87)&gt;3,"",IF(X87&lt;AJ87*0.6,"Aj ? : "&amp;FIXED(X87-AJ87*0.6,0)," S ")))</f>
        <v>Aj</v>
      </c>
      <c r="AC87" s="78" t="str">
        <f>IF(AB87&lt;&gt;"",AB87,IF(AA87&lt;&gt;"",AA87,IF(Z87&lt;&gt;"",Z87,Y87)))</f>
        <v>Aj</v>
      </c>
      <c r="AD87" s="68">
        <f>COUNTIF(E87:P87,"&lt;10")</f>
        <v>7</v>
      </c>
      <c r="AE87" s="69">
        <f ca="1">SUMIF(E87:P87,"&gt;9",E$5)+SUMIF(E87:P87,"d",E$5)</f>
        <v>26</v>
      </c>
      <c r="AF87" s="69">
        <f ca="1">SUMIF(E87:P87,"&gt;11",E$5:P$5)+SUMIF(E87:P87,"d",E$5)</f>
        <v>26</v>
      </c>
      <c r="AG87" s="89" t="str">
        <f>IF(OR(COUNTIF(E87:P87,"abs")&gt;0,COUNTIF(E87:P87,"")&gt;0),"ABS",IF(COUNTIF(E87:P87,"d")&gt;0,"! D !",IF(COUNTIF(E87:P87,"j")&gt;0,"ABS j",IF(COUNTIF(E87:P87,"Etl")&gt;0,"POUR","Tt"))))</f>
        <v>Tt</v>
      </c>
      <c r="AH87" s="90">
        <f>COUNTIF(E87:P87,9)+COUNTIF(E87:P87,8)*2+COUNTIF(E87:P87,"&lt;8")*3</f>
        <v>17</v>
      </c>
      <c r="AI87" s="91">
        <f>COUNTIF(E87:P87,"&lt;10")*10-SUMIF(E87:P87,"&lt;10",E87:P87)</f>
        <v>24</v>
      </c>
      <c r="AJ87" s="91">
        <f>(R87+T87)*20</f>
        <v>680</v>
      </c>
      <c r="AK87" s="92">
        <f>IF(AJ87=0,"",X87/AJ87*100)</f>
        <v>36.911764705882355</v>
      </c>
      <c r="AL87" s="70"/>
      <c r="AM87" s="82"/>
      <c r="AN87" s="111"/>
      <c r="AO87" s="6">
        <f>IF(AN87="LPGD",1,IF(AN87="Grde Dis,",2,IF(AN87="Distinction",3,IF(AN87="satisfait",4,IF(AN87="ajourné",5,6)))))</f>
        <v>1</v>
      </c>
      <c r="AP87" s="6"/>
      <c r="AQ87" s="156"/>
      <c r="AR87" s="158"/>
    </row>
    <row r="88" spans="1:44" ht="39.950000000000003" customHeight="1" thickBot="1">
      <c r="A88" s="138">
        <v>44</v>
      </c>
      <c r="B88" s="154" t="s">
        <v>314</v>
      </c>
      <c r="C88" s="154" t="s">
        <v>134</v>
      </c>
      <c r="D88" s="154" t="s">
        <v>218</v>
      </c>
      <c r="E88" s="134">
        <v>1</v>
      </c>
      <c r="F88" s="134">
        <v>7</v>
      </c>
      <c r="G88" s="134">
        <v>1</v>
      </c>
      <c r="H88" s="134">
        <v>14</v>
      </c>
      <c r="I88" s="134">
        <v>1</v>
      </c>
      <c r="J88" s="134">
        <v>11</v>
      </c>
      <c r="K88" s="134">
        <v>8</v>
      </c>
      <c r="L88" s="134">
        <v>15</v>
      </c>
      <c r="M88" s="134">
        <v>14</v>
      </c>
      <c r="N88" s="134">
        <v>15</v>
      </c>
      <c r="O88" s="134">
        <v>12</v>
      </c>
      <c r="P88" s="134">
        <v>13</v>
      </c>
      <c r="Q88" s="113">
        <f>IF(R88=0,"",S88/R88)</f>
        <v>6.1206896551724137</v>
      </c>
      <c r="R88" s="62">
        <f>SUMIF(E88:K88,"&gt;0",$E$7:$K$7)</f>
        <v>29</v>
      </c>
      <c r="S88" s="62">
        <f>SUMPRODUCT($E$7:$K$7,E88:K88)</f>
        <v>177.5</v>
      </c>
      <c r="T88" s="62">
        <f>SUMIF(L88:P88,"&gt;0",$L$7:$P$7)</f>
        <v>5</v>
      </c>
      <c r="U88" s="62">
        <f>SUMPRODUCT($L$7:$P$7,L88:P88)</f>
        <v>69</v>
      </c>
      <c r="V88" s="79">
        <f>IF(T88=0,"",U88/T88)</f>
        <v>13.8</v>
      </c>
      <c r="W88" s="79"/>
      <c r="X88" s="63">
        <f>S88+U88</f>
        <v>246.5</v>
      </c>
      <c r="Y88" s="64" t="str">
        <f>IF(OR((X88&lt;AJ88*0.885),AH88&gt;0,AG88="ABS",X88=0),"",IF((AH88=0),"LPGD",FIXED(X88-AJ88*0.9,0)&amp;" / lpgd  ?"))</f>
        <v/>
      </c>
      <c r="Z88" s="65" t="str">
        <f>IF(OR((X88&lt;AJ88*0.785),AH88&gt;2,AG88="ABS",LEN(Y88)&gt;1,X88=0),"",IF((AH88=0)," GD ",FIXED(X88-AJ88*0.8,0)&amp;" / gd  ?"))</f>
        <v/>
      </c>
      <c r="AA88" s="66" t="str">
        <f>IF(OR((X88&lt;AJ88*0.685),AH88&gt;2,LEN(Z88)&gt;1,LEN(Y88)&gt;1,X88=0,AG88="ABS"),"",IF((AH88=0),"Dist",FIXED(X88-AJ88*0.7,0)&amp;" d  ?"))</f>
        <v/>
      </c>
      <c r="AB88" s="67" t="str">
        <f>IF(OR((X88&lt;AJ88*0.575),AH88&gt;2,AG88="ABS",X88=0),"Aj",IF(LEN(AA88)+LEN(Z88)+LEN(Y88)&gt;3,"",IF(X88&lt;AJ88*0.6,"Aj ? : "&amp;FIXED(X88-AJ88*0.6,0)," S ")))</f>
        <v>Aj</v>
      </c>
      <c r="AC88" s="78" t="str">
        <f>IF(AB88&lt;&gt;"",AB88,IF(AA88&lt;&gt;"",AA88,IF(Z88&lt;&gt;"",Z88,Y88)))</f>
        <v>Aj</v>
      </c>
      <c r="AD88" s="68">
        <f>COUNTIF(E88:P88,"&lt;10")</f>
        <v>5</v>
      </c>
      <c r="AE88" s="69">
        <f ca="1">SUMIF(E88:P88,"&gt;9",E$5)+SUMIF(E88:P88,"d",E$5)</f>
        <v>35</v>
      </c>
      <c r="AF88" s="69">
        <f ca="1">SUMIF(E88:P88,"&gt;11",E$5:P$5)+SUMIF(E88:P88,"d",E$5)</f>
        <v>31</v>
      </c>
      <c r="AG88" s="89" t="str">
        <f>IF(OR(COUNTIF(E88:P88,"abs")&gt;0,COUNTIF(E88:P88,"")&gt;0),"ABS",IF(COUNTIF(E88:P88,"d")&gt;0,"! D !",IF(COUNTIF(E88:P88,"j")&gt;0,"ABS j",IF(COUNTIF(E88:P88,"Etl")&gt;0,"POUR","Tt"))))</f>
        <v>Tt</v>
      </c>
      <c r="AH88" s="90">
        <f>COUNTIF(E88:P88,9)+COUNTIF(E88:P88,8)*2+COUNTIF(E88:P88,"&lt;8")*3</f>
        <v>14</v>
      </c>
      <c r="AI88" s="91">
        <f>COUNTIF(E88:P88,"&lt;10")*10-SUMIF(E88:P88,"&lt;10",E88:P88)</f>
        <v>32</v>
      </c>
      <c r="AJ88" s="91">
        <f>(R88+T88)*20</f>
        <v>680</v>
      </c>
      <c r="AK88" s="92">
        <f>IF(AJ88=0,"",X88/AJ88*100)</f>
        <v>36.25</v>
      </c>
      <c r="AL88" s="70"/>
      <c r="AM88" s="82" t="str">
        <f ca="1">IF(AND(AE88&gt;47,AC88="Aj"),((IF(ISNONTEXT(E88),(IF(E88&gt;9,E88*E$7,0)))+IF(ISNONTEXT(F88),(IF(F88&gt;9,F88*F$7,0)))+IF(ISNONTEXT(G88),(IF(G88&gt;9,G88*G$7,0)))+IF(ISNONTEXT(H88),(IF(H88&gt;9,H88*H$7,0)))+IF(ISNONTEXT(I88),(IF(I88&gt;9,I88*I$7,0)))+IF(ISNONTEXT(J88),IF(J88&gt;9,J88*J$7,0)))+IF(ISNONTEXT(K88),(IF(K88&gt;9,K88*K$7,0)))+IF(ISNONTEXT(L88),(IF(L88&gt;9,L88*L$7,0)))+IF(ISNONTEXT(M88),(IF(M88&gt;9,M88*M$7,0)))+IF(ISNONTEXT(N88),(IF(N88&gt;9,N88*N$7,0)))+IF(ISNONTEXT(O88),(IF(O88&gt;9,O88*O$7,0)))+IF(ISNONTEXT(#REF!),(IF(#REF!&gt;9,#REF!*#REF!,0)))+IF(ISNONTEXT(P88),(IF(P88&gt;9,P88*P$7,0))))/SUMIF(E88:P88,"&gt;9",$E$7:$P$7),"")</f>
        <v/>
      </c>
      <c r="AN88" s="111"/>
      <c r="AO88" s="6">
        <f>IF(AN88="LPGD",1,IF(AN88="Grde Dis,",2,IF(AN88="Distinction",3,IF(AN88="satisfait",4,IF(AN88="ajourné",5,6)))))</f>
        <v>1</v>
      </c>
      <c r="AP88" s="6"/>
      <c r="AQ88" s="156"/>
      <c r="AR88" s="159"/>
    </row>
    <row r="89" spans="1:44" ht="39.950000000000003" customHeight="1" thickBot="1">
      <c r="A89" s="138">
        <v>73</v>
      </c>
      <c r="B89" s="139" t="s">
        <v>315</v>
      </c>
      <c r="C89" s="139" t="s">
        <v>135</v>
      </c>
      <c r="D89" s="139" t="s">
        <v>219</v>
      </c>
      <c r="E89" s="134" t="s">
        <v>21</v>
      </c>
      <c r="F89" s="134">
        <v>6</v>
      </c>
      <c r="G89" s="134" t="s">
        <v>21</v>
      </c>
      <c r="H89" s="134">
        <v>8</v>
      </c>
      <c r="I89" s="134">
        <v>7</v>
      </c>
      <c r="J89" s="134" t="s">
        <v>21</v>
      </c>
      <c r="K89" s="134">
        <v>3</v>
      </c>
      <c r="L89" s="134">
        <v>16</v>
      </c>
      <c r="M89" s="134">
        <v>14</v>
      </c>
      <c r="N89" s="134">
        <v>10</v>
      </c>
      <c r="O89" s="134">
        <v>9</v>
      </c>
      <c r="P89" s="134">
        <v>11</v>
      </c>
      <c r="Q89" s="113">
        <f>IF(R89=0,"",S89/R89)</f>
        <v>5.2352941176470589</v>
      </c>
      <c r="R89" s="62">
        <f>SUMIF(E89:K89,"&gt;0",$E$7:$K$7)</f>
        <v>17</v>
      </c>
      <c r="S89" s="62">
        <f>SUMPRODUCT($E$7:$K$7,E89:K89)</f>
        <v>89</v>
      </c>
      <c r="T89" s="62">
        <f>SUMIF(L89:P89,"&gt;0",$L$7:$P$7)</f>
        <v>5</v>
      </c>
      <c r="U89" s="62">
        <f>SUMPRODUCT($L$7:$P$7,L89:P89)</f>
        <v>60</v>
      </c>
      <c r="V89" s="79">
        <f>IF(T89=0,"",U89/T89)</f>
        <v>12</v>
      </c>
      <c r="W89" s="79"/>
      <c r="X89" s="63">
        <f>S89+U89</f>
        <v>149</v>
      </c>
      <c r="Y89" s="64" t="str">
        <f>IF(OR((X89&lt;AJ89*0.885),AH89&gt;0,AG89="ABS",X89=0),"",IF((AH89=0),"LPGD",FIXED(X89-AJ89*0.9,0)&amp;" / lpgd  ?"))</f>
        <v/>
      </c>
      <c r="Z89" s="65" t="str">
        <f>IF(OR((X89&lt;AJ89*0.785),AH89&gt;2,AG89="ABS",LEN(Y89)&gt;1,X89=0),"",IF((AH89=0)," GD ",FIXED(X89-AJ89*0.8,0)&amp;" / gd  ?"))</f>
        <v/>
      </c>
      <c r="AA89" s="66" t="str">
        <f>IF(OR((X89&lt;AJ89*0.685),AH89&gt;2,LEN(Z89)&gt;1,LEN(Y89)&gt;1,X89=0,AG89="ABS"),"",IF((AH89=0),"Dist",FIXED(X89-AJ89*0.7,0)&amp;" d  ?"))</f>
        <v/>
      </c>
      <c r="AB89" s="67" t="str">
        <f>IF(OR((X89&lt;AJ89*0.575),AH89&gt;2,AG89="ABS",X89=0),"Aj",IF(LEN(AA89)+LEN(Z89)+LEN(Y89)&gt;3,"",IF(X89&lt;AJ89*0.6,"Aj ? : "&amp;FIXED(X89-AJ89*0.6,0)," S ")))</f>
        <v>Aj</v>
      </c>
      <c r="AC89" s="78" t="str">
        <f>IF(AB89&lt;&gt;"",AB89,IF(AA89&lt;&gt;"",AA89,IF(Z89&lt;&gt;"",Z89,Y89)))</f>
        <v>Aj</v>
      </c>
      <c r="AD89" s="68">
        <f>COUNTIF(E89:P89,"&lt;10")</f>
        <v>5</v>
      </c>
      <c r="AE89" s="69">
        <f ca="1">SUMIF(E89:P89,"&gt;9",E$5)+SUMIF(E89:P89,"d",E$5)</f>
        <v>16</v>
      </c>
      <c r="AF89" s="69">
        <f ca="1">SUMIF(E89:P89,"&gt;11",E$5:P$5)+SUMIF(E89:P89,"d",E$5)</f>
        <v>5</v>
      </c>
      <c r="AG89" s="89" t="str">
        <f>IF(OR(COUNTIF(E89:P89,"abs")&gt;0,COUNTIF(E89:P89,"")&gt;0),"ABS",IF(COUNTIF(E89:P89,"d")&gt;0,"! D !",IF(COUNTIF(E89:P89,"j")&gt;0,"ABS j",IF(COUNTIF(E89:P89,"Etl")&gt;0,"POUR","Tt"))))</f>
        <v>ABS</v>
      </c>
      <c r="AH89" s="90">
        <f>COUNTIF(E89:P89,9)+COUNTIF(E89:P89,8)*2+COUNTIF(E89:P89,"&lt;8")*3</f>
        <v>12</v>
      </c>
      <c r="AI89" s="91">
        <f>COUNTIF(E89:P89,"&lt;10")*10-SUMIF(E89:P89,"&lt;10",E89:P89)</f>
        <v>17</v>
      </c>
      <c r="AJ89" s="91">
        <f>(R89+T89)*20</f>
        <v>440</v>
      </c>
      <c r="AK89" s="92">
        <f>IF(AJ89=0,"",X89/AJ89*100)</f>
        <v>33.86363636363636</v>
      </c>
      <c r="AL89" s="70"/>
      <c r="AM89" s="82"/>
      <c r="AN89" s="111"/>
      <c r="AO89" s="6">
        <f>IF(AN89="LPGD",1,IF(AN89="Grde Dis,",2,IF(AN89="Distinction",3,IF(AN89="satisfait",4,IF(AN89="ajourné",5,6)))))</f>
        <v>1</v>
      </c>
      <c r="AP89" s="6"/>
      <c r="AQ89" s="156"/>
      <c r="AR89" s="158"/>
    </row>
    <row r="90" spans="1:44" ht="39.950000000000003" customHeight="1" thickBot="1">
      <c r="A90" s="138">
        <v>27</v>
      </c>
      <c r="B90" s="154" t="s">
        <v>316</v>
      </c>
      <c r="C90" s="154" t="s">
        <v>136</v>
      </c>
      <c r="D90" s="154" t="s">
        <v>220</v>
      </c>
      <c r="E90" s="134">
        <v>5</v>
      </c>
      <c r="F90" s="134">
        <v>6</v>
      </c>
      <c r="G90" s="134">
        <v>1</v>
      </c>
      <c r="H90" s="134">
        <v>11</v>
      </c>
      <c r="I90" s="134">
        <v>10</v>
      </c>
      <c r="J90" s="134">
        <v>8</v>
      </c>
      <c r="K90" s="134">
        <v>4</v>
      </c>
      <c r="L90" s="134">
        <v>15</v>
      </c>
      <c r="M90" s="134">
        <v>15</v>
      </c>
      <c r="N90" s="134">
        <v>11</v>
      </c>
      <c r="O90" s="134">
        <v>12</v>
      </c>
      <c r="P90" s="134">
        <v>12</v>
      </c>
      <c r="Q90" s="113">
        <f>IF(R90=0,"",S90/R90)</f>
        <v>5.6724137931034484</v>
      </c>
      <c r="R90" s="62">
        <f>SUMIF(E90:K90,"&gt;0",$E$7:$K$7)</f>
        <v>29</v>
      </c>
      <c r="S90" s="62">
        <f>SUMPRODUCT($E$7:$K$7,E90:K90)</f>
        <v>164.5</v>
      </c>
      <c r="T90" s="62">
        <f>SUMIF(L90:P90,"&gt;0",$L$7:$P$7)</f>
        <v>5</v>
      </c>
      <c r="U90" s="62">
        <f>SUMPRODUCT($L$7:$P$7,L90:P90)</f>
        <v>65</v>
      </c>
      <c r="V90" s="79">
        <f>IF(T90=0,"",U90/T90)</f>
        <v>13</v>
      </c>
      <c r="W90" s="79">
        <f>IF(OR(COUNTIF(E90:P90,"abs")&gt;0,COUNTIF(E90:P90,"j")&gt;0,R90=0,T90=0),"",(S90+U90)/(R90+T90))</f>
        <v>6.75</v>
      </c>
      <c r="X90" s="63">
        <f>S90+U90</f>
        <v>229.5</v>
      </c>
      <c r="Y90" s="64" t="str">
        <f>IF(OR((X90&lt;AJ90*0.885),AH90&gt;0,AG90="ABS",X90=0),"",IF((AH90=0),"LPGD",FIXED(X90-AJ90*0.9,0)&amp;" / lpgd  ?"))</f>
        <v/>
      </c>
      <c r="Z90" s="65" t="str">
        <f>IF(OR((X90&lt;AJ90*0.785),AH90&gt;2,AG90="ABS",LEN(Y90)&gt;1,X90=0),"",IF((AH90=0)," GD ",FIXED(X90-AJ90*0.8,0)&amp;" / gd  ?"))</f>
        <v/>
      </c>
      <c r="AA90" s="66" t="str">
        <f>IF(OR((X90&lt;AJ90*0.685),AH90&gt;2,LEN(Z90)&gt;1,LEN(Y90)&gt;1,X90=0,AG90="ABS"),"",IF((AH90=0),"Dist",FIXED(X90-AJ90*0.7,0)&amp;" d  ?"))</f>
        <v/>
      </c>
      <c r="AB90" s="67" t="str">
        <f>IF(OR((X90&lt;AJ90*0.575),AH90&gt;2,AG90="ABS",X90=0),"Aj",IF(LEN(AA90)+LEN(Z90)+LEN(Y90)&gt;3,"",IF(X90&lt;AJ90*0.6,"Aj ? : "&amp;FIXED(X90-AJ90*0.6,0)," S ")))</f>
        <v>Aj</v>
      </c>
      <c r="AC90" s="78" t="str">
        <f>IF(AB90&lt;&gt;"",AB90,IF(AA90&lt;&gt;"",AA90,IF(Z90&lt;&gt;"",Z90,Y90)))</f>
        <v>Aj</v>
      </c>
      <c r="AD90" s="68">
        <f>COUNTIF(E90:P90,"&lt;10")</f>
        <v>5</v>
      </c>
      <c r="AE90" s="69">
        <f ca="1">SUMIF(E90:P90,"&gt;9",E$5)+SUMIF(E90:P90,"d",E$5)</f>
        <v>34</v>
      </c>
      <c r="AF90" s="69">
        <f ca="1">SUMIF(E90:P90,"&gt;11",E$5:P$5)+SUMIF(E90:P90,"d",E$5)</f>
        <v>22</v>
      </c>
      <c r="AG90" s="89" t="str">
        <f>IF(OR(COUNTIF(E90:P90,"abs")&gt;0,COUNTIF(E90:P90,"")&gt;0),"ABS",IF(COUNTIF(E90:P90,"d")&gt;0,"! D !",IF(COUNTIF(E90:P90,"j")&gt;0,"ABS j",IF(COUNTIF(E90:P90,"Etl")&gt;0,"POUR","Tt"))))</f>
        <v>Tt</v>
      </c>
      <c r="AH90" s="90">
        <f>COUNTIF(E90:P90,9)+COUNTIF(E90:P90,8)*2+COUNTIF(E90:P90,"&lt;8")*3</f>
        <v>14</v>
      </c>
      <c r="AI90" s="91">
        <f>COUNTIF(E90:P90,"&lt;10")*10-SUMIF(E90:P90,"&lt;10",E90:P90)</f>
        <v>26</v>
      </c>
      <c r="AJ90" s="91">
        <f>(R90+T90)*20</f>
        <v>680</v>
      </c>
      <c r="AK90" s="92">
        <f>IF(AJ90=0,"",X90/AJ90*100)</f>
        <v>33.75</v>
      </c>
      <c r="AL90" s="70"/>
      <c r="AM90" s="82"/>
      <c r="AN90" s="111"/>
      <c r="AO90" s="6">
        <f>IF(AN90="LPGD",1,IF(AN90="Grde Dis,",2,IF(AN90="Distinction",3,IF(AN90="satisfait",4,IF(AN90="ajourné",5,6)))))</f>
        <v>1</v>
      </c>
      <c r="AP90" s="6"/>
      <c r="AQ90" s="156"/>
      <c r="AR90" s="159"/>
    </row>
    <row r="91" spans="1:44" ht="39.950000000000003" customHeight="1" thickBot="1">
      <c r="A91" s="138">
        <v>42</v>
      </c>
      <c r="B91" s="139" t="s">
        <v>317</v>
      </c>
      <c r="C91" s="139" t="s">
        <v>137</v>
      </c>
      <c r="D91" s="139" t="s">
        <v>221</v>
      </c>
      <c r="E91" s="134">
        <v>1</v>
      </c>
      <c r="F91" s="134">
        <v>2</v>
      </c>
      <c r="G91" s="134">
        <v>1</v>
      </c>
      <c r="H91" s="134">
        <v>13</v>
      </c>
      <c r="I91" s="134">
        <v>16</v>
      </c>
      <c r="J91" s="134">
        <v>13</v>
      </c>
      <c r="K91" s="134">
        <v>1</v>
      </c>
      <c r="L91" s="134">
        <v>15</v>
      </c>
      <c r="M91" s="134">
        <v>14</v>
      </c>
      <c r="N91" s="134">
        <v>17</v>
      </c>
      <c r="O91" s="134">
        <v>11</v>
      </c>
      <c r="P91" s="134">
        <v>16</v>
      </c>
      <c r="Q91" s="113">
        <f>IF(R91=0,"",S91/R91)</f>
        <v>5.3965517241379306</v>
      </c>
      <c r="R91" s="62">
        <f>SUMIF(E91:K91,"&gt;0",$E$7:$K$7)</f>
        <v>29</v>
      </c>
      <c r="S91" s="62">
        <f>SUMPRODUCT($E$7:$K$7,E91:K91)</f>
        <v>156.5</v>
      </c>
      <c r="T91" s="62">
        <f>SUMIF(L91:P91,"&gt;0",$L$7:$P$7)</f>
        <v>5</v>
      </c>
      <c r="U91" s="62">
        <f>SUMPRODUCT($L$7:$P$7,L91:P91)</f>
        <v>73</v>
      </c>
      <c r="V91" s="79"/>
      <c r="W91" s="79"/>
      <c r="X91" s="63">
        <f>S91+U91</f>
        <v>229.5</v>
      </c>
      <c r="Y91" s="64" t="str">
        <f>IF(OR((X91&lt;AJ91*0.885),AH91&gt;0,AG91="ABS",X91=0),"",IF((AH91=0),"LPGD",FIXED(X91-AJ91*0.9,0)&amp;" / lpgd  ?"))</f>
        <v/>
      </c>
      <c r="Z91" s="65" t="str">
        <f>IF(OR((X91&lt;AJ91*0.785),AH91&gt;2,AG91="ABS",LEN(Y91)&gt;1,X91=0),"",IF((AH91=0)," GD ",FIXED(X91-AJ91*0.8,0)&amp;" / gd  ?"))</f>
        <v/>
      </c>
      <c r="AA91" s="66" t="str">
        <f>IF(OR((X91&lt;AJ91*0.685),AH91&gt;2,LEN(Z91)&gt;1,LEN(Y91)&gt;1,X91=0,AG91="ABS"),"",IF((AH91=0),"Dist",FIXED(X91-AJ91*0.7,0)&amp;" d  ?"))</f>
        <v/>
      </c>
      <c r="AB91" s="67" t="str">
        <f>IF(OR((X91&lt;AJ91*0.575),AH91&gt;2,AG91="ABS",X91=0),"Aj",IF(LEN(AA91)+LEN(Z91)+LEN(Y91)&gt;3,"",IF(X91&lt;AJ91*0.6,"Aj ? : "&amp;FIXED(X91-AJ91*0.6,0)," S ")))</f>
        <v>Aj</v>
      </c>
      <c r="AC91" s="78" t="str">
        <f>IF(AB91&lt;&gt;"",AB91,IF(AA91&lt;&gt;"",AA91,IF(Z91&lt;&gt;"",Z91,Y91)))</f>
        <v>Aj</v>
      </c>
      <c r="AD91" s="68">
        <f>COUNTIF(E91:P91,"&lt;10")</f>
        <v>4</v>
      </c>
      <c r="AE91" s="69">
        <f ca="1">SUMIF(E91:P91,"&gt;9",E$5)+SUMIF(E91:P91,"d",E$5)</f>
        <v>38</v>
      </c>
      <c r="AF91" s="69">
        <f ca="1">SUMIF(E91:P91,"&gt;11",E$5:P$5)+SUMIF(E91:P91,"d",E$5)</f>
        <v>28</v>
      </c>
      <c r="AG91" s="89" t="str">
        <f>IF(OR(COUNTIF(E91:P91,"abs")&gt;0,COUNTIF(E91:P91,"")&gt;0),"ABS",IF(COUNTIF(E91:P91,"d")&gt;0,"! D !",IF(COUNTIF(E91:P91,"j")&gt;0,"ABS j",IF(COUNTIF(E91:P91,"Etl")&gt;0,"POUR","Tt"))))</f>
        <v>Tt</v>
      </c>
      <c r="AH91" s="90">
        <f>COUNTIF(E91:P91,9)+COUNTIF(E91:P91,8)*2+COUNTIF(E91:P91,"&lt;8")*3</f>
        <v>12</v>
      </c>
      <c r="AI91" s="91">
        <f>COUNTIF(E91:P91,"&lt;10")*10-SUMIF(E91:P91,"&lt;10",E91:P91)</f>
        <v>35</v>
      </c>
      <c r="AJ91" s="91">
        <f>(R91+T91)*20</f>
        <v>680</v>
      </c>
      <c r="AK91" s="92">
        <f>IF(AJ91=0,"",X91/AJ91*100)</f>
        <v>33.75</v>
      </c>
      <c r="AL91" s="70"/>
      <c r="AM91" s="82"/>
      <c r="AN91" s="111"/>
      <c r="AQ91" s="157"/>
      <c r="AR91" s="159"/>
    </row>
    <row r="92" spans="1:44" ht="39.950000000000003" customHeight="1" thickBot="1">
      <c r="A92" s="138">
        <v>38</v>
      </c>
      <c r="B92" s="154" t="s">
        <v>318</v>
      </c>
      <c r="C92" s="154" t="s">
        <v>138</v>
      </c>
      <c r="D92" s="154" t="s">
        <v>222</v>
      </c>
      <c r="E92" s="134">
        <v>7</v>
      </c>
      <c r="F92" s="134">
        <v>8</v>
      </c>
      <c r="G92" s="134">
        <v>1</v>
      </c>
      <c r="H92" s="134">
        <v>7</v>
      </c>
      <c r="I92" s="134">
        <v>12</v>
      </c>
      <c r="J92" s="134">
        <v>8</v>
      </c>
      <c r="K92" s="134">
        <v>1</v>
      </c>
      <c r="L92" s="134">
        <v>15</v>
      </c>
      <c r="M92" s="134">
        <v>15</v>
      </c>
      <c r="N92" s="134">
        <v>11</v>
      </c>
      <c r="O92" s="134">
        <v>9</v>
      </c>
      <c r="P92" s="134">
        <v>13</v>
      </c>
      <c r="Q92" s="113">
        <f>IF(R92=0,"",S92/R92)</f>
        <v>5.3275862068965516</v>
      </c>
      <c r="R92" s="62">
        <f>SUMIF(E92:K92,"&gt;0",$E$7:$K$7)</f>
        <v>29</v>
      </c>
      <c r="S92" s="62">
        <f>SUMPRODUCT($E$7:$K$7,E92:K92)</f>
        <v>154.5</v>
      </c>
      <c r="T92" s="62">
        <f>SUMIF(L92:P92,"&gt;0",$L$7:$P$7)</f>
        <v>5</v>
      </c>
      <c r="U92" s="62">
        <f>SUMPRODUCT($L$7:$P$7,L92:P92)</f>
        <v>63</v>
      </c>
      <c r="V92" s="79">
        <f>IF(T92=0,"",U92/T92)</f>
        <v>12.6</v>
      </c>
      <c r="W92" s="79"/>
      <c r="X92" s="63">
        <f>S92+U92</f>
        <v>217.5</v>
      </c>
      <c r="Y92" s="64" t="str">
        <f>IF(OR((X92&lt;AJ92*0.885),AH92&gt;0,AG92="ABS",X92=0),"",IF((AH92=0),"LPGD",FIXED(X92-AJ92*0.9,0)&amp;" / lpgd  ?"))</f>
        <v/>
      </c>
      <c r="Z92" s="65" t="str">
        <f>IF(OR((X92&lt;AJ92*0.785),AH92&gt;2,AG92="ABS",LEN(Y92)&gt;1,X92=0),"",IF((AH92=0)," GD ",FIXED(X92-AJ92*0.8,0)&amp;" / gd  ?"))</f>
        <v/>
      </c>
      <c r="AA92" s="66" t="str">
        <f>IF(OR((X92&lt;AJ92*0.685),AH92&gt;2,LEN(Z92)&gt;1,LEN(Y92)&gt;1,X92=0,AG92="ABS"),"",IF((AH92=0),"Dist",FIXED(X92-AJ92*0.7,0)&amp;" d  ?"))</f>
        <v/>
      </c>
      <c r="AB92" s="67" t="str">
        <f>IF(OR((X92&lt;AJ92*0.575),AH92&gt;2,AG92="ABS",X92=0),"Aj",IF(LEN(AA92)+LEN(Z92)+LEN(Y92)&gt;3,"",IF(X92&lt;AJ92*0.6,"Aj ? : "&amp;FIXED(X92-AJ92*0.6,0)," S ")))</f>
        <v>Aj</v>
      </c>
      <c r="AC92" s="78" t="str">
        <f>IF(AB92&lt;&gt;"",AB92,IF(AA92&lt;&gt;"",AA92,IF(Z92&lt;&gt;"",Z92,Y92)))</f>
        <v>Aj</v>
      </c>
      <c r="AD92" s="68">
        <f>COUNTIF(E92:P92,"&lt;10")</f>
        <v>7</v>
      </c>
      <c r="AE92" s="69">
        <f ca="1">SUMIF(E92:P92,"&gt;9",E$5)+SUMIF(E92:P92,"d",E$5)</f>
        <v>19</v>
      </c>
      <c r="AF92" s="69">
        <f ca="1">SUMIF(E92:P92,"&gt;11",E$5:P$5)+SUMIF(E92:P92,"d",E$5)</f>
        <v>15</v>
      </c>
      <c r="AG92" s="89" t="str">
        <f>IF(OR(COUNTIF(E92:P92,"abs")&gt;0,COUNTIF(E92:P92,"")&gt;0),"ABS",IF(COUNTIF(E92:P92,"d")&gt;0,"! D !",IF(COUNTIF(E92:P92,"j")&gt;0,"ABS j",IF(COUNTIF(E92:P92,"Etl")&gt;0,"POUR","Tt"))))</f>
        <v>Tt</v>
      </c>
      <c r="AH92" s="90">
        <f>COUNTIF(E92:P92,9)+COUNTIF(E92:P92,8)*2+COUNTIF(E92:P92,"&lt;8")*3</f>
        <v>17</v>
      </c>
      <c r="AI92" s="91">
        <f>COUNTIF(E92:P92,"&lt;10")*10-SUMIF(E92:P92,"&lt;10",E92:P92)</f>
        <v>29</v>
      </c>
      <c r="AJ92" s="91">
        <f>(R92+T92)*20</f>
        <v>680</v>
      </c>
      <c r="AK92" s="92">
        <f>IF(AJ92=0,"",X92/AJ92*100)</f>
        <v>31.985294117647058</v>
      </c>
      <c r="AL92" s="70"/>
      <c r="AM92" s="82" t="str">
        <f ca="1">IF(AND(AE92&gt;47,AC92="Aj"),((IF(ISNONTEXT(E92),(IF(E92&gt;9,E92*E$7,0)))+IF(ISNONTEXT(F92),(IF(F92&gt;9,F92*F$7,0)))+IF(ISNONTEXT(G92),(IF(G92&gt;9,G92*G$7,0)))+IF(ISNONTEXT(H92),(IF(H92&gt;9,H92*H$7,0)))+IF(ISNONTEXT(I92),(IF(I92&gt;9,I92*I$7,0)))+IF(ISNONTEXT(J92),IF(J92&gt;9,J92*J$7,0)))+IF(ISNONTEXT(K92),(IF(K92&gt;9,K92*K$7,0)))+IF(ISNONTEXT(L92),(IF(L92&gt;9,L92*L$7,0)))+IF(ISNONTEXT(M92),(IF(M92&gt;9,M92*M$7,0)))+IF(ISNONTEXT(N92),(IF(N92&gt;9,N92*N$7,0)))+IF(ISNONTEXT(O92),(IF(O92&gt;9,O92*O$7,0)))+IF(ISNONTEXT(#REF!),(IF(#REF!&gt;9,#REF!*#REF!,0)))+IF(ISNONTEXT(P92),(IF(P92&gt;9,P92*P$7,0))))/SUMIF(E92:P92,"&gt;9",$E$7:$P$7),"")</f>
        <v/>
      </c>
      <c r="AN92" s="111"/>
      <c r="AO92" s="6">
        <f>IF(AN92="LPGD",1,IF(AN92="Grde Dis,",2,IF(AN92="Distinction",3,IF(AN92="satisfait",4,IF(AN92="ajourné",5,6)))))</f>
        <v>1</v>
      </c>
      <c r="AP92" s="6"/>
      <c r="AQ92" s="156"/>
      <c r="AR92" s="159"/>
    </row>
    <row r="93" spans="1:44" ht="39.950000000000003" customHeight="1" thickBot="1">
      <c r="A93" s="138">
        <v>15</v>
      </c>
      <c r="B93" s="139" t="s">
        <v>319</v>
      </c>
      <c r="C93" s="139" t="s">
        <v>139</v>
      </c>
      <c r="D93" s="139" t="s">
        <v>223</v>
      </c>
      <c r="E93" s="134">
        <v>6</v>
      </c>
      <c r="F93" s="134">
        <v>8</v>
      </c>
      <c r="G93" s="134">
        <v>1</v>
      </c>
      <c r="H93" s="134">
        <v>9</v>
      </c>
      <c r="I93" s="134">
        <v>11</v>
      </c>
      <c r="J93" s="134">
        <v>3</v>
      </c>
      <c r="K93" s="134">
        <v>2</v>
      </c>
      <c r="L93" s="134">
        <v>12</v>
      </c>
      <c r="M93" s="134">
        <v>15</v>
      </c>
      <c r="N93" s="134">
        <v>11</v>
      </c>
      <c r="O93" s="134">
        <v>9</v>
      </c>
      <c r="P93" s="134">
        <v>12</v>
      </c>
      <c r="Q93" s="113">
        <f>IF(R93=0,"",S93/R93)</f>
        <v>4.8448275862068968</v>
      </c>
      <c r="R93" s="62">
        <f>SUMIF(E93:K93,"&gt;0",$E$7:$K$7)</f>
        <v>29</v>
      </c>
      <c r="S93" s="62">
        <f>SUMPRODUCT($E$7:$K$7,E93:K93)</f>
        <v>140.5</v>
      </c>
      <c r="T93" s="62">
        <f>SUMIF(L93:P93,"&gt;0",$L$7:$P$7)</f>
        <v>5</v>
      </c>
      <c r="U93" s="62">
        <f>SUMPRODUCT($L$7:$P$7,L93:P93)</f>
        <v>59</v>
      </c>
      <c r="V93" s="79">
        <f>IF(T93=0,"",U93/T93)</f>
        <v>11.8</v>
      </c>
      <c r="W93" s="79">
        <f>IF(OR(COUNTIF(E93:P93,"abs")&gt;0,COUNTIF(E93:P93,"j")&gt;0,R93=0,T93=0),"",(S93+U93)/(R93+T93))</f>
        <v>5.867647058823529</v>
      </c>
      <c r="X93" s="63">
        <f>S93+U93</f>
        <v>199.5</v>
      </c>
      <c r="Y93" s="64" t="str">
        <f>IF(OR((X93&lt;AJ93*0.885),AH93&gt;0,AG93="ABS",X93=0),"",IF((AH93=0),"LPGD",FIXED(X93-AJ93*0.9,0)&amp;" / lpgd  ?"))</f>
        <v/>
      </c>
      <c r="Z93" s="65" t="str">
        <f>IF(OR((X93&lt;AJ93*0.785),AH93&gt;2,AG93="ABS",LEN(Y93)&gt;1,X93=0),"",IF((AH93=0)," GD ",FIXED(X93-AJ93*0.8,0)&amp;" / gd  ?"))</f>
        <v/>
      </c>
      <c r="AA93" s="66" t="str">
        <f>IF(OR((X93&lt;AJ93*0.685),AH93&gt;2,LEN(Z93)&gt;1,LEN(Y93)&gt;1,X93=0,AG93="ABS"),"",IF((AH93=0),"Dist",FIXED(X93-AJ93*0.7,0)&amp;" d  ?"))</f>
        <v/>
      </c>
      <c r="AB93" s="67" t="str">
        <f>IF(OR((X93&lt;AJ93*0.575),AH93&gt;2,AG93="ABS",X93=0),"Aj",IF(LEN(AA93)+LEN(Z93)+LEN(Y93)&gt;3,"",IF(X93&lt;AJ93*0.6,"Aj ? : "&amp;FIXED(X93-AJ93*0.6,0)," S ")))</f>
        <v>Aj</v>
      </c>
      <c r="AC93" s="78" t="str">
        <f>IF(AB93&lt;&gt;"",AB93,IF(AA93&lt;&gt;"",AA93,IF(Z93&lt;&gt;"",Z93,Y93)))</f>
        <v>Aj</v>
      </c>
      <c r="AD93" s="68">
        <f>COUNTIF(E93:P93,"&lt;10")</f>
        <v>7</v>
      </c>
      <c r="AE93" s="69">
        <f ca="1">SUMIF(E93:P93,"&gt;9",E$5)+SUMIF(E93:P93,"d",E$5)</f>
        <v>19</v>
      </c>
      <c r="AF93" s="69">
        <f ca="1">SUMIF(E93:P93,"&gt;11",E$5:P$5)+SUMIF(E93:P93,"d",E$5)</f>
        <v>12</v>
      </c>
      <c r="AG93" s="89" t="str">
        <f>IF(OR(COUNTIF(E93:P93,"abs")&gt;0,COUNTIF(E93:P93,"")&gt;0),"ABS",IF(COUNTIF(E93:P93,"d")&gt;0,"! D !",IF(COUNTIF(E93:P93,"j")&gt;0,"ABS j",IF(COUNTIF(E93:P93,"Etl")&gt;0,"POUR","Tt"))))</f>
        <v>Tt</v>
      </c>
      <c r="AH93" s="90">
        <f>COUNTIF(E93:P93,9)+COUNTIF(E93:P93,8)*2+COUNTIF(E93:P93,"&lt;8")*3</f>
        <v>16</v>
      </c>
      <c r="AI93" s="91">
        <f>COUNTIF(E93:P93,"&lt;10")*10-SUMIF(E93:P93,"&lt;10",E93:P93)</f>
        <v>32</v>
      </c>
      <c r="AJ93" s="91">
        <f>(R93+T93)*20</f>
        <v>680</v>
      </c>
      <c r="AK93" s="92">
        <f>IF(AJ93=0,"",X93/AJ93*100)</f>
        <v>29.338235294117649</v>
      </c>
      <c r="AL93" s="70"/>
      <c r="AM93" s="82"/>
      <c r="AN93" s="111"/>
      <c r="AO93" s="6">
        <f>IF(AN93="LPGD",1,IF(AN93="Grde Dis,",2,IF(AN93="Distinction",3,IF(AN93="satisfait",4,IF(AN93="ajourné",5,6)))))</f>
        <v>1</v>
      </c>
      <c r="AP93" s="6"/>
      <c r="AQ93" s="156"/>
      <c r="AR93" s="159"/>
    </row>
    <row r="94" spans="1:44" ht="39.950000000000003" customHeight="1" thickBot="1">
      <c r="A94" s="138">
        <v>31</v>
      </c>
      <c r="B94" s="154" t="s">
        <v>320</v>
      </c>
      <c r="C94" s="154" t="s">
        <v>140</v>
      </c>
      <c r="D94" s="154" t="s">
        <v>224</v>
      </c>
      <c r="E94" s="134" t="s">
        <v>21</v>
      </c>
      <c r="F94" s="134" t="s">
        <v>47</v>
      </c>
      <c r="G94" s="134" t="s">
        <v>21</v>
      </c>
      <c r="H94" s="134" t="s">
        <v>21</v>
      </c>
      <c r="I94" s="134" t="s">
        <v>21</v>
      </c>
      <c r="J94" s="134" t="s">
        <v>21</v>
      </c>
      <c r="K94" s="134" t="s">
        <v>21</v>
      </c>
      <c r="L94" s="134" t="s">
        <v>21</v>
      </c>
      <c r="M94" s="134" t="s">
        <v>21</v>
      </c>
      <c r="N94" s="134"/>
      <c r="O94" s="134" t="s">
        <v>21</v>
      </c>
      <c r="P94" s="134" t="s">
        <v>21</v>
      </c>
      <c r="Q94" s="113" t="str">
        <f>IF(R94=0,"",S94/R94)</f>
        <v/>
      </c>
      <c r="R94" s="62">
        <f>SUMIF(E94:K94,"&gt;0",$E$7:$K$7)</f>
        <v>0</v>
      </c>
      <c r="S94" s="62">
        <f>SUMPRODUCT($E$7:$K$7,E94:K94)</f>
        <v>0</v>
      </c>
      <c r="T94" s="62">
        <f>SUMIF(L94:P94,"&gt;0",$L$7:$P$7)</f>
        <v>0</v>
      </c>
      <c r="U94" s="62">
        <f>SUMPRODUCT($L$7:$P$7,L94:P94)</f>
        <v>0</v>
      </c>
      <c r="V94" s="79" t="str">
        <f>IF(T94=0,"",U94/T94)</f>
        <v/>
      </c>
      <c r="W94" s="79" t="str">
        <f>IF(OR(COUNTIF(E94:P94,"abs")&gt;0,COUNTIF(E94:P94,"j")&gt;0,R94=0,T94=0),"",(S94+U94)/(R94+T94))</f>
        <v/>
      </c>
      <c r="X94" s="63">
        <f>S94+U94</f>
        <v>0</v>
      </c>
      <c r="Y94" s="64" t="str">
        <f>IF(OR((X94&lt;AJ94*0.885),AH94&gt;0,AG94="ABS",X94=0),"",IF((AH94=0),"LPGD",FIXED(X94-AJ94*0.9,0)&amp;" / lpgd  ?"))</f>
        <v/>
      </c>
      <c r="Z94" s="65" t="str">
        <f>IF(OR((X94&lt;AJ94*0.785),AH94&gt;2,AG94="ABS",LEN(Y94)&gt;1,X94=0),"",IF((AH94=0)," GD ",FIXED(X94-AJ94*0.8,0)&amp;" / gd  ?"))</f>
        <v/>
      </c>
      <c r="AA94" s="66" t="str">
        <f>IF(OR((X94&lt;AJ94*0.685),AH94&gt;2,LEN(Z94)&gt;1,LEN(Y94)&gt;1,X94=0,AG94="ABS"),"",IF((AH94=0),"Dist",FIXED(X94-AJ94*0.7,0)&amp;" d  ?"))</f>
        <v/>
      </c>
      <c r="AB94" s="67" t="str">
        <f>IF(OR((X94&lt;AJ94*0.575),AH94&gt;2,AG94="ABS",X94=0),"Aj",IF(LEN(AA94)+LEN(Z94)+LEN(Y94)&gt;3,"",IF(X94&lt;AJ94*0.6,"Aj ? : "&amp;FIXED(X94-AJ94*0.6,0)," S ")))</f>
        <v>Aj</v>
      </c>
      <c r="AC94" s="78" t="str">
        <f>IF(AB94&lt;&gt;"",AB94,IF(AA94&lt;&gt;"",AA94,IF(Z94&lt;&gt;"",Z94,Y94)))</f>
        <v>Aj</v>
      </c>
      <c r="AD94" s="68">
        <f>COUNTIF(E94:P94,"&lt;10")</f>
        <v>0</v>
      </c>
      <c r="AE94" s="69">
        <f ca="1">SUMIF(E94:P94,"&gt;9",E$5)+SUMIF(E94:P94,"d",E$5)</f>
        <v>0</v>
      </c>
      <c r="AF94" s="69">
        <f ca="1">SUMIF(E94:P94,"&gt;11",E$5:P$5)+SUMIF(E94:P94,"d",E$5)</f>
        <v>0</v>
      </c>
      <c r="AG94" s="89" t="str">
        <f>IF(OR(COUNTIF(E94:P94,"abs")&gt;0,COUNTIF(E94:P94,"")&gt;0),"ABS",IF(COUNTIF(E94:P94,"d")&gt;0,"! D !",IF(COUNTIF(E94:P94,"j")&gt;0,"ABS j",IF(COUNTIF(E94:P94,"Etl")&gt;0,"POUR","Tt"))))</f>
        <v>ABS</v>
      </c>
      <c r="AH94" s="90">
        <f>COUNTIF(E94:P94,9)+COUNTIF(E94:P94,8)*2+COUNTIF(E94:P94,"&lt;8")*3</f>
        <v>0</v>
      </c>
      <c r="AI94" s="91">
        <f>COUNTIF(E94:P94,"&lt;10")*10-SUMIF(E94:P94,"&lt;10",E94:P94)</f>
        <v>0</v>
      </c>
      <c r="AJ94" s="91">
        <f>(R94+T94)*20</f>
        <v>0</v>
      </c>
      <c r="AK94" s="92" t="str">
        <f>IF(AJ94=0,"",X94/AJ94*100)</f>
        <v/>
      </c>
      <c r="AL94" s="70"/>
      <c r="AM94" s="82" t="str">
        <f ca="1">IF(AND(AE94&gt;47,AC94="Aj"),((IF(ISNONTEXT(E94),(IF(E94&gt;9,E94*E$7,0)))+IF(ISNONTEXT(F94),(IF(F94&gt;9,F94*F$7,0)))+IF(ISNONTEXT(G94),(IF(G94&gt;9,G94*G$7,0)))+IF(ISNONTEXT(H94),(IF(H94&gt;9,H94*H$7,0)))+IF(ISNONTEXT(I94),(IF(I94&gt;9,I94*I$7,0)))+IF(ISNONTEXT(J94),IF(J94&gt;9,J94*J$7,0)))+IF(ISNONTEXT(K94),(IF(K94&gt;9,K94*K$7,0)))+IF(ISNONTEXT(L94),(IF(L94&gt;9,L94*L$7,0)))+IF(ISNONTEXT(M94),(IF(M94&gt;9,M94*M$7,0)))+IF(ISNONTEXT(N94),(IF(N94&gt;9,N94*N$7,0)))+IF(ISNONTEXT(O94),(IF(O94&gt;9,O94*O$7,0)))+IF(ISNONTEXT(#REF!),(IF(#REF!&gt;9,#REF!*#REF!,0)))+IF(ISNONTEXT(P94),(IF(P94&gt;9,P94*P$7,0))))/SUMIF(E94:P94,"&gt;9",$E$7:$P$7),"")</f>
        <v/>
      </c>
      <c r="AN94" s="111"/>
      <c r="AQ94" s="157"/>
      <c r="AR94" s="158"/>
    </row>
    <row r="95" spans="1:44">
      <c r="A95" s="1"/>
      <c r="B95" s="1"/>
      <c r="C95" s="5"/>
      <c r="D95" s="13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80"/>
      <c r="R95" s="8"/>
      <c r="S95" s="8"/>
      <c r="T95" s="8"/>
      <c r="U95" s="8"/>
      <c r="V95" s="8"/>
      <c r="W95" s="8"/>
      <c r="X95" s="10"/>
      <c r="Y95" s="9"/>
      <c r="Z95" s="9"/>
      <c r="AA95" s="9"/>
      <c r="AB95" s="9"/>
      <c r="AC95" s="74"/>
      <c r="AG95" s="9"/>
    </row>
    <row r="96" spans="1:44">
      <c r="A96" s="1"/>
      <c r="B96" s="1"/>
      <c r="C96" s="5"/>
      <c r="D96" s="13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80"/>
      <c r="R96" s="8"/>
      <c r="S96" s="8"/>
      <c r="T96" s="8"/>
      <c r="U96" s="8"/>
      <c r="V96" s="8"/>
      <c r="W96" s="8"/>
      <c r="X96" s="10"/>
      <c r="Y96" s="9"/>
      <c r="Z96" s="9"/>
      <c r="AA96" s="9"/>
      <c r="AB96" s="9"/>
      <c r="AC96" s="74"/>
      <c r="AG96" s="9"/>
    </row>
    <row r="97" spans="1:33">
      <c r="A97" s="1"/>
      <c r="B97" s="1"/>
      <c r="C97" s="5"/>
      <c r="D97" s="13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80"/>
      <c r="R97" s="8"/>
      <c r="S97" s="8"/>
      <c r="T97" s="8"/>
      <c r="U97" s="8"/>
      <c r="V97" s="8"/>
      <c r="W97" s="8"/>
      <c r="X97" s="10"/>
      <c r="Y97" s="9"/>
      <c r="Z97" s="9"/>
      <c r="AA97" s="9"/>
      <c r="AB97" s="9"/>
      <c r="AC97" s="74"/>
      <c r="AG97" s="9"/>
    </row>
    <row r="98" spans="1:33">
      <c r="A98" s="1"/>
      <c r="B98" s="1"/>
      <c r="C98" s="5"/>
      <c r="D98" s="13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80"/>
      <c r="R98" s="8"/>
      <c r="S98" s="8"/>
      <c r="T98" s="8"/>
      <c r="U98" s="8"/>
      <c r="V98" s="8"/>
      <c r="W98" s="8"/>
      <c r="X98" s="10"/>
      <c r="Y98" s="9"/>
      <c r="Z98" s="9"/>
      <c r="AA98" s="9"/>
      <c r="AB98" s="9"/>
      <c r="AC98" s="74"/>
      <c r="AG98" s="9"/>
    </row>
    <row r="99" spans="1:33">
      <c r="A99" s="1"/>
      <c r="B99" s="1"/>
      <c r="C99" s="5"/>
      <c r="D99" s="13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80"/>
      <c r="R99" s="8"/>
      <c r="S99" s="8"/>
      <c r="T99" s="8"/>
      <c r="U99" s="8"/>
      <c r="V99" s="8"/>
      <c r="W99" s="8"/>
      <c r="X99" s="10"/>
      <c r="Y99" s="9"/>
      <c r="Z99" s="9"/>
      <c r="AA99" s="9"/>
      <c r="AB99" s="9"/>
      <c r="AC99" s="74"/>
      <c r="AG99" s="9"/>
    </row>
    <row r="100" spans="1:33">
      <c r="A100" s="1"/>
      <c r="B100" s="1"/>
      <c r="C100" s="5"/>
      <c r="D100" s="13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80"/>
      <c r="R100" s="8"/>
      <c r="S100" s="8"/>
      <c r="T100" s="8"/>
      <c r="U100" s="8"/>
      <c r="V100" s="8"/>
      <c r="W100" s="8"/>
      <c r="X100" s="10"/>
      <c r="Y100" s="9"/>
      <c r="Z100" s="9"/>
      <c r="AA100" s="9"/>
      <c r="AB100" s="9"/>
      <c r="AC100" s="74"/>
      <c r="AG100" s="9"/>
    </row>
    <row r="101" spans="1:33">
      <c r="A101" s="1"/>
      <c r="B101" s="1"/>
      <c r="C101" s="5"/>
      <c r="D101" s="13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80"/>
      <c r="R101" s="8"/>
      <c r="S101" s="8"/>
      <c r="T101" s="8"/>
      <c r="U101" s="8"/>
      <c r="V101" s="8"/>
      <c r="W101" s="8"/>
      <c r="X101" s="10"/>
      <c r="Y101" s="9"/>
      <c r="Z101" s="9"/>
      <c r="AA101" s="9"/>
      <c r="AB101" s="9"/>
      <c r="AC101" s="74"/>
      <c r="AG101" s="9"/>
    </row>
    <row r="102" spans="1:33">
      <c r="A102" s="1"/>
      <c r="B102" s="1"/>
      <c r="C102" s="5"/>
      <c r="D102" s="13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80"/>
      <c r="R102" s="8"/>
      <c r="S102" s="8"/>
      <c r="T102" s="8"/>
      <c r="U102" s="8"/>
      <c r="V102" s="8"/>
      <c r="W102" s="8"/>
      <c r="X102" s="8"/>
      <c r="Y102" s="9"/>
      <c r="Z102" s="9"/>
      <c r="AA102" s="9"/>
      <c r="AB102" s="9"/>
      <c r="AC102" s="74"/>
      <c r="AG102" s="9"/>
    </row>
    <row r="103" spans="1:33">
      <c r="A103" s="1"/>
      <c r="B103" s="1"/>
      <c r="C103" s="5"/>
      <c r="D103" s="13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80"/>
      <c r="R103" s="8"/>
      <c r="S103" s="8"/>
      <c r="T103" s="8"/>
      <c r="U103" s="8"/>
      <c r="V103" s="8"/>
      <c r="W103" s="8"/>
      <c r="X103" s="10"/>
      <c r="Y103" s="9"/>
      <c r="Z103" s="9"/>
      <c r="AA103" s="9"/>
      <c r="AB103" s="9"/>
      <c r="AC103" s="74"/>
      <c r="AG103" s="9"/>
    </row>
    <row r="104" spans="1:33">
      <c r="A104" s="1"/>
      <c r="B104" s="1"/>
      <c r="C104" s="5"/>
      <c r="D104" s="132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81"/>
      <c r="R104" s="11"/>
      <c r="S104" s="11"/>
      <c r="T104" s="11"/>
      <c r="U104" s="11"/>
      <c r="V104" s="11"/>
      <c r="W104" s="11"/>
      <c r="X104" s="11"/>
      <c r="Y104" s="11"/>
      <c r="Z104" s="8"/>
      <c r="AA104" s="8"/>
    </row>
    <row r="105" spans="1:33">
      <c r="A105" s="1"/>
      <c r="B105" s="1"/>
      <c r="C105" s="5"/>
      <c r="D105" s="132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81"/>
      <c r="R105" s="11"/>
      <c r="S105" s="11"/>
      <c r="T105" s="11"/>
      <c r="U105" s="11"/>
      <c r="V105" s="11"/>
      <c r="W105" s="11"/>
      <c r="X105" s="11"/>
      <c r="Y105" s="11"/>
      <c r="Z105" s="8"/>
      <c r="AA105" s="8"/>
    </row>
    <row r="106" spans="1:33">
      <c r="A106" s="1"/>
      <c r="B106" s="1"/>
      <c r="C106" s="5"/>
      <c r="D106" s="132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81"/>
      <c r="R106" s="11"/>
      <c r="S106" s="11"/>
      <c r="T106" s="11"/>
      <c r="U106" s="11"/>
      <c r="V106" s="11"/>
      <c r="W106" s="11"/>
      <c r="X106" s="11"/>
      <c r="Y106" s="11"/>
      <c r="Z106" s="8"/>
      <c r="AA106" s="8"/>
    </row>
    <row r="107" spans="1:33">
      <c r="A107" s="1"/>
      <c r="B107" s="1"/>
      <c r="C107" s="5"/>
      <c r="D107" s="132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81"/>
      <c r="R107" s="11"/>
      <c r="S107" s="11"/>
      <c r="T107" s="11"/>
      <c r="U107" s="11"/>
      <c r="V107" s="11"/>
      <c r="W107" s="11"/>
      <c r="X107" s="11"/>
      <c r="Y107" s="11"/>
      <c r="Z107" s="8"/>
      <c r="AA107" s="8"/>
    </row>
    <row r="108" spans="1:33">
      <c r="A108" s="1"/>
      <c r="B108" s="1"/>
      <c r="C108" s="5"/>
      <c r="D108" s="132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81"/>
      <c r="R108" s="11"/>
      <c r="S108" s="11"/>
      <c r="T108" s="11"/>
      <c r="U108" s="11"/>
      <c r="V108" s="11"/>
      <c r="W108" s="11"/>
      <c r="X108" s="11"/>
      <c r="Y108" s="11"/>
      <c r="Z108" s="8"/>
      <c r="AA108" s="8"/>
    </row>
    <row r="109" spans="1:33">
      <c r="A109" s="1"/>
      <c r="B109" s="1"/>
      <c r="C109" s="5"/>
      <c r="D109" s="132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81"/>
      <c r="R109" s="11"/>
      <c r="S109" s="11"/>
      <c r="T109" s="11"/>
      <c r="U109" s="11"/>
      <c r="V109" s="11"/>
      <c r="W109" s="11"/>
      <c r="X109" s="11"/>
      <c r="Y109" s="11"/>
      <c r="Z109" s="8"/>
      <c r="AA109" s="8"/>
    </row>
    <row r="110" spans="1:33">
      <c r="A110" s="1"/>
      <c r="B110" s="1"/>
      <c r="C110" s="5"/>
      <c r="D110" s="132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81"/>
      <c r="R110" s="11"/>
      <c r="S110" s="11"/>
      <c r="T110" s="11"/>
      <c r="U110" s="11"/>
      <c r="V110" s="11"/>
      <c r="W110" s="11"/>
      <c r="X110" s="11"/>
      <c r="Y110" s="11"/>
      <c r="Z110" s="8"/>
      <c r="AA110" s="8"/>
    </row>
    <row r="111" spans="1:33">
      <c r="A111" s="1"/>
      <c r="B111" s="1"/>
      <c r="C111" s="5"/>
      <c r="D111" s="132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81"/>
      <c r="R111" s="11"/>
      <c r="S111" s="11"/>
      <c r="T111" s="11"/>
      <c r="U111" s="11"/>
      <c r="V111" s="11"/>
      <c r="W111" s="11"/>
      <c r="X111" s="11"/>
      <c r="Y111" s="11"/>
      <c r="Z111" s="8"/>
      <c r="AA111" s="8"/>
    </row>
    <row r="112" spans="1:33">
      <c r="A112" s="1"/>
      <c r="B112" s="1"/>
      <c r="C112" s="5"/>
      <c r="D112" s="132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81"/>
      <c r="R112" s="11"/>
      <c r="S112" s="11"/>
      <c r="T112" s="11"/>
      <c r="U112" s="11"/>
      <c r="V112" s="11"/>
      <c r="W112" s="11"/>
      <c r="X112" s="11"/>
      <c r="Y112" s="11"/>
      <c r="Z112" s="8"/>
      <c r="AA112" s="8"/>
    </row>
    <row r="113" spans="1:27">
      <c r="A113" s="1"/>
      <c r="B113" s="1"/>
      <c r="C113" s="5"/>
      <c r="D113" s="132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81"/>
      <c r="R113" s="11"/>
      <c r="S113" s="11"/>
      <c r="T113" s="11"/>
      <c r="U113" s="11"/>
      <c r="V113" s="11"/>
      <c r="W113" s="11"/>
      <c r="X113" s="11"/>
      <c r="Y113" s="11"/>
      <c r="Z113" s="8"/>
      <c r="AA113" s="8"/>
    </row>
    <row r="114" spans="1:27">
      <c r="A114" s="1"/>
      <c r="B114" s="1"/>
      <c r="C114" s="5"/>
      <c r="D114" s="132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81"/>
      <c r="R114" s="11"/>
      <c r="S114" s="11"/>
      <c r="T114" s="11"/>
      <c r="U114" s="11"/>
      <c r="V114" s="11"/>
      <c r="W114" s="11"/>
      <c r="X114" s="11"/>
      <c r="Y114" s="11"/>
      <c r="Z114" s="8"/>
      <c r="AA114" s="8"/>
    </row>
    <row r="115" spans="1:27">
      <c r="A115" s="1"/>
      <c r="B115" s="1"/>
      <c r="C115" s="5"/>
      <c r="D115" s="132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81"/>
      <c r="R115" s="11"/>
      <c r="S115" s="11"/>
      <c r="T115" s="11"/>
      <c r="U115" s="11"/>
      <c r="V115" s="11"/>
      <c r="W115" s="11"/>
      <c r="X115" s="11"/>
      <c r="Y115" s="11"/>
      <c r="Z115" s="8"/>
      <c r="AA115" s="8"/>
    </row>
    <row r="116" spans="1:27">
      <c r="A116" s="1"/>
      <c r="B116" s="1"/>
      <c r="C116" s="5"/>
      <c r="D116" s="132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81"/>
      <c r="R116" s="11"/>
      <c r="S116" s="11"/>
      <c r="T116" s="11"/>
      <c r="U116" s="11"/>
      <c r="V116" s="11"/>
      <c r="W116" s="11"/>
      <c r="X116" s="11"/>
      <c r="Y116" s="11"/>
      <c r="Z116" s="8"/>
      <c r="AA116" s="8"/>
    </row>
    <row r="117" spans="1:27">
      <c r="A117" s="1"/>
      <c r="B117" s="1"/>
      <c r="C117" s="5"/>
      <c r="D117" s="132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81"/>
      <c r="R117" s="11"/>
      <c r="S117" s="11"/>
      <c r="T117" s="11"/>
      <c r="U117" s="11"/>
      <c r="V117" s="11"/>
      <c r="W117" s="11"/>
      <c r="X117" s="11"/>
      <c r="Y117" s="11"/>
      <c r="Z117" s="8"/>
      <c r="AA117" s="8"/>
    </row>
    <row r="118" spans="1:27">
      <c r="A118" s="1"/>
      <c r="B118" s="1"/>
      <c r="C118" s="5"/>
      <c r="D118" s="132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81"/>
      <c r="R118" s="11"/>
      <c r="S118" s="11"/>
      <c r="T118" s="11"/>
      <c r="U118" s="11"/>
      <c r="V118" s="11"/>
      <c r="W118" s="11"/>
      <c r="X118" s="11"/>
      <c r="Y118" s="11"/>
      <c r="Z118" s="8"/>
      <c r="AA118" s="8"/>
    </row>
    <row r="119" spans="1:27">
      <c r="A119" s="1"/>
      <c r="B119" s="1"/>
      <c r="C119" s="5"/>
      <c r="D119" s="132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81"/>
      <c r="R119" s="11"/>
      <c r="S119" s="11"/>
      <c r="T119" s="11"/>
      <c r="U119" s="11"/>
      <c r="V119" s="11"/>
      <c r="W119" s="11"/>
      <c r="X119" s="11"/>
      <c r="Y119" s="11"/>
      <c r="Z119" s="8"/>
      <c r="AA119" s="8"/>
    </row>
    <row r="120" spans="1:27">
      <c r="A120" s="1"/>
      <c r="B120" s="1"/>
      <c r="C120" s="5"/>
      <c r="D120" s="132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81"/>
      <c r="R120" s="11"/>
      <c r="S120" s="11"/>
      <c r="T120" s="11"/>
      <c r="U120" s="11"/>
      <c r="V120" s="11"/>
      <c r="W120" s="11"/>
      <c r="X120" s="11"/>
      <c r="Y120" s="11"/>
      <c r="Z120" s="8"/>
      <c r="AA120" s="8"/>
    </row>
    <row r="121" spans="1:27">
      <c r="A121" s="1"/>
      <c r="B121" s="1"/>
      <c r="C121" s="5"/>
      <c r="D121" s="132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81"/>
      <c r="R121" s="11"/>
      <c r="S121" s="11"/>
      <c r="T121" s="11"/>
      <c r="U121" s="11"/>
      <c r="V121" s="11"/>
      <c r="W121" s="11"/>
      <c r="X121" s="11"/>
      <c r="Y121" s="11"/>
      <c r="Z121" s="8"/>
      <c r="AA121" s="8"/>
    </row>
    <row r="122" spans="1:27">
      <c r="A122" s="1"/>
      <c r="B122" s="1"/>
      <c r="C122" s="5"/>
      <c r="D122" s="132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81"/>
      <c r="R122" s="11"/>
      <c r="S122" s="11"/>
      <c r="T122" s="11"/>
      <c r="U122" s="11"/>
      <c r="V122" s="11"/>
      <c r="W122" s="11"/>
      <c r="X122" s="11"/>
      <c r="Y122" s="11"/>
      <c r="Z122" s="8"/>
      <c r="AA122" s="8"/>
    </row>
    <row r="123" spans="1:27">
      <c r="A123" s="1"/>
      <c r="B123" s="1"/>
      <c r="C123" s="5"/>
      <c r="D123" s="132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81"/>
      <c r="R123" s="11"/>
      <c r="S123" s="11"/>
      <c r="T123" s="11"/>
      <c r="U123" s="11"/>
      <c r="V123" s="11"/>
      <c r="W123" s="11"/>
      <c r="X123" s="11"/>
      <c r="Y123" s="11"/>
      <c r="Z123" s="8"/>
      <c r="AA123" s="8"/>
    </row>
    <row r="124" spans="1:27">
      <c r="A124" s="1"/>
      <c r="B124" s="1"/>
      <c r="C124" s="5"/>
      <c r="D124" s="132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81"/>
      <c r="R124" s="11"/>
      <c r="S124" s="11"/>
      <c r="T124" s="11"/>
      <c r="U124" s="11"/>
      <c r="V124" s="11"/>
      <c r="W124" s="11"/>
      <c r="X124" s="11"/>
      <c r="Y124" s="11"/>
      <c r="Z124" s="8"/>
      <c r="AA124" s="8"/>
    </row>
    <row r="125" spans="1:27">
      <c r="A125" s="1"/>
      <c r="B125" s="1"/>
      <c r="C125" s="5"/>
      <c r="D125" s="132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81"/>
      <c r="R125" s="11"/>
      <c r="S125" s="11"/>
      <c r="T125" s="11"/>
      <c r="U125" s="11"/>
      <c r="V125" s="11"/>
      <c r="W125" s="11"/>
      <c r="X125" s="11"/>
      <c r="Y125" s="11"/>
      <c r="Z125" s="8"/>
      <c r="AA125" s="8"/>
    </row>
    <row r="126" spans="1:27">
      <c r="A126" s="1"/>
      <c r="B126" s="1"/>
      <c r="C126" s="5"/>
      <c r="D126" s="132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81"/>
      <c r="R126" s="11"/>
      <c r="S126" s="11"/>
      <c r="T126" s="11"/>
      <c r="U126" s="11"/>
      <c r="V126" s="11"/>
      <c r="W126" s="11"/>
      <c r="X126" s="11"/>
      <c r="Y126" s="11"/>
      <c r="Z126" s="8"/>
      <c r="AA126" s="8"/>
    </row>
    <row r="127" spans="1:27">
      <c r="A127" s="1"/>
      <c r="B127" s="1"/>
      <c r="C127" s="5"/>
      <c r="D127" s="132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81"/>
      <c r="R127" s="11"/>
      <c r="S127" s="11"/>
      <c r="T127" s="11"/>
      <c r="U127" s="11"/>
      <c r="V127" s="11"/>
      <c r="W127" s="11"/>
      <c r="X127" s="11"/>
      <c r="Y127" s="11"/>
      <c r="Z127" s="8"/>
      <c r="AA127" s="8"/>
    </row>
    <row r="128" spans="1:27">
      <c r="A128" s="1"/>
      <c r="B128" s="1"/>
      <c r="C128" s="5"/>
      <c r="D128" s="132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81"/>
      <c r="R128" s="11"/>
      <c r="S128" s="11"/>
      <c r="T128" s="11"/>
      <c r="U128" s="11"/>
      <c r="V128" s="11"/>
      <c r="W128" s="11"/>
      <c r="X128" s="11"/>
      <c r="Y128" s="11"/>
      <c r="Z128" s="8"/>
      <c r="AA128" s="8"/>
    </row>
    <row r="129" spans="1:27">
      <c r="A129" s="1"/>
      <c r="B129" s="1"/>
      <c r="C129" s="5"/>
      <c r="D129" s="132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81"/>
      <c r="R129" s="11"/>
      <c r="S129" s="11"/>
      <c r="T129" s="11"/>
      <c r="U129" s="11"/>
      <c r="V129" s="11"/>
      <c r="W129" s="11"/>
      <c r="X129" s="11"/>
      <c r="Y129" s="11"/>
      <c r="Z129" s="8"/>
      <c r="AA129" s="8"/>
    </row>
    <row r="130" spans="1:27">
      <c r="A130" s="1"/>
      <c r="B130" s="1"/>
      <c r="C130" s="5"/>
      <c r="D130" s="132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81"/>
      <c r="R130" s="11"/>
      <c r="S130" s="11"/>
      <c r="T130" s="11"/>
      <c r="U130" s="11"/>
      <c r="V130" s="11"/>
      <c r="W130" s="11"/>
      <c r="X130" s="11"/>
      <c r="Y130" s="11"/>
      <c r="Z130" s="8"/>
      <c r="AA130" s="8"/>
    </row>
    <row r="131" spans="1:27">
      <c r="A131" s="1"/>
      <c r="B131" s="1"/>
      <c r="C131" s="5"/>
      <c r="D131" s="132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81"/>
      <c r="R131" s="11"/>
      <c r="S131" s="11"/>
      <c r="T131" s="11"/>
      <c r="U131" s="11"/>
      <c r="V131" s="11"/>
      <c r="W131" s="11"/>
      <c r="X131" s="11"/>
      <c r="Y131" s="11"/>
      <c r="Z131" s="8"/>
      <c r="AA131" s="8"/>
    </row>
    <row r="132" spans="1:27">
      <c r="A132" s="1"/>
      <c r="B132" s="1"/>
      <c r="C132" s="5"/>
      <c r="D132" s="132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81"/>
      <c r="R132" s="11"/>
      <c r="S132" s="11"/>
      <c r="T132" s="11"/>
      <c r="U132" s="11"/>
      <c r="V132" s="11"/>
      <c r="W132" s="11"/>
      <c r="X132" s="11"/>
      <c r="Y132" s="11"/>
      <c r="Z132" s="8"/>
      <c r="AA132" s="8"/>
    </row>
    <row r="133" spans="1:27">
      <c r="A133" s="1"/>
      <c r="B133" s="1"/>
      <c r="C133" s="5"/>
      <c r="D133" s="132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81"/>
      <c r="R133" s="11"/>
      <c r="S133" s="11"/>
      <c r="T133" s="11"/>
      <c r="U133" s="11"/>
      <c r="V133" s="11"/>
      <c r="W133" s="11"/>
      <c r="X133" s="11"/>
      <c r="Y133" s="11"/>
      <c r="Z133" s="8"/>
      <c r="AA133" s="8"/>
    </row>
    <row r="134" spans="1:27">
      <c r="A134" s="1"/>
      <c r="B134" s="1"/>
      <c r="C134" s="5"/>
      <c r="D134" s="132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81"/>
      <c r="R134" s="11"/>
      <c r="S134" s="11"/>
      <c r="T134" s="11"/>
      <c r="U134" s="11"/>
      <c r="V134" s="11"/>
      <c r="W134" s="11"/>
      <c r="X134" s="11"/>
      <c r="Y134" s="11"/>
      <c r="Z134" s="8"/>
      <c r="AA134" s="8"/>
    </row>
    <row r="135" spans="1:27">
      <c r="A135" s="1"/>
      <c r="B135" s="1"/>
      <c r="C135" s="5"/>
      <c r="D135" s="132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81"/>
      <c r="R135" s="11"/>
      <c r="S135" s="11"/>
      <c r="T135" s="11"/>
      <c r="U135" s="11"/>
      <c r="V135" s="11"/>
      <c r="W135" s="11"/>
      <c r="X135" s="11"/>
      <c r="Y135" s="11"/>
      <c r="Z135" s="8"/>
      <c r="AA135" s="8"/>
    </row>
    <row r="136" spans="1:27">
      <c r="A136" s="1"/>
      <c r="B136" s="1"/>
      <c r="C136" s="5"/>
      <c r="D136" s="132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81"/>
      <c r="R136" s="11"/>
      <c r="S136" s="11"/>
      <c r="T136" s="11"/>
      <c r="U136" s="11"/>
      <c r="V136" s="11"/>
      <c r="W136" s="11"/>
      <c r="X136" s="11"/>
      <c r="Y136" s="11"/>
      <c r="Z136" s="8"/>
      <c r="AA136" s="8"/>
    </row>
    <row r="137" spans="1:27">
      <c r="A137" s="1"/>
      <c r="B137" s="1"/>
      <c r="C137" s="5"/>
      <c r="D137" s="132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81"/>
      <c r="R137" s="11"/>
      <c r="S137" s="11"/>
      <c r="T137" s="11"/>
      <c r="U137" s="11"/>
      <c r="V137" s="11"/>
      <c r="W137" s="11"/>
      <c r="X137" s="11"/>
      <c r="Y137" s="11"/>
      <c r="Z137" s="8"/>
      <c r="AA137" s="8"/>
    </row>
    <row r="138" spans="1:27">
      <c r="A138" s="1"/>
      <c r="B138" s="1"/>
      <c r="C138" s="5"/>
      <c r="D138" s="132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81"/>
      <c r="R138" s="11"/>
      <c r="S138" s="11"/>
      <c r="T138" s="11"/>
      <c r="U138" s="11"/>
      <c r="V138" s="11"/>
      <c r="W138" s="11"/>
      <c r="X138" s="11"/>
      <c r="Y138" s="11"/>
      <c r="Z138" s="8"/>
      <c r="AA138" s="8"/>
    </row>
    <row r="139" spans="1:27">
      <c r="A139" s="1"/>
      <c r="B139" s="1"/>
      <c r="C139" s="5"/>
      <c r="D139" s="132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81"/>
      <c r="R139" s="11"/>
      <c r="S139" s="11"/>
      <c r="T139" s="11"/>
      <c r="U139" s="11"/>
      <c r="V139" s="11"/>
      <c r="W139" s="11"/>
      <c r="X139" s="11"/>
      <c r="Y139" s="11"/>
      <c r="Z139" s="8"/>
      <c r="AA139" s="8"/>
    </row>
    <row r="140" spans="1:27">
      <c r="A140" s="1"/>
      <c r="B140" s="1"/>
      <c r="C140" s="5"/>
      <c r="D140" s="132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81"/>
      <c r="R140" s="11"/>
      <c r="S140" s="11"/>
      <c r="T140" s="11"/>
      <c r="U140" s="11"/>
      <c r="V140" s="11"/>
      <c r="W140" s="11"/>
      <c r="X140" s="11"/>
      <c r="Y140" s="11"/>
      <c r="Z140" s="8"/>
      <c r="AA140" s="8"/>
    </row>
    <row r="141" spans="1:27">
      <c r="A141" s="1"/>
      <c r="B141" s="1"/>
      <c r="C141" s="5"/>
      <c r="D141" s="132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81"/>
      <c r="R141" s="11"/>
      <c r="S141" s="11"/>
      <c r="T141" s="11"/>
      <c r="U141" s="11"/>
      <c r="V141" s="11"/>
      <c r="W141" s="11"/>
      <c r="X141" s="11"/>
      <c r="Y141" s="11"/>
      <c r="Z141" s="8"/>
      <c r="AA141" s="8"/>
    </row>
    <row r="142" spans="1:27">
      <c r="A142" s="1"/>
      <c r="B142" s="1"/>
      <c r="C142" s="5"/>
      <c r="D142" s="132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81"/>
      <c r="R142" s="11"/>
      <c r="S142" s="11"/>
      <c r="T142" s="11"/>
      <c r="U142" s="11"/>
      <c r="V142" s="11"/>
      <c r="W142" s="11"/>
      <c r="X142" s="11"/>
      <c r="Y142" s="11"/>
      <c r="Z142" s="8"/>
      <c r="AA142" s="8"/>
    </row>
    <row r="143" spans="1:27">
      <c r="A143" s="1"/>
      <c r="B143" s="1"/>
      <c r="C143" s="5"/>
      <c r="D143" s="132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81"/>
      <c r="R143" s="11"/>
      <c r="S143" s="11"/>
      <c r="T143" s="11"/>
      <c r="U143" s="11"/>
      <c r="V143" s="11"/>
      <c r="W143" s="11"/>
      <c r="X143" s="11"/>
      <c r="Y143" s="11"/>
      <c r="Z143" s="8"/>
      <c r="AA143" s="8"/>
    </row>
    <row r="144" spans="1:27">
      <c r="A144" s="1"/>
      <c r="B144" s="1"/>
      <c r="C144" s="5"/>
      <c r="D144" s="132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81"/>
      <c r="R144" s="11"/>
      <c r="S144" s="11"/>
      <c r="T144" s="11"/>
      <c r="U144" s="11"/>
      <c r="V144" s="11"/>
      <c r="W144" s="11"/>
      <c r="X144" s="11"/>
      <c r="Y144" s="11"/>
      <c r="Z144" s="8"/>
      <c r="AA144" s="8"/>
    </row>
    <row r="145" spans="1:27">
      <c r="A145" s="1"/>
      <c r="B145" s="1"/>
      <c r="C145" s="5"/>
      <c r="D145" s="132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81"/>
      <c r="R145" s="11"/>
      <c r="S145" s="11"/>
      <c r="T145" s="11"/>
      <c r="U145" s="11"/>
      <c r="V145" s="11"/>
      <c r="W145" s="11"/>
      <c r="X145" s="11"/>
      <c r="Y145" s="11"/>
      <c r="Z145" s="8"/>
      <c r="AA145" s="8"/>
    </row>
    <row r="146" spans="1:27">
      <c r="A146" s="1"/>
      <c r="B146" s="1"/>
      <c r="C146" s="5"/>
      <c r="D146" s="132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81"/>
      <c r="R146" s="11"/>
      <c r="S146" s="11"/>
      <c r="T146" s="11"/>
      <c r="U146" s="11"/>
      <c r="V146" s="11"/>
      <c r="W146" s="11"/>
      <c r="X146" s="11"/>
      <c r="Y146" s="11"/>
      <c r="Z146" s="8"/>
      <c r="AA146" s="8"/>
    </row>
    <row r="147" spans="1:27">
      <c r="A147" s="1"/>
      <c r="B147" s="1"/>
      <c r="C147" s="5"/>
      <c r="D147" s="132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81"/>
      <c r="R147" s="11"/>
      <c r="S147" s="11"/>
      <c r="T147" s="11"/>
      <c r="U147" s="11"/>
      <c r="V147" s="11"/>
      <c r="W147" s="11"/>
      <c r="X147" s="11"/>
      <c r="Y147" s="11"/>
      <c r="Z147" s="8"/>
      <c r="AA147" s="8"/>
    </row>
    <row r="148" spans="1:27">
      <c r="A148" s="1"/>
      <c r="B148" s="1"/>
      <c r="C148" s="5"/>
      <c r="D148" s="132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81"/>
      <c r="R148" s="11"/>
      <c r="S148" s="11"/>
      <c r="T148" s="11"/>
      <c r="U148" s="11"/>
      <c r="V148" s="11"/>
      <c r="W148" s="11"/>
      <c r="X148" s="11"/>
      <c r="Y148" s="11"/>
      <c r="Z148" s="8"/>
      <c r="AA148" s="8"/>
    </row>
    <row r="149" spans="1:27">
      <c r="A149" s="1"/>
      <c r="B149" s="1"/>
      <c r="C149" s="5"/>
      <c r="D149" s="132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81"/>
      <c r="R149" s="11"/>
      <c r="S149" s="11"/>
      <c r="T149" s="11"/>
      <c r="U149" s="11"/>
      <c r="V149" s="11"/>
      <c r="W149" s="11"/>
      <c r="X149" s="11"/>
      <c r="Y149" s="11"/>
      <c r="Z149" s="8"/>
      <c r="AA149" s="8"/>
    </row>
    <row r="150" spans="1:27">
      <c r="A150" s="1"/>
      <c r="B150" s="1"/>
      <c r="C150" s="5"/>
      <c r="D150" s="132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81"/>
      <c r="R150" s="11"/>
      <c r="S150" s="11"/>
      <c r="T150" s="11"/>
      <c r="U150" s="11"/>
      <c r="V150" s="11"/>
      <c r="W150" s="11"/>
      <c r="X150" s="11"/>
      <c r="Y150" s="11"/>
      <c r="Z150" s="8"/>
      <c r="AA150" s="8"/>
    </row>
    <row r="151" spans="1:27">
      <c r="A151" s="1"/>
      <c r="B151" s="1"/>
      <c r="C151" s="5"/>
      <c r="D151" s="132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81"/>
      <c r="R151" s="11"/>
      <c r="S151" s="11"/>
      <c r="T151" s="11"/>
      <c r="U151" s="11"/>
      <c r="V151" s="11"/>
      <c r="W151" s="11"/>
      <c r="X151" s="11"/>
      <c r="Y151" s="11"/>
      <c r="Z151" s="8"/>
      <c r="AA151" s="8"/>
    </row>
    <row r="152" spans="1:27">
      <c r="A152" s="1"/>
      <c r="B152" s="1"/>
      <c r="C152" s="5"/>
      <c r="D152" s="132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81"/>
      <c r="R152" s="11"/>
      <c r="S152" s="11"/>
      <c r="T152" s="11"/>
      <c r="U152" s="11"/>
      <c r="V152" s="11"/>
      <c r="W152" s="11"/>
      <c r="X152" s="11"/>
      <c r="Y152" s="11"/>
      <c r="Z152" s="8"/>
      <c r="AA152" s="8"/>
    </row>
    <row r="153" spans="1:27">
      <c r="A153" s="1"/>
      <c r="B153" s="1"/>
      <c r="C153" s="5"/>
      <c r="D153" s="132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81"/>
      <c r="R153" s="11"/>
      <c r="S153" s="11"/>
      <c r="T153" s="11"/>
      <c r="U153" s="11"/>
      <c r="V153" s="11"/>
      <c r="W153" s="11"/>
      <c r="X153" s="11"/>
      <c r="Y153" s="11"/>
      <c r="Z153" s="8"/>
      <c r="AA153" s="8"/>
    </row>
    <row r="154" spans="1:27">
      <c r="A154" s="1"/>
      <c r="B154" s="1"/>
      <c r="C154" s="5"/>
      <c r="D154" s="132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81"/>
      <c r="R154" s="11"/>
      <c r="S154" s="11"/>
      <c r="T154" s="11"/>
      <c r="U154" s="11"/>
      <c r="V154" s="11"/>
      <c r="W154" s="11"/>
      <c r="X154" s="11"/>
      <c r="Y154" s="11"/>
      <c r="Z154" s="8"/>
      <c r="AA154" s="8"/>
    </row>
    <row r="155" spans="1:27">
      <c r="A155" s="1"/>
      <c r="B155" s="1"/>
      <c r="C155" s="5"/>
      <c r="D155" s="132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81"/>
      <c r="R155" s="11"/>
      <c r="S155" s="11"/>
      <c r="T155" s="11"/>
      <c r="U155" s="11"/>
      <c r="V155" s="11"/>
      <c r="W155" s="11"/>
      <c r="X155" s="11"/>
      <c r="Y155" s="11"/>
      <c r="Z155" s="8"/>
      <c r="AA155" s="8"/>
    </row>
    <row r="156" spans="1:27">
      <c r="A156" s="1"/>
      <c r="B156" s="1"/>
      <c r="C156" s="5"/>
      <c r="D156" s="132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81"/>
      <c r="R156" s="11"/>
      <c r="S156" s="11"/>
      <c r="T156" s="11"/>
      <c r="U156" s="11"/>
      <c r="V156" s="11"/>
      <c r="W156" s="11"/>
      <c r="X156" s="11"/>
      <c r="Y156" s="11"/>
      <c r="Z156" s="8"/>
      <c r="AA156" s="8"/>
    </row>
    <row r="157" spans="1:27">
      <c r="A157" s="1"/>
      <c r="B157" s="1"/>
      <c r="C157" s="5"/>
      <c r="D157" s="132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81"/>
      <c r="R157" s="11"/>
      <c r="S157" s="11"/>
      <c r="T157" s="11"/>
      <c r="U157" s="11"/>
      <c r="V157" s="11"/>
      <c r="W157" s="11"/>
      <c r="X157" s="11"/>
      <c r="Y157" s="11"/>
      <c r="Z157" s="8"/>
      <c r="AA157" s="8"/>
    </row>
    <row r="158" spans="1:27">
      <c r="A158" s="1"/>
      <c r="B158" s="1"/>
      <c r="C158" s="5"/>
      <c r="D158" s="132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81"/>
      <c r="R158" s="11"/>
      <c r="S158" s="11"/>
      <c r="T158" s="11"/>
      <c r="U158" s="11"/>
      <c r="V158" s="11"/>
      <c r="W158" s="11"/>
      <c r="X158" s="11"/>
      <c r="Y158" s="11"/>
      <c r="Z158" s="8"/>
      <c r="AA158" s="8"/>
    </row>
    <row r="159" spans="1:27">
      <c r="A159" s="1"/>
      <c r="B159" s="1"/>
      <c r="C159" s="5"/>
      <c r="D159" s="132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81"/>
      <c r="R159" s="11"/>
      <c r="S159" s="11"/>
      <c r="T159" s="11"/>
      <c r="U159" s="11"/>
      <c r="V159" s="11"/>
      <c r="W159" s="11"/>
      <c r="X159" s="11"/>
      <c r="Y159" s="11"/>
      <c r="Z159" s="8"/>
      <c r="AA159" s="8"/>
    </row>
    <row r="160" spans="1:27">
      <c r="A160" s="1"/>
      <c r="B160" s="1"/>
      <c r="C160" s="5"/>
      <c r="D160" s="132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81"/>
      <c r="R160" s="11"/>
      <c r="S160" s="11"/>
      <c r="T160" s="11"/>
      <c r="U160" s="11"/>
      <c r="V160" s="11"/>
      <c r="W160" s="11"/>
      <c r="X160" s="11"/>
      <c r="Y160" s="11"/>
      <c r="Z160" s="8"/>
      <c r="AA160" s="8"/>
    </row>
    <row r="161" spans="1:33">
      <c r="A161" s="1"/>
      <c r="B161" s="1"/>
      <c r="C161" s="5"/>
      <c r="D161" s="132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81"/>
      <c r="R161" s="11"/>
      <c r="S161" s="11"/>
      <c r="T161" s="11"/>
      <c r="U161" s="11"/>
      <c r="V161" s="11"/>
      <c r="W161" s="11"/>
      <c r="X161" s="11"/>
      <c r="Y161" s="11"/>
      <c r="Z161" s="8"/>
      <c r="AA161" s="8"/>
    </row>
    <row r="162" spans="1:33">
      <c r="A162" s="1"/>
      <c r="B162" s="1"/>
      <c r="C162" s="5"/>
      <c r="D162" s="132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81"/>
      <c r="R162" s="11"/>
      <c r="S162" s="11"/>
      <c r="T162" s="11"/>
      <c r="U162" s="11"/>
      <c r="V162" s="11"/>
      <c r="W162" s="11"/>
      <c r="X162" s="11"/>
      <c r="Y162" s="11"/>
      <c r="Z162" s="8"/>
      <c r="AA162" s="8"/>
    </row>
    <row r="163" spans="1:33">
      <c r="A163" s="1"/>
      <c r="B163" s="1"/>
      <c r="C163" s="5"/>
      <c r="D163" s="132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81"/>
      <c r="R163" s="11"/>
      <c r="S163" s="11"/>
      <c r="T163" s="11"/>
      <c r="U163" s="11"/>
      <c r="V163" s="11"/>
      <c r="W163" s="11"/>
      <c r="X163" s="11"/>
      <c r="Y163" s="11"/>
      <c r="Z163" s="8"/>
      <c r="AA163" s="8"/>
    </row>
    <row r="165" spans="1:33">
      <c r="A165" s="1"/>
      <c r="B165" s="1"/>
      <c r="C165" s="5"/>
      <c r="D165" s="13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80"/>
      <c r="R165" s="8"/>
      <c r="S165" s="8"/>
      <c r="T165" s="8"/>
      <c r="U165" s="8"/>
      <c r="V165" s="8"/>
      <c r="W165" s="8"/>
      <c r="X165" s="8"/>
      <c r="Y165" s="8"/>
      <c r="Z165" s="9"/>
      <c r="AA165" s="9"/>
      <c r="AB165" s="9"/>
      <c r="AC165" s="74"/>
      <c r="AG165" s="9"/>
    </row>
    <row r="166" spans="1:33">
      <c r="A166" s="1"/>
      <c r="B166" s="1"/>
      <c r="C166" s="5"/>
      <c r="D166" s="13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80"/>
      <c r="R166" s="8"/>
      <c r="S166" s="8"/>
      <c r="T166" s="8"/>
      <c r="U166" s="8"/>
      <c r="V166" s="8"/>
      <c r="W166" s="8"/>
      <c r="X166" s="8"/>
      <c r="Y166" s="8"/>
      <c r="Z166" s="9"/>
      <c r="AA166" s="9"/>
      <c r="AB166" s="9"/>
      <c r="AC166" s="74"/>
      <c r="AG166" s="9"/>
    </row>
    <row r="167" spans="1:33">
      <c r="A167" s="1"/>
      <c r="B167" s="1"/>
      <c r="C167" s="5"/>
      <c r="D167" s="13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80"/>
      <c r="R167" s="8"/>
      <c r="S167" s="8"/>
      <c r="T167" s="8"/>
      <c r="U167" s="8"/>
      <c r="V167" s="8"/>
      <c r="W167" s="8"/>
      <c r="X167" s="8"/>
      <c r="Y167" s="8"/>
      <c r="Z167" s="9"/>
      <c r="AA167" s="9"/>
      <c r="AB167" s="9"/>
      <c r="AC167" s="74"/>
      <c r="AG167" s="9"/>
    </row>
    <row r="168" spans="1:33">
      <c r="A168" s="1"/>
      <c r="B168" s="1"/>
      <c r="C168" s="5"/>
      <c r="D168" s="13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80"/>
      <c r="R168" s="8"/>
      <c r="S168" s="8"/>
      <c r="T168" s="8"/>
      <c r="U168" s="8"/>
      <c r="V168" s="8"/>
      <c r="W168" s="8"/>
      <c r="X168" s="8"/>
      <c r="Y168" s="8"/>
      <c r="Z168" s="9"/>
      <c r="AA168" s="9"/>
      <c r="AB168" s="9"/>
      <c r="AC168" s="74"/>
      <c r="AG168" s="9"/>
    </row>
    <row r="169" spans="1:33">
      <c r="A169" s="1"/>
      <c r="B169" s="1"/>
      <c r="C169" s="5"/>
      <c r="D169" s="13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80"/>
      <c r="R169" s="8"/>
      <c r="S169" s="8"/>
      <c r="T169" s="8"/>
      <c r="U169" s="8"/>
      <c r="V169" s="8"/>
      <c r="W169" s="8"/>
      <c r="X169" s="8"/>
      <c r="Y169" s="8"/>
      <c r="Z169" s="9"/>
      <c r="AA169" s="9"/>
      <c r="AB169" s="9"/>
      <c r="AC169" s="74"/>
      <c r="AG169" s="9"/>
    </row>
    <row r="170" spans="1:33">
      <c r="A170" s="1"/>
      <c r="B170" s="1"/>
      <c r="C170" s="5"/>
      <c r="D170" s="13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80"/>
      <c r="R170" s="8"/>
      <c r="S170" s="8"/>
      <c r="T170" s="8"/>
      <c r="U170" s="8"/>
      <c r="V170" s="8"/>
      <c r="W170" s="8"/>
      <c r="X170" s="8"/>
      <c r="Y170" s="8"/>
      <c r="Z170" s="9"/>
      <c r="AA170" s="9"/>
      <c r="AB170" s="9"/>
      <c r="AC170" s="74"/>
      <c r="AG170" s="9"/>
    </row>
    <row r="171" spans="1:33">
      <c r="A171" s="1"/>
      <c r="B171" s="1"/>
      <c r="C171" s="5"/>
      <c r="D171" s="13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80"/>
      <c r="R171" s="8"/>
      <c r="S171" s="8"/>
      <c r="T171" s="8"/>
      <c r="U171" s="8"/>
      <c r="V171" s="8"/>
      <c r="W171" s="8"/>
      <c r="X171" s="8"/>
      <c r="Y171" s="8"/>
      <c r="Z171" s="9"/>
      <c r="AA171" s="9"/>
      <c r="AB171" s="9"/>
      <c r="AC171" s="74"/>
      <c r="AG171" s="9"/>
    </row>
    <row r="172" spans="1:33">
      <c r="A172" s="1"/>
      <c r="B172" s="1"/>
      <c r="C172" s="5"/>
      <c r="D172" s="13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80"/>
      <c r="R172" s="8"/>
      <c r="S172" s="8"/>
      <c r="T172" s="8"/>
      <c r="U172" s="8"/>
      <c r="V172" s="8"/>
      <c r="W172" s="8"/>
      <c r="X172" s="8"/>
      <c r="Y172" s="8"/>
      <c r="Z172" s="9"/>
      <c r="AA172" s="9"/>
      <c r="AB172" s="9"/>
      <c r="AC172" s="74"/>
      <c r="AG172" s="9"/>
    </row>
    <row r="173" spans="1:33">
      <c r="A173" s="1"/>
      <c r="B173" s="1"/>
      <c r="C173" s="5"/>
      <c r="D173" s="13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80"/>
      <c r="R173" s="8"/>
      <c r="S173" s="8"/>
      <c r="T173" s="8"/>
      <c r="U173" s="8"/>
      <c r="V173" s="8"/>
      <c r="W173" s="8"/>
      <c r="X173" s="8"/>
      <c r="Y173" s="8"/>
      <c r="Z173" s="9"/>
      <c r="AA173" s="9"/>
      <c r="AB173" s="9"/>
      <c r="AC173" s="74"/>
      <c r="AG173" s="9"/>
    </row>
    <row r="174" spans="1:33">
      <c r="A174" s="1"/>
      <c r="B174" s="1"/>
      <c r="C174" s="5"/>
      <c r="D174" s="13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80"/>
      <c r="R174" s="8"/>
      <c r="S174" s="8"/>
      <c r="T174" s="8"/>
      <c r="U174" s="8"/>
      <c r="V174" s="8"/>
      <c r="W174" s="8"/>
      <c r="X174" s="8"/>
      <c r="Y174" s="8"/>
      <c r="Z174" s="9"/>
      <c r="AA174" s="9"/>
      <c r="AB174" s="9"/>
      <c r="AC174" s="74"/>
      <c r="AG174" s="9"/>
    </row>
    <row r="175" spans="1:33">
      <c r="A175" s="1"/>
      <c r="B175" s="1"/>
      <c r="C175" s="5"/>
      <c r="D175" s="13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80"/>
      <c r="R175" s="8"/>
      <c r="S175" s="8"/>
      <c r="T175" s="8"/>
      <c r="U175" s="8"/>
      <c r="V175" s="8"/>
      <c r="W175" s="8"/>
      <c r="X175" s="8"/>
      <c r="Y175" s="8"/>
      <c r="Z175" s="9"/>
      <c r="AA175" s="9"/>
      <c r="AB175" s="9"/>
      <c r="AC175" s="74"/>
      <c r="AG175" s="9"/>
    </row>
    <row r="176" spans="1:33">
      <c r="A176" s="1"/>
      <c r="B176" s="1"/>
      <c r="C176" s="5"/>
      <c r="D176" s="13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80"/>
      <c r="R176" s="8"/>
      <c r="S176" s="8"/>
      <c r="T176" s="8"/>
      <c r="U176" s="8"/>
      <c r="V176" s="8"/>
      <c r="W176" s="8"/>
      <c r="X176" s="8"/>
      <c r="Y176" s="8"/>
      <c r="Z176" s="9"/>
      <c r="AA176" s="9"/>
      <c r="AB176" s="9"/>
      <c r="AC176" s="74"/>
      <c r="AG176" s="9"/>
    </row>
    <row r="177" spans="1:33">
      <c r="A177" s="1"/>
      <c r="B177" s="1"/>
      <c r="C177" s="5"/>
      <c r="D177" s="13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80"/>
      <c r="R177" s="8"/>
      <c r="S177" s="8"/>
      <c r="T177" s="8"/>
      <c r="U177" s="8"/>
      <c r="V177" s="8"/>
      <c r="W177" s="8"/>
      <c r="X177" s="8"/>
      <c r="Y177" s="8"/>
      <c r="Z177" s="9"/>
      <c r="AA177" s="9"/>
      <c r="AB177" s="9"/>
      <c r="AC177" s="74"/>
      <c r="AG177" s="9"/>
    </row>
    <row r="178" spans="1:33">
      <c r="A178" s="1"/>
      <c r="B178" s="1"/>
      <c r="C178" s="5"/>
      <c r="D178" s="13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80"/>
      <c r="R178" s="8"/>
      <c r="S178" s="8"/>
      <c r="T178" s="8"/>
      <c r="U178" s="8"/>
      <c r="V178" s="8"/>
      <c r="W178" s="8"/>
      <c r="X178" s="8"/>
      <c r="Y178" s="8"/>
      <c r="Z178" s="9"/>
      <c r="AA178" s="9"/>
      <c r="AB178" s="9"/>
      <c r="AC178" s="74"/>
      <c r="AG178" s="9"/>
    </row>
    <row r="179" spans="1:33">
      <c r="A179" s="1"/>
      <c r="B179" s="1"/>
      <c r="C179" s="5"/>
      <c r="D179" s="13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80"/>
      <c r="R179" s="8"/>
      <c r="S179" s="8"/>
      <c r="T179" s="8"/>
      <c r="U179" s="8"/>
      <c r="V179" s="8"/>
      <c r="W179" s="8"/>
      <c r="X179" s="8"/>
      <c r="Y179" s="8"/>
      <c r="Z179" s="9"/>
      <c r="AA179" s="9"/>
      <c r="AB179" s="9"/>
      <c r="AC179" s="74"/>
      <c r="AG179" s="9"/>
    </row>
    <row r="180" spans="1:33">
      <c r="A180" s="1"/>
      <c r="B180" s="1"/>
      <c r="C180" s="5"/>
      <c r="D180" s="13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80"/>
      <c r="R180" s="8"/>
      <c r="S180" s="8"/>
      <c r="T180" s="8"/>
      <c r="U180" s="8"/>
      <c r="V180" s="8"/>
      <c r="W180" s="8"/>
      <c r="X180" s="8"/>
      <c r="Y180" s="8"/>
      <c r="Z180" s="9"/>
      <c r="AA180" s="9"/>
      <c r="AB180" s="9"/>
      <c r="AC180" s="74"/>
      <c r="AG180" s="9"/>
    </row>
    <row r="181" spans="1:33">
      <c r="A181" s="1"/>
      <c r="B181" s="1"/>
      <c r="C181" s="5"/>
      <c r="D181" s="13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80"/>
      <c r="R181" s="8"/>
      <c r="S181" s="8"/>
      <c r="T181" s="8"/>
      <c r="U181" s="8"/>
      <c r="V181" s="8"/>
      <c r="W181" s="8"/>
      <c r="X181" s="8"/>
      <c r="Y181" s="8"/>
      <c r="Z181" s="9"/>
      <c r="AA181" s="9"/>
      <c r="AB181" s="9"/>
      <c r="AC181" s="74"/>
      <c r="AG181" s="9"/>
    </row>
    <row r="182" spans="1:33">
      <c r="A182" s="1"/>
      <c r="B182" s="1"/>
      <c r="C182" s="5"/>
      <c r="D182" s="13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80"/>
      <c r="R182" s="8"/>
      <c r="S182" s="8"/>
      <c r="T182" s="8"/>
      <c r="U182" s="8"/>
      <c r="V182" s="8"/>
      <c r="W182" s="8"/>
      <c r="X182" s="8"/>
      <c r="Y182" s="8"/>
      <c r="Z182" s="9"/>
      <c r="AA182" s="9"/>
      <c r="AB182" s="9"/>
      <c r="AC182" s="74"/>
      <c r="AG182" s="9"/>
    </row>
    <row r="183" spans="1:33">
      <c r="A183" s="1"/>
      <c r="B183" s="1"/>
      <c r="C183" s="5"/>
      <c r="D183" s="13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80"/>
      <c r="R183" s="8"/>
      <c r="S183" s="8"/>
      <c r="T183" s="8"/>
      <c r="U183" s="8"/>
      <c r="V183" s="8"/>
      <c r="W183" s="8"/>
      <c r="X183" s="8"/>
      <c r="Y183" s="8"/>
      <c r="Z183" s="9"/>
      <c r="AA183" s="9"/>
      <c r="AB183" s="9"/>
      <c r="AC183" s="74"/>
      <c r="AG183" s="9"/>
    </row>
    <row r="184" spans="1:33">
      <c r="A184" s="1"/>
      <c r="B184" s="1"/>
      <c r="C184" s="5"/>
      <c r="D184" s="13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80"/>
      <c r="R184" s="8"/>
      <c r="S184" s="8"/>
      <c r="T184" s="8"/>
      <c r="U184" s="8"/>
      <c r="V184" s="8"/>
      <c r="W184" s="8"/>
      <c r="X184" s="8"/>
      <c r="Y184" s="8"/>
      <c r="Z184" s="9"/>
      <c r="AA184" s="9"/>
      <c r="AB184" s="9"/>
      <c r="AC184" s="74"/>
      <c r="AG184" s="9"/>
    </row>
    <row r="185" spans="1:33">
      <c r="A185" s="1"/>
      <c r="B185" s="1"/>
      <c r="C185" s="5"/>
      <c r="D185" s="13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80"/>
      <c r="R185" s="8"/>
      <c r="S185" s="8"/>
      <c r="T185" s="8"/>
      <c r="U185" s="8"/>
      <c r="V185" s="8"/>
      <c r="W185" s="8"/>
      <c r="X185" s="8"/>
      <c r="Y185" s="8"/>
      <c r="Z185" s="9"/>
      <c r="AA185" s="9"/>
      <c r="AB185" s="9"/>
      <c r="AC185" s="74"/>
      <c r="AG185" s="9"/>
    </row>
    <row r="186" spans="1:33">
      <c r="A186" s="1"/>
      <c r="B186" s="1"/>
      <c r="C186" s="5"/>
      <c r="D186" s="13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80"/>
      <c r="R186" s="8"/>
      <c r="S186" s="8"/>
      <c r="T186" s="8"/>
      <c r="U186" s="8"/>
      <c r="V186" s="8"/>
      <c r="W186" s="8"/>
      <c r="X186" s="8"/>
      <c r="Y186" s="8"/>
      <c r="Z186" s="9"/>
      <c r="AA186" s="9"/>
      <c r="AB186" s="9"/>
      <c r="AC186" s="74"/>
      <c r="AG186" s="9"/>
    </row>
    <row r="187" spans="1:33">
      <c r="A187" s="1"/>
      <c r="B187" s="1"/>
      <c r="C187" s="5"/>
      <c r="D187" s="13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80"/>
      <c r="R187" s="8"/>
      <c r="S187" s="8"/>
      <c r="T187" s="8"/>
      <c r="U187" s="8"/>
      <c r="V187" s="8"/>
      <c r="W187" s="8"/>
      <c r="X187" s="8"/>
      <c r="Y187" s="8"/>
      <c r="Z187" s="9"/>
      <c r="AA187" s="9"/>
      <c r="AB187" s="9"/>
      <c r="AC187" s="74"/>
      <c r="AG187" s="9"/>
    </row>
    <row r="188" spans="1:33">
      <c r="A188" s="1"/>
      <c r="B188" s="1"/>
      <c r="C188" s="5"/>
      <c r="D188" s="13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80"/>
      <c r="R188" s="8"/>
      <c r="S188" s="8"/>
      <c r="T188" s="8"/>
      <c r="U188" s="8"/>
      <c r="V188" s="8"/>
      <c r="W188" s="8"/>
      <c r="X188" s="8"/>
      <c r="Y188" s="8"/>
      <c r="Z188" s="9"/>
      <c r="AA188" s="9"/>
      <c r="AB188" s="9"/>
      <c r="AC188" s="74"/>
      <c r="AG188" s="9"/>
    </row>
    <row r="189" spans="1:33">
      <c r="A189" s="1"/>
      <c r="B189" s="1"/>
      <c r="C189" s="5"/>
      <c r="D189" s="13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80"/>
      <c r="R189" s="8"/>
      <c r="S189" s="8"/>
      <c r="T189" s="8"/>
      <c r="U189" s="8"/>
      <c r="V189" s="8"/>
      <c r="W189" s="8"/>
      <c r="X189" s="8"/>
      <c r="Y189" s="8"/>
      <c r="Z189" s="9"/>
      <c r="AA189" s="9"/>
      <c r="AB189" s="9"/>
      <c r="AC189" s="74"/>
      <c r="AG189" s="9"/>
    </row>
    <row r="190" spans="1:33">
      <c r="A190" s="1"/>
      <c r="B190" s="1"/>
      <c r="C190" s="5"/>
      <c r="D190" s="13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80"/>
      <c r="R190" s="8"/>
      <c r="S190" s="8"/>
      <c r="T190" s="8"/>
      <c r="U190" s="8"/>
      <c r="V190" s="8"/>
      <c r="W190" s="8"/>
      <c r="X190" s="8"/>
      <c r="Y190" s="8"/>
      <c r="Z190" s="9"/>
      <c r="AA190" s="9"/>
      <c r="AB190" s="9"/>
      <c r="AC190" s="74"/>
      <c r="AG190" s="9"/>
    </row>
    <row r="191" spans="1:33">
      <c r="A191" s="1"/>
      <c r="B191" s="1"/>
      <c r="C191" s="5"/>
      <c r="D191" s="13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80"/>
      <c r="R191" s="8"/>
      <c r="S191" s="8"/>
      <c r="T191" s="8"/>
      <c r="U191" s="8"/>
      <c r="V191" s="8"/>
      <c r="W191" s="8"/>
      <c r="X191" s="8"/>
      <c r="Y191" s="8"/>
      <c r="Z191" s="8"/>
      <c r="AA191" s="8"/>
    </row>
    <row r="192" spans="1:33">
      <c r="A192" s="1"/>
      <c r="B192" s="1"/>
      <c r="C192" s="5"/>
      <c r="D192" s="13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80"/>
      <c r="R192" s="8"/>
      <c r="S192" s="8"/>
      <c r="T192" s="8"/>
      <c r="U192" s="8"/>
      <c r="V192" s="8"/>
      <c r="W192" s="8"/>
      <c r="X192" s="8"/>
      <c r="Y192" s="8"/>
      <c r="Z192" s="8"/>
      <c r="AA192" s="8"/>
    </row>
    <row r="193" spans="1:27">
      <c r="A193" s="1"/>
      <c r="B193" s="1"/>
      <c r="C193" s="5"/>
      <c r="D193" s="13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80"/>
      <c r="R193" s="8"/>
      <c r="S193" s="8"/>
      <c r="T193" s="8"/>
      <c r="U193" s="8"/>
      <c r="V193" s="8"/>
      <c r="W193" s="8"/>
      <c r="X193" s="8"/>
      <c r="Y193" s="8"/>
      <c r="Z193" s="8"/>
      <c r="AA193" s="8"/>
    </row>
    <row r="194" spans="1:27">
      <c r="A194" s="1"/>
      <c r="B194" s="1"/>
      <c r="C194" s="5"/>
      <c r="D194" s="13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80"/>
      <c r="R194" s="8"/>
      <c r="S194" s="8"/>
      <c r="T194" s="8"/>
      <c r="U194" s="8"/>
      <c r="V194" s="8"/>
      <c r="W194" s="8"/>
      <c r="X194" s="8"/>
      <c r="Y194" s="8"/>
      <c r="Z194" s="8"/>
      <c r="AA194" s="8"/>
    </row>
    <row r="195" spans="1:27">
      <c r="A195" s="1"/>
      <c r="B195" s="1"/>
      <c r="C195" s="5"/>
      <c r="D195" s="13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80"/>
      <c r="R195" s="8"/>
      <c r="S195" s="8"/>
      <c r="T195" s="8"/>
      <c r="U195" s="8"/>
      <c r="V195" s="8"/>
      <c r="W195" s="8"/>
      <c r="X195" s="8"/>
      <c r="Y195" s="8"/>
      <c r="Z195" s="8"/>
      <c r="AA195" s="8"/>
    </row>
    <row r="196" spans="1:27">
      <c r="A196" s="1"/>
      <c r="B196" s="1"/>
      <c r="C196" s="5"/>
      <c r="D196" s="13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80"/>
      <c r="R196" s="8"/>
      <c r="S196" s="8"/>
      <c r="T196" s="8"/>
      <c r="U196" s="8"/>
      <c r="V196" s="8"/>
      <c r="W196" s="8"/>
      <c r="X196" s="8"/>
      <c r="Y196" s="8"/>
      <c r="Z196" s="8"/>
      <c r="AA196" s="8"/>
    </row>
    <row r="197" spans="1:27">
      <c r="A197" s="1"/>
      <c r="B197" s="1"/>
      <c r="C197" s="5"/>
      <c r="D197" s="13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80"/>
      <c r="R197" s="8"/>
      <c r="S197" s="8"/>
      <c r="T197" s="8"/>
      <c r="U197" s="8"/>
      <c r="V197" s="8"/>
      <c r="W197" s="8"/>
      <c r="X197" s="8"/>
      <c r="Y197" s="8"/>
      <c r="Z197" s="8"/>
      <c r="AA197" s="8"/>
    </row>
    <row r="198" spans="1:27">
      <c r="A198" s="1"/>
      <c r="B198" s="1"/>
      <c r="C198" s="5"/>
      <c r="D198" s="13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80"/>
      <c r="R198" s="8"/>
      <c r="S198" s="8"/>
      <c r="T198" s="8"/>
      <c r="U198" s="8"/>
      <c r="V198" s="8"/>
      <c r="W198" s="8"/>
      <c r="X198" s="8"/>
      <c r="Y198" s="8"/>
      <c r="Z198" s="8"/>
      <c r="AA198" s="8"/>
    </row>
    <row r="199" spans="1:27">
      <c r="A199" s="1"/>
      <c r="B199" s="1"/>
      <c r="C199" s="5"/>
      <c r="D199" s="13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80"/>
      <c r="R199" s="8"/>
      <c r="S199" s="8"/>
      <c r="T199" s="8"/>
      <c r="U199" s="8"/>
      <c r="V199" s="8"/>
      <c r="W199" s="8"/>
      <c r="X199" s="8"/>
      <c r="Y199" s="8"/>
      <c r="Z199" s="8"/>
      <c r="AA199" s="8"/>
    </row>
    <row r="200" spans="1:27">
      <c r="A200" s="1"/>
      <c r="B200" s="1"/>
      <c r="C200" s="5"/>
      <c r="D200" s="13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80"/>
      <c r="R200" s="8"/>
      <c r="S200" s="8"/>
      <c r="T200" s="8"/>
      <c r="U200" s="8"/>
      <c r="V200" s="8"/>
      <c r="W200" s="8"/>
      <c r="X200" s="8"/>
      <c r="Y200" s="8"/>
      <c r="Z200" s="8"/>
      <c r="AA200" s="8"/>
    </row>
    <row r="201" spans="1:27">
      <c r="A201" s="1"/>
      <c r="B201" s="1"/>
      <c r="C201" s="5"/>
      <c r="D201" s="13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80"/>
      <c r="R201" s="8"/>
      <c r="S201" s="8"/>
      <c r="T201" s="8"/>
      <c r="U201" s="8"/>
      <c r="V201" s="8"/>
      <c r="W201" s="8"/>
      <c r="X201" s="8"/>
      <c r="Y201" s="8"/>
      <c r="Z201" s="8"/>
      <c r="AA201" s="8"/>
    </row>
    <row r="202" spans="1:27">
      <c r="A202" s="1"/>
      <c r="B202" s="1"/>
      <c r="C202" s="5"/>
      <c r="D202" s="13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80"/>
      <c r="R202" s="8"/>
      <c r="S202" s="8"/>
      <c r="T202" s="8"/>
      <c r="U202" s="8"/>
      <c r="V202" s="8"/>
      <c r="W202" s="8"/>
      <c r="X202" s="8"/>
      <c r="Y202" s="8"/>
      <c r="Z202" s="8"/>
      <c r="AA202" s="8"/>
    </row>
    <row r="203" spans="1:27">
      <c r="A203" s="1"/>
      <c r="B203" s="1"/>
      <c r="C203" s="5"/>
      <c r="D203" s="13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80"/>
      <c r="R203" s="8"/>
      <c r="S203" s="8"/>
      <c r="T203" s="8"/>
      <c r="U203" s="8"/>
      <c r="V203" s="8"/>
      <c r="W203" s="8"/>
      <c r="X203" s="8"/>
      <c r="Y203" s="8"/>
      <c r="Z203" s="8"/>
      <c r="AA203" s="8"/>
    </row>
    <row r="204" spans="1:27">
      <c r="A204" s="1"/>
      <c r="B204" s="1"/>
      <c r="C204" s="5"/>
      <c r="D204" s="13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80"/>
      <c r="R204" s="8"/>
      <c r="S204" s="8"/>
      <c r="T204" s="8"/>
      <c r="U204" s="8"/>
      <c r="V204" s="8"/>
      <c r="W204" s="8"/>
      <c r="X204" s="8"/>
      <c r="Y204" s="8"/>
      <c r="Z204" s="8"/>
      <c r="AA204" s="8"/>
    </row>
    <row r="205" spans="1:27">
      <c r="A205" s="1"/>
      <c r="B205" s="1"/>
      <c r="C205" s="5"/>
      <c r="D205" s="13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80"/>
      <c r="R205" s="8"/>
      <c r="S205" s="8"/>
      <c r="T205" s="8"/>
      <c r="U205" s="8"/>
      <c r="V205" s="8"/>
      <c r="W205" s="8"/>
      <c r="X205" s="8"/>
      <c r="Y205" s="8"/>
      <c r="Z205" s="8"/>
      <c r="AA205" s="8"/>
    </row>
    <row r="206" spans="1:27">
      <c r="A206" s="1"/>
      <c r="B206" s="1"/>
      <c r="C206" s="5"/>
      <c r="D206" s="13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80"/>
      <c r="R206" s="8"/>
      <c r="S206" s="8"/>
      <c r="T206" s="8"/>
      <c r="U206" s="8"/>
      <c r="V206" s="8"/>
      <c r="W206" s="8"/>
      <c r="X206" s="8"/>
      <c r="Y206" s="8"/>
      <c r="Z206" s="8"/>
      <c r="AA206" s="8"/>
    </row>
    <row r="207" spans="1:27">
      <c r="A207" s="1"/>
      <c r="B207" s="1"/>
      <c r="C207" s="5"/>
      <c r="D207" s="13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80"/>
      <c r="R207" s="8"/>
      <c r="S207" s="8"/>
      <c r="T207" s="8"/>
      <c r="U207" s="8"/>
      <c r="V207" s="8"/>
      <c r="W207" s="8"/>
      <c r="X207" s="8"/>
      <c r="Y207" s="8"/>
      <c r="Z207" s="8"/>
      <c r="AA207" s="8"/>
    </row>
    <row r="208" spans="1:27">
      <c r="A208" s="1"/>
      <c r="B208" s="1"/>
      <c r="C208" s="5"/>
      <c r="D208" s="13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80"/>
      <c r="R208" s="8"/>
      <c r="S208" s="8"/>
      <c r="T208" s="8"/>
      <c r="U208" s="8"/>
      <c r="V208" s="8"/>
      <c r="W208" s="8"/>
      <c r="X208" s="8"/>
      <c r="Y208" s="8"/>
      <c r="Z208" s="8"/>
      <c r="AA208" s="8"/>
    </row>
    <row r="209" spans="1:27">
      <c r="A209" s="1"/>
      <c r="B209" s="1"/>
      <c r="C209" s="5"/>
      <c r="D209" s="13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80"/>
      <c r="R209" s="8"/>
      <c r="S209" s="8"/>
      <c r="T209" s="8"/>
      <c r="U209" s="8"/>
      <c r="V209" s="8"/>
      <c r="W209" s="8"/>
      <c r="X209" s="8"/>
      <c r="Y209" s="8"/>
      <c r="Z209" s="8"/>
      <c r="AA209" s="8"/>
    </row>
    <row r="210" spans="1:27">
      <c r="A210" s="1"/>
      <c r="B210" s="1"/>
      <c r="C210" s="5"/>
      <c r="D210" s="13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80"/>
      <c r="R210" s="8"/>
      <c r="S210" s="8"/>
      <c r="T210" s="8"/>
      <c r="U210" s="8"/>
      <c r="V210" s="8"/>
      <c r="W210" s="8"/>
      <c r="X210" s="8"/>
      <c r="Y210" s="8"/>
      <c r="Z210" s="8"/>
      <c r="AA210" s="8"/>
    </row>
    <row r="211" spans="1:27">
      <c r="A211" s="1"/>
      <c r="B211" s="1"/>
      <c r="C211" s="5"/>
      <c r="D211" s="13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80"/>
      <c r="R211" s="8"/>
      <c r="S211" s="8"/>
      <c r="T211" s="8"/>
      <c r="U211" s="8"/>
      <c r="V211" s="8"/>
      <c r="W211" s="8"/>
      <c r="X211" s="8"/>
      <c r="Y211" s="8"/>
      <c r="Z211" s="8"/>
      <c r="AA211" s="8"/>
    </row>
    <row r="212" spans="1:27">
      <c r="A212" s="1"/>
      <c r="B212" s="1"/>
      <c r="C212" s="5"/>
      <c r="D212" s="13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80"/>
      <c r="R212" s="8"/>
      <c r="S212" s="8"/>
      <c r="T212" s="8"/>
      <c r="U212" s="8"/>
      <c r="V212" s="8"/>
      <c r="W212" s="8"/>
      <c r="X212" s="8"/>
      <c r="Y212" s="8"/>
      <c r="Z212" s="8"/>
      <c r="AA212" s="8"/>
    </row>
    <row r="213" spans="1:27">
      <c r="A213" s="1"/>
      <c r="B213" s="1"/>
      <c r="C213" s="5"/>
      <c r="D213" s="13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80"/>
      <c r="R213" s="8"/>
      <c r="S213" s="8"/>
      <c r="T213" s="8"/>
      <c r="U213" s="8"/>
      <c r="V213" s="8"/>
      <c r="W213" s="8"/>
      <c r="X213" s="8"/>
      <c r="Y213" s="8"/>
      <c r="Z213" s="8"/>
      <c r="AA213" s="8"/>
    </row>
    <row r="214" spans="1:27">
      <c r="A214" s="1"/>
      <c r="B214" s="1"/>
      <c r="C214" s="5"/>
      <c r="D214" s="13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80"/>
      <c r="R214" s="8"/>
      <c r="S214" s="8"/>
      <c r="T214" s="8"/>
      <c r="U214" s="8"/>
      <c r="V214" s="8"/>
      <c r="W214" s="8"/>
      <c r="X214" s="8"/>
      <c r="Y214" s="8"/>
      <c r="Z214" s="8"/>
      <c r="AA214" s="8"/>
    </row>
    <row r="215" spans="1:27">
      <c r="A215" s="1"/>
      <c r="B215" s="1"/>
      <c r="C215" s="5"/>
      <c r="D215" s="13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80"/>
      <c r="R215" s="8"/>
      <c r="S215" s="8"/>
      <c r="T215" s="8"/>
      <c r="U215" s="8"/>
      <c r="V215" s="8"/>
      <c r="W215" s="8"/>
      <c r="X215" s="8"/>
      <c r="Y215" s="8"/>
      <c r="Z215" s="8"/>
      <c r="AA215" s="8"/>
    </row>
    <row r="216" spans="1:27">
      <c r="A216" s="1"/>
      <c r="B216" s="1"/>
      <c r="C216" s="5"/>
      <c r="D216" s="13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80"/>
      <c r="R216" s="8"/>
      <c r="S216" s="8"/>
      <c r="T216" s="8"/>
      <c r="U216" s="8"/>
      <c r="V216" s="8"/>
      <c r="W216" s="8"/>
      <c r="X216" s="8"/>
      <c r="Y216" s="8"/>
      <c r="Z216" s="8"/>
      <c r="AA216" s="8"/>
    </row>
    <row r="217" spans="1:27">
      <c r="A217" s="1"/>
      <c r="B217" s="1"/>
      <c r="C217" s="5"/>
      <c r="D217" s="13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80"/>
      <c r="R217" s="8"/>
      <c r="S217" s="8"/>
      <c r="T217" s="8"/>
      <c r="U217" s="8"/>
      <c r="V217" s="8"/>
      <c r="W217" s="8"/>
      <c r="X217" s="8"/>
      <c r="Y217" s="8"/>
      <c r="Z217" s="8"/>
      <c r="AA217" s="8"/>
    </row>
    <row r="218" spans="1:27">
      <c r="A218" s="1"/>
      <c r="B218" s="1"/>
      <c r="C218" s="5"/>
      <c r="D218" s="13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80"/>
      <c r="R218" s="8"/>
      <c r="S218" s="8"/>
      <c r="T218" s="8"/>
      <c r="U218" s="8"/>
      <c r="V218" s="8"/>
      <c r="W218" s="8"/>
      <c r="X218" s="8"/>
      <c r="Y218" s="8"/>
      <c r="Z218" s="8"/>
      <c r="AA218" s="8"/>
    </row>
    <row r="219" spans="1:27">
      <c r="A219" s="1"/>
      <c r="B219" s="1"/>
      <c r="C219" s="5"/>
      <c r="D219" s="13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80"/>
      <c r="R219" s="8"/>
      <c r="S219" s="8"/>
      <c r="T219" s="8"/>
      <c r="U219" s="8"/>
      <c r="V219" s="8"/>
      <c r="W219" s="8"/>
      <c r="X219" s="8"/>
      <c r="Y219" s="8"/>
      <c r="Z219" s="8"/>
      <c r="AA219" s="8"/>
    </row>
    <row r="220" spans="1:27">
      <c r="A220" s="1"/>
      <c r="B220" s="1"/>
      <c r="C220" s="5"/>
      <c r="D220" s="13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80"/>
      <c r="R220" s="8"/>
      <c r="S220" s="8"/>
      <c r="T220" s="8"/>
      <c r="U220" s="8"/>
      <c r="V220" s="8"/>
      <c r="W220" s="8"/>
      <c r="X220" s="8"/>
      <c r="Y220" s="8"/>
      <c r="Z220" s="8"/>
      <c r="AA220" s="8"/>
    </row>
    <row r="221" spans="1:27">
      <c r="A221" s="1"/>
      <c r="B221" s="1"/>
      <c r="C221" s="5"/>
      <c r="D221" s="13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80"/>
      <c r="R221" s="8"/>
      <c r="S221" s="8"/>
      <c r="T221" s="8"/>
      <c r="U221" s="8"/>
      <c r="V221" s="8"/>
      <c r="W221" s="8"/>
      <c r="X221" s="8"/>
      <c r="Y221" s="8"/>
      <c r="Z221" s="8"/>
      <c r="AA221" s="8"/>
    </row>
    <row r="222" spans="1:27">
      <c r="A222" s="1"/>
      <c r="B222" s="1"/>
      <c r="C222" s="5"/>
      <c r="D222" s="13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80"/>
      <c r="R222" s="8"/>
      <c r="S222" s="8"/>
      <c r="T222" s="8"/>
      <c r="U222" s="8"/>
      <c r="V222" s="8"/>
      <c r="W222" s="8"/>
      <c r="X222" s="8"/>
      <c r="Y222" s="8"/>
      <c r="Z222" s="8"/>
      <c r="AA222" s="8"/>
    </row>
    <row r="223" spans="1:27">
      <c r="A223" s="1"/>
      <c r="B223" s="1"/>
      <c r="C223" s="5"/>
      <c r="D223" s="13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80"/>
      <c r="R223" s="8"/>
      <c r="S223" s="8"/>
      <c r="T223" s="8"/>
      <c r="U223" s="8"/>
      <c r="V223" s="8"/>
      <c r="W223" s="8"/>
      <c r="X223" s="8"/>
      <c r="Y223" s="8"/>
      <c r="Z223" s="8"/>
      <c r="AA223" s="8"/>
    </row>
    <row r="224" spans="1:27">
      <c r="A224" s="1"/>
      <c r="B224" s="1"/>
      <c r="C224" s="5"/>
      <c r="D224" s="13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80"/>
      <c r="R224" s="8"/>
      <c r="S224" s="8"/>
      <c r="T224" s="8"/>
      <c r="U224" s="8"/>
      <c r="V224" s="8"/>
      <c r="W224" s="8"/>
      <c r="X224" s="8"/>
      <c r="Y224" s="8"/>
      <c r="Z224" s="8"/>
      <c r="AA224" s="8"/>
    </row>
    <row r="225" spans="1:27">
      <c r="A225" s="1"/>
      <c r="B225" s="1"/>
      <c r="C225" s="5"/>
      <c r="D225" s="13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80"/>
      <c r="R225" s="8"/>
      <c r="S225" s="8"/>
      <c r="T225" s="8"/>
      <c r="U225" s="8"/>
      <c r="V225" s="8"/>
      <c r="W225" s="8"/>
      <c r="X225" s="8"/>
      <c r="Y225" s="8"/>
      <c r="Z225" s="8"/>
      <c r="AA225" s="8"/>
    </row>
    <row r="226" spans="1:27">
      <c r="A226" s="1"/>
      <c r="B226" s="1"/>
      <c r="C226" s="5"/>
      <c r="D226" s="13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80"/>
      <c r="R226" s="8"/>
      <c r="S226" s="8"/>
      <c r="T226" s="8"/>
      <c r="U226" s="8"/>
      <c r="V226" s="8"/>
      <c r="W226" s="8"/>
      <c r="X226" s="8"/>
      <c r="Y226" s="8"/>
    </row>
    <row r="227" spans="1:27">
      <c r="A227" s="1"/>
      <c r="B227" s="1"/>
      <c r="C227" s="5"/>
      <c r="D227" s="13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80"/>
      <c r="R227" s="8"/>
      <c r="S227" s="8"/>
      <c r="T227" s="8"/>
      <c r="U227" s="8"/>
      <c r="V227" s="8"/>
      <c r="W227" s="8"/>
      <c r="X227" s="8"/>
      <c r="Y227" s="8"/>
    </row>
    <row r="228" spans="1:27">
      <c r="A228" s="1"/>
      <c r="B228" s="1"/>
      <c r="C228" s="5"/>
      <c r="D228" s="13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80"/>
      <c r="R228" s="8"/>
      <c r="S228" s="8"/>
      <c r="T228" s="8"/>
      <c r="U228" s="8"/>
      <c r="V228" s="8"/>
      <c r="W228" s="8"/>
      <c r="X228" s="8"/>
      <c r="Y228" s="8"/>
    </row>
  </sheetData>
  <sortState ref="A11:AR94">
    <sortCondition descending="1" ref="AR11"/>
    <sortCondition descending="1" ref="AQ11"/>
  </sortState>
  <mergeCells count="2">
    <mergeCell ref="G3:J3"/>
    <mergeCell ref="G2:J2"/>
  </mergeCells>
  <phoneticPr fontId="0" type="noConversion"/>
  <dataValidations xWindow="217" yWindow="327" count="1">
    <dataValidation type="list" errorStyle="warning" allowBlank="1" showInputMessage="1" showErrorMessage="1" error="Non conforme" promptTitle="Data" prompt="0,1,2,3,4,5,6,7,8,9,10,11,12,13,14,15,16,17,18,19,20_x000a_j       = absence avec certificat ou justifiée_x000a_abs  = absence non justifiée_x000a_d      = dispense_x000a_R      = Report_x000a_Etal  = étalement 1ère année" sqref="P10">
      <formula1>$AE$1:$BT$1</formula1>
    </dataValidation>
  </dataValidations>
  <printOptions horizontalCentered="1"/>
  <pageMargins left="0.11811023622047245" right="0.19685039370078741" top="0.51181102362204722" bottom="0.55118110236220474" header="0.51181102362204722" footer="0.51181102362204722"/>
  <pageSetup paperSize="9" scale="54" fitToHeight="0" orientation="landscape" horizontalDpi="4294967293" verticalDpi="150" r:id="rId1"/>
  <headerFooter alignWithMargins="0">
    <oddHeader>&amp;L&amp;D&amp;CPHARMA4&amp;R&amp;A&amp;F</oddHeader>
    <oddFooter xml:space="preserve">&amp;L&amp;P&amp;N&amp;CPHARMACIE&amp;R&amp;D 
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ordre de mérites</vt:lpstr>
      <vt:lpstr>délibé</vt:lpstr>
      <vt:lpstr>delibec</vt:lpstr>
      <vt:lpstr>'ordre de mérites'!Impres_titres_MI</vt:lpstr>
      <vt:lpstr>'ordre de mérites'!Impression_des_titres</vt:lpstr>
      <vt:lpstr>'ordre de mérites'!Zone_d_impression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délibération Master 1 grade</dc:title>
  <dc:subject>calcul</dc:subject>
  <dc:creator>MVD</dc:creator>
  <cp:lastModifiedBy>David</cp:lastModifiedBy>
  <cp:lastPrinted>2011-05-30T07:26:29Z</cp:lastPrinted>
  <dcterms:created xsi:type="dcterms:W3CDTF">1999-02-09T07:57:42Z</dcterms:created>
  <dcterms:modified xsi:type="dcterms:W3CDTF">2011-06-29T12:59:23Z</dcterms:modified>
</cp:coreProperties>
</file>