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LIENT\DOCO Remy\03 - METRE\"/>
    </mc:Choice>
  </mc:AlternateContent>
  <xr:revisionPtr revIDLastSave="0" documentId="13_ncr:1_{8F120992-EC1A-4B70-A74B-B320413E5A45}" xr6:coauthVersionLast="47" xr6:coauthVersionMax="47" xr10:uidLastSave="{00000000-0000-0000-0000-000000000000}"/>
  <bookViews>
    <workbookView xWindow="-120" yWindow="-120" windowWidth="29040" windowHeight="15720" xr2:uid="{9E785417-4947-4B45-9EC4-CD42A17B877B}"/>
  </bookViews>
  <sheets>
    <sheet name="A6" sheetId="6" r:id="rId1"/>
    <sheet name="Paramétrage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4" i="6" l="1"/>
  <c r="Q50" i="6" a="1"/>
  <c r="Q50" i="6" s="1"/>
  <c r="F27" i="6" a="1"/>
  <c r="F27" i="6" s="1"/>
  <c r="V25" i="6"/>
  <c r="V24" i="6"/>
  <c r="V11" i="6"/>
  <c r="V10" i="6"/>
  <c r="V37" i="6"/>
  <c r="V36" i="6"/>
  <c r="V35" i="6"/>
  <c r="V34" i="6"/>
  <c r="V32" i="6"/>
  <c r="U33" i="6"/>
  <c r="V33" i="6" s="1"/>
  <c r="U30" i="6"/>
  <c r="V30" i="6" s="1"/>
  <c r="U31" i="6"/>
  <c r="V31" i="6"/>
  <c r="U29" i="6"/>
  <c r="V29" i="6" s="1"/>
  <c r="V21" i="6"/>
  <c r="U21" i="6"/>
  <c r="U28" i="6"/>
  <c r="V28" i="6" s="1"/>
  <c r="U20" i="6"/>
  <c r="V20" i="6" s="1"/>
  <c r="U19" i="6"/>
  <c r="V19" i="6" s="1"/>
  <c r="U18" i="6"/>
  <c r="V18" i="6" s="1"/>
  <c r="U17" i="6"/>
  <c r="V17" i="6" s="1"/>
  <c r="U15" i="6"/>
  <c r="U14" i="6"/>
  <c r="S22" i="6"/>
  <c r="V22" i="6"/>
  <c r="U23" i="6"/>
  <c r="S23" i="6"/>
  <c r="V23" i="6" s="1"/>
  <c r="V16" i="6"/>
  <c r="V15" i="6"/>
  <c r="V14" i="6"/>
  <c r="U7" i="6"/>
  <c r="S9" i="6"/>
  <c r="V9" i="6" s="1"/>
  <c r="U9" i="6"/>
  <c r="U8" i="6"/>
  <c r="S8" i="6"/>
  <c r="S7" i="6"/>
  <c r="S70" i="6"/>
  <c r="V7" i="6" l="1"/>
  <c r="V8" i="6"/>
  <c r="V50" i="6" s="1"/>
  <c r="S71" i="6"/>
  <c r="S65" i="6"/>
  <c r="S67" i="6" l="1"/>
  <c r="H37" i="6"/>
  <c r="H38" i="6"/>
  <c r="H36" i="6"/>
  <c r="P8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<sst xmlns="http://schemas.openxmlformats.org/spreadsheetml/2006/main" count="122" uniqueCount="80">
  <si>
    <t>Matériaux</t>
  </si>
  <si>
    <t>Quantité</t>
  </si>
  <si>
    <t>TOTAL</t>
  </si>
  <si>
    <t>Charpente</t>
  </si>
  <si>
    <t>Détail produit</t>
  </si>
  <si>
    <t>Section (mm)</t>
  </si>
  <si>
    <t>Longueur (m)</t>
  </si>
  <si>
    <t>Chevrons</t>
  </si>
  <si>
    <t>Pannes</t>
  </si>
  <si>
    <t>Consoles</t>
  </si>
  <si>
    <t>Tirant</t>
  </si>
  <si>
    <t>Bras</t>
  </si>
  <si>
    <t>Solives</t>
  </si>
  <si>
    <t>Semelle</t>
  </si>
  <si>
    <t xml:space="preserve">Cadres </t>
  </si>
  <si>
    <t>Solives balcon</t>
  </si>
  <si>
    <t>Arbas</t>
  </si>
  <si>
    <t>Poteaux</t>
  </si>
  <si>
    <t>Contreventement</t>
  </si>
  <si>
    <t>Type</t>
  </si>
  <si>
    <t>LC</t>
  </si>
  <si>
    <t>CC</t>
  </si>
  <si>
    <t>Types</t>
  </si>
  <si>
    <t>Mélèze</t>
  </si>
  <si>
    <t>Douglas</t>
  </si>
  <si>
    <t>SOMME</t>
  </si>
  <si>
    <t>Sapin</t>
  </si>
  <si>
    <t>BM</t>
  </si>
  <si>
    <t>Bois divers</t>
  </si>
  <si>
    <t>Structure</t>
  </si>
  <si>
    <t>Mur ossature bois</t>
  </si>
  <si>
    <t>Planche de faitage</t>
  </si>
  <si>
    <t>Madrier</t>
  </si>
  <si>
    <t>Détail quantitatif</t>
  </si>
  <si>
    <t>Ref</t>
  </si>
  <si>
    <t>Longeur</t>
  </si>
  <si>
    <t>Largeur</t>
  </si>
  <si>
    <t>Déduire</t>
  </si>
  <si>
    <t>U</t>
  </si>
  <si>
    <t>Annotation</t>
  </si>
  <si>
    <t>Lambourde 27/60</t>
  </si>
  <si>
    <t>Ml</t>
  </si>
  <si>
    <t>Calibrage à 25/60</t>
  </si>
  <si>
    <t>Lambourde 45/60</t>
  </si>
  <si>
    <t>M²</t>
  </si>
  <si>
    <t>Perte estimée</t>
  </si>
  <si>
    <t xml:space="preserve">Panneau 3 Plis 21mm : </t>
  </si>
  <si>
    <t xml:space="preserve"> - Planche calibré à 20cm</t>
  </si>
  <si>
    <t xml:space="preserve"> - Planche calibré à 12cm</t>
  </si>
  <si>
    <t>Doublage périphérique</t>
  </si>
  <si>
    <t>Cloisons</t>
  </si>
  <si>
    <t>Doublage parement</t>
  </si>
  <si>
    <t>Chalet</t>
  </si>
  <si>
    <t>Rez-de-jardin</t>
  </si>
  <si>
    <t>Rez-de-chaussée</t>
  </si>
  <si>
    <t>DP1</t>
  </si>
  <si>
    <t>DP2</t>
  </si>
  <si>
    <t>DP3</t>
  </si>
  <si>
    <t>DP4</t>
  </si>
  <si>
    <t>DP5</t>
  </si>
  <si>
    <t>DP6</t>
  </si>
  <si>
    <t>DP7</t>
  </si>
  <si>
    <t>DP8</t>
  </si>
  <si>
    <t>Doublage Int fermacell</t>
  </si>
  <si>
    <t>SDB</t>
  </si>
  <si>
    <t>R+1</t>
  </si>
  <si>
    <t>DP9</t>
  </si>
  <si>
    <t>DP10</t>
  </si>
  <si>
    <t>DP11</t>
  </si>
  <si>
    <t>DP12</t>
  </si>
  <si>
    <t>DP13</t>
  </si>
  <si>
    <t>PL1 (Toit)</t>
  </si>
  <si>
    <t>PL2 (Toit)</t>
  </si>
  <si>
    <t>PL3 (Toit)</t>
  </si>
  <si>
    <t>PL4 (Toit)</t>
  </si>
  <si>
    <t>Plafonds 29mm</t>
  </si>
  <si>
    <t>Plafonds 14mm</t>
  </si>
  <si>
    <t>Plafond ext</t>
  </si>
  <si>
    <t xml:space="preserve">Lame de parement </t>
  </si>
  <si>
    <t>Plafonds toit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</si>
</sst>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&quot;m³&quot;"/>
    <numFmt numFmtId="165" formatCode="0.00&quot;m²&quot;"/>
    <numFmt numFmtId="166" formatCode="General\ &quot;m&quot;"/>
    <numFmt numFmtId="167" formatCode="&quot;-&quot;0.00&quot;m²&quot;"/>
    <numFmt numFmtId="168" formatCode="0.00&quot;ml&quot;"/>
  </numFmts>
  <fonts count="9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quotePrefix="1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164" fontId="3" fillId="0" borderId="0" xfId="0" applyNumberFormat="1" applyFont="1"/>
    <xf numFmtId="0" fontId="2" fillId="2" borderId="0" xfId="0" applyFont="1" applyFill="1" applyAlignment="1">
      <alignment horizontal="center"/>
    </xf>
    <xf numFmtId="164" fontId="0" fillId="0" borderId="0" xfId="0" applyNumberFormat="1"/>
    <xf numFmtId="0" fontId="0" fillId="3" borderId="0" xfId="0" applyFill="1" applyAlignment="1">
      <alignment horizontal="left"/>
    </xf>
    <xf numFmtId="164" fontId="3" fillId="3" borderId="0" xfId="0" applyNumberFormat="1" applyFont="1" applyFill="1"/>
    <xf numFmtId="0" fontId="4" fillId="0" borderId="0" xfId="0" applyFont="1"/>
    <xf numFmtId="0" fontId="2" fillId="0" borderId="0" xfId="0" applyFont="1"/>
    <xf numFmtId="164" fontId="3" fillId="0" borderId="0" xfId="0" quotePrefix="1" applyNumberFormat="1" applyFont="1"/>
    <xf numFmtId="164" fontId="3" fillId="0" borderId="0" xfId="0" applyNumberFormat="1" applyFont="1" applyAlignment="1">
      <alignment horizontal="left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3" fillId="2" borderId="0" xfId="0" applyFont="1" applyFill="1"/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3" fillId="0" borderId="0" xfId="0" applyNumberFormat="1" applyFont="1"/>
    <xf numFmtId="167" fontId="0" fillId="0" borderId="0" xfId="0" applyNumberFormat="1"/>
    <xf numFmtId="168" fontId="0" fillId="0" borderId="0" xfId="0" applyNumberFormat="1"/>
    <xf numFmtId="0" fontId="2" fillId="2" borderId="0" xfId="0" applyFont="1" applyFill="1"/>
    <xf numFmtId="0" fontId="0" fillId="0" borderId="9" xfId="0" applyBorder="1"/>
    <xf numFmtId="0" fontId="0" fillId="0" borderId="10" xfId="0" applyBorder="1"/>
    <xf numFmtId="2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2" fontId="0" fillId="0" borderId="13" xfId="0" applyNumberFormat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2" fontId="0" fillId="0" borderId="6" xfId="0" applyNumberFormat="1" applyBorder="1"/>
    <xf numFmtId="9" fontId="0" fillId="0" borderId="6" xfId="1" applyFont="1" applyBorder="1" applyAlignment="1"/>
    <xf numFmtId="0" fontId="0" fillId="0" borderId="7" xfId="0" applyBorder="1"/>
    <xf numFmtId="0" fontId="0" fillId="0" borderId="8" xfId="0" quotePrefix="1" applyBorder="1"/>
    <xf numFmtId="0" fontId="0" fillId="0" borderId="12" xfId="0" quotePrefix="1" applyBorder="1"/>
    <xf numFmtId="165" fontId="0" fillId="0" borderId="0" xfId="0" applyNumberFormat="1"/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0" fillId="0" borderId="0" xfId="0" applyNumberFormat="1" applyFont="1"/>
    <xf numFmtId="0" fontId="0" fillId="0" borderId="0" xfId="0" applyFont="1"/>
    <xf numFmtId="0" fontId="0" fillId="0" borderId="0" xfId="0" quotePrefix="1" applyFont="1"/>
    <xf numFmtId="0" fontId="0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8698A-9D0D-4180-B881-A3649B96C38A}">
  <dimension ref="A1:V99"/>
  <sheetViews>
    <sheetView tabSelected="1" view="pageLayout" topLeftCell="H47" zoomScaleNormal="100" workbookViewId="0">
      <selection activeCell="S65" sqref="S65"/>
    </sheetView>
  </sheetViews>
  <sheetFormatPr baseColWidth="10" defaultRowHeight="15" x14ac:dyDescent="0.25"/>
  <cols>
    <col min="1" max="1" width="18.5703125" customWidth="1"/>
    <col min="2" max="2" width="13.28515625" customWidth="1"/>
    <col min="3" max="3" width="9.28515625" customWidth="1"/>
    <col min="4" max="5" width="6" customWidth="1"/>
    <col min="7" max="7" width="11.42578125" customWidth="1"/>
    <col min="8" max="8" width="10.5703125" customWidth="1"/>
    <col min="9" max="9" width="14.85546875" customWidth="1"/>
    <col min="10" max="10" width="13.28515625" customWidth="1"/>
    <col min="11" max="11" width="9.28515625" customWidth="1"/>
    <col min="12" max="13" width="6" customWidth="1"/>
    <col min="16" max="16" width="13.5703125" customWidth="1"/>
    <col min="17" max="17" width="31.28515625" customWidth="1"/>
    <col min="18" max="18" width="9.28515625" customWidth="1"/>
    <col min="20" max="20" width="8.5703125" style="4" customWidth="1"/>
    <col min="21" max="21" width="8.5703125" customWidth="1"/>
    <col min="22" max="22" width="13.5703125" customWidth="1"/>
  </cols>
  <sheetData>
    <row r="1" spans="1:22" ht="15.75" thickBot="1" x14ac:dyDescent="0.3"/>
    <row r="2" spans="1:22" ht="21.75" thickBot="1" x14ac:dyDescent="0.4">
      <c r="A2" s="58" t="s">
        <v>30</v>
      </c>
      <c r="B2" s="59"/>
      <c r="C2" s="59"/>
      <c r="D2" s="59"/>
      <c r="E2" s="59"/>
      <c r="F2" s="59"/>
      <c r="G2" s="59"/>
      <c r="H2" s="60"/>
      <c r="I2" s="58" t="s">
        <v>3</v>
      </c>
      <c r="J2" s="59"/>
      <c r="K2" s="59"/>
      <c r="L2" s="59"/>
      <c r="M2" s="59"/>
      <c r="N2" s="59"/>
      <c r="O2" s="59"/>
      <c r="P2" s="60"/>
      <c r="Q2" s="58" t="s">
        <v>52</v>
      </c>
      <c r="R2" s="59"/>
      <c r="S2" s="59"/>
      <c r="T2" s="59"/>
      <c r="U2" s="59"/>
      <c r="V2" s="60"/>
    </row>
    <row r="3" spans="1:22" ht="15.75" customHeight="1" x14ac:dyDescent="0.25"/>
    <row r="4" spans="1:22" x14ac:dyDescent="0.25">
      <c r="A4" s="5" t="s">
        <v>4</v>
      </c>
      <c r="B4" s="5" t="s">
        <v>0</v>
      </c>
      <c r="C4" s="5" t="s">
        <v>19</v>
      </c>
      <c r="D4" s="61" t="s">
        <v>5</v>
      </c>
      <c r="E4" s="61"/>
      <c r="F4" s="5" t="s">
        <v>1</v>
      </c>
      <c r="G4" s="5" t="s">
        <v>6</v>
      </c>
      <c r="H4" s="5" t="s">
        <v>2</v>
      </c>
      <c r="I4" s="5" t="s">
        <v>4</v>
      </c>
      <c r="J4" s="5" t="s">
        <v>0</v>
      </c>
      <c r="K4" s="5" t="s">
        <v>19</v>
      </c>
      <c r="L4" s="61" t="s">
        <v>5</v>
      </c>
      <c r="M4" s="61"/>
      <c r="N4" s="5" t="s">
        <v>1</v>
      </c>
      <c r="O4" s="5" t="s">
        <v>6</v>
      </c>
      <c r="P4" s="5" t="s">
        <v>2</v>
      </c>
      <c r="Q4" s="5" t="s">
        <v>33</v>
      </c>
      <c r="R4" s="23" t="s">
        <v>34</v>
      </c>
      <c r="S4" s="5" t="s">
        <v>35</v>
      </c>
      <c r="T4" s="5" t="s">
        <v>36</v>
      </c>
      <c r="U4" s="5" t="s">
        <v>37</v>
      </c>
      <c r="V4" s="5" t="s">
        <v>2</v>
      </c>
    </row>
    <row r="5" spans="1:22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U5" s="24"/>
    </row>
    <row r="6" spans="1:22" x14ac:dyDescent="0.25">
      <c r="A6" s="62" t="s">
        <v>29</v>
      </c>
      <c r="B6" s="63"/>
      <c r="C6" s="19"/>
      <c r="D6" s="19"/>
      <c r="E6" s="19"/>
      <c r="F6" s="19"/>
      <c r="G6" s="19"/>
      <c r="H6" s="19"/>
      <c r="I6" s="62" t="s">
        <v>29</v>
      </c>
      <c r="J6" s="63"/>
      <c r="K6" s="19"/>
      <c r="L6" s="19"/>
      <c r="M6" s="19"/>
      <c r="N6" s="19"/>
      <c r="O6" s="19"/>
      <c r="P6" s="19"/>
      <c r="Q6" s="18" t="s">
        <v>53</v>
      </c>
      <c r="S6" s="25"/>
      <c r="T6" s="25"/>
      <c r="U6" s="26"/>
    </row>
    <row r="7" spans="1:22" x14ac:dyDescent="0.25">
      <c r="A7" s="19"/>
      <c r="B7" s="19"/>
      <c r="C7" s="19"/>
      <c r="D7" s="19"/>
      <c r="E7" s="19"/>
      <c r="F7" s="19"/>
      <c r="G7" s="19"/>
      <c r="H7" s="19"/>
      <c r="Q7" t="s">
        <v>49</v>
      </c>
      <c r="R7" s="7"/>
      <c r="S7" s="6">
        <f>12.6+4.3+1+5.5+17+3.8+5.5+5.9+0.3+2.4+0.2+2.3</f>
        <v>60.79999999999999</v>
      </c>
      <c r="T7" s="6">
        <v>2.6</v>
      </c>
      <c r="U7" s="27">
        <f>2*1.05+2*2.15+0.7*0.85+1.8*2.15+0.91*2.17+2*2.15+0.7*1.45</f>
        <v>18.154700000000002</v>
      </c>
      <c r="V7" s="26">
        <f>S7*T7-U7</f>
        <v>139.92529999999999</v>
      </c>
    </row>
    <row r="8" spans="1:22" x14ac:dyDescent="0.25">
      <c r="A8" s="7" t="s">
        <v>7</v>
      </c>
      <c r="B8" s="12"/>
      <c r="C8" s="12"/>
      <c r="D8" s="4"/>
      <c r="E8" s="4"/>
      <c r="F8" s="6"/>
      <c r="G8" s="6"/>
      <c r="H8" s="13">
        <f t="shared" ref="H8:H22" si="0">F8*G8*(E8*D8*10^-6)</f>
        <v>0</v>
      </c>
      <c r="I8" s="7"/>
      <c r="J8" s="12"/>
      <c r="K8" s="12"/>
      <c r="L8" s="4"/>
      <c r="M8" s="4"/>
      <c r="N8" s="6"/>
      <c r="O8" s="6"/>
      <c r="P8" s="13">
        <f t="shared" ref="P8" si="1">N8*O8*(M8*L8*10^-6)</f>
        <v>0</v>
      </c>
      <c r="Q8" t="s">
        <v>50</v>
      </c>
      <c r="R8" s="7"/>
      <c r="S8" s="6">
        <f>4.2+4.2+2+1.3+2.1+4.2+0.3+0.8+3.2+1.1+2.3+1.2+2.2+0.1+0.1+3.4+0.5+1.6+1+2</f>
        <v>37.800000000000004</v>
      </c>
      <c r="T8" s="6">
        <v>2.6</v>
      </c>
      <c r="U8" s="27">
        <f>(0.8*2+0.9*2)*2.1+1.8*2*2.5</f>
        <v>16.14</v>
      </c>
      <c r="V8" s="26">
        <f>S8*T8-U8</f>
        <v>82.140000000000015</v>
      </c>
    </row>
    <row r="9" spans="1:22" x14ac:dyDescent="0.25">
      <c r="A9" t="s">
        <v>8</v>
      </c>
      <c r="B9" s="12"/>
      <c r="C9" s="12"/>
      <c r="D9" s="4"/>
      <c r="E9" s="4"/>
      <c r="F9" s="6"/>
      <c r="G9" s="6"/>
      <c r="H9" s="13">
        <f t="shared" si="0"/>
        <v>0</v>
      </c>
      <c r="Q9" t="s">
        <v>51</v>
      </c>
      <c r="R9" s="7"/>
      <c r="S9" s="6">
        <f>2.7+0.6+1.8+1.1+0.55+6.3+4.8+0.1+0.3+1.2+1.2+2.8+3.9+3.9</f>
        <v>31.25</v>
      </c>
      <c r="T9" s="6">
        <v>2.5</v>
      </c>
      <c r="U9" s="27">
        <f>0.9*2.1*8</f>
        <v>15.120000000000001</v>
      </c>
      <c r="V9" s="26">
        <f>S9*T9-U9</f>
        <v>63.004999999999995</v>
      </c>
    </row>
    <row r="10" spans="1:22" x14ac:dyDescent="0.25">
      <c r="A10" t="s">
        <v>9</v>
      </c>
      <c r="B10" s="12"/>
      <c r="C10" s="12"/>
      <c r="D10" s="4"/>
      <c r="E10" s="4"/>
      <c r="F10" s="6"/>
      <c r="G10" s="6"/>
      <c r="H10" s="13">
        <f t="shared" si="0"/>
        <v>0</v>
      </c>
      <c r="Q10" t="s">
        <v>75</v>
      </c>
      <c r="R10" s="7"/>
      <c r="S10" s="6"/>
      <c r="T10" s="6"/>
      <c r="U10" s="27"/>
      <c r="V10" s="26">
        <f>(18.21-2.15*1.5+3.19+5.2+2.1+9.07+5.11+12.05)-U10</f>
        <v>51.704999999999998</v>
      </c>
    </row>
    <row r="11" spans="1:22" x14ac:dyDescent="0.25">
      <c r="A11" t="s">
        <v>11</v>
      </c>
      <c r="B11" s="12"/>
      <c r="C11" s="12"/>
      <c r="D11" s="4"/>
      <c r="E11" s="4"/>
      <c r="F11" s="6"/>
      <c r="G11" s="6"/>
      <c r="H11" s="13">
        <f t="shared" si="0"/>
        <v>0</v>
      </c>
      <c r="Q11" t="s">
        <v>76</v>
      </c>
      <c r="R11" s="7"/>
      <c r="S11" s="25"/>
      <c r="T11" s="25"/>
      <c r="U11" s="27"/>
      <c r="V11" s="26">
        <f>(2.15+12.78+4.62+4.46+6.11+1.5)-U11</f>
        <v>31.62</v>
      </c>
    </row>
    <row r="12" spans="1:22" x14ac:dyDescent="0.25">
      <c r="A12" s="7" t="s">
        <v>12</v>
      </c>
      <c r="B12" s="12"/>
      <c r="C12" s="12"/>
      <c r="D12" s="4"/>
      <c r="E12" s="4"/>
      <c r="F12" s="6"/>
      <c r="G12" s="6"/>
      <c r="H12" s="13">
        <f t="shared" si="0"/>
        <v>0</v>
      </c>
      <c r="J12" s="19"/>
      <c r="K12" s="19"/>
    </row>
    <row r="13" spans="1:22" x14ac:dyDescent="0.25">
      <c r="A13" s="7" t="s">
        <v>12</v>
      </c>
      <c r="B13" s="12"/>
      <c r="C13" s="12"/>
      <c r="D13" s="4"/>
      <c r="E13" s="4"/>
      <c r="F13" s="6"/>
      <c r="G13" s="6"/>
      <c r="H13" s="13">
        <f t="shared" si="0"/>
        <v>0</v>
      </c>
      <c r="Q13" s="18" t="s">
        <v>54</v>
      </c>
      <c r="R13" s="7"/>
      <c r="S13" s="6"/>
      <c r="T13" s="6"/>
      <c r="U13" s="27"/>
      <c r="V13" s="26"/>
    </row>
    <row r="14" spans="1:22" x14ac:dyDescent="0.25">
      <c r="A14" s="7" t="s">
        <v>13</v>
      </c>
      <c r="B14" s="12"/>
      <c r="C14" s="12"/>
      <c r="D14" s="4"/>
      <c r="E14" s="4"/>
      <c r="F14" s="6"/>
      <c r="G14" s="6"/>
      <c r="H14" s="13">
        <f t="shared" si="0"/>
        <v>0</v>
      </c>
      <c r="Q14" t="s">
        <v>49</v>
      </c>
      <c r="R14" s="7" t="s">
        <v>55</v>
      </c>
      <c r="T14" s="6"/>
      <c r="U14" s="27">
        <f>1.3*1.03*2+1.6*1.03*2+2.5*2.15*3</f>
        <v>22.099</v>
      </c>
      <c r="V14" s="26">
        <f>(3.3*6.1+3.4*4.5)-U14</f>
        <v>13.331</v>
      </c>
    </row>
    <row r="15" spans="1:22" x14ac:dyDescent="0.25">
      <c r="A15" s="7" t="s">
        <v>14</v>
      </c>
      <c r="B15" s="12"/>
      <c r="C15" s="12"/>
      <c r="D15" s="4"/>
      <c r="E15" s="4"/>
      <c r="F15" s="6"/>
      <c r="G15" s="6"/>
      <c r="H15" s="13">
        <f t="shared" si="0"/>
        <v>0</v>
      </c>
      <c r="Q15" t="s">
        <v>49</v>
      </c>
      <c r="R15" s="7" t="s">
        <v>56</v>
      </c>
      <c r="S15" s="6">
        <v>4.4000000000000004</v>
      </c>
      <c r="T15" s="6">
        <v>3</v>
      </c>
      <c r="U15" s="27">
        <f>1.8*2.02</f>
        <v>3.6360000000000001</v>
      </c>
      <c r="V15" s="26">
        <f t="shared" ref="V15:V23" si="2">S15*T15-U15</f>
        <v>9.5640000000000001</v>
      </c>
    </row>
    <row r="16" spans="1:22" x14ac:dyDescent="0.25">
      <c r="A16" s="7" t="s">
        <v>15</v>
      </c>
      <c r="B16" s="12"/>
      <c r="C16" s="12"/>
      <c r="D16" s="4"/>
      <c r="E16" s="4"/>
      <c r="F16" s="6"/>
      <c r="G16" s="6"/>
      <c r="H16" s="13">
        <f t="shared" si="0"/>
        <v>0</v>
      </c>
      <c r="Q16" t="s">
        <v>49</v>
      </c>
      <c r="R16" s="7" t="s">
        <v>57</v>
      </c>
      <c r="S16" s="6">
        <v>1</v>
      </c>
      <c r="T16" s="6">
        <v>3.2</v>
      </c>
      <c r="U16" s="27"/>
      <c r="V16" s="26">
        <f t="shared" si="2"/>
        <v>3.2</v>
      </c>
    </row>
    <row r="17" spans="1:22" x14ac:dyDescent="0.25">
      <c r="A17" t="s">
        <v>10</v>
      </c>
      <c r="B17" s="12"/>
      <c r="C17" s="12"/>
      <c r="D17" s="4"/>
      <c r="E17" s="4"/>
      <c r="F17" s="6"/>
      <c r="G17" s="6"/>
      <c r="H17" s="13">
        <f t="shared" si="0"/>
        <v>0</v>
      </c>
      <c r="Q17" t="s">
        <v>49</v>
      </c>
      <c r="R17" s="7" t="s">
        <v>58</v>
      </c>
      <c r="S17" s="6">
        <v>3</v>
      </c>
      <c r="T17" s="6">
        <v>4</v>
      </c>
      <c r="U17" s="27">
        <f>2*2.15</f>
        <v>4.3</v>
      </c>
      <c r="V17" s="26">
        <f t="shared" si="2"/>
        <v>7.7</v>
      </c>
    </row>
    <row r="18" spans="1:22" x14ac:dyDescent="0.25">
      <c r="A18" s="7" t="s">
        <v>10</v>
      </c>
      <c r="B18" s="12"/>
      <c r="C18" s="12"/>
      <c r="D18" s="4"/>
      <c r="E18" s="4"/>
      <c r="F18" s="6"/>
      <c r="G18" s="6"/>
      <c r="H18" s="13">
        <f t="shared" si="0"/>
        <v>0</v>
      </c>
      <c r="Q18" t="s">
        <v>49</v>
      </c>
      <c r="R18" s="7" t="s">
        <v>59</v>
      </c>
      <c r="S18" s="6">
        <v>3.2</v>
      </c>
      <c r="T18" s="6">
        <v>3.4</v>
      </c>
      <c r="U18" s="27">
        <f>1.8*2.15</f>
        <v>3.87</v>
      </c>
      <c r="V18" s="26">
        <f t="shared" si="2"/>
        <v>7.0100000000000007</v>
      </c>
    </row>
    <row r="19" spans="1:22" x14ac:dyDescent="0.25">
      <c r="A19" s="7" t="s">
        <v>10</v>
      </c>
      <c r="B19" s="12"/>
      <c r="C19" s="12"/>
      <c r="D19" s="4"/>
      <c r="E19" s="4"/>
      <c r="F19" s="6"/>
      <c r="G19" s="6"/>
      <c r="H19" s="13">
        <f t="shared" si="0"/>
        <v>0</v>
      </c>
      <c r="Q19" t="s">
        <v>49</v>
      </c>
      <c r="R19" s="7" t="s">
        <v>60</v>
      </c>
      <c r="S19" s="4">
        <v>5.3</v>
      </c>
      <c r="T19" s="4">
        <v>4.7</v>
      </c>
      <c r="U19" s="27">
        <f>0.5*2.01*2</f>
        <v>2.0099999999999998</v>
      </c>
      <c r="V19" s="26">
        <f t="shared" si="2"/>
        <v>22.9</v>
      </c>
    </row>
    <row r="20" spans="1:22" x14ac:dyDescent="0.25">
      <c r="A20" s="7" t="s">
        <v>16</v>
      </c>
      <c r="B20" s="12"/>
      <c r="C20" s="12"/>
      <c r="D20" s="4"/>
      <c r="E20" s="4"/>
      <c r="F20" s="6"/>
      <c r="G20" s="6"/>
      <c r="H20" s="13">
        <f t="shared" si="0"/>
        <v>0</v>
      </c>
      <c r="Q20" t="s">
        <v>49</v>
      </c>
      <c r="R20" s="7" t="s">
        <v>61</v>
      </c>
      <c r="S20" s="6">
        <v>6.3</v>
      </c>
      <c r="T20" s="6">
        <v>4.3</v>
      </c>
      <c r="U20" s="27">
        <f>0.9*0.95*2</f>
        <v>1.71</v>
      </c>
      <c r="V20" s="26">
        <f t="shared" si="2"/>
        <v>25.38</v>
      </c>
    </row>
    <row r="21" spans="1:22" x14ac:dyDescent="0.25">
      <c r="A21" s="7" t="s">
        <v>17</v>
      </c>
      <c r="B21" s="12"/>
      <c r="C21" s="12"/>
      <c r="D21" s="4"/>
      <c r="E21" s="4"/>
      <c r="F21" s="6"/>
      <c r="G21" s="6"/>
      <c r="H21" s="13">
        <f t="shared" si="0"/>
        <v>0</v>
      </c>
      <c r="Q21" t="s">
        <v>49</v>
      </c>
      <c r="R21" s="7" t="s">
        <v>62</v>
      </c>
      <c r="S21" s="6">
        <v>11.65</v>
      </c>
      <c r="T21" s="6">
        <v>2.7</v>
      </c>
      <c r="U21" s="27">
        <f>0.8*2.1+0.9*2.1+1.01*2.12+0.9*0.75</f>
        <v>6.3861999999999997</v>
      </c>
      <c r="V21" s="26">
        <f t="shared" si="2"/>
        <v>25.068800000000003</v>
      </c>
    </row>
    <row r="22" spans="1:22" x14ac:dyDescent="0.25">
      <c r="A22" s="7" t="s">
        <v>18</v>
      </c>
      <c r="B22" s="12"/>
      <c r="C22" s="12"/>
      <c r="D22" s="4"/>
      <c r="E22" s="4"/>
      <c r="F22" s="6"/>
      <c r="G22" s="6"/>
      <c r="H22" s="13">
        <f t="shared" si="0"/>
        <v>0</v>
      </c>
      <c r="Q22" t="s">
        <v>63</v>
      </c>
      <c r="R22" s="7" t="s">
        <v>64</v>
      </c>
      <c r="S22" s="4">
        <f>2.25+2.15+2.25</f>
        <v>6.65</v>
      </c>
      <c r="T22" s="4">
        <v>2.5</v>
      </c>
      <c r="V22" s="26">
        <f t="shared" si="2"/>
        <v>16.625</v>
      </c>
    </row>
    <row r="23" spans="1:22" ht="15.75" thickBot="1" x14ac:dyDescent="0.3">
      <c r="A23" s="7"/>
      <c r="B23" s="7"/>
      <c r="C23" s="7"/>
      <c r="D23" s="4"/>
      <c r="E23" s="4"/>
      <c r="F23" s="6"/>
      <c r="G23" s="6"/>
      <c r="H23" s="9"/>
      <c r="Q23" t="s">
        <v>50</v>
      </c>
      <c r="R23" s="7"/>
      <c r="S23" s="6">
        <f>3.5+2.8+2.15+1.35+0.5+2.4+2.3+0.75+1.5</f>
        <v>17.25</v>
      </c>
      <c r="T23" s="6">
        <v>2.7</v>
      </c>
      <c r="U23" s="27">
        <f>1.8*2.5+1.4*2.5+0.9*2.1*2</f>
        <v>11.780000000000001</v>
      </c>
      <c r="V23" s="26">
        <f t="shared" si="2"/>
        <v>34.795000000000002</v>
      </c>
    </row>
    <row r="24" spans="1:22" ht="16.5" thickBot="1" x14ac:dyDescent="0.3">
      <c r="A24" s="7"/>
      <c r="B24" s="7"/>
      <c r="C24" s="7"/>
      <c r="D24" s="4"/>
      <c r="E24" s="4"/>
      <c r="F24" s="64" t="s">
        <v>2</v>
      </c>
      <c r="G24" s="65"/>
      <c r="H24" s="66"/>
      <c r="Q24" t="s">
        <v>76</v>
      </c>
      <c r="V24" s="26">
        <f>(4.41)-U24</f>
        <v>4.41</v>
      </c>
    </row>
    <row r="25" spans="1:22" x14ac:dyDescent="0.25">
      <c r="A25" s="7"/>
      <c r="B25" s="7"/>
      <c r="C25" s="7"/>
      <c r="D25" s="4"/>
      <c r="E25" s="4"/>
      <c r="F25" s="7"/>
      <c r="G25" s="7"/>
      <c r="H25" s="7"/>
      <c r="Q25" t="s">
        <v>77</v>
      </c>
      <c r="V25" s="26">
        <f>(3*2)-U25</f>
        <v>6</v>
      </c>
    </row>
    <row r="26" spans="1:22" x14ac:dyDescent="0.25">
      <c r="A26" s="7"/>
      <c r="B26" s="7"/>
      <c r="C26" s="7"/>
      <c r="D26" s="4"/>
      <c r="E26" s="4"/>
      <c r="F26" s="10" t="s">
        <v>0</v>
      </c>
      <c r="G26" s="10" t="s">
        <v>19</v>
      </c>
      <c r="H26" s="10" t="s">
        <v>25</v>
      </c>
    </row>
    <row r="27" spans="1:22" x14ac:dyDescent="0.25">
      <c r="A27" s="7"/>
      <c r="B27" s="7"/>
      <c r="C27" s="7"/>
      <c r="D27" s="4"/>
      <c r="E27" s="4"/>
      <c r="F27" cm="1">
        <f t="array" ref="F27:H27">_xlfn.GROUPBY(B8:C22,H8:H22,_xleta.SUM,,0)</f>
        <v>0</v>
      </c>
      <c r="G27">
        <v>0</v>
      </c>
      <c r="H27" s="9">
        <v>0</v>
      </c>
      <c r="Q27" s="18" t="s">
        <v>65</v>
      </c>
      <c r="R27" s="7"/>
      <c r="S27" s="6"/>
      <c r="T27" s="6"/>
      <c r="U27" s="27"/>
      <c r="V27" s="26"/>
    </row>
    <row r="28" spans="1:22" x14ac:dyDescent="0.25">
      <c r="A28" s="7"/>
      <c r="B28" s="7"/>
      <c r="C28" s="7"/>
      <c r="D28" s="4"/>
      <c r="E28" s="4"/>
      <c r="H28" s="9"/>
      <c r="Q28" t="s">
        <v>49</v>
      </c>
      <c r="R28" s="7" t="s">
        <v>66</v>
      </c>
      <c r="S28" s="6">
        <v>3</v>
      </c>
      <c r="T28" s="6">
        <v>2.1</v>
      </c>
      <c r="U28" s="27">
        <f>1.8*2.02</f>
        <v>3.6360000000000001</v>
      </c>
      <c r="V28" s="26">
        <f>S28*T28-U28</f>
        <v>2.6640000000000006</v>
      </c>
    </row>
    <row r="29" spans="1:22" x14ac:dyDescent="0.25">
      <c r="A29" s="7"/>
      <c r="B29" s="7"/>
      <c r="C29" s="7"/>
      <c r="D29" s="4"/>
      <c r="E29" s="4"/>
      <c r="H29" s="9"/>
      <c r="Q29" t="s">
        <v>49</v>
      </c>
      <c r="R29" s="7" t="s">
        <v>67</v>
      </c>
      <c r="S29" s="6">
        <v>1.65</v>
      </c>
      <c r="T29" s="6">
        <v>2.2999999999999998</v>
      </c>
      <c r="U29" s="27">
        <f t="shared" ref="U29" si="3">1.8*2.02</f>
        <v>3.6360000000000001</v>
      </c>
      <c r="V29" s="26">
        <f>S29*T29-U29</f>
        <v>0.15899999999999936</v>
      </c>
    </row>
    <row r="30" spans="1:22" x14ac:dyDescent="0.25">
      <c r="Q30" t="s">
        <v>49</v>
      </c>
      <c r="R30" s="7" t="s">
        <v>68</v>
      </c>
      <c r="S30" s="25">
        <v>7.5</v>
      </c>
      <c r="T30" s="6">
        <v>2.35</v>
      </c>
      <c r="U30" s="27">
        <f>1.4*1.31*2</f>
        <v>3.6679999999999997</v>
      </c>
      <c r="V30" s="26">
        <f>S30*T30-U30</f>
        <v>13.957000000000001</v>
      </c>
    </row>
    <row r="31" spans="1:22" x14ac:dyDescent="0.25">
      <c r="Q31" t="s">
        <v>49</v>
      </c>
      <c r="R31" s="7" t="s">
        <v>69</v>
      </c>
      <c r="S31" s="6">
        <v>7.25</v>
      </c>
      <c r="T31" s="6">
        <v>2.5</v>
      </c>
      <c r="U31" s="27">
        <f>0.67*0.75+1.4*1.46*2</f>
        <v>4.5905000000000005</v>
      </c>
      <c r="V31" s="26">
        <f>S31*T31-U31</f>
        <v>13.5345</v>
      </c>
    </row>
    <row r="32" spans="1:22" x14ac:dyDescent="0.25">
      <c r="Q32" t="s">
        <v>49</v>
      </c>
      <c r="R32" s="7" t="s">
        <v>70</v>
      </c>
      <c r="S32" s="6"/>
      <c r="T32" s="6"/>
      <c r="U32" s="27"/>
      <c r="V32" s="26">
        <f>(3*3.6+3.1*3.1)-U32</f>
        <v>20.410000000000004</v>
      </c>
    </row>
    <row r="33" spans="1:22" x14ac:dyDescent="0.25">
      <c r="Q33" t="s">
        <v>50</v>
      </c>
      <c r="R33" s="7"/>
      <c r="S33" s="6"/>
      <c r="T33" s="6"/>
      <c r="U33" s="27">
        <f>1.4*2*1.9+0.9*2.1*6</f>
        <v>16.66</v>
      </c>
      <c r="V33" s="26">
        <f>(3.1*2.1+0.4*2.2+0.2*2.2+0.4*2.2+0.3*2.2+6.85*3+0.2*3+0.4*3+1.8*2.7*2+3.65*3+7.3*3.4+5*3+1*3.3)-U33</f>
        <v>78.850000000000009</v>
      </c>
    </row>
    <row r="34" spans="1:22" x14ac:dyDescent="0.25">
      <c r="A34" s="62" t="s">
        <v>28</v>
      </c>
      <c r="B34" s="63"/>
      <c r="C34" s="7"/>
      <c r="D34" s="4"/>
      <c r="E34" s="4"/>
      <c r="F34" s="6"/>
      <c r="G34" s="6"/>
      <c r="H34" s="9"/>
      <c r="Q34" t="s">
        <v>79</v>
      </c>
      <c r="R34" s="7" t="s">
        <v>71</v>
      </c>
      <c r="S34" s="6"/>
      <c r="T34" s="6"/>
      <c r="U34" s="27"/>
      <c r="V34" s="26">
        <f>(4+3.5)*7.7</f>
        <v>57.75</v>
      </c>
    </row>
    <row r="35" spans="1:22" ht="15.75" x14ac:dyDescent="0.25">
      <c r="D35" s="14"/>
      <c r="E35" s="14"/>
      <c r="F35" s="14"/>
      <c r="G35" s="6"/>
      <c r="H35" s="9"/>
      <c r="Q35" t="s">
        <v>79</v>
      </c>
      <c r="R35" s="7" t="s">
        <v>72</v>
      </c>
      <c r="V35" s="26">
        <f>(5.7+6.8)*3.8</f>
        <v>47.5</v>
      </c>
    </row>
    <row r="36" spans="1:22" x14ac:dyDescent="0.25">
      <c r="A36" t="s">
        <v>31</v>
      </c>
      <c r="B36" s="12"/>
      <c r="C36" s="12"/>
      <c r="D36" s="4"/>
      <c r="E36" s="4"/>
      <c r="F36" s="6"/>
      <c r="G36" s="6"/>
      <c r="H36" s="13">
        <f t="shared" ref="H36:H38" si="4">F36*G36*(E36*D36*10^-6)</f>
        <v>0</v>
      </c>
      <c r="Q36" t="s">
        <v>79</v>
      </c>
      <c r="R36" s="7" t="s">
        <v>73</v>
      </c>
      <c r="S36" s="25"/>
      <c r="T36" s="25"/>
      <c r="U36" s="27"/>
      <c r="V36" s="26">
        <f>(5.7+6.8)*5.2</f>
        <v>65</v>
      </c>
    </row>
    <row r="37" spans="1:22" x14ac:dyDescent="0.25">
      <c r="A37" t="s">
        <v>18</v>
      </c>
      <c r="B37" s="12"/>
      <c r="C37" s="12"/>
      <c r="D37" s="22"/>
      <c r="E37" s="22"/>
      <c r="F37" s="22"/>
      <c r="G37" s="6"/>
      <c r="H37" s="13">
        <f t="shared" si="4"/>
        <v>0</v>
      </c>
      <c r="Q37" t="s">
        <v>79</v>
      </c>
      <c r="R37" s="7" t="s">
        <v>74</v>
      </c>
      <c r="S37" s="6"/>
      <c r="T37" s="6"/>
      <c r="U37" s="27"/>
      <c r="V37" s="26">
        <f>(6.8+6.8)*1.6+(6.7+3.4)*3</f>
        <v>52.06</v>
      </c>
    </row>
    <row r="38" spans="1:22" x14ac:dyDescent="0.25">
      <c r="A38" t="s">
        <v>32</v>
      </c>
      <c r="B38" s="12"/>
      <c r="C38" s="12"/>
      <c r="D38" s="4"/>
      <c r="E38" s="4"/>
      <c r="F38" s="4"/>
      <c r="G38" s="6"/>
      <c r="H38" s="13">
        <f t="shared" si="4"/>
        <v>0</v>
      </c>
      <c r="R38" s="7"/>
      <c r="S38" s="6"/>
      <c r="T38" s="6"/>
      <c r="U38" s="27"/>
      <c r="V38" s="26"/>
    </row>
    <row r="39" spans="1:22" x14ac:dyDescent="0.25">
      <c r="C39" s="9"/>
      <c r="D39" s="6"/>
      <c r="E39" s="6"/>
      <c r="F39" s="4"/>
      <c r="G39" s="6"/>
      <c r="H39" s="9"/>
      <c r="R39" s="7"/>
      <c r="S39" s="6"/>
      <c r="T39" s="6"/>
      <c r="U39" s="27"/>
      <c r="V39" s="26"/>
    </row>
    <row r="40" spans="1:22" x14ac:dyDescent="0.25">
      <c r="C40" s="9"/>
      <c r="F40" s="4"/>
      <c r="G40" s="6"/>
      <c r="H40" s="9"/>
      <c r="S40" s="6"/>
      <c r="T40" s="6"/>
      <c r="U40" s="27"/>
      <c r="V40" s="26"/>
    </row>
    <row r="41" spans="1:22" x14ac:dyDescent="0.25">
      <c r="A41" s="1"/>
      <c r="B41" s="1"/>
      <c r="C41" s="16"/>
      <c r="S41" s="6"/>
      <c r="T41" s="6"/>
      <c r="V41" s="26"/>
    </row>
    <row r="42" spans="1:22" x14ac:dyDescent="0.25">
      <c r="A42" s="1"/>
      <c r="B42" s="1"/>
      <c r="C42" s="16"/>
      <c r="S42" s="6"/>
      <c r="T42" s="6"/>
      <c r="V42" s="26"/>
    </row>
    <row r="43" spans="1:22" x14ac:dyDescent="0.25">
      <c r="A43" s="7"/>
      <c r="B43" s="7"/>
      <c r="C43" s="17"/>
      <c r="D43" s="4"/>
      <c r="E43" s="4"/>
      <c r="S43" s="4"/>
      <c r="T43" s="6"/>
      <c r="V43" s="26"/>
    </row>
    <row r="44" spans="1:22" x14ac:dyDescent="0.25">
      <c r="A44" s="7"/>
      <c r="B44" s="7"/>
      <c r="C44" s="17"/>
      <c r="D44" s="4"/>
      <c r="E44" s="4"/>
      <c r="S44" s="4"/>
      <c r="T44" s="6"/>
      <c r="V44" s="26"/>
    </row>
    <row r="45" spans="1:22" x14ac:dyDescent="0.25">
      <c r="D45" s="4"/>
      <c r="E45" s="4"/>
      <c r="S45" s="4"/>
      <c r="T45" s="6"/>
      <c r="V45" s="26"/>
    </row>
    <row r="46" spans="1:22" x14ac:dyDescent="0.25">
      <c r="D46" s="4"/>
      <c r="E46" s="4"/>
      <c r="F46" s="6"/>
      <c r="G46" s="6"/>
      <c r="H46" s="9"/>
      <c r="S46" s="4"/>
      <c r="T46" s="6"/>
      <c r="V46" s="26"/>
    </row>
    <row r="47" spans="1:22" x14ac:dyDescent="0.25">
      <c r="D47" s="4"/>
      <c r="E47" s="4"/>
      <c r="F47" s="6"/>
      <c r="G47" s="6"/>
      <c r="H47" s="9"/>
      <c r="S47" s="4"/>
      <c r="T47" s="6"/>
      <c r="V47" s="26"/>
    </row>
    <row r="48" spans="1:22" ht="15.75" customHeight="1" thickBot="1" x14ac:dyDescent="0.3">
      <c r="F48" s="8"/>
      <c r="G48" s="8"/>
      <c r="I48" s="2"/>
      <c r="R48" s="28"/>
    </row>
    <row r="49" spans="6:22" ht="15.75" customHeight="1" thickBot="1" x14ac:dyDescent="0.3">
      <c r="F49" s="8"/>
      <c r="G49" s="8"/>
      <c r="O49" s="4"/>
      <c r="T49" s="55" t="s">
        <v>2</v>
      </c>
      <c r="U49" s="56"/>
      <c r="V49" s="57"/>
    </row>
    <row r="50" spans="6:22" x14ac:dyDescent="0.25">
      <c r="F50" s="8"/>
      <c r="G50" s="8"/>
      <c r="O50" s="4"/>
      <c r="Q50" s="7" t="str" cm="1">
        <f t="array" ref="Q50:R60">_xlfn.GROUPBY(Q7:Q37,V7:V37,_xleta.SUM,,0)</f>
        <v>Cloisons</v>
      </c>
      <c r="R50">
        <v>195.78500000000003</v>
      </c>
      <c r="V50" s="47">
        <f ca="1">SUMIF($Q$6:$Q$47,#REF!,$V$7:$V$47)</f>
        <v>0</v>
      </c>
    </row>
    <row r="51" spans="6:22" x14ac:dyDescent="0.25">
      <c r="F51" s="8"/>
      <c r="G51" s="8"/>
      <c r="Q51" t="str">
        <v>Doublage Int fermacell</v>
      </c>
      <c r="R51">
        <v>16.625</v>
      </c>
      <c r="V51" s="47"/>
    </row>
    <row r="52" spans="6:22" x14ac:dyDescent="0.25">
      <c r="F52" s="8"/>
      <c r="G52" s="8"/>
      <c r="O52" s="4"/>
      <c r="Q52" t="str">
        <v>Doublage parement</v>
      </c>
      <c r="R52">
        <v>63.004999999999995</v>
      </c>
      <c r="V52" s="47"/>
    </row>
    <row r="53" spans="6:22" x14ac:dyDescent="0.25">
      <c r="F53" s="8"/>
      <c r="G53" s="8"/>
      <c r="Q53" t="str">
        <v>Doublage périphérique</v>
      </c>
      <c r="R53">
        <v>304.80359999999996</v>
      </c>
      <c r="V53" s="28"/>
    </row>
    <row r="54" spans="6:22" x14ac:dyDescent="0.25">
      <c r="F54" s="8"/>
      <c r="G54" s="8"/>
      <c r="O54" s="4"/>
      <c r="Q54" t="str">
        <v>Plafond ext</v>
      </c>
      <c r="R54">
        <v>6</v>
      </c>
      <c r="V54" s="47"/>
    </row>
    <row r="55" spans="6:22" s="68" customFormat="1" ht="15" customHeight="1" x14ac:dyDescent="0.25">
      <c r="F55" s="67"/>
      <c r="G55" s="67"/>
      <c r="J55" s="69"/>
      <c r="K55" s="69"/>
      <c r="L55" s="69"/>
      <c r="O55" s="70"/>
      <c r="Q55" s="68" t="str">
        <v>Plafonds 14mm</v>
      </c>
      <c r="R55" s="68">
        <v>36.03</v>
      </c>
      <c r="T55" s="70"/>
    </row>
    <row r="56" spans="6:22" x14ac:dyDescent="0.25">
      <c r="F56" s="8"/>
      <c r="G56" s="8"/>
      <c r="I56" s="1"/>
      <c r="J56" s="1"/>
      <c r="K56" s="1"/>
      <c r="L56" s="1"/>
      <c r="O56" s="4"/>
      <c r="Q56" t="str">
        <v>Plafonds 29mm</v>
      </c>
      <c r="R56">
        <v>51.704999999999998</v>
      </c>
    </row>
    <row r="57" spans="6:22" x14ac:dyDescent="0.25">
      <c r="I57" s="1"/>
      <c r="Q57" t="str">
        <v>Plafonds toit</v>
      </c>
      <c r="R57">
        <v>222.31</v>
      </c>
    </row>
    <row r="58" spans="6:22" x14ac:dyDescent="0.25">
      <c r="Q58" t="str">
        <v>R+1</v>
      </c>
      <c r="R58">
        <v>0</v>
      </c>
    </row>
    <row r="59" spans="6:22" x14ac:dyDescent="0.25">
      <c r="Q59" t="str">
        <v>Rez-de-chaussée</v>
      </c>
      <c r="R59">
        <v>0</v>
      </c>
    </row>
    <row r="60" spans="6:22" x14ac:dyDescent="0.25">
      <c r="Q60">
        <v>0</v>
      </c>
      <c r="R60">
        <v>0</v>
      </c>
    </row>
    <row r="62" spans="6:22" x14ac:dyDescent="0.25">
      <c r="Q62" s="10" t="s">
        <v>0</v>
      </c>
      <c r="R62" s="29"/>
      <c r="S62" s="10" t="s">
        <v>1</v>
      </c>
      <c r="T62" s="10" t="s">
        <v>38</v>
      </c>
      <c r="U62" s="50" t="s">
        <v>39</v>
      </c>
      <c r="V62" s="50"/>
    </row>
    <row r="64" spans="6:22" x14ac:dyDescent="0.25">
      <c r="Q64" s="30" t="s">
        <v>40</v>
      </c>
      <c r="R64" s="31"/>
      <c r="S64" s="32">
        <f>R52*2</f>
        <v>126.00999999999999</v>
      </c>
      <c r="T64" s="33" t="s">
        <v>41</v>
      </c>
      <c r="U64" s="51" t="s">
        <v>42</v>
      </c>
      <c r="V64" s="52"/>
    </row>
    <row r="65" spans="17:22" x14ac:dyDescent="0.25">
      <c r="Q65" s="35" t="s">
        <v>43</v>
      </c>
      <c r="R65" s="36"/>
      <c r="S65" s="37">
        <f>V51*2+V52*4+V53*4</f>
        <v>0</v>
      </c>
      <c r="T65" s="38" t="s">
        <v>41</v>
      </c>
      <c r="U65" s="53"/>
      <c r="V65" s="54"/>
    </row>
    <row r="67" spans="17:22" x14ac:dyDescent="0.25">
      <c r="Q67" s="40" t="s">
        <v>78</v>
      </c>
      <c r="R67" s="41"/>
      <c r="S67" s="42">
        <f ca="1">(SUM(V50:V52)+ROUNDUP(0.04*V53,1)+V54)*(1+U67)</f>
        <v>0</v>
      </c>
      <c r="T67" s="49" t="s">
        <v>44</v>
      </c>
      <c r="U67" s="43">
        <v>0.1</v>
      </c>
      <c r="V67" s="44" t="s">
        <v>45</v>
      </c>
    </row>
    <row r="69" spans="17:22" x14ac:dyDescent="0.25">
      <c r="Q69" s="30" t="s">
        <v>46</v>
      </c>
      <c r="R69" s="31"/>
      <c r="S69" s="31"/>
      <c r="T69" s="33"/>
      <c r="U69" s="33"/>
      <c r="V69" s="34"/>
    </row>
    <row r="70" spans="17:22" x14ac:dyDescent="0.25">
      <c r="Q70" s="45" t="s">
        <v>47</v>
      </c>
      <c r="S70">
        <f>V53*1</f>
        <v>0</v>
      </c>
      <c r="T70" s="4" t="s">
        <v>41</v>
      </c>
      <c r="U70" s="4"/>
      <c r="V70" s="48"/>
    </row>
    <row r="71" spans="17:22" x14ac:dyDescent="0.25">
      <c r="Q71" s="46" t="s">
        <v>48</v>
      </c>
      <c r="R71" s="36"/>
      <c r="S71" s="36">
        <f>V53*2</f>
        <v>0</v>
      </c>
      <c r="T71" s="38" t="s">
        <v>41</v>
      </c>
      <c r="U71" s="38"/>
      <c r="V71" s="39"/>
    </row>
    <row r="88" spans="1:8" ht="21" x14ac:dyDescent="0.35">
      <c r="A88" s="3"/>
      <c r="B88" s="3"/>
      <c r="C88" s="3"/>
      <c r="D88" s="3"/>
      <c r="E88" s="3"/>
      <c r="F88" s="3"/>
      <c r="G88" s="3"/>
      <c r="H88" s="3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</sheetData>
  <mergeCells count="13">
    <mergeCell ref="I2:P2"/>
    <mergeCell ref="L4:M4"/>
    <mergeCell ref="I6:J6"/>
    <mergeCell ref="A2:H2"/>
    <mergeCell ref="D4:E4"/>
    <mergeCell ref="A6:B6"/>
    <mergeCell ref="A34:B34"/>
    <mergeCell ref="F24:H24"/>
    <mergeCell ref="U62:V62"/>
    <mergeCell ref="U64:V64"/>
    <mergeCell ref="U65:V65"/>
    <mergeCell ref="T49:V49"/>
    <mergeCell ref="Q2:V2"/>
  </mergeCells>
  <phoneticPr fontId="8" type="noConversion"/>
  <conditionalFormatting sqref="P8">
    <cfRule type="cellIs" dxfId="2" priority="2" operator="equal">
      <formula>0</formula>
    </cfRule>
  </conditionalFormatting>
  <conditionalFormatting sqref="V5:V11 H8:H29 V13:V25 V27:V47 H34:H40 H46:H47">
    <cfRule type="cellIs" dxfId="1" priority="3" operator="equal">
      <formula>0</formula>
    </cfRule>
  </conditionalFormatting>
  <dataValidations disablePrompts="1" count="2">
    <dataValidation type="list" allowBlank="1" showInputMessage="1" showErrorMessage="1" sqref="C36:C38 K8 C9:C22" xr:uid="{BAF9EAED-BB13-494C-8839-21EFD2E6FA4D}">
      <formula1>$K$13:$K$15</formula1>
    </dataValidation>
    <dataValidation type="list" allowBlank="1" showInputMessage="1" showErrorMessage="1" sqref="B36:B38 J8 B9:B22" xr:uid="{A0020755-1BD1-4643-ADF0-5245040557EB}">
      <formula1>$J$13:$J$15</formula1>
    </dataValidation>
  </dataValidations>
  <pageMargins left="0.7" right="0.7" top="0.75" bottom="0.75" header="0.3" footer="0.3"/>
  <pageSetup paperSize="9" orientation="portrait" horizontalDpi="0" verticalDpi="0" r:id="rId1"/>
  <headerFooter>
    <oddHeader>&amp;L
&amp;C&amp;"-,Gras"&amp;20METRE QUANTITATIF - [PROJET]</oddHeader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168D4BAB-DA64-40D6-9631-A6EB625D9852}">
          <x14:formula1>
            <xm:f>Paramétrages!$B$4:$B$6</xm:f>
          </x14:formula1>
          <xm:sqref>B8</xm:sqref>
        </x14:dataValidation>
        <x14:dataValidation type="list" allowBlank="1" showInputMessage="1" showErrorMessage="1" xr:uid="{286E8FDB-71BA-4E08-9E29-619489D5F50F}">
          <x14:formula1>
            <xm:f>Paramétrages!$C$4:$C$6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1284-A5C3-473D-B6D6-DEB3A24BA7A8}">
  <dimension ref="A2:O93"/>
  <sheetViews>
    <sheetView view="pageLayout" zoomScaleNormal="100" workbookViewId="0">
      <selection activeCell="C18" sqref="C18"/>
    </sheetView>
  </sheetViews>
  <sheetFormatPr baseColWidth="10" defaultRowHeight="15" x14ac:dyDescent="0.25"/>
  <cols>
    <col min="1" max="1" width="14.85546875" customWidth="1"/>
    <col min="2" max="2" width="13.28515625" customWidth="1"/>
    <col min="3" max="3" width="9.28515625" customWidth="1"/>
    <col min="4" max="5" width="6" customWidth="1"/>
    <col min="8" max="8" width="13.5703125" customWidth="1"/>
  </cols>
  <sheetData>
    <row r="2" spans="1:12" ht="15.75" customHeigh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5.75" customHeight="1" x14ac:dyDescent="0.25">
      <c r="B3" s="5" t="s">
        <v>0</v>
      </c>
      <c r="C3" s="5" t="s">
        <v>22</v>
      </c>
    </row>
    <row r="4" spans="1:12" x14ac:dyDescent="0.25">
      <c r="A4" s="19"/>
      <c r="B4" t="s">
        <v>23</v>
      </c>
      <c r="C4" t="s">
        <v>20</v>
      </c>
      <c r="D4" s="20"/>
      <c r="E4" s="20"/>
      <c r="F4" s="19"/>
      <c r="G4" s="19"/>
      <c r="H4" s="19"/>
    </row>
    <row r="5" spans="1:12" x14ac:dyDescent="0.25">
      <c r="A5" s="19"/>
      <c r="B5" t="s">
        <v>26</v>
      </c>
      <c r="C5" t="s">
        <v>21</v>
      </c>
      <c r="D5" s="19"/>
      <c r="E5" s="19"/>
      <c r="F5" s="19"/>
      <c r="G5" s="19"/>
      <c r="H5" s="19"/>
    </row>
    <row r="6" spans="1:12" x14ac:dyDescent="0.25">
      <c r="A6" s="20"/>
      <c r="B6" t="s">
        <v>24</v>
      </c>
      <c r="C6" t="s">
        <v>27</v>
      </c>
      <c r="D6" s="19"/>
      <c r="E6" s="19"/>
      <c r="F6" s="19"/>
      <c r="G6" s="19"/>
      <c r="H6" s="19"/>
    </row>
    <row r="7" spans="1:12" x14ac:dyDescent="0.25">
      <c r="A7" s="19"/>
      <c r="B7" s="19"/>
      <c r="C7" s="19"/>
      <c r="D7" s="19"/>
      <c r="E7" s="19"/>
      <c r="F7" s="19"/>
      <c r="G7" s="19"/>
      <c r="H7" s="19"/>
    </row>
    <row r="8" spans="1:12" x14ac:dyDescent="0.25">
      <c r="A8" s="7"/>
      <c r="B8" s="7"/>
      <c r="C8" s="7"/>
      <c r="D8" s="4"/>
      <c r="E8" s="4"/>
      <c r="F8" s="6"/>
      <c r="G8" s="6"/>
      <c r="H8" s="9"/>
    </row>
    <row r="9" spans="1:12" x14ac:dyDescent="0.25">
      <c r="B9" s="7"/>
      <c r="C9" s="7"/>
      <c r="D9" s="4"/>
      <c r="E9" s="4"/>
      <c r="F9" s="6"/>
      <c r="G9" s="6"/>
      <c r="H9" s="9"/>
    </row>
    <row r="10" spans="1:12" x14ac:dyDescent="0.25">
      <c r="B10" s="7"/>
      <c r="C10" s="7"/>
      <c r="D10" s="4"/>
      <c r="E10" s="4"/>
      <c r="F10" s="6"/>
      <c r="G10" s="6"/>
      <c r="H10" s="9"/>
    </row>
    <row r="11" spans="1:12" x14ac:dyDescent="0.25">
      <c r="B11" s="7"/>
      <c r="C11" s="7"/>
      <c r="D11" s="4"/>
      <c r="E11" s="4"/>
      <c r="F11" s="6"/>
      <c r="G11" s="6"/>
      <c r="H11" s="9"/>
    </row>
    <row r="12" spans="1:12" x14ac:dyDescent="0.25">
      <c r="A12" s="7"/>
      <c r="B12" s="7"/>
      <c r="C12" s="7"/>
      <c r="D12" s="4"/>
      <c r="E12" s="4"/>
      <c r="F12" s="6"/>
      <c r="G12" s="6"/>
      <c r="H12" s="9"/>
    </row>
    <row r="13" spans="1:12" x14ac:dyDescent="0.25">
      <c r="A13" s="7"/>
      <c r="B13" s="7"/>
      <c r="C13" s="7"/>
      <c r="D13" s="4"/>
      <c r="E13" s="4"/>
      <c r="F13" s="6"/>
      <c r="G13" s="6"/>
      <c r="H13" s="9"/>
    </row>
    <row r="14" spans="1:12" x14ac:dyDescent="0.25">
      <c r="A14" s="7"/>
      <c r="B14" s="7"/>
      <c r="C14" s="7"/>
      <c r="D14" s="4"/>
      <c r="E14" s="4"/>
      <c r="F14" s="6"/>
      <c r="G14" s="6"/>
      <c r="H14" s="9"/>
    </row>
    <row r="15" spans="1:12" x14ac:dyDescent="0.25">
      <c r="A15" s="7"/>
      <c r="B15" s="7"/>
      <c r="C15" s="7"/>
      <c r="D15" s="4"/>
      <c r="E15" s="4"/>
      <c r="F15" s="6"/>
      <c r="G15" s="6"/>
      <c r="H15" s="9"/>
    </row>
    <row r="16" spans="1:12" x14ac:dyDescent="0.25">
      <c r="A16" s="7"/>
      <c r="B16" s="7"/>
      <c r="C16" s="7"/>
      <c r="D16" s="4"/>
      <c r="E16" s="4"/>
      <c r="F16" s="6"/>
      <c r="G16" s="6"/>
      <c r="H16" s="9"/>
    </row>
    <row r="17" spans="1:8" x14ac:dyDescent="0.25">
      <c r="B17" s="7"/>
      <c r="C17" s="7"/>
      <c r="D17" s="4"/>
      <c r="E17" s="4"/>
      <c r="F17" s="6"/>
      <c r="G17" s="6"/>
      <c r="H17" s="9"/>
    </row>
    <row r="18" spans="1:8" x14ac:dyDescent="0.25">
      <c r="A18" s="7"/>
      <c r="B18" s="7"/>
      <c r="C18" s="7"/>
      <c r="D18" s="4"/>
      <c r="E18" s="4"/>
      <c r="F18" s="6"/>
      <c r="G18" s="6"/>
      <c r="H18" s="9"/>
    </row>
    <row r="19" spans="1:8" x14ac:dyDescent="0.25">
      <c r="A19" s="7"/>
      <c r="B19" s="7"/>
      <c r="C19" s="7"/>
      <c r="D19" s="4"/>
      <c r="E19" s="4"/>
      <c r="F19" s="6"/>
      <c r="G19" s="6"/>
      <c r="H19" s="9"/>
    </row>
    <row r="20" spans="1:8" x14ac:dyDescent="0.25">
      <c r="A20" s="7"/>
      <c r="B20" s="7"/>
      <c r="C20" s="7"/>
      <c r="D20" s="4"/>
      <c r="E20" s="4"/>
      <c r="F20" s="6"/>
      <c r="G20" s="6"/>
      <c r="H20" s="9"/>
    </row>
    <row r="21" spans="1:8" x14ac:dyDescent="0.25">
      <c r="A21" s="7"/>
      <c r="B21" s="7"/>
      <c r="C21" s="7"/>
      <c r="D21" s="4"/>
      <c r="E21" s="4"/>
      <c r="F21" s="6"/>
      <c r="G21" s="6"/>
      <c r="H21" s="9"/>
    </row>
    <row r="22" spans="1:8" x14ac:dyDescent="0.25">
      <c r="A22" s="7"/>
      <c r="B22" s="7"/>
      <c r="C22" s="7"/>
      <c r="D22" s="4"/>
      <c r="E22" s="4"/>
      <c r="F22" s="6"/>
      <c r="G22" s="6"/>
      <c r="H22" s="9"/>
    </row>
    <row r="23" spans="1:8" x14ac:dyDescent="0.25">
      <c r="F23" s="6"/>
      <c r="G23" s="6"/>
      <c r="H23" s="9"/>
    </row>
    <row r="24" spans="1:8" x14ac:dyDescent="0.25">
      <c r="A24" s="20"/>
      <c r="B24" s="20"/>
      <c r="C24" s="7"/>
      <c r="D24" s="4"/>
      <c r="E24" s="4"/>
      <c r="F24" s="6"/>
      <c r="G24" s="6"/>
      <c r="H24" s="9"/>
    </row>
    <row r="25" spans="1:8" ht="15.75" x14ac:dyDescent="0.25">
      <c r="D25" s="14"/>
      <c r="E25" s="14"/>
      <c r="F25" s="14"/>
      <c r="G25" s="6"/>
      <c r="H25" s="9"/>
    </row>
    <row r="26" spans="1:8" x14ac:dyDescent="0.25">
      <c r="D26" s="4"/>
      <c r="E26" s="4"/>
      <c r="F26" s="6"/>
      <c r="G26" s="6"/>
      <c r="H26" s="9"/>
    </row>
    <row r="27" spans="1:8" x14ac:dyDescent="0.25">
      <c r="D27" s="15"/>
      <c r="E27" s="15"/>
      <c r="F27" s="2"/>
      <c r="G27" s="6"/>
      <c r="H27" s="9"/>
    </row>
    <row r="28" spans="1:8" x14ac:dyDescent="0.25">
      <c r="G28" s="6"/>
      <c r="H28" s="9"/>
    </row>
    <row r="29" spans="1:8" x14ac:dyDescent="0.25">
      <c r="A29" s="20"/>
      <c r="B29" s="20"/>
      <c r="D29" s="11"/>
      <c r="E29" s="11"/>
      <c r="F29" s="4"/>
      <c r="G29" s="6"/>
      <c r="H29" s="9"/>
    </row>
    <row r="30" spans="1:8" x14ac:dyDescent="0.25">
      <c r="C30" s="9"/>
      <c r="D30" s="11"/>
      <c r="E30" s="11"/>
      <c r="F30" s="4"/>
      <c r="G30" s="6"/>
      <c r="H30" s="9"/>
    </row>
    <row r="31" spans="1:8" x14ac:dyDescent="0.25">
      <c r="C31" s="9"/>
      <c r="D31" s="11"/>
      <c r="E31" s="11"/>
      <c r="F31" s="4"/>
      <c r="G31" s="6"/>
      <c r="H31" s="9"/>
    </row>
    <row r="32" spans="1:8" x14ac:dyDescent="0.25">
      <c r="C32" s="9"/>
      <c r="G32" s="6"/>
      <c r="H32" s="9"/>
    </row>
    <row r="33" spans="1:15" x14ac:dyDescent="0.25">
      <c r="C33" s="9"/>
      <c r="D33" s="8"/>
      <c r="E33" s="8"/>
      <c r="G33" s="6"/>
      <c r="H33" s="9"/>
    </row>
    <row r="34" spans="1:15" x14ac:dyDescent="0.25">
      <c r="C34" s="9"/>
      <c r="F34" s="4"/>
      <c r="G34" s="6"/>
      <c r="H34" s="9"/>
    </row>
    <row r="35" spans="1:15" x14ac:dyDescent="0.25">
      <c r="A35" s="1"/>
      <c r="B35" s="1"/>
      <c r="C35" s="16"/>
      <c r="F35" s="4"/>
      <c r="G35" s="6"/>
      <c r="H35" s="9"/>
    </row>
    <row r="36" spans="1:15" x14ac:dyDescent="0.25">
      <c r="A36" s="1"/>
      <c r="B36" s="1"/>
      <c r="C36" s="16"/>
      <c r="F36" s="4"/>
      <c r="G36" s="6"/>
      <c r="H36" s="9"/>
    </row>
    <row r="37" spans="1:15" x14ac:dyDescent="0.25">
      <c r="A37" s="7"/>
      <c r="B37" s="7"/>
      <c r="C37" s="17"/>
      <c r="D37" s="4"/>
      <c r="E37" s="4"/>
      <c r="F37" s="6"/>
      <c r="G37" s="6"/>
      <c r="H37" s="9"/>
    </row>
    <row r="38" spans="1:15" x14ac:dyDescent="0.25">
      <c r="A38" s="7"/>
      <c r="B38" s="7"/>
      <c r="C38" s="17"/>
      <c r="D38" s="4"/>
      <c r="E38" s="4"/>
      <c r="F38" s="6"/>
      <c r="G38" s="6"/>
      <c r="H38" s="9"/>
    </row>
    <row r="39" spans="1:15" ht="15.75" x14ac:dyDescent="0.25">
      <c r="A39" s="21"/>
      <c r="B39" s="21"/>
      <c r="C39" s="21"/>
      <c r="D39" s="4"/>
      <c r="E39" s="4"/>
      <c r="F39" s="6"/>
      <c r="G39" s="6"/>
      <c r="H39" s="9"/>
    </row>
    <row r="40" spans="1:15" x14ac:dyDescent="0.25">
      <c r="A40" s="7"/>
      <c r="B40" s="7"/>
      <c r="C40" s="7"/>
      <c r="D40" s="4"/>
      <c r="E40" s="4"/>
      <c r="F40" s="6"/>
      <c r="G40" s="6"/>
      <c r="H40" s="9"/>
    </row>
    <row r="41" spans="1:15" x14ac:dyDescent="0.25">
      <c r="A41" s="22"/>
      <c r="B41" s="22"/>
      <c r="C41" s="22"/>
      <c r="D41" s="4"/>
      <c r="E41" s="4"/>
      <c r="F41" s="6"/>
      <c r="G41" s="6"/>
      <c r="H41" s="9"/>
    </row>
    <row r="42" spans="1:15" ht="15.75" customHeight="1" x14ac:dyDescent="0.25">
      <c r="C42" s="11"/>
      <c r="F42" s="8"/>
      <c r="G42" s="8"/>
      <c r="I42" s="2"/>
    </row>
    <row r="43" spans="1:15" ht="15.75" customHeight="1" x14ac:dyDescent="0.25">
      <c r="C43" s="9"/>
      <c r="F43" s="8"/>
      <c r="G43" s="8"/>
      <c r="O43" s="4"/>
    </row>
    <row r="44" spans="1:15" x14ac:dyDescent="0.25">
      <c r="F44" s="8"/>
      <c r="G44" s="8"/>
      <c r="O44" s="4"/>
    </row>
    <row r="45" spans="1:15" x14ac:dyDescent="0.25">
      <c r="F45" s="8"/>
      <c r="G45" s="8"/>
    </row>
    <row r="46" spans="1:15" x14ac:dyDescent="0.25">
      <c r="F46" s="8"/>
      <c r="G46" s="8"/>
      <c r="O46" s="4"/>
    </row>
    <row r="47" spans="1:15" x14ac:dyDescent="0.25">
      <c r="F47" s="8"/>
      <c r="G47" s="8"/>
    </row>
    <row r="48" spans="1:15" x14ac:dyDescent="0.25">
      <c r="F48" s="8"/>
      <c r="G48" s="8"/>
      <c r="O48" s="4"/>
    </row>
    <row r="49" spans="6:15" x14ac:dyDescent="0.25">
      <c r="F49" s="8"/>
      <c r="G49" s="8"/>
      <c r="J49" s="1"/>
      <c r="K49" s="1"/>
      <c r="L49" s="1"/>
      <c r="O49" s="4"/>
    </row>
    <row r="50" spans="6:15" x14ac:dyDescent="0.25">
      <c r="F50" s="8"/>
      <c r="G50" s="8"/>
      <c r="I50" s="1"/>
      <c r="J50" s="1"/>
      <c r="K50" s="1"/>
      <c r="L50" s="1"/>
      <c r="O50" s="4"/>
    </row>
    <row r="51" spans="6:15" x14ac:dyDescent="0.25">
      <c r="I51" s="1"/>
    </row>
    <row r="82" spans="1:8" ht="21" x14ac:dyDescent="0.35">
      <c r="A82" s="3"/>
      <c r="B82" s="3"/>
      <c r="C82" s="3"/>
      <c r="D82" s="3"/>
      <c r="E82" s="3"/>
      <c r="F82" s="3"/>
      <c r="G82" s="3"/>
      <c r="H82" s="3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92" spans="1:8" x14ac:dyDescent="0.25">
      <c r="A92" s="1"/>
      <c r="B92" s="1"/>
      <c r="C92" s="1"/>
      <c r="D92" s="1"/>
      <c r="E92" s="1"/>
    </row>
    <row r="93" spans="1:8" x14ac:dyDescent="0.25">
      <c r="A93" s="1"/>
      <c r="B93" s="1"/>
      <c r="C93" s="1"/>
      <c r="D93" s="1"/>
      <c r="E93" s="1"/>
    </row>
  </sheetData>
  <conditionalFormatting sqref="H8:H41">
    <cfRule type="cellIs" dxfId="0" priority="1" operator="equal">
      <formula>0</formula>
    </cfRule>
  </conditionalFormatting>
  <dataValidations count="3">
    <dataValidation type="list" allowBlank="1" showInputMessage="1" showErrorMessage="1" sqref="B8:B22" xr:uid="{289DC658-25AA-48DE-A22E-8C596509FF65}">
      <formula1>$B$4:$B$6</formula1>
    </dataValidation>
    <dataValidation type="list" allowBlank="1" showInputMessage="1" showErrorMessage="1" sqref="C9:C22" xr:uid="{373CCDC4-6467-46E0-8C56-2F52932436A5}">
      <formula1>$C$4:$C$5</formula1>
    </dataValidation>
    <dataValidation type="list" allowBlank="1" showInputMessage="1" showErrorMessage="1" sqref="C8" xr:uid="{41398D2B-667B-4A92-ABD4-FB72B075B1E5}">
      <formula1>$C$4:$C$6</formula1>
    </dataValidation>
  </dataValidations>
  <pageMargins left="0.7" right="0.7" top="0.75" bottom="0.75" header="0.3" footer="0.3"/>
  <pageSetup paperSize="9" orientation="portrait" horizontalDpi="0" verticalDpi="0" r:id="rId1"/>
  <headerFooter>
    <oddHeader>&amp;L
&amp;C&amp;"-,Gras"&amp;20Paramétrages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A6</vt:lpstr>
      <vt:lpstr>Paramétrages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Raphael</cp:lastModifiedBy>
  <cp:lastPrinted>2025-04-07T13:47:53Z</cp:lastPrinted>
  <dcterms:created xsi:type="dcterms:W3CDTF">2025-04-07T13:15:36Z</dcterms:created>
  <dcterms:modified xsi:type="dcterms:W3CDTF">2025-04-14T06:31:08Z</dcterms:modified>
</cp:coreProperties>
</file>