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10" windowWidth="15150" windowHeight="5430" tabRatio="945" firstSheet="1" activeTab="1"/>
  </bookViews>
  <sheets>
    <sheet name="STATBSMS2" sheetId="40" state="hidden" r:id="rId1"/>
    <sheet name="DONNE" sheetId="59" r:id="rId2"/>
    <sheet name="Feuil1" sheetId="58" r:id="rId3"/>
  </sheets>
  <externalReferences>
    <externalReference r:id="rId4"/>
    <externalReference r:id="rId5"/>
    <externalReference r:id="rId6"/>
  </externalReferences>
  <definedNames>
    <definedName name="AC_CLIENTS" localSheetId="1">[1]PARAMETRE!$A$93:$A$97</definedName>
    <definedName name="AC_CLIENTS" localSheetId="0">[2]PARAMETRE!$A$74:$A$85</definedName>
    <definedName name="AC_CLIENTS">#REF!</definedName>
    <definedName name="An">#REF!</definedName>
    <definedName name="Ben">[3]DONNE!$D$4</definedName>
    <definedName name="BENIB" localSheetId="1">[1]DPRIVE!$C$9</definedName>
    <definedName name="BENIB">#REF!</definedName>
    <definedName name="BENIZ" localSheetId="1">[1]DPRIVE!$C$8</definedName>
    <definedName name="BENIZ">#REF!</definedName>
    <definedName name="BENIZB" localSheetId="1">[1]DPRIVE!$C$8</definedName>
    <definedName name="BENIZB" localSheetId="0">[2]DPRIVE!$C$8</definedName>
    <definedName name="BENIZB">#REF!</definedName>
    <definedName name="BOA" localSheetId="1">[1]PARAMETRE!$C$117</definedName>
    <definedName name="BOA" localSheetId="0">[2]PARAMETRE!$C$98</definedName>
    <definedName name="BOA">#REF!</definedName>
    <definedName name="BOB" localSheetId="1">DONNE!$D$32</definedName>
    <definedName name="BOB">#REF!</definedName>
    <definedName name="CODE_EXPL" localSheetId="1">[1]PARAMETRE!$A$113:$A$163</definedName>
    <definedName name="CODE_EXPL">#REF!</definedName>
    <definedName name="depart" localSheetId="1">[1]PARAMETRE!$F$4</definedName>
    <definedName name="depart">#REF!</definedName>
    <definedName name="DISEPT" localSheetId="1">DONNE!$D$54</definedName>
    <definedName name="DISEPT">#REF!</definedName>
    <definedName name="DOMNOM">#REF!</definedName>
    <definedName name="DOMPRE">#REF!</definedName>
    <definedName name="Form1" localSheetId="1">SUBSTITUTE(SUBSTITUTE(SUBSTITUTE(SUBSTITUTE(SUBSTITUTE(SUBSTITUTE(SUBSTITUTE(SUBSTITUTE(DONNE!$B$26,0,""),1,""),2,""),3,""),4,""),5,""),6,""),7,"")</definedName>
    <definedName name="Form1">SUBSTITUTE(SUBSTITUTE(SUBSTITUTE(SUBSTITUTE(SUBSTITUTE(SUBSTITUTE(SUBSTITUTE(SUBSTITUTE(#REF!,0,""),1,""),2,""),3,""),4,""),5,""),6,""),7,"")</definedName>
    <definedName name="Form2" localSheetId="1">SUBSTITUTE(SUBSTITUTE(SUBSTITUTE(SUBSTITUTE(SUBSTITUTE(SUBSTITUTE(SUBSTITUTE(SUBSTITUTE([1]PARAMETRE!$A$56,0,""),1,""),2,""),3,""),4,""),5,""),6,""),7,"")</definedName>
    <definedName name="Form2">SUBSTITUTE(SUBSTITUTE(SUBSTITUTE(SUBSTITUTE(SUBSTITUTE(SUBSTITUTE(SUBSTITUTE(SUBSTITUTE(#REF!,0,""),1,""),2,""),3,""),4,""),5,""),6,""),7,"")</definedName>
    <definedName name="JULIE" localSheetId="1">[1]PARAMETRE!$D$108</definedName>
    <definedName name="JULIE" localSheetId="0">[2]PARAMETRE!$D$89</definedName>
    <definedName name="JULIE">#REF!</definedName>
    <definedName name="lista" localSheetId="1">OFFSET(DONNE!depart,[1]PARAMETRE!$L$2,1,[1]PARAMETRE!$M$2,)</definedName>
    <definedName name="lista">OFFSET(depart,#REF!,1,#REF!,)</definedName>
    <definedName name="liste_code" localSheetId="1">[1]PARAMETRE!$F$5:$F$106</definedName>
    <definedName name="liste_code">#REF!</definedName>
    <definedName name="matrice_1">#REF!</definedName>
    <definedName name="matrice_2">#REF!</definedName>
    <definedName name="Nation_Pays" localSheetId="1">OFFSET([1]PARAMETRE!$U$101,,,COUNTA([1]PARAMETRE!$U:$U)-1)</definedName>
    <definedName name="Nation_Pays">OFFSET(#REF!,,,COUNTA(#REF!)-1)</definedName>
    <definedName name="National" localSheetId="1">OFFSET([1]PARAMETRE!$U$101,,,COUNTA([1]PARAMETRE!$U:$U)-1)</definedName>
    <definedName name="National">OFFSET(#REF!,,,COUNTA(#REF!)-1)</definedName>
    <definedName name="Nom_pays" localSheetId="1">decaller([1]PARAMETRE!$V$101,,,COUNTA([1]PARAMETRE!$V$101:$V$302))</definedName>
    <definedName name="Nom_pays">decaller(#REF!,,,COUNTA(#REF!))</definedName>
    <definedName name="Nom_Profession" localSheetId="1">OFFSET([1]PARAMETRE!$R$452,,,COUNTA([1]PARAMETRE!$R:$R)-1)</definedName>
    <definedName name="Nom_Profession">OFFSET(#REF!,,,COUNTA(#REF!)-1)</definedName>
    <definedName name="NVCLIENT" localSheetId="1">[1]PARAMETRE!$C$92:$C$97</definedName>
    <definedName name="NVCLIENT" localSheetId="0">#REF!</definedName>
    <definedName name="NVCLIENT">#REF!</definedName>
    <definedName name="PAPA" localSheetId="1">DONNE!$C$4</definedName>
    <definedName name="PAPA">#REF!</definedName>
    <definedName name="Province1" localSheetId="1">OFFSET([1]PARAMETRE!$V$394,,,COUNTA([1]PARAMETRE!$X:$X)-1)</definedName>
    <definedName name="Province1">OFFSET(#REF!,,,COUNTA(#REF!)-1)</definedName>
    <definedName name="Province2" localSheetId="1">OFFSET([1]PARAMETRE!$W$394,,,COUNTA([1]PARAMETRE!$X:$X)-1)</definedName>
    <definedName name="Province2">OFFSET(#REF!,,,COUNTA(#REF!)-1)</definedName>
    <definedName name="Province3" localSheetId="1">OFFSET([1]PARAMETRE!$D$394,,,COUNTA([1]PARAMETRE!$D:$D)-1)</definedName>
    <definedName name="Province3">OFFSET(#REF!,,,COUNTA(#REF!)-1)</definedName>
    <definedName name="RIB" localSheetId="1">[1]PARAMETRE!$D$138</definedName>
    <definedName name="RIB_AGENCE" localSheetId="1">DONNE!$C$78:$E$93</definedName>
    <definedName name="RIB_AGENCE">#REF!</definedName>
    <definedName name="Subst" localSheetId="1">SUBSTITUTE(SUBSTITUTE(DONNE!Form1,8,""),9,"")</definedName>
    <definedName name="Subst">SUBSTITUTE(SUBSTITUTE(Form1,8,""),9,"")</definedName>
    <definedName name="Subst2" localSheetId="1">SUBSTITUTE(SUBSTITUTE(DONNE!Form2,8,""),9,"")</definedName>
    <definedName name="Subst2">SUBSTITUTE(SUBSTITUTE(Form2,8,""),9,"")</definedName>
    <definedName name="Titre" localSheetId="1">OFFSET([1]PARAMETRE!$AJ$3,,,COUNTA([1]PARAMETRE!$AJ:$AJ)-1)</definedName>
    <definedName name="Titre">OFFSET(#REF!,,,COUNTA(#REF!)-1)</definedName>
    <definedName name="TYPE_C" localSheetId="1">[1]PARAMETRE!$D$93:$D$94</definedName>
    <definedName name="TYPE_C">#REF!</definedName>
    <definedName name="ZIGGY" localSheetId="1">DONNE!$E$32</definedName>
    <definedName name="ZIGGY">#REF!</definedName>
    <definedName name="ZOMBE">#REF!</definedName>
    <definedName name="_xlnm.Print_Area" localSheetId="0">STATBSMS2!$A$1:$H$34</definedName>
  </definedNames>
  <calcPr calcId="125725"/>
  <customWorkbookViews>
    <customWorkbookView name="zomdoc" guid="{6FF8C7F0-EA9F-42C3-84E8-4E172D5D992C}" maximized="1" xWindow="1" yWindow="1" windowWidth="1440" windowHeight="675" activeSheetId="1"/>
  </customWorkbookViews>
</workbook>
</file>

<file path=xl/calcChain.xml><?xml version="1.0" encoding="utf-8"?>
<calcChain xmlns="http://schemas.openxmlformats.org/spreadsheetml/2006/main">
  <c r="B140" i="59"/>
  <c r="C133" a="1"/>
  <c r="C133" s="1"/>
  <c r="C134" s="1"/>
  <c r="B129"/>
  <c r="C128"/>
  <c r="C128" a="1"/>
  <c r="C124"/>
  <c r="C119" a="1"/>
  <c r="C119" s="1"/>
  <c r="O54" s="1"/>
  <c r="O55" s="1"/>
  <c r="E117"/>
  <c r="D117"/>
  <c r="D120" s="1"/>
  <c r="D119" s="1"/>
  <c r="C115"/>
  <c r="B108"/>
  <c r="B107"/>
  <c r="A140" s="1"/>
  <c r="D79"/>
  <c r="B76"/>
  <c r="B74"/>
  <c r="B73"/>
  <c r="B77" s="1"/>
  <c r="B71"/>
  <c r="B68"/>
  <c r="B65"/>
  <c r="B75" s="1"/>
  <c r="O62"/>
  <c r="C62"/>
  <c r="B61"/>
  <c r="O59"/>
  <c r="B59"/>
  <c r="O58"/>
  <c r="O60" s="1"/>
  <c r="J54"/>
  <c r="O53"/>
  <c r="J53"/>
  <c r="J52"/>
  <c r="J51"/>
  <c r="J50"/>
  <c r="J49"/>
  <c r="O48"/>
  <c r="J48"/>
  <c r="J47"/>
  <c r="J46"/>
  <c r="J45"/>
  <c r="A45"/>
  <c r="A44"/>
  <c r="A43"/>
  <c r="J42"/>
  <c r="C42"/>
  <c r="J41"/>
  <c r="J43" s="1"/>
  <c r="C41"/>
  <c r="O39"/>
  <c r="B139"/>
  <c r="O38"/>
  <c r="A38"/>
  <c r="O37"/>
  <c r="O36"/>
  <c r="O35"/>
  <c r="C35" a="1"/>
  <c r="C35" s="1"/>
  <c r="O34"/>
  <c r="J31"/>
  <c r="C31" a="1"/>
  <c r="C31" s="1"/>
  <c r="J32" s="1"/>
  <c r="J30"/>
  <c r="O29"/>
  <c r="J29"/>
  <c r="O28"/>
  <c r="J28"/>
  <c r="O26"/>
  <c r="O27" s="1"/>
  <c r="J26"/>
  <c r="O25"/>
  <c r="C25"/>
  <c r="O24"/>
  <c r="J24"/>
  <c r="O23"/>
  <c r="J23"/>
  <c r="O22"/>
  <c r="E22"/>
  <c r="J21"/>
  <c r="J22" s="1"/>
  <c r="C21" a="1"/>
  <c r="C21" s="1"/>
  <c r="J19"/>
  <c r="J20" s="1"/>
  <c r="E19"/>
  <c r="O20" s="1"/>
  <c r="J18"/>
  <c r="J17"/>
  <c r="C17" a="1"/>
  <c r="C17" s="1"/>
  <c r="O14"/>
  <c r="D13"/>
  <c r="E16" s="1"/>
  <c r="O12"/>
  <c r="O13" s="1"/>
  <c r="J12"/>
  <c r="J13" s="1"/>
  <c r="D12"/>
  <c r="C12"/>
  <c r="J14" s="1"/>
  <c r="O11"/>
  <c r="J11"/>
  <c r="A10"/>
  <c r="O9"/>
  <c r="J9"/>
  <c r="O8"/>
  <c r="J8"/>
  <c r="O4" s="1"/>
  <c r="AA7"/>
  <c r="AA6"/>
  <c r="A6"/>
  <c r="O5"/>
  <c r="J5"/>
  <c r="AE4"/>
  <c r="J4"/>
  <c r="AF3"/>
  <c r="AE3"/>
  <c r="AF2"/>
  <c r="AE2"/>
  <c r="BW1"/>
  <c r="BV1"/>
  <c r="J15" l="1"/>
  <c r="J16"/>
  <c r="E21"/>
  <c r="O21"/>
  <c r="O57"/>
  <c r="O56"/>
  <c r="C28"/>
  <c r="J25" s="1"/>
  <c r="J27"/>
  <c r="C125"/>
  <c r="C36"/>
  <c r="J34" s="1"/>
  <c r="J35" s="1"/>
  <c r="E20"/>
  <c r="C61"/>
  <c r="J39" l="1"/>
  <c r="J36"/>
  <c r="J38"/>
  <c r="J33" l="1"/>
  <c r="J37" l="1"/>
  <c r="C2" i="40" l="1"/>
  <c r="B12" l="1"/>
  <c r="B13" s="1"/>
  <c r="B15"/>
  <c r="B16"/>
  <c r="B17"/>
  <c r="B18"/>
  <c r="B19"/>
  <c r="B20"/>
  <c r="B21"/>
  <c r="B22"/>
  <c r="B23"/>
  <c r="B24"/>
  <c r="B25"/>
  <c r="B26"/>
  <c r="B27"/>
  <c r="B28"/>
  <c r="B29"/>
  <c r="B30"/>
  <c r="B14"/>
</calcChain>
</file>

<file path=xl/sharedStrings.xml><?xml version="1.0" encoding="utf-8"?>
<sst xmlns="http://schemas.openxmlformats.org/spreadsheetml/2006/main" count="283" uniqueCount="167">
  <si>
    <t>EXPL</t>
  </si>
  <si>
    <t>NOM DU PERE</t>
  </si>
  <si>
    <t>ADRESSE POSTALE</t>
  </si>
  <si>
    <t>PROFESSION</t>
  </si>
  <si>
    <t xml:space="preserve">DELIVRE LE </t>
  </si>
  <si>
    <t xml:space="preserve">EXPIRE LE </t>
  </si>
  <si>
    <t>EMPLOYEUR</t>
  </si>
  <si>
    <t>DATE DE NAISSANCE</t>
  </si>
  <si>
    <t>LIEU DE NAISSANCE</t>
  </si>
  <si>
    <t>SITUATION MATRIMONIALE</t>
  </si>
  <si>
    <t>LOISIRS</t>
  </si>
  <si>
    <t>EMAIL</t>
  </si>
  <si>
    <t>PROPRIETAIRE BIEN IMMOBILIER</t>
  </si>
  <si>
    <t>VALEUR</t>
  </si>
  <si>
    <t>MONTANT A VERSER</t>
  </si>
  <si>
    <t xml:space="preserve"> </t>
  </si>
  <si>
    <t>NATIONALITE</t>
  </si>
  <si>
    <t>PAYS</t>
  </si>
  <si>
    <t>VILLE</t>
  </si>
  <si>
    <t>LEGENDE</t>
  </si>
  <si>
    <t>NEANT</t>
  </si>
  <si>
    <t>DATE D'EXECUTION</t>
  </si>
  <si>
    <t>NUMERO MATRICULE</t>
  </si>
  <si>
    <t>CARNET DE CHEQUE</t>
  </si>
  <si>
    <t>MARIE</t>
  </si>
  <si>
    <t>MOYEN DE DEPLACEMENT</t>
  </si>
  <si>
    <t>TYPE PIECE</t>
  </si>
  <si>
    <t>N° PIECE</t>
  </si>
  <si>
    <t>INFO COMPLEMENTAIRE</t>
  </si>
  <si>
    <t>NOM DU CONJOINT</t>
  </si>
  <si>
    <t>CATEGORIE</t>
  </si>
  <si>
    <t>TEL PORTABLE/FIXE</t>
  </si>
  <si>
    <t>N° IDP</t>
  </si>
  <si>
    <t>N°</t>
  </si>
  <si>
    <t>N° COMPTE</t>
  </si>
  <si>
    <t>TELEPHONE</t>
  </si>
  <si>
    <t>QUESTIONNAIRE</t>
  </si>
  <si>
    <t>CLE RIB</t>
  </si>
  <si>
    <t>TYPE DE COMPTE</t>
  </si>
  <si>
    <t>CIVILITE(CHOISIR Mr, Mle ou Mme)</t>
  </si>
  <si>
    <t>PRESENCE DE LISTE DEROULANTE</t>
  </si>
  <si>
    <t>PLAGE DE SAISIE (B4:B49)</t>
  </si>
  <si>
    <t>EXPLOITANT DU CLIENT</t>
  </si>
  <si>
    <t>REVENUES MENSUELS</t>
  </si>
  <si>
    <t xml:space="preserve">RELATION BANCAIRE  </t>
  </si>
  <si>
    <t>BAT. RESIDENCE(SECTEUR OU S/C)</t>
  </si>
  <si>
    <t>PHOTOS ET BULLETIN</t>
  </si>
  <si>
    <t>NOMBRE D'ENFANT</t>
  </si>
  <si>
    <t>NOM ET PRENOM</t>
  </si>
  <si>
    <t>NOM DE LA MERE</t>
  </si>
  <si>
    <t>LIEU D'ETABLISSEMENT</t>
  </si>
  <si>
    <t>Service Monétique / BSMS</t>
  </si>
  <si>
    <t>RIB</t>
  </si>
  <si>
    <t>SAISIR LA REFERENCE  PEA</t>
  </si>
  <si>
    <t>NOM &amp; PRENOM</t>
  </si>
  <si>
    <t>TYPE DE PRODUITS</t>
  </si>
  <si>
    <t>REFERENCES PIECES</t>
  </si>
  <si>
    <t>MISE A DISPOSITION D'UN CONTRAT B-SMS/ PACKAGE ET HORS PACKAGE</t>
  </si>
  <si>
    <t>Dans le cadre de l'intégration des clients ci-dessous aux PACKAGES et hors PACKAGES,  nous vous prions de créer un contrat B-SMS</t>
  </si>
  <si>
    <t>adossés à leurs comptes ci-dessous listés.</t>
  </si>
  <si>
    <t>CODE
AGENT</t>
  </si>
  <si>
    <t>LE</t>
  </si>
  <si>
    <t>COMPTE DÉJÀ OUVERT + GESTION MONETIQUE</t>
  </si>
  <si>
    <t>CIVILITE(CHOISIR Mr, Mle)</t>
  </si>
  <si>
    <t>CELLULES A SAISIE LIBRE</t>
  </si>
  <si>
    <t>OUVERTURE DE COMPTE AVEC PROCURATION</t>
  </si>
  <si>
    <t>COMPTE DÉJÀ OUVERT A LA BOA</t>
  </si>
  <si>
    <t>DATE DOMICILIATION PRIVE</t>
  </si>
  <si>
    <t>RESPONSABLE SOLDE</t>
  </si>
  <si>
    <t>DIRECTEUR(TRICE) SOLDE</t>
  </si>
  <si>
    <t>CIVILITE</t>
  </si>
  <si>
    <t>SIMPLE</t>
  </si>
  <si>
    <t>BF</t>
  </si>
  <si>
    <t>CODE PAYS</t>
  </si>
  <si>
    <t>CODE UTILISATEUR</t>
  </si>
  <si>
    <t>Code Pays</t>
  </si>
  <si>
    <t>QUESTIONS</t>
  </si>
  <si>
    <t>REPONSES</t>
  </si>
  <si>
    <t>INTRODUIT</t>
  </si>
  <si>
    <t>PARRAINE</t>
  </si>
  <si>
    <t>ETAT CIVIL</t>
  </si>
  <si>
    <t>MAJEUR</t>
  </si>
  <si>
    <t>MINEUR</t>
  </si>
  <si>
    <t xml:space="preserve">RELATION  </t>
  </si>
  <si>
    <t xml:space="preserve">NOM </t>
  </si>
  <si>
    <t>PRENOM</t>
  </si>
  <si>
    <t>MERE, NOM</t>
  </si>
  <si>
    <t>MERE, PRENOM</t>
  </si>
  <si>
    <t>PÈRE, NOM</t>
  </si>
  <si>
    <t>PÈRE, PRENOM</t>
  </si>
  <si>
    <t>NATIONALITE, PAYS</t>
  </si>
  <si>
    <t>DATE DE NAISSCE</t>
  </si>
  <si>
    <t>CODE ISO DE NAISSCE</t>
  </si>
  <si>
    <t>COMMUNE DE NAISSCE</t>
  </si>
  <si>
    <t>DEPARTEMENT</t>
  </si>
  <si>
    <t>DELEVRE LE</t>
  </si>
  <si>
    <t>EXPIRE LE</t>
  </si>
  <si>
    <t>ISO PAYS PIECE</t>
  </si>
  <si>
    <t>VILLE ETS PIECE</t>
  </si>
  <si>
    <t>RESIDENCE PAYS</t>
  </si>
  <si>
    <t>DEP DE RESIDENCE</t>
  </si>
  <si>
    <t>COURRIER</t>
  </si>
  <si>
    <t>BAT, RESIDENCE</t>
  </si>
  <si>
    <t>N° RUE, BP</t>
  </si>
  <si>
    <t xml:space="preserve">COMMUNE </t>
  </si>
  <si>
    <t>TELEPHONE PRIVE</t>
  </si>
  <si>
    <t>TELE BUREAU</t>
  </si>
  <si>
    <t>TELEPH PORTABLE</t>
  </si>
  <si>
    <t>TELEX</t>
  </si>
  <si>
    <t>FONCTION</t>
  </si>
  <si>
    <t>LOISIR</t>
  </si>
  <si>
    <t>REVENUE</t>
  </si>
  <si>
    <t>MOYEN DEPL</t>
  </si>
  <si>
    <t>PROPRIETAIRE LOGT</t>
  </si>
  <si>
    <t>TYPE PATRIMOINE</t>
  </si>
  <si>
    <t>NOM BANQUE</t>
  </si>
  <si>
    <t>PROV</t>
  </si>
  <si>
    <t>RC</t>
  </si>
  <si>
    <t>PROF DANS IGOR</t>
  </si>
  <si>
    <t>CODE ISO PIECE</t>
  </si>
  <si>
    <t>CODE ISO RESIDENCE</t>
  </si>
  <si>
    <t>PAYS (R.A.S)</t>
  </si>
  <si>
    <t>CODE ISO NAISSANCE</t>
  </si>
  <si>
    <t>MENU OUVERTURE DE COMPTE ADAPTE A IGOR AUTRE QUE FEMME MARIE</t>
  </si>
  <si>
    <t>MARI, NOM</t>
  </si>
  <si>
    <t>MARI, PRENOM</t>
  </si>
  <si>
    <t>TELEPHONE FIXE</t>
  </si>
  <si>
    <t xml:space="preserve">TEL PORTABLE </t>
  </si>
  <si>
    <t>EXPLOITANT</t>
  </si>
  <si>
    <t>MONTANT VIREMENT PERMANENT</t>
  </si>
  <si>
    <t xml:space="preserve"> CODE ETRANGER</t>
  </si>
  <si>
    <t>PLAGE DE SAISIE (B108:B144)</t>
  </si>
  <si>
    <t>MENU CREATION IDP MANDATAIRE</t>
  </si>
  <si>
    <t>SITUATION MATRIM.</t>
  </si>
  <si>
    <t>JURIDIQUE</t>
  </si>
  <si>
    <t>QUALITE</t>
  </si>
  <si>
    <t>PERSONNEL</t>
  </si>
  <si>
    <t>NUMERO CRD</t>
  </si>
  <si>
    <t>SIREN</t>
  </si>
  <si>
    <t>SIGNATURE 1</t>
  </si>
  <si>
    <t>SIGNATURE 2</t>
  </si>
  <si>
    <t>SIGNATURE 3</t>
  </si>
  <si>
    <t>DIVER</t>
  </si>
  <si>
    <t>CODE, PAYS</t>
  </si>
  <si>
    <t>ISO &amp; PAYS</t>
  </si>
  <si>
    <t>AUTRE</t>
  </si>
  <si>
    <t>PAYS, RESIDENCE</t>
  </si>
  <si>
    <t>CARTE ALIM</t>
  </si>
  <si>
    <t>NOM</t>
  </si>
  <si>
    <t>CODE POSTAL</t>
  </si>
  <si>
    <t>PROF IGOR</t>
  </si>
  <si>
    <t>PLGE DE SAISIE (B59:B77)</t>
  </si>
  <si>
    <t>OUVERTURE DE COMPTE POUR MINEUR</t>
  </si>
  <si>
    <t>NASSOURI ABDOULAYE JULES</t>
  </si>
  <si>
    <t>70080098</t>
  </si>
  <si>
    <t>001503830005</t>
  </si>
  <si>
    <t>B5830042 du 18052011 à ONI OUAGADOUGOU</t>
  </si>
  <si>
    <t>Carte Sesame Epargne HP</t>
  </si>
  <si>
    <t>YAMEOGO LASSANE</t>
  </si>
  <si>
    <t>001504600005</t>
  </si>
  <si>
    <t>B7279438 du 24112010 à ONI OUAGADOUGOU</t>
  </si>
  <si>
    <t>Package Salaria Carte Principale</t>
  </si>
  <si>
    <t>ZOMA YAMSOABA BENOIT</t>
  </si>
  <si>
    <t>78150756/70124797</t>
  </si>
  <si>
    <t>NBRE D'ENFANT(MAJEUR, MINEUR)</t>
  </si>
  <si>
    <t>001503560009</t>
  </si>
  <si>
    <t>B02512525 du 14072011 à ONI KAYA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</si>
</sst>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[$-40C]d\-mmm\-yy;@"/>
    <numFmt numFmtId="165" formatCode="d/m;@"/>
    <numFmt numFmtId="166" formatCode="#&quot; &quot;00&quot; &quot;00&quot; &quot;00"/>
    <numFmt numFmtId="167" formatCode="0#&quot; &quot;##&quot; &quot;##&quot; &quot;##&quot; &quot;##"/>
    <numFmt numFmtId="168" formatCode="#,000E+00"/>
    <numFmt numFmtId="169" formatCode="[$-F800]dddd\,\ mmmm\ dd\,\ yyyy"/>
  </numFmts>
  <fonts count="7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5"/>
      <color theme="5" tint="-0.249977111117893"/>
      <name val="Calibri"/>
      <family val="2"/>
      <scheme val="minor"/>
    </font>
    <font>
      <b/>
      <sz val="15"/>
      <color theme="4" tint="-0.24997711111789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indexed="8"/>
      <name val="Calibri"/>
      <family val="2"/>
    </font>
    <font>
      <sz val="12"/>
      <color theme="1"/>
      <name val="Arial"/>
      <family val="2"/>
    </font>
    <font>
      <b/>
      <sz val="13"/>
      <color theme="1"/>
      <name val="Arial"/>
      <family val="2"/>
    </font>
    <font>
      <b/>
      <sz val="14"/>
      <color indexed="57"/>
      <name val="Calibri"/>
      <family val="2"/>
      <scheme val="minor"/>
    </font>
    <font>
      <b/>
      <sz val="14"/>
      <color indexed="1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5"/>
      <color indexed="28"/>
      <name val="Calibri"/>
      <family val="2"/>
    </font>
    <font>
      <b/>
      <sz val="12"/>
      <color theme="1"/>
      <name val="Arial"/>
      <family val="2"/>
    </font>
    <font>
      <b/>
      <sz val="14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</font>
    <font>
      <sz val="10"/>
      <color theme="1"/>
      <name val="Arial Unicode MS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sz val="8"/>
      <color rgb="FFFFC000"/>
      <name val="Calibri"/>
      <family val="2"/>
      <scheme val="minor"/>
    </font>
    <font>
      <sz val="12"/>
      <color theme="7" tint="0.79998168889431442"/>
      <name val="Calibri"/>
      <family val="2"/>
      <scheme val="minor"/>
    </font>
    <font>
      <sz val="10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Courier New"/>
      <family val="3"/>
    </font>
    <font>
      <b/>
      <sz val="15"/>
      <color theme="1"/>
      <name val="Calibri"/>
      <family val="2"/>
      <scheme val="minor"/>
    </font>
    <font>
      <b/>
      <sz val="14"/>
      <color theme="7" tint="0.7999816888943144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</font>
    <font>
      <b/>
      <sz val="12"/>
      <color indexed="53"/>
      <name val="Calibri"/>
      <family val="2"/>
      <scheme val="minor"/>
    </font>
    <font>
      <b/>
      <sz val="12"/>
      <color indexed="62"/>
      <name val="Calibri"/>
      <family val="2"/>
      <scheme val="minor"/>
    </font>
    <font>
      <b/>
      <sz val="10"/>
      <color rgb="FFFF0000"/>
      <name val="Courier New"/>
      <family val="3"/>
    </font>
    <font>
      <b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2"/>
      <color indexed="16"/>
      <name val="Calibri"/>
      <family val="2"/>
      <scheme val="minor"/>
    </font>
    <font>
      <b/>
      <sz val="12"/>
      <color indexed="17"/>
      <name val="Calibri"/>
      <family val="2"/>
      <scheme val="minor"/>
    </font>
    <font>
      <b/>
      <sz val="12"/>
      <color indexed="46"/>
      <name val="Calibri"/>
      <family val="2"/>
      <scheme val="minor"/>
    </font>
    <font>
      <b/>
      <sz val="9"/>
      <color rgb="FFFFFF00"/>
      <name val="Arial Unicode MS"/>
      <family val="2"/>
    </font>
    <font>
      <b/>
      <sz val="12"/>
      <color theme="1" tint="4.9989318521683403E-2"/>
      <name val="Tahoma"/>
      <family val="2"/>
    </font>
    <font>
      <b/>
      <sz val="12"/>
      <color rgb="FFFF00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1"/>
      <color rgb="FF660033"/>
      <name val="Calibri"/>
      <family val="2"/>
      <scheme val="minor"/>
    </font>
    <font>
      <b/>
      <sz val="14"/>
      <color theme="6" tint="-0.499984740745262"/>
      <name val="Calibri"/>
      <family val="2"/>
    </font>
    <font>
      <b/>
      <sz val="13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u/>
      <sz val="20"/>
      <color indexed="8"/>
      <name val="Calibri"/>
      <family val="2"/>
    </font>
    <font>
      <b/>
      <sz val="13"/>
      <color theme="6" tint="0.79998168889431442"/>
      <name val="Arial"/>
      <family val="2"/>
    </font>
    <font>
      <sz val="10"/>
      <color theme="6" tint="0.39997558519241921"/>
      <name val="Arial Unicode MS"/>
      <family val="2"/>
    </font>
    <font>
      <sz val="11"/>
      <color theme="6" tint="0.39997558519241921"/>
      <name val="Calibri"/>
      <family val="2"/>
      <scheme val="minor"/>
    </font>
    <font>
      <sz val="11"/>
      <color theme="5" tint="0.79998168889431442"/>
      <name val="Arial Unicode MS"/>
      <family val="2"/>
    </font>
    <font>
      <sz val="11"/>
      <color theme="2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12"/>
      <color theme="2" tint="-0.89999084444715716"/>
      <name val="Calibri"/>
      <family val="2"/>
      <scheme val="minor"/>
    </font>
    <font>
      <b/>
      <sz val="12"/>
      <color indexed="18"/>
      <name val="Calibri"/>
      <family val="2"/>
      <scheme val="minor"/>
    </font>
    <font>
      <b/>
      <sz val="11"/>
      <color theme="5" tint="0.59999389629810485"/>
      <name val="Calibri"/>
      <family val="2"/>
      <scheme val="minor"/>
    </font>
    <font>
      <u/>
      <sz val="13"/>
      <name val="Calibri"/>
      <family val="2"/>
    </font>
    <font>
      <sz val="10"/>
      <name val="3"/>
    </font>
  </fonts>
  <fills count="2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0F1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auto="1"/>
      </top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theme="0" tint="-4.9989318521683403E-2"/>
      </right>
      <top style="thick">
        <color theme="0" tint="-4.9989318521683403E-2"/>
      </top>
      <bottom style="thick">
        <color theme="0" tint="-4.9989318521683403E-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thick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thick">
        <color indexed="64"/>
      </bottom>
      <diagonal/>
    </border>
    <border>
      <left style="double">
        <color indexed="64"/>
      </left>
      <right style="medium">
        <color auto="1"/>
      </right>
      <top style="hair">
        <color auto="1"/>
      </top>
      <bottom style="hair">
        <color indexed="64"/>
      </bottom>
      <diagonal/>
    </border>
    <border>
      <left style="thick">
        <color theme="0" tint="-4.9989318521683403E-2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double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4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71" fillId="0" borderId="0"/>
  </cellStyleXfs>
  <cellXfs count="341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protection hidden="1"/>
    </xf>
    <xf numFmtId="14" fontId="0" fillId="0" borderId="0" xfId="0" applyNumberFormat="1" applyProtection="1">
      <protection hidden="1"/>
    </xf>
    <xf numFmtId="0" fontId="0" fillId="0" borderId="0" xfId="0" applyProtection="1"/>
    <xf numFmtId="0" fontId="0" fillId="0" borderId="0" xfId="0" applyFill="1" applyProtection="1">
      <protection hidden="1"/>
    </xf>
    <xf numFmtId="0" fontId="16" fillId="0" borderId="0" xfId="0" applyNumberFormat="1" applyFont="1" applyFill="1" applyBorder="1" applyAlignment="1" applyProtection="1">
      <alignment horizontal="left" vertical="center"/>
      <protection hidden="1"/>
    </xf>
    <xf numFmtId="0" fontId="14" fillId="0" borderId="0" xfId="0" applyFont="1" applyFill="1" applyBorder="1" applyAlignment="1" applyProtection="1">
      <alignment horizontal="center"/>
      <protection hidden="1"/>
    </xf>
    <xf numFmtId="0" fontId="15" fillId="0" borderId="0" xfId="0" applyFont="1" applyFill="1" applyBorder="1" applyAlignment="1" applyProtection="1">
      <alignment horizontal="left" vertical="center"/>
      <protection hidden="1"/>
    </xf>
    <xf numFmtId="0" fontId="15" fillId="0" borderId="0" xfId="0" applyFont="1" applyFill="1" applyBorder="1" applyAlignment="1" applyProtection="1">
      <alignment horizontal="left"/>
      <protection hidden="1"/>
    </xf>
    <xf numFmtId="14" fontId="15" fillId="0" borderId="0" xfId="0" applyNumberFormat="1" applyFont="1" applyFill="1" applyBorder="1" applyAlignment="1" applyProtection="1">
      <alignment horizontal="left"/>
      <protection hidden="1"/>
    </xf>
    <xf numFmtId="49" fontId="15" fillId="0" borderId="0" xfId="0" applyNumberFormat="1" applyFont="1" applyFill="1" applyBorder="1" applyAlignment="1" applyProtection="1">
      <alignment horizontal="left"/>
      <protection hidden="1"/>
    </xf>
    <xf numFmtId="0" fontId="0" fillId="0" borderId="0" xfId="0" applyAlignment="1">
      <alignment horizontal="center" vertical="center"/>
    </xf>
    <xf numFmtId="0" fontId="0" fillId="0" borderId="0" xfId="0" applyFill="1" applyBorder="1" applyProtection="1">
      <protection hidden="1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Border="1" applyAlignment="1" applyProtection="1">
      <alignment horizontal="left"/>
      <protection hidden="1"/>
    </xf>
    <xf numFmtId="164" fontId="15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Alignment="1">
      <alignment horizontal="left"/>
    </xf>
    <xf numFmtId="0" fontId="13" fillId="0" borderId="0" xfId="0" applyFont="1" applyFill="1" applyBorder="1" applyAlignment="1" applyProtection="1">
      <alignment horizontal="center"/>
      <protection locked="0"/>
    </xf>
    <xf numFmtId="0" fontId="2" fillId="10" borderId="16" xfId="0" applyFont="1" applyFill="1" applyBorder="1" applyAlignment="1">
      <alignment vertical="center"/>
    </xf>
    <xf numFmtId="0" fontId="4" fillId="10" borderId="5" xfId="0" applyFont="1" applyFill="1" applyBorder="1" applyAlignment="1">
      <alignment vertical="center"/>
    </xf>
    <xf numFmtId="0" fontId="4" fillId="10" borderId="8" xfId="0" applyFont="1" applyFill="1" applyBorder="1" applyAlignment="1">
      <alignment vertical="center"/>
    </xf>
    <xf numFmtId="0" fontId="3" fillId="10" borderId="23" xfId="0" applyFont="1" applyFill="1" applyBorder="1" applyAlignment="1">
      <alignment vertical="center"/>
    </xf>
    <xf numFmtId="0" fontId="8" fillId="0" borderId="0" xfId="0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8" fillId="0" borderId="0" xfId="0" applyFont="1"/>
    <xf numFmtId="0" fontId="28" fillId="0" borderId="0" xfId="0" applyFont="1" applyFill="1" applyBorder="1" applyAlignment="1">
      <alignment horizontal="left" indent="1"/>
    </xf>
    <xf numFmtId="0" fontId="3" fillId="0" borderId="1" xfId="0" applyFont="1" applyBorder="1" applyAlignment="1">
      <alignment horizontal="left" vertical="center"/>
    </xf>
    <xf numFmtId="49" fontId="0" fillId="0" borderId="0" xfId="0" applyNumberFormat="1" applyFill="1" applyBorder="1" applyProtection="1">
      <protection hidden="1"/>
    </xf>
    <xf numFmtId="0" fontId="4" fillId="10" borderId="33" xfId="0" applyFont="1" applyFill="1" applyBorder="1" applyAlignment="1">
      <alignment vertical="center"/>
    </xf>
    <xf numFmtId="166" fontId="0" fillId="3" borderId="35" xfId="0" applyNumberFormat="1" applyFill="1" applyBorder="1" applyAlignment="1" applyProtection="1">
      <alignment horizontal="left" vertical="center"/>
      <protection locked="0"/>
    </xf>
    <xf numFmtId="0" fontId="0" fillId="3" borderId="36" xfId="0" applyFill="1" applyBorder="1" applyAlignment="1" applyProtection="1">
      <alignment horizontal="center" vertical="center"/>
      <protection locked="0"/>
    </xf>
    <xf numFmtId="0" fontId="0" fillId="3" borderId="32" xfId="0" applyFont="1" applyFill="1" applyBorder="1" applyAlignment="1" applyProtection="1">
      <alignment horizontal="left" vertical="center"/>
      <protection locked="0"/>
    </xf>
    <xf numFmtId="166" fontId="0" fillId="3" borderId="32" xfId="0" applyNumberFormat="1" applyFill="1" applyBorder="1" applyAlignment="1" applyProtection="1">
      <alignment horizontal="left" vertical="center"/>
      <protection locked="0"/>
    </xf>
    <xf numFmtId="0" fontId="0" fillId="3" borderId="32" xfId="0" applyFill="1" applyBorder="1" applyAlignment="1" applyProtection="1">
      <alignment horizontal="left" vertical="center"/>
      <protection locked="0"/>
    </xf>
    <xf numFmtId="0" fontId="0" fillId="3" borderId="38" xfId="0" applyFill="1" applyBorder="1" applyAlignment="1" applyProtection="1">
      <alignment horizontal="center" vertical="center"/>
      <protection locked="0"/>
    </xf>
    <xf numFmtId="0" fontId="0" fillId="3" borderId="40" xfId="0" applyFont="1" applyFill="1" applyBorder="1" applyAlignment="1" applyProtection="1">
      <alignment horizontal="left" vertical="center"/>
      <protection locked="0"/>
    </xf>
    <xf numFmtId="166" fontId="0" fillId="3" borderId="40" xfId="0" applyNumberFormat="1" applyFill="1" applyBorder="1" applyAlignment="1" applyProtection="1">
      <alignment horizontal="left" vertical="center"/>
      <protection locked="0"/>
    </xf>
    <xf numFmtId="0" fontId="0" fillId="3" borderId="41" xfId="0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Protection="1">
      <protection hidden="1"/>
    </xf>
    <xf numFmtId="0" fontId="10" fillId="0" borderId="0" xfId="0" applyFont="1" applyFill="1" applyBorder="1" applyAlignment="1" applyProtection="1">
      <protection hidden="1"/>
    </xf>
    <xf numFmtId="0" fontId="0" fillId="0" borderId="0" xfId="0" applyNumberFormat="1" applyFill="1" applyBorder="1" applyProtection="1">
      <protection hidden="1"/>
    </xf>
    <xf numFmtId="0" fontId="4" fillId="12" borderId="5" xfId="0" applyFont="1" applyFill="1" applyBorder="1" applyAlignment="1">
      <alignment vertical="center"/>
    </xf>
    <xf numFmtId="0" fontId="9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NumberFormat="1" applyFill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vertical="center"/>
      <protection hidden="1"/>
    </xf>
    <xf numFmtId="0" fontId="10" fillId="0" borderId="0" xfId="0" applyFont="1" applyFill="1" applyBorder="1" applyProtection="1">
      <protection hidden="1"/>
    </xf>
    <xf numFmtId="0" fontId="28" fillId="0" borderId="0" xfId="0" applyFont="1" applyFill="1" applyAlignment="1">
      <alignment horizontal="left" indent="1"/>
    </xf>
    <xf numFmtId="0" fontId="37" fillId="0" borderId="0" xfId="0" applyFont="1" applyFill="1" applyAlignment="1" applyProtection="1">
      <alignment horizontal="left"/>
      <protection hidden="1"/>
    </xf>
    <xf numFmtId="0" fontId="0" fillId="0" borderId="0" xfId="0" applyFill="1" applyBorder="1" applyAlignment="1" applyProtection="1">
      <protection hidden="1"/>
    </xf>
    <xf numFmtId="0" fontId="4" fillId="0" borderId="0" xfId="0" applyNumberFormat="1" applyFont="1" applyFill="1" applyBorder="1" applyAlignment="1" applyProtection="1">
      <alignment horizontal="left" vertical="center"/>
      <protection hidden="1"/>
    </xf>
    <xf numFmtId="0" fontId="29" fillId="0" borderId="0" xfId="0" applyFont="1" applyFill="1" applyBorder="1" applyAlignment="1" applyProtection="1">
      <alignment horizontal="center" vertical="center"/>
      <protection hidden="1"/>
    </xf>
    <xf numFmtId="0" fontId="30" fillId="0" borderId="0" xfId="0" applyFont="1" applyFill="1" applyBorder="1" applyAlignment="1" applyProtection="1">
      <alignment horizontal="center" vertical="center"/>
      <protection hidden="1"/>
    </xf>
    <xf numFmtId="0" fontId="31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>
      <alignment horizontal="left"/>
    </xf>
    <xf numFmtId="0" fontId="0" fillId="2" borderId="0" xfId="0" applyFill="1" applyProtection="1"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/>
      <protection hidden="1"/>
    </xf>
    <xf numFmtId="0" fontId="0" fillId="0" borderId="0" xfId="0" applyFill="1" applyBorder="1" applyProtection="1"/>
    <xf numFmtId="49" fontId="4" fillId="0" borderId="0" xfId="0" applyNumberFormat="1" applyFont="1" applyFill="1" applyBorder="1" applyAlignment="1" applyProtection="1">
      <alignment horizontal="center" vertical="center"/>
      <protection locked="0"/>
    </xf>
    <xf numFmtId="49" fontId="16" fillId="0" borderId="0" xfId="0" applyNumberFormat="1" applyFont="1" applyFill="1" applyBorder="1" applyAlignment="1" applyProtection="1">
      <alignment horizontal="left" vertical="center"/>
      <protection hidden="1"/>
    </xf>
    <xf numFmtId="0" fontId="10" fillId="0" borderId="0" xfId="0" applyFont="1" applyFill="1" applyBorder="1" applyAlignment="1" applyProtection="1">
      <alignment horizontal="right"/>
      <protection hidden="1"/>
    </xf>
    <xf numFmtId="49" fontId="4" fillId="0" borderId="0" xfId="0" applyNumberFormat="1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Protection="1"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14" fontId="0" fillId="0" borderId="0" xfId="0" applyNumberFormat="1" applyFill="1" applyBorder="1" applyProtection="1">
      <protection hidden="1"/>
    </xf>
    <xf numFmtId="165" fontId="0" fillId="0" borderId="0" xfId="0" applyNumberFormat="1" applyFill="1" applyBorder="1" applyProtection="1">
      <protection hidden="1"/>
    </xf>
    <xf numFmtId="0" fontId="9" fillId="0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38" fillId="0" borderId="0" xfId="0" applyFont="1" applyFill="1" applyBorder="1"/>
    <xf numFmtId="0" fontId="38" fillId="0" borderId="0" xfId="0" applyFont="1" applyFill="1" applyBorder="1" applyAlignment="1">
      <alignment horizontal="left"/>
    </xf>
    <xf numFmtId="0" fontId="36" fillId="0" borderId="0" xfId="3" applyFill="1" applyBorder="1" applyAlignment="1" applyProtection="1">
      <alignment horizontal="left"/>
    </xf>
    <xf numFmtId="0" fontId="17" fillId="0" borderId="0" xfId="0" applyFont="1" applyFill="1" applyBorder="1" applyAlignment="1" applyProtection="1">
      <alignment vertical="center"/>
      <protection hidden="1"/>
    </xf>
    <xf numFmtId="0" fontId="17" fillId="0" borderId="0" xfId="0" applyFont="1" applyFill="1" applyBorder="1" applyAlignment="1" applyProtection="1">
      <alignment horizontal="left" vertical="center"/>
      <protection hidden="1"/>
    </xf>
    <xf numFmtId="0" fontId="36" fillId="0" borderId="0" xfId="3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49" fontId="9" fillId="0" borderId="0" xfId="0" applyNumberFormat="1" applyFont="1" applyFill="1" applyBorder="1" applyAlignment="1" applyProtection="1">
      <alignment horizontal="center"/>
      <protection hidden="1"/>
    </xf>
    <xf numFmtId="0" fontId="0" fillId="14" borderId="0" xfId="0" applyNumberFormat="1" applyFill="1" applyBorder="1" applyAlignment="1" applyProtection="1">
      <alignment horizontal="left"/>
      <protection locked="0"/>
    </xf>
    <xf numFmtId="49" fontId="0" fillId="14" borderId="0" xfId="0" applyNumberFormat="1" applyFill="1" applyBorder="1" applyAlignment="1" applyProtection="1">
      <alignment horizontal="left"/>
      <protection locked="0"/>
    </xf>
    <xf numFmtId="0" fontId="39" fillId="0" borderId="0" xfId="0" applyFont="1" applyFill="1" applyAlignment="1">
      <alignment horizontal="left" indent="5"/>
    </xf>
    <xf numFmtId="49" fontId="9" fillId="0" borderId="0" xfId="0" applyNumberFormat="1" applyFont="1" applyFill="1" applyBorder="1" applyAlignment="1" applyProtection="1">
      <protection hidden="1"/>
    </xf>
    <xf numFmtId="0" fontId="41" fillId="13" borderId="0" xfId="0" applyNumberFormat="1" applyFont="1" applyFill="1" applyBorder="1" applyAlignment="1" applyProtection="1">
      <alignment horizontal="left" vertical="center"/>
      <protection hidden="1"/>
    </xf>
    <xf numFmtId="0" fontId="41" fillId="13" borderId="0" xfId="0" applyFont="1" applyFill="1" applyBorder="1" applyAlignment="1" applyProtection="1">
      <protection hidden="1"/>
    </xf>
    <xf numFmtId="0" fontId="41" fillId="13" borderId="0" xfId="0" applyFont="1" applyFill="1" applyBorder="1" applyAlignment="1" applyProtection="1">
      <alignment horizontal="left"/>
      <protection hidden="1"/>
    </xf>
    <xf numFmtId="49" fontId="17" fillId="0" borderId="0" xfId="0" applyNumberFormat="1" applyFont="1" applyFill="1" applyBorder="1" applyAlignment="1" applyProtection="1">
      <alignment horizontal="center"/>
      <protection hidden="1"/>
    </xf>
    <xf numFmtId="167" fontId="24" fillId="14" borderId="0" xfId="0" applyNumberFormat="1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49" fontId="9" fillId="2" borderId="22" xfId="0" applyNumberFormat="1" applyFont="1" applyFill="1" applyBorder="1" applyAlignment="1">
      <alignment horizontal="left" vertical="center"/>
    </xf>
    <xf numFmtId="0" fontId="9" fillId="2" borderId="22" xfId="0" applyFont="1" applyFill="1" applyBorder="1" applyAlignment="1">
      <alignment horizontal="center" vertical="center"/>
    </xf>
    <xf numFmtId="166" fontId="9" fillId="2" borderId="22" xfId="0" applyNumberFormat="1" applyFont="1" applyFill="1" applyBorder="1" applyAlignment="1">
      <alignment horizontal="left" vertical="center"/>
    </xf>
    <xf numFmtId="0" fontId="9" fillId="2" borderId="42" xfId="0" applyFont="1" applyFill="1" applyBorder="1" applyAlignment="1">
      <alignment horizontal="center" vertical="center"/>
    </xf>
    <xf numFmtId="14" fontId="0" fillId="3" borderId="35" xfId="0" applyNumberFormat="1" applyFill="1" applyBorder="1" applyAlignment="1" applyProtection="1">
      <alignment horizontal="left" vertical="center"/>
      <protection locked="0"/>
    </xf>
    <xf numFmtId="49" fontId="0" fillId="3" borderId="35" xfId="0" applyNumberFormat="1" applyFont="1" applyFill="1" applyBorder="1" applyAlignment="1" applyProtection="1">
      <alignment horizontal="left" vertical="center"/>
      <protection locked="0"/>
    </xf>
    <xf numFmtId="0" fontId="0" fillId="3" borderId="32" xfId="0" applyNumberFormat="1" applyFill="1" applyBorder="1" applyAlignment="1" applyProtection="1">
      <alignment horizontal="left" vertical="center"/>
      <protection locked="0"/>
    </xf>
    <xf numFmtId="0" fontId="0" fillId="3" borderId="40" xfId="0" applyNumberFormat="1" applyFill="1" applyBorder="1" applyAlignment="1" applyProtection="1">
      <alignment horizontal="left" vertical="center"/>
      <protection locked="0"/>
    </xf>
    <xf numFmtId="0" fontId="35" fillId="0" borderId="0" xfId="0" applyFo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  <xf numFmtId="49" fontId="0" fillId="3" borderId="35" xfId="0" applyNumberFormat="1" applyFill="1" applyBorder="1" applyAlignment="1" applyProtection="1">
      <alignment horizontal="left" vertical="center"/>
      <protection locked="0"/>
    </xf>
    <xf numFmtId="49" fontId="0" fillId="3" borderId="32" xfId="0" applyNumberFormat="1" applyFill="1" applyBorder="1" applyAlignment="1" applyProtection="1">
      <alignment horizontal="left" vertical="center"/>
      <protection locked="0"/>
    </xf>
    <xf numFmtId="49" fontId="0" fillId="3" borderId="40" xfId="0" applyNumberFormat="1" applyFill="1" applyBorder="1" applyAlignment="1" applyProtection="1">
      <alignment horizontal="left" vertical="center"/>
      <protection locked="0"/>
    </xf>
    <xf numFmtId="49" fontId="22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0" fillId="3" borderId="43" xfId="0" applyFill="1" applyBorder="1" applyAlignment="1" applyProtection="1">
      <alignment horizontal="left" vertical="center"/>
      <protection locked="0"/>
    </xf>
    <xf numFmtId="0" fontId="0" fillId="3" borderId="44" xfId="0" applyFill="1" applyBorder="1" applyAlignment="1" applyProtection="1">
      <alignment horizontal="left" vertical="center"/>
      <protection locked="0"/>
    </xf>
    <xf numFmtId="0" fontId="0" fillId="3" borderId="45" xfId="0" applyFill="1" applyBorder="1" applyAlignment="1" applyProtection="1">
      <alignment horizontal="left" vertical="center"/>
      <protection locked="0"/>
    </xf>
    <xf numFmtId="0" fontId="9" fillId="2" borderId="4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NumberFormat="1" applyFont="1" applyAlignment="1">
      <alignment horizontal="left"/>
    </xf>
    <xf numFmtId="0" fontId="9" fillId="2" borderId="21" xfId="0" applyFont="1" applyFill="1" applyBorder="1" applyAlignment="1" applyProtection="1">
      <alignment horizontal="center" vertical="center"/>
      <protection hidden="1"/>
    </xf>
    <xf numFmtId="0" fontId="0" fillId="3" borderId="34" xfId="0" applyFill="1" applyBorder="1" applyAlignment="1" applyProtection="1">
      <alignment horizontal="center" vertical="center"/>
      <protection hidden="1"/>
    </xf>
    <xf numFmtId="0" fontId="0" fillId="3" borderId="37" xfId="0" applyFill="1" applyBorder="1" applyAlignment="1" applyProtection="1">
      <alignment horizontal="center" vertical="center"/>
      <protection hidden="1"/>
    </xf>
    <xf numFmtId="0" fontId="0" fillId="3" borderId="39" xfId="0" applyFill="1" applyBorder="1" applyAlignment="1" applyProtection="1">
      <alignment horizontal="center" vertical="center"/>
      <protection hidden="1"/>
    </xf>
    <xf numFmtId="0" fontId="42" fillId="0" borderId="0" xfId="0" applyFont="1" applyBorder="1" applyAlignment="1" applyProtection="1">
      <alignment vertical="center"/>
      <protection hidden="1"/>
    </xf>
    <xf numFmtId="0" fontId="36" fillId="0" borderId="0" xfId="3" applyFill="1" applyBorder="1" applyAlignment="1" applyProtection="1">
      <protection locked="0"/>
    </xf>
    <xf numFmtId="0" fontId="36" fillId="0" borderId="0" xfId="3" applyFill="1" applyBorder="1" applyAlignment="1" applyProtection="1">
      <alignment horizontal="left"/>
      <protection locked="0"/>
    </xf>
    <xf numFmtId="0" fontId="47" fillId="10" borderId="5" xfId="0" applyFont="1" applyFill="1" applyBorder="1" applyAlignment="1">
      <alignment vertical="center"/>
    </xf>
    <xf numFmtId="0" fontId="23" fillId="7" borderId="0" xfId="0" applyFont="1" applyFill="1" applyBorder="1" applyAlignment="1" applyProtection="1">
      <alignment horizontal="left" vertical="center"/>
      <protection hidden="1"/>
    </xf>
    <xf numFmtId="0" fontId="23" fillId="0" borderId="0" xfId="0" applyFont="1" applyFill="1" applyBorder="1" applyAlignment="1" applyProtection="1">
      <alignment horizontal="left" vertical="center"/>
      <protection hidden="1"/>
    </xf>
    <xf numFmtId="0" fontId="11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left" vertical="center"/>
    </xf>
    <xf numFmtId="0" fontId="4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 applyProtection="1">
      <alignment horizontal="left"/>
      <protection locked="0"/>
    </xf>
    <xf numFmtId="164" fontId="9" fillId="0" borderId="0" xfId="0" applyNumberFormat="1" applyFont="1" applyFill="1" applyBorder="1" applyProtection="1">
      <protection hidden="1"/>
    </xf>
    <xf numFmtId="14" fontId="0" fillId="0" borderId="0" xfId="0" applyNumberForma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left"/>
      <protection locked="0"/>
    </xf>
    <xf numFmtId="14" fontId="28" fillId="0" borderId="0" xfId="0" applyNumberFormat="1" applyFont="1" applyProtection="1">
      <protection hidden="1"/>
    </xf>
    <xf numFmtId="0" fontId="0" fillId="0" borderId="15" xfId="0" applyBorder="1" applyProtection="1">
      <protection hidden="1"/>
    </xf>
    <xf numFmtId="0" fontId="8" fillId="16" borderId="0" xfId="0" applyFont="1" applyFill="1" applyBorder="1" applyProtection="1">
      <protection hidden="1"/>
    </xf>
    <xf numFmtId="0" fontId="0" fillId="15" borderId="0" xfId="0" applyFill="1" applyProtection="1">
      <protection hidden="1"/>
    </xf>
    <xf numFmtId="0" fontId="0" fillId="17" borderId="0" xfId="0" applyFill="1" applyProtection="1">
      <protection hidden="1"/>
    </xf>
    <xf numFmtId="0" fontId="12" fillId="0" borderId="0" xfId="0" applyNumberFormat="1" applyFont="1" applyFill="1" applyBorder="1" applyAlignment="1" applyProtection="1">
      <protection hidden="1"/>
    </xf>
    <xf numFmtId="49" fontId="9" fillId="0" borderId="0" xfId="0" applyNumberFormat="1" applyFont="1" applyFill="1" applyBorder="1" applyAlignment="1" applyProtection="1">
      <alignment vertical="center"/>
      <protection hidden="1"/>
    </xf>
    <xf numFmtId="0" fontId="0" fillId="0" borderId="10" xfId="0" applyNumberFormat="1" applyFill="1" applyBorder="1" applyAlignment="1" applyProtection="1">
      <protection hidden="1"/>
    </xf>
    <xf numFmtId="0" fontId="0" fillId="0" borderId="0" xfId="0" applyNumberFormat="1" applyFill="1" applyBorder="1" applyAlignment="1" applyProtection="1">
      <protection hidden="1"/>
    </xf>
    <xf numFmtId="0" fontId="10" fillId="0" borderId="0" xfId="0" applyFont="1" applyFill="1" applyBorder="1" applyAlignment="1" applyProtection="1">
      <alignment vertical="center"/>
      <protection hidden="1"/>
    </xf>
    <xf numFmtId="0" fontId="7" fillId="0" borderId="0" xfId="0" applyNumberFormat="1" applyFont="1" applyFill="1" applyBorder="1" applyAlignment="1" applyProtection="1">
      <protection hidden="1"/>
    </xf>
    <xf numFmtId="0" fontId="10" fillId="0" borderId="0" xfId="0" applyFont="1" applyFill="1" applyBorder="1" applyAlignment="1"/>
    <xf numFmtId="0" fontId="40" fillId="0" borderId="0" xfId="0" applyFont="1" applyFill="1" applyBorder="1" applyAlignment="1" applyProtection="1"/>
    <xf numFmtId="0" fontId="0" fillId="11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46" fillId="0" borderId="0" xfId="0" applyFont="1" applyFill="1" applyAlignment="1">
      <alignment horizontal="left" indent="5"/>
    </xf>
    <xf numFmtId="49" fontId="6" fillId="19" borderId="7" xfId="0" applyNumberFormat="1" applyFont="1" applyFill="1" applyBorder="1" applyAlignment="1" applyProtection="1">
      <alignment horizontal="left" vertical="center"/>
      <protection locked="0"/>
    </xf>
    <xf numFmtId="0" fontId="41" fillId="0" borderId="0" xfId="0" applyFont="1" applyFill="1" applyBorder="1" applyAlignment="1" applyProtection="1">
      <alignment horizontal="left"/>
      <protection hidden="1"/>
    </xf>
    <xf numFmtId="49" fontId="0" fillId="0" borderId="0" xfId="0" applyNumberFormat="1" applyFill="1" applyBorder="1" applyAlignment="1" applyProtection="1">
      <alignment horizontal="left"/>
      <protection locked="0"/>
    </xf>
    <xf numFmtId="0" fontId="0" fillId="0" borderId="14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13" xfId="0" applyBorder="1" applyProtection="1">
      <protection hidden="1"/>
    </xf>
    <xf numFmtId="0" fontId="12" fillId="6" borderId="3" xfId="0" applyFont="1" applyFill="1" applyBorder="1" applyAlignment="1" applyProtection="1">
      <alignment horizontal="center" vertical="center"/>
      <protection hidden="1"/>
    </xf>
    <xf numFmtId="0" fontId="12" fillId="6" borderId="2" xfId="0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2" fillId="0" borderId="0" xfId="0" applyNumberFormat="1" applyFont="1" applyFill="1" applyBorder="1" applyAlignment="1" applyProtection="1">
      <alignment horizontal="center" vertical="center"/>
      <protection hidden="1"/>
    </xf>
    <xf numFmtId="14" fontId="2" fillId="0" borderId="0" xfId="0" applyNumberFormat="1" applyFont="1" applyFill="1" applyBorder="1" applyAlignment="1" applyProtection="1">
      <alignment horizontal="center" vertical="center"/>
      <protection hidden="1"/>
    </xf>
    <xf numFmtId="14" fontId="15" fillId="0" borderId="0" xfId="0" applyNumberFormat="1" applyFont="1" applyFill="1" applyBorder="1" applyAlignment="1" applyProtection="1">
      <alignment horizontal="center"/>
      <protection hidden="1"/>
    </xf>
    <xf numFmtId="0" fontId="32" fillId="0" borderId="0" xfId="0" applyFont="1" applyFill="1" applyBorder="1" applyAlignment="1" applyProtection="1">
      <alignment vertical="center"/>
      <protection hidden="1"/>
    </xf>
    <xf numFmtId="0" fontId="33" fillId="0" borderId="0" xfId="0" applyFont="1" applyFill="1" applyBorder="1" applyAlignment="1" applyProtection="1">
      <alignment vertical="center"/>
      <protection hidden="1"/>
    </xf>
    <xf numFmtId="0" fontId="0" fillId="0" borderId="0" xfId="0" applyNumberFormat="1" applyFill="1" applyAlignment="1" applyProtection="1">
      <alignment horizontal="center"/>
      <protection hidden="1"/>
    </xf>
    <xf numFmtId="0" fontId="28" fillId="0" borderId="0" xfId="0" applyFont="1" applyFill="1" applyAlignment="1">
      <alignment horizontal="center"/>
    </xf>
    <xf numFmtId="0" fontId="48" fillId="0" borderId="0" xfId="0" applyNumberFormat="1" applyFont="1" applyFill="1" applyAlignment="1" applyProtection="1">
      <alignment horizontal="center"/>
      <protection hidden="1"/>
    </xf>
    <xf numFmtId="0" fontId="6" fillId="16" borderId="7" xfId="0" applyFont="1" applyFill="1" applyBorder="1" applyAlignment="1" applyProtection="1">
      <alignment horizontal="left" vertical="center"/>
      <protection hidden="1"/>
    </xf>
    <xf numFmtId="0" fontId="0" fillId="0" borderId="0" xfId="0" applyProtection="1">
      <protection locked="0"/>
    </xf>
    <xf numFmtId="0" fontId="9" fillId="6" borderId="57" xfId="0" applyFont="1" applyFill="1" applyBorder="1"/>
    <xf numFmtId="0" fontId="9" fillId="6" borderId="46" xfId="0" applyFont="1" applyFill="1" applyBorder="1"/>
    <xf numFmtId="0" fontId="12" fillId="0" borderId="20" xfId="0" applyFont="1" applyBorder="1"/>
    <xf numFmtId="0" fontId="12" fillId="0" borderId="18" xfId="0" applyFont="1" applyBorder="1"/>
    <xf numFmtId="0" fontId="55" fillId="0" borderId="19" xfId="0" applyFont="1" applyBorder="1"/>
    <xf numFmtId="0" fontId="55" fillId="0" borderId="19" xfId="0" quotePrefix="1" applyFont="1" applyBorder="1"/>
    <xf numFmtId="0" fontId="12" fillId="0" borderId="28" xfId="0" applyFont="1" applyBorder="1"/>
    <xf numFmtId="0" fontId="36" fillId="0" borderId="0" xfId="3" applyFill="1" applyBorder="1" applyAlignment="1" applyProtection="1">
      <protection hidden="1"/>
    </xf>
    <xf numFmtId="0" fontId="36" fillId="0" borderId="0" xfId="3" applyAlignment="1" applyProtection="1">
      <protection hidden="1"/>
    </xf>
    <xf numFmtId="49" fontId="55" fillId="0" borderId="19" xfId="0" applyNumberFormat="1" applyFont="1" applyBorder="1"/>
    <xf numFmtId="0" fontId="9" fillId="20" borderId="58" xfId="0" applyFont="1" applyFill="1" applyBorder="1"/>
    <xf numFmtId="0" fontId="54" fillId="20" borderId="11" xfId="0" applyFont="1" applyFill="1" applyBorder="1" applyAlignment="1">
      <alignment horizontal="center"/>
    </xf>
    <xf numFmtId="0" fontId="54" fillId="20" borderId="6" xfId="0" applyFont="1" applyFill="1" applyBorder="1" applyAlignment="1">
      <alignment horizontal="center"/>
    </xf>
    <xf numFmtId="0" fontId="0" fillId="0" borderId="28" xfId="0" applyFill="1" applyBorder="1" applyProtection="1">
      <protection hidden="1"/>
    </xf>
    <xf numFmtId="0" fontId="54" fillId="21" borderId="6" xfId="0" applyFont="1" applyFill="1" applyBorder="1" applyAlignment="1">
      <alignment horizontal="center"/>
    </xf>
    <xf numFmtId="0" fontId="0" fillId="21" borderId="56" xfId="0" applyFill="1" applyBorder="1" applyProtection="1">
      <protection hidden="1"/>
    </xf>
    <xf numFmtId="168" fontId="28" fillId="0" borderId="0" xfId="0" applyNumberFormat="1" applyFont="1" applyFill="1" applyAlignment="1">
      <alignment horizontal="center"/>
    </xf>
    <xf numFmtId="0" fontId="12" fillId="0" borderId="18" xfId="0" applyFont="1" applyBorder="1" applyAlignment="1">
      <alignment horizontal="left" vertical="center"/>
    </xf>
    <xf numFmtId="0" fontId="12" fillId="0" borderId="0" xfId="0" applyNumberFormat="1" applyFont="1" applyFill="1" applyAlignment="1" applyProtection="1">
      <alignment horizontal="center"/>
      <protection hidden="1"/>
    </xf>
    <xf numFmtId="49" fontId="55" fillId="0" borderId="19" xfId="0" applyNumberFormat="1" applyFont="1" applyFill="1" applyBorder="1"/>
    <xf numFmtId="0" fontId="9" fillId="0" borderId="0" xfId="0" applyFont="1" applyFill="1" applyBorder="1"/>
    <xf numFmtId="0" fontId="12" fillId="0" borderId="0" xfId="0" applyFont="1" applyFill="1" applyBorder="1"/>
    <xf numFmtId="0" fontId="54" fillId="0" borderId="0" xfId="0" applyFont="1" applyFill="1" applyBorder="1" applyAlignment="1">
      <alignment horizontal="center"/>
    </xf>
    <xf numFmtId="0" fontId="55" fillId="0" borderId="0" xfId="0" applyFont="1" applyFill="1" applyBorder="1"/>
    <xf numFmtId="0" fontId="12" fillId="0" borderId="0" xfId="0" applyFont="1" applyFill="1" applyBorder="1" applyAlignment="1">
      <alignment horizontal="left" vertical="center"/>
    </xf>
    <xf numFmtId="0" fontId="55" fillId="0" borderId="29" xfId="0" applyFont="1" applyBorder="1"/>
    <xf numFmtId="0" fontId="18" fillId="0" borderId="0" xfId="0" applyNumberFormat="1" applyFont="1" applyFill="1" applyBorder="1" applyAlignment="1" applyProtection="1">
      <alignment horizontal="center"/>
      <protection hidden="1"/>
    </xf>
    <xf numFmtId="0" fontId="27" fillId="0" borderId="7" xfId="0" applyFont="1" applyFill="1" applyBorder="1" applyAlignment="1" applyProtection="1">
      <alignment horizontal="left" vertical="center"/>
      <protection locked="0"/>
    </xf>
    <xf numFmtId="0" fontId="29" fillId="0" borderId="7" xfId="0" applyFont="1" applyFill="1" applyBorder="1" applyProtection="1">
      <protection locked="0"/>
    </xf>
    <xf numFmtId="0" fontId="27" fillId="0" borderId="7" xfId="0" applyFont="1" applyFill="1" applyBorder="1" applyAlignment="1" applyProtection="1">
      <alignment horizontal="left" vertical="center" wrapText="1"/>
      <protection locked="0"/>
    </xf>
    <xf numFmtId="49" fontId="27" fillId="0" borderId="7" xfId="0" applyNumberFormat="1" applyFont="1" applyFill="1" applyBorder="1" applyAlignment="1" applyProtection="1">
      <alignment horizontal="left" vertical="center" wrapText="1"/>
      <protection locked="0"/>
    </xf>
    <xf numFmtId="49" fontId="27" fillId="0" borderId="7" xfId="0" applyNumberFormat="1" applyFont="1" applyFill="1" applyBorder="1" applyAlignment="1" applyProtection="1">
      <alignment horizontal="left" vertical="center"/>
      <protection locked="0"/>
    </xf>
    <xf numFmtId="49" fontId="11" fillId="0" borderId="7" xfId="3" applyNumberFormat="1" applyFont="1" applyFill="1" applyBorder="1" applyAlignment="1" applyProtection="1">
      <alignment horizontal="left" vertical="center"/>
      <protection locked="0"/>
    </xf>
    <xf numFmtId="0" fontId="27" fillId="0" borderId="7" xfId="0" applyNumberFormat="1" applyFont="1" applyFill="1" applyBorder="1" applyAlignment="1" applyProtection="1">
      <alignment horizontal="left" vertical="center"/>
      <protection locked="0"/>
    </xf>
    <xf numFmtId="0" fontId="27" fillId="0" borderId="7" xfId="0" applyFont="1" applyFill="1" applyBorder="1" applyAlignment="1" applyProtection="1">
      <alignment horizontal="left"/>
      <protection locked="0"/>
    </xf>
    <xf numFmtId="0" fontId="27" fillId="0" borderId="7" xfId="1" applyNumberFormat="1" applyFont="1" applyFill="1" applyBorder="1" applyAlignment="1" applyProtection="1">
      <alignment horizontal="left" vertical="center"/>
      <protection locked="0"/>
    </xf>
    <xf numFmtId="49" fontId="27" fillId="0" borderId="7" xfId="0" applyNumberFormat="1" applyFont="1" applyFill="1" applyBorder="1" applyAlignment="1" applyProtection="1">
      <alignment horizontal="left"/>
      <protection locked="0"/>
    </xf>
    <xf numFmtId="0" fontId="27" fillId="0" borderId="9" xfId="0" applyNumberFormat="1" applyFont="1" applyFill="1" applyBorder="1" applyAlignment="1" applyProtection="1">
      <alignment horizontal="left"/>
      <protection locked="0"/>
    </xf>
    <xf numFmtId="0" fontId="57" fillId="4" borderId="59" xfId="0" applyFont="1" applyFill="1" applyBorder="1" applyAlignment="1">
      <alignment vertical="center"/>
    </xf>
    <xf numFmtId="0" fontId="57" fillId="4" borderId="61" xfId="0" applyFont="1" applyFill="1" applyBorder="1" applyAlignment="1">
      <alignment horizontal="right" vertical="center"/>
    </xf>
    <xf numFmtId="0" fontId="3" fillId="4" borderId="60" xfId="0" applyFont="1" applyFill="1" applyBorder="1" applyAlignment="1">
      <alignment horizontal="center" vertical="center"/>
    </xf>
    <xf numFmtId="49" fontId="27" fillId="12" borderId="51" xfId="0" applyNumberFormat="1" applyFont="1" applyFill="1" applyBorder="1" applyAlignment="1" applyProtection="1">
      <alignment horizontal="left" vertical="center"/>
      <protection locked="0"/>
    </xf>
    <xf numFmtId="0" fontId="62" fillId="2" borderId="0" xfId="0" applyFont="1" applyFill="1" applyAlignment="1" applyProtection="1">
      <alignment horizontal="center" vertical="center"/>
      <protection hidden="1"/>
    </xf>
    <xf numFmtId="0" fontId="63" fillId="2" borderId="0" xfId="0" applyFont="1" applyFill="1" applyAlignment="1" applyProtection="1">
      <alignment horizontal="center"/>
      <protection hidden="1"/>
    </xf>
    <xf numFmtId="0" fontId="63" fillId="2" borderId="0" xfId="0" applyFont="1" applyFill="1" applyAlignment="1" applyProtection="1">
      <alignment horizontal="center" vertical="center"/>
      <protection hidden="1"/>
    </xf>
    <xf numFmtId="0" fontId="64" fillId="2" borderId="0" xfId="0" applyFont="1" applyFill="1" applyAlignment="1" applyProtection="1">
      <alignment horizontal="center"/>
      <protection hidden="1"/>
    </xf>
    <xf numFmtId="0" fontId="26" fillId="0" borderId="31" xfId="0" applyFont="1" applyFill="1" applyBorder="1" applyProtection="1">
      <protection locked="0"/>
    </xf>
    <xf numFmtId="0" fontId="6" fillId="0" borderId="7" xfId="0" applyFont="1" applyFill="1" applyBorder="1" applyAlignment="1" applyProtection="1">
      <alignment horizontal="left" vertical="center" wrapText="1"/>
      <protection locked="0"/>
    </xf>
    <xf numFmtId="49" fontId="6" fillId="0" borderId="7" xfId="0" applyNumberFormat="1" applyFont="1" applyFill="1" applyBorder="1" applyAlignment="1" applyProtection="1">
      <alignment horizontal="left" vertical="center"/>
      <protection locked="0"/>
    </xf>
    <xf numFmtId="0" fontId="6" fillId="0" borderId="7" xfId="0" applyFont="1" applyFill="1" applyBorder="1" applyAlignment="1" applyProtection="1">
      <alignment horizontal="left" vertical="center"/>
      <protection locked="0"/>
    </xf>
    <xf numFmtId="14" fontId="6" fillId="0" borderId="7" xfId="0" applyNumberFormat="1" applyFont="1" applyFill="1" applyBorder="1" applyAlignment="1" applyProtection="1">
      <alignment horizontal="left" vertical="center"/>
      <protection locked="0"/>
    </xf>
    <xf numFmtId="0" fontId="6" fillId="4" borderId="7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Alignment="1" applyProtection="1">
      <alignment horizontal="left"/>
      <protection hidden="1"/>
    </xf>
    <xf numFmtId="0" fontId="5" fillId="4" borderId="0" xfId="0" applyFont="1" applyFill="1" applyAlignment="1" applyProtection="1">
      <alignment horizontal="left"/>
      <protection hidden="1"/>
    </xf>
    <xf numFmtId="0" fontId="29" fillId="0" borderId="0" xfId="0" applyFont="1" applyFill="1" applyBorder="1" applyAlignment="1" applyProtection="1">
      <alignment horizontal="left" vertical="center"/>
      <protection hidden="1"/>
    </xf>
    <xf numFmtId="49" fontId="36" fillId="0" borderId="7" xfId="3" applyNumberFormat="1" applyFill="1" applyBorder="1" applyAlignment="1" applyProtection="1">
      <alignment horizontal="left" vertical="center"/>
      <protection locked="0"/>
    </xf>
    <xf numFmtId="0" fontId="52" fillId="22" borderId="65" xfId="0" applyFont="1" applyFill="1" applyBorder="1" applyAlignment="1">
      <alignment horizontal="center"/>
    </xf>
    <xf numFmtId="0" fontId="18" fillId="2" borderId="50" xfId="0" applyFont="1" applyFill="1" applyBorder="1" applyAlignment="1">
      <alignment horizontal="center"/>
    </xf>
    <xf numFmtId="0" fontId="55" fillId="0" borderId="19" xfId="0" applyNumberFormat="1" applyFont="1" applyBorder="1"/>
    <xf numFmtId="0" fontId="0" fillId="0" borderId="0" xfId="0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36" fillId="0" borderId="0" xfId="3" applyFill="1" applyAlignment="1" applyProtection="1">
      <protection hidden="1"/>
    </xf>
    <xf numFmtId="0" fontId="65" fillId="0" borderId="0" xfId="0" applyFont="1" applyFill="1" applyProtection="1">
      <protection hidden="1"/>
    </xf>
    <xf numFmtId="0" fontId="0" fillId="0" borderId="0" xfId="0" applyFill="1" applyProtection="1"/>
    <xf numFmtId="14" fontId="55" fillId="0" borderId="0" xfId="0" applyNumberFormat="1" applyFont="1" applyFill="1" applyBorder="1"/>
    <xf numFmtId="0" fontId="9" fillId="2" borderId="4" xfId="0" applyFont="1" applyFill="1" applyBorder="1" applyAlignment="1" applyProtection="1">
      <alignment horizontal="center" vertical="center"/>
      <protection locked="0"/>
    </xf>
    <xf numFmtId="0" fontId="52" fillId="22" borderId="68" xfId="0" applyFont="1" applyFill="1" applyBorder="1" applyAlignment="1">
      <alignment horizontal="center"/>
    </xf>
    <xf numFmtId="0" fontId="61" fillId="4" borderId="50" xfId="0" applyFont="1" applyFill="1" applyBorder="1" applyAlignment="1">
      <alignment horizontal="center"/>
    </xf>
    <xf numFmtId="0" fontId="55" fillId="2" borderId="19" xfId="0" applyFont="1" applyFill="1" applyBorder="1"/>
    <xf numFmtId="14" fontId="55" fillId="2" borderId="19" xfId="0" applyNumberFormat="1" applyFont="1" applyFill="1" applyBorder="1"/>
    <xf numFmtId="0" fontId="55" fillId="2" borderId="19" xfId="0" applyNumberFormat="1" applyFont="1" applyFill="1" applyBorder="1"/>
    <xf numFmtId="14" fontId="6" fillId="16" borderId="7" xfId="0" applyNumberFormat="1" applyFont="1" applyFill="1" applyBorder="1" applyAlignment="1" applyProtection="1">
      <alignment horizontal="left" vertical="center"/>
      <protection hidden="1"/>
    </xf>
    <xf numFmtId="0" fontId="6" fillId="16" borderId="9" xfId="0" applyFont="1" applyFill="1" applyBorder="1" applyAlignment="1" applyProtection="1">
      <alignment horizontal="left" vertical="center"/>
      <protection hidden="1"/>
    </xf>
    <xf numFmtId="0" fontId="6" fillId="16" borderId="17" xfId="0" applyFont="1" applyFill="1" applyBorder="1" applyAlignment="1" applyProtection="1">
      <alignment horizontal="left" vertical="center"/>
      <protection hidden="1"/>
    </xf>
    <xf numFmtId="0" fontId="52" fillId="22" borderId="52" xfId="0" applyFont="1" applyFill="1" applyBorder="1" applyAlignment="1">
      <alignment horizontal="center" vertical="center"/>
    </xf>
    <xf numFmtId="0" fontId="29" fillId="11" borderId="7" xfId="0" applyFont="1" applyFill="1" applyBorder="1" applyProtection="1">
      <protection locked="0"/>
    </xf>
    <xf numFmtId="0" fontId="26" fillId="16" borderId="7" xfId="0" applyFont="1" applyFill="1" applyBorder="1" applyProtection="1">
      <protection hidden="1"/>
    </xf>
    <xf numFmtId="0" fontId="18" fillId="2" borderId="69" xfId="0" applyFont="1" applyFill="1" applyBorder="1" applyAlignment="1" applyProtection="1">
      <alignment horizontal="center"/>
      <protection hidden="1"/>
    </xf>
    <xf numFmtId="0" fontId="18" fillId="2" borderId="53" xfId="0" applyFont="1" applyFill="1" applyBorder="1" applyAlignment="1" applyProtection="1">
      <alignment horizontal="center"/>
      <protection hidden="1"/>
    </xf>
    <xf numFmtId="0" fontId="12" fillId="0" borderId="0" xfId="0" applyFont="1" applyBorder="1"/>
    <xf numFmtId="0" fontId="55" fillId="0" borderId="0" xfId="0" applyFont="1" applyBorder="1"/>
    <xf numFmtId="0" fontId="56" fillId="0" borderId="0" xfId="0" applyFont="1" applyFill="1" applyBorder="1" applyProtection="1">
      <protection hidden="1"/>
    </xf>
    <xf numFmtId="0" fontId="12" fillId="0" borderId="47" xfId="0" applyFont="1" applyBorder="1"/>
    <xf numFmtId="0" fontId="55" fillId="0" borderId="49" xfId="0" applyFont="1" applyBorder="1"/>
    <xf numFmtId="0" fontId="12" fillId="0" borderId="18" xfId="0" applyFont="1" applyFill="1" applyBorder="1" applyProtection="1"/>
    <xf numFmtId="0" fontId="0" fillId="0" borderId="19" xfId="0" applyFill="1" applyBorder="1" applyProtection="1"/>
    <xf numFmtId="0" fontId="0" fillId="0" borderId="19" xfId="0" applyBorder="1"/>
    <xf numFmtId="0" fontId="9" fillId="22" borderId="58" xfId="0" applyFont="1" applyFill="1" applyBorder="1"/>
    <xf numFmtId="0" fontId="54" fillId="22" borderId="48" xfId="0" applyFont="1" applyFill="1" applyBorder="1" applyAlignment="1">
      <alignment horizontal="center"/>
    </xf>
    <xf numFmtId="0" fontId="54" fillId="22" borderId="6" xfId="0" applyFont="1" applyFill="1" applyBorder="1" applyAlignment="1">
      <alignment horizontal="center"/>
    </xf>
    <xf numFmtId="0" fontId="0" fillId="22" borderId="6" xfId="0" applyFill="1" applyBorder="1" applyProtection="1"/>
    <xf numFmtId="0" fontId="0" fillId="22" borderId="6" xfId="0" applyFill="1" applyBorder="1"/>
    <xf numFmtId="0" fontId="54" fillId="22" borderId="56" xfId="0" applyFont="1" applyFill="1" applyBorder="1" applyAlignment="1">
      <alignment horizontal="center"/>
    </xf>
    <xf numFmtId="0" fontId="57" fillId="4" borderId="23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57" fillId="4" borderId="71" xfId="0" applyFont="1" applyFill="1" applyBorder="1" applyAlignment="1">
      <alignment horizontal="right" vertical="center"/>
    </xf>
    <xf numFmtId="14" fontId="6" fillId="4" borderId="7" xfId="0" applyNumberFormat="1" applyFont="1" applyFill="1" applyBorder="1" applyAlignment="1" applyProtection="1">
      <alignment horizontal="left" vertical="center"/>
      <protection locked="0"/>
    </xf>
    <xf numFmtId="0" fontId="26" fillId="0" borderId="7" xfId="0" applyFont="1" applyFill="1" applyBorder="1" applyProtection="1">
      <protection locked="0"/>
    </xf>
    <xf numFmtId="0" fontId="6" fillId="0" borderId="7" xfId="1" applyNumberFormat="1" applyFont="1" applyFill="1" applyBorder="1" applyAlignment="1" applyProtection="1">
      <alignment horizontal="left" vertical="center"/>
      <protection locked="0"/>
    </xf>
    <xf numFmtId="0" fontId="6" fillId="4" borderId="7" xfId="1" applyNumberFormat="1" applyFont="1" applyFill="1" applyBorder="1" applyAlignment="1" applyProtection="1">
      <alignment horizontal="left" vertical="center"/>
      <protection locked="0"/>
    </xf>
    <xf numFmtId="0" fontId="6" fillId="0" borderId="7" xfId="0" applyNumberFormat="1" applyFont="1" applyFill="1" applyBorder="1" applyAlignment="1" applyProtection="1">
      <alignment horizontal="left" vertical="center"/>
      <protection locked="0"/>
    </xf>
    <xf numFmtId="49" fontId="27" fillId="0" borderId="51" xfId="0" applyNumberFormat="1" applyFont="1" applyFill="1" applyBorder="1" applyAlignment="1" applyProtection="1">
      <alignment horizontal="left" vertical="center"/>
      <protection locked="0"/>
    </xf>
    <xf numFmtId="49" fontId="6" fillId="0" borderId="9" xfId="0" applyNumberFormat="1" applyFont="1" applyFill="1" applyBorder="1" applyAlignment="1" applyProtection="1">
      <alignment horizontal="left" vertical="center"/>
      <protection locked="0"/>
    </xf>
    <xf numFmtId="0" fontId="18" fillId="2" borderId="72" xfId="0" applyFont="1" applyFill="1" applyBorder="1" applyAlignment="1" applyProtection="1">
      <alignment horizontal="center"/>
      <protection hidden="1"/>
    </xf>
    <xf numFmtId="0" fontId="8" fillId="0" borderId="0" xfId="0" applyFont="1" applyFill="1" applyProtection="1">
      <protection hidden="1"/>
    </xf>
    <xf numFmtId="14" fontId="67" fillId="20" borderId="17" xfId="0" applyNumberFormat="1" applyFont="1" applyFill="1" applyBorder="1" applyAlignment="1" applyProtection="1">
      <alignment horizontal="right"/>
      <protection hidden="1"/>
    </xf>
    <xf numFmtId="14" fontId="67" fillId="20" borderId="9" xfId="0" applyNumberFormat="1" applyFont="1" applyFill="1" applyBorder="1" applyProtection="1">
      <protection hidden="1"/>
    </xf>
    <xf numFmtId="0" fontId="55" fillId="0" borderId="27" xfId="0" applyFont="1" applyBorder="1" applyAlignment="1">
      <alignment vertical="center"/>
    </xf>
    <xf numFmtId="0" fontId="55" fillId="0" borderId="19" xfId="0" applyFont="1" applyBorder="1" applyAlignment="1">
      <alignment vertical="center"/>
    </xf>
    <xf numFmtId="0" fontId="55" fillId="0" borderId="19" xfId="0" quotePrefix="1" applyFont="1" applyBorder="1" applyAlignment="1">
      <alignment vertical="center"/>
    </xf>
    <xf numFmtId="49" fontId="55" fillId="0" borderId="19" xfId="0" applyNumberFormat="1" applyFont="1" applyFill="1" applyBorder="1" applyAlignment="1">
      <alignment vertical="center"/>
    </xf>
    <xf numFmtId="0" fontId="55" fillId="0" borderId="19" xfId="0" applyFont="1" applyFill="1" applyBorder="1" applyAlignment="1">
      <alignment vertical="center"/>
    </xf>
    <xf numFmtId="14" fontId="55" fillId="0" borderId="19" xfId="0" applyNumberFormat="1" applyFont="1" applyFill="1" applyBorder="1" applyAlignment="1">
      <alignment vertical="center"/>
    </xf>
    <xf numFmtId="0" fontId="55" fillId="0" borderId="19" xfId="0" applyNumberFormat="1" applyFont="1" applyFill="1" applyBorder="1" applyAlignment="1">
      <alignment vertical="center"/>
    </xf>
    <xf numFmtId="0" fontId="55" fillId="0" borderId="19" xfId="0" applyNumberFormat="1" applyFont="1" applyBorder="1" applyAlignment="1">
      <alignment vertical="center"/>
    </xf>
    <xf numFmtId="0" fontId="56" fillId="0" borderId="29" xfId="0" applyFont="1" applyFill="1" applyBorder="1" applyAlignment="1" applyProtection="1">
      <alignment vertical="center"/>
      <protection hidden="1"/>
    </xf>
    <xf numFmtId="0" fontId="43" fillId="16" borderId="7" xfId="3" applyNumberFormat="1" applyFont="1" applyFill="1" applyBorder="1" applyAlignment="1" applyProtection="1">
      <alignment horizontal="left" vertical="center"/>
      <protection hidden="1"/>
    </xf>
    <xf numFmtId="0" fontId="52" fillId="22" borderId="73" xfId="0" applyFont="1" applyFill="1" applyBorder="1" applyAlignment="1"/>
    <xf numFmtId="0" fontId="52" fillId="22" borderId="67" xfId="0" applyFont="1" applyFill="1" applyBorder="1" applyAlignment="1"/>
    <xf numFmtId="0" fontId="69" fillId="0" borderId="0" xfId="0" applyFont="1" applyFill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27" fillId="0" borderId="0" xfId="0" applyFont="1" applyFill="1" applyBorder="1" applyAlignment="1" applyProtection="1">
      <alignment horizontal="left" vertical="center"/>
      <protection locked="0"/>
    </xf>
    <xf numFmtId="0" fontId="18" fillId="0" borderId="74" xfId="0" applyFont="1" applyFill="1" applyBorder="1" applyAlignment="1" applyProtection="1">
      <alignment horizontal="center"/>
      <protection hidden="1"/>
    </xf>
    <xf numFmtId="0" fontId="18" fillId="2" borderId="26" xfId="0" applyFont="1" applyFill="1" applyBorder="1" applyAlignment="1" applyProtection="1">
      <alignment horizontal="center"/>
      <protection hidden="1"/>
    </xf>
    <xf numFmtId="0" fontId="70" fillId="0" borderId="0" xfId="3" applyNumberFormat="1" applyFont="1" applyFill="1" applyAlignment="1" applyProtection="1">
      <alignment horizontal="center"/>
      <protection hidden="1"/>
    </xf>
    <xf numFmtId="0" fontId="36" fillId="0" borderId="0" xfId="3" applyFill="1" applyAlignment="1" applyProtection="1">
      <alignment horizontal="center"/>
    </xf>
    <xf numFmtId="169" fontId="6" fillId="19" borderId="7" xfId="0" applyNumberFormat="1" applyFont="1" applyFill="1" applyBorder="1" applyAlignment="1" applyProtection="1">
      <alignment horizontal="left" vertical="center"/>
      <protection locked="0"/>
    </xf>
    <xf numFmtId="49" fontId="9" fillId="0" borderId="0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8" fillId="2" borderId="50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right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Fill="1" applyBorder="1"/>
    <xf numFmtId="0" fontId="0" fillId="0" borderId="0" xfId="0" applyAlignment="1">
      <alignment horizontal="left"/>
    </xf>
    <xf numFmtId="0" fontId="8" fillId="0" borderId="0" xfId="0" applyFont="1" applyAlignment="1">
      <alignment horizontal="right"/>
    </xf>
    <xf numFmtId="0" fontId="7" fillId="9" borderId="0" xfId="0" applyFont="1" applyFill="1" applyBorder="1" applyAlignment="1">
      <alignment horizontal="center" vertical="center"/>
    </xf>
    <xf numFmtId="0" fontId="25" fillId="4" borderId="24" xfId="0" applyFont="1" applyFill="1" applyBorder="1" applyAlignment="1" applyProtection="1">
      <alignment horizontal="center"/>
      <protection hidden="1"/>
    </xf>
    <xf numFmtId="0" fontId="25" fillId="4" borderId="25" xfId="0" applyFont="1" applyFill="1" applyBorder="1" applyAlignment="1" applyProtection="1">
      <alignment horizontal="center"/>
      <protection hidden="1"/>
    </xf>
    <xf numFmtId="0" fontId="9" fillId="18" borderId="0" xfId="0" applyFont="1" applyFill="1" applyBorder="1" applyAlignment="1" applyProtection="1">
      <alignment horizontal="center" vertical="center"/>
      <protection hidden="1"/>
    </xf>
    <xf numFmtId="0" fontId="0" fillId="15" borderId="0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 vertical="center"/>
      <protection hidden="1"/>
    </xf>
    <xf numFmtId="0" fontId="52" fillId="22" borderId="64" xfId="0" applyFont="1" applyFill="1" applyBorder="1" applyAlignment="1" applyProtection="1">
      <alignment horizontal="center"/>
      <protection hidden="1"/>
    </xf>
    <xf numFmtId="0" fontId="52" fillId="22" borderId="65" xfId="0" applyFont="1" applyFill="1" applyBorder="1" applyAlignment="1" applyProtection="1">
      <alignment horizontal="center"/>
      <protection hidden="1"/>
    </xf>
    <xf numFmtId="0" fontId="18" fillId="2" borderId="63" xfId="0" applyFont="1" applyFill="1" applyBorder="1" applyAlignment="1" applyProtection="1">
      <alignment horizontal="center"/>
      <protection hidden="1"/>
    </xf>
    <xf numFmtId="0" fontId="18" fillId="2" borderId="50" xfId="0" applyFont="1" applyFill="1" applyBorder="1" applyAlignment="1" applyProtection="1">
      <alignment horizontal="center"/>
      <protection hidden="1"/>
    </xf>
    <xf numFmtId="0" fontId="53" fillId="5" borderId="54" xfId="0" applyFont="1" applyFill="1" applyBorder="1" applyAlignment="1" applyProtection="1">
      <alignment horizontal="left" vertical="center"/>
      <protection locked="0"/>
    </xf>
    <xf numFmtId="0" fontId="53" fillId="5" borderId="3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60" fillId="22" borderId="0" xfId="0" applyFont="1" applyFill="1" applyAlignment="1">
      <alignment horizontal="center"/>
    </xf>
    <xf numFmtId="0" fontId="60" fillId="22" borderId="66" xfId="0" applyFont="1" applyFill="1" applyBorder="1" applyAlignment="1">
      <alignment horizontal="center"/>
    </xf>
    <xf numFmtId="0" fontId="48" fillId="8" borderId="0" xfId="0" applyFont="1" applyFill="1" applyAlignment="1" applyProtection="1">
      <alignment horizontal="center" vertical="center"/>
      <protection hidden="1"/>
    </xf>
    <xf numFmtId="0" fontId="66" fillId="23" borderId="0" xfId="0" applyFont="1" applyFill="1" applyBorder="1" applyAlignment="1">
      <alignment horizontal="center" vertical="center"/>
    </xf>
    <xf numFmtId="0" fontId="21" fillId="0" borderId="44" xfId="0" applyFont="1" applyBorder="1" applyAlignment="1" applyProtection="1">
      <alignment horizontal="center" vertical="center"/>
      <protection hidden="1"/>
    </xf>
    <xf numFmtId="0" fontId="21" fillId="0" borderId="55" xfId="0" applyFont="1" applyBorder="1" applyAlignment="1" applyProtection="1">
      <alignment horizontal="center" vertical="center"/>
      <protection hidden="1"/>
    </xf>
    <xf numFmtId="0" fontId="58" fillId="24" borderId="5" xfId="0" applyFont="1" applyFill="1" applyBorder="1" applyAlignment="1">
      <alignment vertical="center"/>
    </xf>
    <xf numFmtId="0" fontId="4" fillId="24" borderId="5" xfId="0" applyFont="1" applyFill="1" applyBorder="1" applyAlignment="1">
      <alignment vertical="center"/>
    </xf>
    <xf numFmtId="0" fontId="16" fillId="24" borderId="5" xfId="0" applyFont="1" applyFill="1" applyBorder="1" applyAlignment="1">
      <alignment vertical="center"/>
    </xf>
    <xf numFmtId="0" fontId="4" fillId="24" borderId="8" xfId="0" applyFont="1" applyFill="1" applyBorder="1" applyAlignment="1">
      <alignment vertical="center"/>
    </xf>
    <xf numFmtId="0" fontId="25" fillId="0" borderId="62" xfId="0" applyFont="1" applyFill="1" applyBorder="1" applyAlignment="1" applyProtection="1">
      <alignment horizontal="left" vertical="center"/>
      <protection locked="0"/>
    </xf>
    <xf numFmtId="0" fontId="27" fillId="0" borderId="70" xfId="0" applyFont="1" applyFill="1" applyBorder="1" applyAlignment="1" applyProtection="1">
      <alignment horizontal="left" vertical="center"/>
      <protection locked="0"/>
    </xf>
    <xf numFmtId="14" fontId="27" fillId="0" borderId="7" xfId="0" applyNumberFormat="1" applyFont="1" applyFill="1" applyBorder="1" applyAlignment="1" applyProtection="1">
      <alignment horizontal="left" vertical="center"/>
      <protection locked="0"/>
    </xf>
    <xf numFmtId="0" fontId="27" fillId="0" borderId="7" xfId="0" applyFont="1" applyFill="1" applyBorder="1" applyAlignment="1" applyProtection="1">
      <alignment horizontal="left" vertical="center"/>
      <protection hidden="1"/>
    </xf>
    <xf numFmtId="0" fontId="27" fillId="0" borderId="7" xfId="0" applyNumberFormat="1" applyFont="1" applyFill="1" applyBorder="1" applyAlignment="1" applyProtection="1">
      <alignment horizontal="left"/>
      <protection locked="0"/>
    </xf>
    <xf numFmtId="0" fontId="58" fillId="0" borderId="75" xfId="0" applyFont="1" applyFill="1" applyBorder="1" applyAlignment="1">
      <alignment vertical="center"/>
    </xf>
    <xf numFmtId="0" fontId="58" fillId="0" borderId="5" xfId="0" applyFont="1" applyFill="1" applyBorder="1" applyAlignment="1">
      <alignment vertical="center"/>
    </xf>
    <xf numFmtId="0" fontId="59" fillId="0" borderId="5" xfId="0" applyFont="1" applyFill="1" applyBorder="1" applyAlignment="1" applyProtection="1">
      <alignment vertical="center" wrapText="1"/>
      <protection hidden="1"/>
    </xf>
  </cellXfs>
  <cellStyles count="5">
    <cellStyle name="Lien hypertexte" xfId="3" builtinId="8"/>
    <cellStyle name="Milliers" xfId="1" builtinId="3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7C80"/>
      <color rgb="FFDBF5E2"/>
      <color rgb="FFF0F1BF"/>
      <color rgb="FFF4DCDE"/>
      <color rgb="FF660033"/>
      <color rgb="FF66FF66"/>
      <color rgb="FFB935A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Local/Microsoft/Windows/Temporary%20Internet%20Files/Content.Outlook/WJXJ2O7Q/SGIIOC%20BOA/SGIIOC+IGOR+USERFORM%20vp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f0057/Bureau/SGIIOC/S%20G%20I%20I%20O%20C%20ZB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Local/Microsoft/Windows/Temporary%20Internet%20Files/Content.Outlook/WJXJ2O7Q/BASE%20DE%20DONNE/MODELE%20OUVERTURE/GROUPE%20DE%20TRAVAIL%20OUVSIE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ROL"/>
      <sheetName val="PARAMETRE"/>
      <sheetName val="Accueil"/>
      <sheetName val="DONNE"/>
      <sheetName val="RECUP"/>
      <sheetName val="FRGLE"/>
      <sheetName val="FRMANDAT"/>
      <sheetName val="PEAHP"/>
      <sheetName val="PF"/>
      <sheetName val="PFA"/>
      <sheetName val="PEA"/>
      <sheetName val="PS"/>
      <sheetName val="PSA"/>
      <sheetName val="PB"/>
      <sheetName val="SPECI"/>
      <sheetName val="SPECIMANDAT"/>
      <sheetName val="DCHQ"/>
      <sheetName val="VP"/>
      <sheetName val="CLISTE"/>
      <sheetName val="SESAME"/>
      <sheetName val="DPRIVE"/>
      <sheetName val="STATCOMPTE"/>
      <sheetName val="ETAT"/>
      <sheetName val="STATSESAME"/>
      <sheetName val="STATBSMS"/>
      <sheetName val="ETAT_COLINA"/>
      <sheetName val="SOLDE"/>
      <sheetName val="SOLDE SND"/>
      <sheetName val="PROCURATION"/>
      <sheetName val="BSMS"/>
      <sheetName val="COLINA"/>
      <sheetName val="ENGAGE"/>
      <sheetName val="DOMRET"/>
      <sheetName val="DRET"/>
      <sheetName val="MONETIQUE"/>
      <sheetName val="STATBSMS2"/>
      <sheetName val="FRA"/>
      <sheetName val="FCLT"/>
    </sheetNames>
    <sheetDataSet>
      <sheetData sheetId="0" refreshError="1"/>
      <sheetData sheetId="1">
        <row r="1">
          <cell r="AJ1" t="str">
            <v>TITRE DU 1ER RESPONSABLE</v>
          </cell>
        </row>
        <row r="2">
          <cell r="L2">
            <v>1</v>
          </cell>
          <cell r="M2">
            <v>4</v>
          </cell>
        </row>
        <row r="3">
          <cell r="AJ3" t="str">
            <v>MR LE DG</v>
          </cell>
        </row>
        <row r="4">
          <cell r="D4" t="str">
            <v>LOISIRS</v>
          </cell>
          <cell r="R4" t="str">
            <v>ADRESSE MAIL EXPLOITANT</v>
          </cell>
          <cell r="U4" t="str">
            <v>REF EXPLOITANT</v>
          </cell>
          <cell r="X4" t="str">
            <v>SEXE</v>
          </cell>
          <cell r="AJ4" t="str">
            <v>MME LA DG</v>
          </cell>
        </row>
        <row r="5">
          <cell r="D5" t="str">
            <v>SPORT</v>
          </cell>
          <cell r="F5" t="str">
            <v>BF0171</v>
          </cell>
          <cell r="R5" t="str">
            <v>mkano@boaburkinafaso.com</v>
          </cell>
          <cell r="U5" t="str">
            <v>Madame TARPILGA Mariam</v>
          </cell>
          <cell r="X5" t="str">
            <v>F</v>
          </cell>
          <cell r="AJ5" t="str">
            <v xml:space="preserve">MR LE D </v>
          </cell>
        </row>
        <row r="6">
          <cell r="D6" t="str">
            <v>VOYAGE</v>
          </cell>
          <cell r="F6" t="str">
            <v>BF0212</v>
          </cell>
          <cell r="R6" t="str">
            <v>mtarpilga@boaburkinafaso.com</v>
          </cell>
          <cell r="U6" t="str">
            <v>la</v>
          </cell>
          <cell r="AJ6" t="str">
            <v xml:space="preserve">MME LA D </v>
          </cell>
        </row>
        <row r="7">
          <cell r="D7" t="str">
            <v>CINEMA</v>
          </cell>
          <cell r="F7" t="str">
            <v>BF0228</v>
          </cell>
          <cell r="R7" t="str">
            <v>mzagre@boaburkinafaso.com</v>
          </cell>
          <cell r="AJ7" t="str">
            <v>MR LE CO</v>
          </cell>
        </row>
        <row r="8">
          <cell r="D8" t="str">
            <v>LECTURE</v>
          </cell>
          <cell r="F8" t="str">
            <v>INTM</v>
          </cell>
          <cell r="R8" t="str">
            <v>mmaiga@boaburkinafaso.com</v>
          </cell>
          <cell r="AJ8" t="str">
            <v>MME LA CO</v>
          </cell>
        </row>
        <row r="9">
          <cell r="D9" t="str">
            <v>FOOTBALL</v>
          </cell>
          <cell r="R9" t="str">
            <v>gdambina@boaburkinafaso.com</v>
          </cell>
          <cell r="AJ9" t="str">
            <v>MR LE RR</v>
          </cell>
        </row>
        <row r="10">
          <cell r="D10" t="str">
            <v>MUSIQUE</v>
          </cell>
          <cell r="F10" t="str">
            <v>BF0045</v>
          </cell>
          <cell r="R10" t="str">
            <v>mboyarm@boaburkinafaso.com</v>
          </cell>
          <cell r="AJ10" t="str">
            <v>MME LA RR</v>
          </cell>
        </row>
        <row r="11">
          <cell r="D11" t="str">
            <v>DANSE</v>
          </cell>
          <cell r="F11" t="str">
            <v>BF0230</v>
          </cell>
          <cell r="R11" t="str">
            <v>dthiombiano@boaburkinafaso.com</v>
          </cell>
          <cell r="U11" t="str">
            <v>NATURE COMPTE</v>
          </cell>
          <cell r="AJ11" t="str">
            <v>MR LE DIRECTEUR GENERAL</v>
          </cell>
        </row>
        <row r="12">
          <cell r="D12" t="str">
            <v>PROMENADE</v>
          </cell>
          <cell r="F12" t="str">
            <v>BF0013</v>
          </cell>
          <cell r="R12" t="str">
            <v>msanou@boaburkinafaso.com</v>
          </cell>
          <cell r="U12" t="str">
            <v>PACK SALARIA PUBLIQUE</v>
          </cell>
          <cell r="V12" t="str">
            <v>001508190010</v>
          </cell>
          <cell r="W12" t="str">
            <v>N° COMPTE CHEQUE</v>
          </cell>
          <cell r="X12" t="str">
            <v>TYPE DE COMPTE DÉJÀ OUVERT</v>
          </cell>
          <cell r="AJ12" t="str">
            <v>MME LA DIRECTRICE GENERALE</v>
          </cell>
        </row>
        <row r="13">
          <cell r="D13" t="str">
            <v>NATATION</v>
          </cell>
          <cell r="R13" t="str">
            <v>abarry@boaburkinafaso.com</v>
          </cell>
          <cell r="U13" t="str">
            <v>PACK SALARIA PRIVE</v>
          </cell>
          <cell r="V13" t="str">
            <v>001508190010</v>
          </cell>
          <cell r="W13" t="str">
            <v>N° COMPTE CHEQUE</v>
          </cell>
          <cell r="X13" t="str">
            <v>TYPE DE COMPTE DÉJÀ OUVERT</v>
          </cell>
        </row>
        <row r="14">
          <cell r="D14" t="str">
            <v>ELEVAGE</v>
          </cell>
          <cell r="F14" t="str">
            <v>INT12</v>
          </cell>
          <cell r="R14" t="str">
            <v>msoalla@boaburkinafaso.com</v>
          </cell>
          <cell r="U14" t="str">
            <v>PACK FONXIONARIA</v>
          </cell>
          <cell r="V14" t="str">
            <v>001508190010</v>
          </cell>
          <cell r="W14" t="str">
            <v>N° COMPTE CHEQUE</v>
          </cell>
          <cell r="X14" t="str">
            <v>TYPE DE COMPTE DÉJÀ OUVERT</v>
          </cell>
        </row>
        <row r="15">
          <cell r="D15" t="str">
            <v>CUISINE</v>
          </cell>
          <cell r="F15" t="str">
            <v>BF0204</v>
          </cell>
          <cell r="R15" t="str">
            <v>ssidibe@boaburkinafaso.com</v>
          </cell>
          <cell r="U15" t="str">
            <v>COMPTE EPARGNE MINEUR</v>
          </cell>
          <cell r="V15" t="str">
            <v>001508190007</v>
          </cell>
          <cell r="W15" t="str">
            <v>N° COMPTE EPARGNE MINEUR</v>
          </cell>
          <cell r="X15" t="str">
            <v>PRODUITS MONETIQUES SOUHAITES</v>
          </cell>
        </row>
        <row r="16">
          <cell r="D16" t="str">
            <v>CHASSE</v>
          </cell>
          <cell r="R16" t="str">
            <v>mbambara@boaburkinafaso.com</v>
          </cell>
          <cell r="U16" t="str">
            <v>ANCIENS CLIENTS</v>
          </cell>
          <cell r="V16">
            <v>0</v>
          </cell>
          <cell r="W16" t="str">
            <v>N° COMPTE CHEQUE</v>
          </cell>
          <cell r="X16" t="str">
            <v>ANCIEN COMPTE DÉJÀ OUVERT ET PRODUITS MONETIQUE SOUHAITE</v>
          </cell>
        </row>
        <row r="17">
          <cell r="D17" t="str">
            <v>JEUX DE SOCIETE</v>
          </cell>
          <cell r="F17" t="str">
            <v>BF0120</v>
          </cell>
          <cell r="R17" t="str">
            <v>mbama@boaburkinafaso.com</v>
          </cell>
          <cell r="U17" t="str">
            <v>ANCIEN CLIENT PACK FONXIONARIA</v>
          </cell>
          <cell r="V17">
            <v>0</v>
          </cell>
          <cell r="W17" t="str">
            <v>N° COMPTE CHEQUE</v>
          </cell>
          <cell r="X17" t="str">
            <v>ANCIEN COMPTE DÉJÀ OUVERT ET PRODUITS MONETIQUE COMPLEMENTAIRE</v>
          </cell>
        </row>
        <row r="18">
          <cell r="D18" t="str">
            <v>SANS LOISIR</v>
          </cell>
          <cell r="F18" t="str">
            <v>BF0162</v>
          </cell>
          <cell r="R18" t="str">
            <v>touedraogo@boaburkinafaso.com</v>
          </cell>
          <cell r="U18" t="str">
            <v>ANCIEN CLIENT PACK SALARIA</v>
          </cell>
          <cell r="V18">
            <v>0</v>
          </cell>
          <cell r="W18" t="str">
            <v>N° COMPTE CHEQUE</v>
          </cell>
          <cell r="X18" t="str">
            <v>ANCIEN COMPTE DÉJÀ OUVERT ET PRODUITS MONETIQUE COMPLEMENTAIRE</v>
          </cell>
        </row>
        <row r="19">
          <cell r="D19" t="str">
            <v>MARCHE</v>
          </cell>
          <cell r="F19" t="str">
            <v>BF0142</v>
          </cell>
          <cell r="R19" t="str">
            <v>couedraogo@boaburkinafaso.com</v>
          </cell>
          <cell r="U19" t="str">
            <v>PLAN EPARGNE AMBITION</v>
          </cell>
          <cell r="V19">
            <v>0</v>
          </cell>
          <cell r="W19" t="str">
            <v>N° COMPTE CHEQUE</v>
          </cell>
          <cell r="X19" t="str">
            <v>TYPE DE COMPTE DÉJÀ OUVERT</v>
          </cell>
        </row>
        <row r="20">
          <cell r="R20" t="str">
            <v>isanogo@boaburkinafaso.com</v>
          </cell>
          <cell r="U20" t="str">
            <v>COMPTE AVEC PROCURATION</v>
          </cell>
          <cell r="W20" t="str">
            <v xml:space="preserve">N° </v>
          </cell>
          <cell r="X20" t="str">
            <v>TYPE DE COMPTE DÉJÀ OUVERT ET PRODUIT MONETIQUE SOUHAITE</v>
          </cell>
        </row>
        <row r="21">
          <cell r="F21" t="str">
            <v>BF0075</v>
          </cell>
          <cell r="R21" t="str">
            <v>sdiallo@boaburkinafaso.com</v>
          </cell>
          <cell r="U21" t="str">
            <v>PROCURATION SUR ANCIEN COMPTE</v>
          </cell>
          <cell r="W21" t="str">
            <v xml:space="preserve">N° </v>
          </cell>
          <cell r="X21" t="str">
            <v>ANCIEN COMPTE DÉJÀ OUVERT ET PRODUITS MONETIQUE SOUHAITE</v>
          </cell>
        </row>
        <row r="22">
          <cell r="F22" t="str">
            <v>BF0271</v>
          </cell>
          <cell r="R22" t="str">
            <v>nbakone@boaburkinafaso.com</v>
          </cell>
          <cell r="U22" t="str">
            <v>COMPTE VIREMENT DE SALAIRE PRIVE</v>
          </cell>
          <cell r="W22" t="str">
            <v>N° COMPTE CHEQUE</v>
          </cell>
          <cell r="X22" t="str">
            <v>TYPE DE COMPTE DÉJÀ OUVERT ET PRODUIT MONETIQUE SOUHAITE</v>
          </cell>
        </row>
        <row r="23">
          <cell r="F23" t="str">
            <v>BF0121</v>
          </cell>
          <cell r="R23" t="str">
            <v>czongo@boaburkinafaso.com</v>
          </cell>
          <cell r="U23" t="str">
            <v>COMPTE VIREMENT DE SALAIRE PUBLIQUE</v>
          </cell>
          <cell r="W23" t="str">
            <v>N° COMPTE CHEQUE</v>
          </cell>
          <cell r="X23" t="str">
            <v>TYPE DE COMPTE DÉJÀ OUVERT ET PRODUIT MONETIQUE SOUHAITE</v>
          </cell>
        </row>
        <row r="24">
          <cell r="D24" t="str">
            <v>PHOTOS&amp;BULLETIN</v>
          </cell>
          <cell r="R24" t="str">
            <v>idrabo@boaburkinafaso.com</v>
          </cell>
          <cell r="U24" t="str">
            <v>COMPTE CHEQUE PARTICULIERS</v>
          </cell>
          <cell r="W24" t="str">
            <v>N° COMPTE CHEQUE</v>
          </cell>
          <cell r="X24" t="str">
            <v>TYPE DE COMPTE DÉJÀ OUVERT ET PRODUIT MONETIQUE SOUHAITE</v>
          </cell>
        </row>
        <row r="25">
          <cell r="D25" t="str">
            <v>2 PHOTOS</v>
          </cell>
          <cell r="F25" t="str">
            <v>BF0240</v>
          </cell>
          <cell r="R25" t="str">
            <v>bcoulibaly@boaburkinafaso.com</v>
          </cell>
          <cell r="U25" t="str">
            <v>COMPTE EPARGNE</v>
          </cell>
          <cell r="W25" t="str">
            <v>N° COMPTE EPARGNE</v>
          </cell>
          <cell r="X25" t="str">
            <v>TYPE DE COMPTE DÉJÀ OUVERT ET PRODUIT MONETIQUE SOUHAITE</v>
          </cell>
        </row>
        <row r="26">
          <cell r="D26" t="str">
            <v>BULLETIN/CONTRAT</v>
          </cell>
          <cell r="F26" t="str">
            <v>BF0242</v>
          </cell>
          <cell r="R26" t="str">
            <v>ayameogo@boaburkinafaso.com</v>
          </cell>
          <cell r="U26" t="str">
            <v>PACK MON BUSINESS</v>
          </cell>
          <cell r="W26" t="str">
            <v>N° COMPTE PACK BUSINESS</v>
          </cell>
          <cell r="X26" t="str">
            <v>TYPE DE COMPTE DÉJÀ OUVERT</v>
          </cell>
        </row>
        <row r="27">
          <cell r="D27" t="str">
            <v>2 PHOTOS+BULLETIN/CONTRAT</v>
          </cell>
          <cell r="F27" t="str">
            <v>BF0111</v>
          </cell>
          <cell r="R27" t="str">
            <v>bzongo@boaburkinafaso.com</v>
          </cell>
          <cell r="U27" t="str">
            <v>COMPTE RETRAITE</v>
          </cell>
          <cell r="W27" t="str">
            <v>N° COMPTE CHEQUE</v>
          </cell>
          <cell r="X27" t="str">
            <v>TYPE DE COMPTE DÉJÀ OUVERT ET PRODUIT MONETIQUE SOUHAITE</v>
          </cell>
        </row>
        <row r="28">
          <cell r="D28" t="str">
            <v>NEANT</v>
          </cell>
          <cell r="R28" t="str">
            <v>fajanohoun@boaburkinafaso.com</v>
          </cell>
          <cell r="U28" t="str">
            <v>DEMANDE DE CARTE SESAME</v>
          </cell>
          <cell r="W28" t="str">
            <v>N° COMPTE CHEQUE/EPARGNE</v>
          </cell>
          <cell r="X28" t="str">
            <v>PRODUITS MONETIQUES SOUHAITES</v>
          </cell>
        </row>
        <row r="29">
          <cell r="A29" t="str">
            <v>COPIE ACTE DE NAISSANCE, COPIE FACTURE</v>
          </cell>
          <cell r="F29" t="str">
            <v>BF0079</v>
          </cell>
          <cell r="R29" t="str">
            <v>etoe@boaburkinafaso.com</v>
          </cell>
          <cell r="U29" t="str">
            <v>CONTRAT BSMS</v>
          </cell>
          <cell r="W29" t="str">
            <v>N° COMPTE CHEQUE/EPARGNE</v>
          </cell>
          <cell r="X29" t="str">
            <v>PRODUITS MONETIQUES SOUHAITES</v>
          </cell>
        </row>
        <row r="30">
          <cell r="A30">
            <v>6</v>
          </cell>
          <cell r="D30" t="str">
            <v>2 PHOTOS</v>
          </cell>
          <cell r="F30" t="str">
            <v>BF0029</v>
          </cell>
          <cell r="R30" t="str">
            <v>bouedraogo@boaburkinafaso.com</v>
          </cell>
          <cell r="U30" t="str">
            <v>SND</v>
          </cell>
          <cell r="W30" t="str">
            <v>N° COMPTE CHEQUE</v>
          </cell>
          <cell r="X30" t="str">
            <v>TYPE DE COMPTE DÉJÀ OUVERT ET PRODUIT MONETIQUE SOUHAITE</v>
          </cell>
        </row>
        <row r="31">
          <cell r="A31" t="str">
            <v/>
          </cell>
          <cell r="D31" t="str">
            <v>NEANT</v>
          </cell>
          <cell r="F31" t="str">
            <v>BF0207</v>
          </cell>
          <cell r="R31" t="str">
            <v>adiane@boaburkinafaso.com</v>
          </cell>
          <cell r="U31" t="str">
            <v>SND 2 COMPTES CH-CL</v>
          </cell>
          <cell r="W31" t="str">
            <v>N° COMPTE CHEQUE</v>
          </cell>
          <cell r="X31" t="str">
            <v>TYPE DE COMPTE DÉJÀ OUVERT ET PRODUIT MONETIQUE SOUHAITE</v>
          </cell>
        </row>
        <row r="32">
          <cell r="F32" t="str">
            <v>BF0206</v>
          </cell>
          <cell r="R32" t="str">
            <v>bilboudo@boaburkinafaso.com</v>
          </cell>
          <cell r="U32" t="str">
            <v>SOLDE</v>
          </cell>
          <cell r="W32" t="str">
            <v>N° COMPTE CHEQUE/EPARGNE</v>
          </cell>
        </row>
        <row r="33">
          <cell r="R33" t="str">
            <v>akonate@boaburkinafaso.com</v>
          </cell>
        </row>
        <row r="34">
          <cell r="D34" t="str">
            <v>CORRESPONDANTS</v>
          </cell>
          <cell r="R34" t="str">
            <v>mbassonon@boaburkinafaso.com</v>
          </cell>
          <cell r="U34" t="str">
            <v>GESTION SOLDE</v>
          </cell>
        </row>
        <row r="35">
          <cell r="D35" t="str">
            <v>ATTESTATION D'IDENTITE</v>
          </cell>
          <cell r="R35" t="str">
            <v>jsimpore@boaburkinafaso.com</v>
          </cell>
          <cell r="U35" t="str">
            <v>AGENCES</v>
          </cell>
        </row>
        <row r="36">
          <cell r="D36" t="str">
            <v>BULLETIN DE NAISSANCE</v>
          </cell>
          <cell r="U36" t="str">
            <v>AGENCE CENTRALE</v>
          </cell>
        </row>
        <row r="37">
          <cell r="D37" t="str">
            <v>CNI</v>
          </cell>
          <cell r="F37" t="str">
            <v>BFINT1</v>
          </cell>
          <cell r="U37" t="str">
            <v>AGENCE BOBO-DIOULASSO</v>
          </cell>
        </row>
        <row r="38">
          <cell r="D38" t="str">
            <v xml:space="preserve">CNI </v>
          </cell>
          <cell r="F38" t="str">
            <v>BF0020</v>
          </cell>
          <cell r="U38" t="str">
            <v>AGENCE ELITE</v>
          </cell>
        </row>
        <row r="39">
          <cell r="D39" t="str">
            <v xml:space="preserve">CNI </v>
          </cell>
          <cell r="F39" t="str">
            <v>BF0273</v>
          </cell>
          <cell r="U39" t="str">
            <v>AGENCE DE KOUDOUGOU</v>
          </cell>
        </row>
        <row r="40">
          <cell r="D40" t="str">
            <v xml:space="preserve">CNI </v>
          </cell>
          <cell r="F40" t="str">
            <v>BF0168</v>
          </cell>
          <cell r="U40" t="str">
            <v>AGENCE DE KOUPELA</v>
          </cell>
        </row>
        <row r="41">
          <cell r="D41" t="str">
            <v>CARTE CONSULAIRE</v>
          </cell>
          <cell r="U41" t="str">
            <v>BUREAU DE POUYTENGA</v>
          </cell>
        </row>
        <row r="42">
          <cell r="D42" t="str">
            <v>CARTE DE SEJOUR</v>
          </cell>
          <cell r="F42" t="str">
            <v>BF0010</v>
          </cell>
          <cell r="U42" t="str">
            <v>AGENCE ZOGONA</v>
          </cell>
        </row>
        <row r="43">
          <cell r="D43" t="str">
            <v>PASSPORT</v>
          </cell>
          <cell r="U43" t="str">
            <v>AGENCE DE GOUNGHIN</v>
          </cell>
        </row>
        <row r="44">
          <cell r="D44" t="str">
            <v xml:space="preserve">PASSPORT </v>
          </cell>
          <cell r="F44" t="str">
            <v>BF0079</v>
          </cell>
          <cell r="U44" t="str">
            <v>BUREAU DE PISSY</v>
          </cell>
        </row>
        <row r="45">
          <cell r="D45" t="str">
            <v xml:space="preserve">PASSPORT </v>
          </cell>
          <cell r="U45" t="str">
            <v>AGENCE DE TAMPOUY</v>
          </cell>
        </row>
        <row r="46">
          <cell r="D46" t="str">
            <v xml:space="preserve">PASSPORT </v>
          </cell>
          <cell r="F46" t="str">
            <v>BF0107</v>
          </cell>
          <cell r="U46" t="str">
            <v>AGENCE AV FRANCE AFRIQUE</v>
          </cell>
        </row>
        <row r="47">
          <cell r="D47" t="str">
            <v xml:space="preserve">CARTE CONSULAIRE </v>
          </cell>
          <cell r="F47" t="str">
            <v>BF0154</v>
          </cell>
          <cell r="U47" t="str">
            <v>BUREAU DE OUAGA 2000</v>
          </cell>
        </row>
        <row r="48">
          <cell r="F48" t="str">
            <v>BF0251</v>
          </cell>
          <cell r="U48" t="str">
            <v>AGENCE DE FADA N'GOURMA</v>
          </cell>
        </row>
        <row r="49">
          <cell r="F49" t="str">
            <v>BF0178</v>
          </cell>
          <cell r="U49" t="str">
            <v>AGENCE DE DEDOUGOU</v>
          </cell>
        </row>
        <row r="50">
          <cell r="U50" t="str">
            <v>BUREAU DE GAOUA</v>
          </cell>
        </row>
        <row r="51">
          <cell r="F51" t="str">
            <v>BF0104</v>
          </cell>
          <cell r="U51" t="str">
            <v>AGENCE DE SANKARYAARE</v>
          </cell>
        </row>
        <row r="52">
          <cell r="F52" t="str">
            <v>BF0252</v>
          </cell>
          <cell r="U52" t="str">
            <v>AGENCE BOBO BOULEVARD</v>
          </cell>
        </row>
        <row r="53">
          <cell r="F53" t="str">
            <v>BF0170</v>
          </cell>
          <cell r="U53" t="str">
            <v>BUREAU BOBO GRAND MARCHE</v>
          </cell>
        </row>
        <row r="54">
          <cell r="F54" t="str">
            <v>BF0097</v>
          </cell>
          <cell r="U54" t="str">
            <v>BUREAU DE L'UEMOA</v>
          </cell>
        </row>
        <row r="55">
          <cell r="U55" t="str">
            <v>AGENCE KWAME N'KRUMAH</v>
          </cell>
        </row>
        <row r="56">
          <cell r="A56" t="str">
            <v>05 BP 6201 OUAGADOUGOU 05</v>
          </cell>
          <cell r="F56" t="str">
            <v>BF0122</v>
          </cell>
          <cell r="U56" t="str">
            <v>AGENCE ZONE I</v>
          </cell>
        </row>
        <row r="57">
          <cell r="F57" t="str">
            <v>BF0057</v>
          </cell>
          <cell r="U57" t="str">
            <v>BUREAU DE ESSAKANE</v>
          </cell>
        </row>
        <row r="59">
          <cell r="A59" t="str">
            <v>OUAGADOUGOU</v>
          </cell>
          <cell r="F59" t="str">
            <v>BF0070</v>
          </cell>
        </row>
        <row r="60">
          <cell r="D60" t="str">
            <v>CORRESPONDANTS</v>
          </cell>
          <cell r="F60" t="str">
            <v>BF0238</v>
          </cell>
        </row>
        <row r="61">
          <cell r="D61" t="str">
            <v>CHECK LIST OUVERTURE DE COMPTE PACK SALARIA</v>
          </cell>
        </row>
        <row r="62">
          <cell r="D62" t="str">
            <v>CHECK LIST OUVERTURE DE COMPTE PACK SALARIA</v>
          </cell>
          <cell r="F62" t="str">
            <v>BF0083</v>
          </cell>
        </row>
        <row r="63">
          <cell r="D63" t="str">
            <v>CHECK LIST OUVERTURE DE COMPTE CHEQUE VIREMENT DE SALAIRE</v>
          </cell>
          <cell r="F63" t="str">
            <v>BF0169A</v>
          </cell>
        </row>
        <row r="64">
          <cell r="D64" t="str">
            <v>CHECK LIST OUVERTURE DE COMPTE CHEQUE VIREMENT DE SALAIRE</v>
          </cell>
        </row>
        <row r="65">
          <cell r="D65" t="str">
            <v>CHECK LIST OUVERTURE DE COMPTE CHEQUE PARTICULIER</v>
          </cell>
          <cell r="F65" t="str">
            <v>BF0061</v>
          </cell>
          <cell r="I65" t="str">
            <v>BF0149</v>
          </cell>
          <cell r="J65" t="str">
            <v>ZOGONA</v>
          </cell>
          <cell r="K65" t="str">
            <v>OUAGADOUGOU</v>
          </cell>
          <cell r="L65" t="str">
            <v>ZH</v>
          </cell>
          <cell r="M65" t="str">
            <v>DOYE Jean Marie</v>
          </cell>
        </row>
        <row r="66">
          <cell r="D66" t="str">
            <v>CHECK LIST OUVERTURE DE COMPTE EPARGNE</v>
          </cell>
          <cell r="F66" t="str">
            <v>BF0205A</v>
          </cell>
          <cell r="I66" t="str">
            <v>BF0117</v>
          </cell>
          <cell r="J66" t="str">
            <v>ZOGONA</v>
          </cell>
          <cell r="K66" t="str">
            <v>OUAGADOUGOU</v>
          </cell>
          <cell r="L66" t="str">
            <v>A1</v>
          </cell>
          <cell r="M66" t="str">
            <v>LALSAGA Fatou</v>
          </cell>
        </row>
        <row r="67">
          <cell r="D67" t="str">
            <v>CHECK LIST OUVERTURE DE COMPTE PACK FONXIONARIA</v>
          </cell>
          <cell r="I67" t="str">
            <v>BF0045</v>
          </cell>
          <cell r="J67" t="str">
            <v>TAMPOUY</v>
          </cell>
          <cell r="K67" t="str">
            <v>OUAGADOUGOU</v>
          </cell>
          <cell r="L67" t="str">
            <v>SM</v>
          </cell>
          <cell r="M67" t="str">
            <v>SANKARA Mariam</v>
          </cell>
        </row>
        <row r="68">
          <cell r="D68" t="str">
            <v>CHECK LIST OUVERTURE DE COMPTE CLIENT SOUS SND</v>
          </cell>
          <cell r="F68" t="str">
            <v>BF0093</v>
          </cell>
          <cell r="I68" t="str">
            <v>BF0230</v>
          </cell>
          <cell r="J68" t="str">
            <v>TAMPOUY</v>
          </cell>
          <cell r="K68" t="str">
            <v>OUAGADOUGOU</v>
          </cell>
          <cell r="L68" t="str">
            <v>DI</v>
          </cell>
          <cell r="M68" t="str">
            <v>DAMBINA Gilles</v>
          </cell>
        </row>
        <row r="69">
          <cell r="D69" t="str">
            <v>CHECK LIST OUVERTURE DE COMPTE CLIENT SOUS SND + CL</v>
          </cell>
          <cell r="I69" t="str">
            <v>BF0013</v>
          </cell>
          <cell r="J69" t="str">
            <v>TAMPOUY</v>
          </cell>
          <cell r="K69" t="str">
            <v>OUAGADOUGOU</v>
          </cell>
          <cell r="L69" t="str">
            <v>DG</v>
          </cell>
          <cell r="M69" t="str">
            <v>OUEDRAOGO Habibou</v>
          </cell>
        </row>
        <row r="70">
          <cell r="D70" t="str">
            <v>CHECK LIST OUVERTURE DE COMPTE PACK MON BUSINESS</v>
          </cell>
          <cell r="F70" t="str">
            <v>BF0052</v>
          </cell>
          <cell r="I70" t="str">
            <v>INT12</v>
          </cell>
          <cell r="J70" t="str">
            <v>ELITE</v>
          </cell>
          <cell r="K70" t="str">
            <v>OUAGADOUGOU</v>
          </cell>
          <cell r="L70" t="str">
            <v>2I</v>
          </cell>
          <cell r="M70" t="str">
            <v>BATIONO Natacha</v>
          </cell>
        </row>
        <row r="71">
          <cell r="D71" t="str">
            <v>CHECK LIST OUVERTURE DE COMPTE JOINT</v>
          </cell>
          <cell r="F71" t="str">
            <v>BF0139</v>
          </cell>
          <cell r="I71" t="str">
            <v>BF0204</v>
          </cell>
          <cell r="J71" t="str">
            <v>ELITE</v>
          </cell>
          <cell r="K71" t="str">
            <v>OUAGADOUGOU</v>
          </cell>
          <cell r="L71" t="str">
            <v>BS</v>
          </cell>
          <cell r="M71" t="str">
            <v>BAMBARA Sindy</v>
          </cell>
        </row>
        <row r="72">
          <cell r="D72" t="str">
            <v>CHECK LIST OUVERTURE DE COMPTE RETRAITE</v>
          </cell>
          <cell r="F72" t="str">
            <v>BF0174A</v>
          </cell>
          <cell r="I72" t="str">
            <v>BF0120</v>
          </cell>
          <cell r="J72" t="str">
            <v>KWAME N'KRUMAH</v>
          </cell>
          <cell r="K72" t="str">
            <v>OUAGADOUGOU</v>
          </cell>
          <cell r="L72" t="str">
            <v>A5</v>
          </cell>
          <cell r="M72" t="str">
            <v>TANGARA Aminata</v>
          </cell>
        </row>
        <row r="73">
          <cell r="D73" t="str">
            <v>CHECK LIST OUVERTURE DE COMPTE ANCIEN CLIENT</v>
          </cell>
          <cell r="I73" t="str">
            <v>BF0162</v>
          </cell>
          <cell r="J73" t="str">
            <v>KWAME N'KRUMAH</v>
          </cell>
          <cell r="K73" t="str">
            <v>OUAGADOUGOU</v>
          </cell>
          <cell r="L73" t="str">
            <v>ZU</v>
          </cell>
          <cell r="M73" t="str">
            <v>KABORE Benjamin</v>
          </cell>
        </row>
        <row r="74">
          <cell r="D74" t="str">
            <v>CHECK LIST INTEGRATION PACK FONXIONARIA</v>
          </cell>
          <cell r="F74" t="str">
            <v>BF0011</v>
          </cell>
          <cell r="I74" t="str">
            <v>BF0142</v>
          </cell>
          <cell r="J74" t="str">
            <v>KWAME N'KRUMAH</v>
          </cell>
          <cell r="K74" t="str">
            <v>OUAGADOUGOU</v>
          </cell>
          <cell r="L74" t="str">
            <v>BM</v>
          </cell>
          <cell r="M74" t="str">
            <v>OUEDRAOGO Roselyne</v>
          </cell>
        </row>
        <row r="75">
          <cell r="D75" t="str">
            <v>CHECK LIST INTEGRATION PACK SALARIA</v>
          </cell>
          <cell r="F75" t="str">
            <v>INT4</v>
          </cell>
          <cell r="I75" t="str">
            <v>BF0075</v>
          </cell>
          <cell r="J75" t="str">
            <v>DASSASGO ZONE I</v>
          </cell>
          <cell r="K75" t="str">
            <v>OUAGADOUGOU</v>
          </cell>
          <cell r="L75" t="str">
            <v>DE</v>
          </cell>
          <cell r="M75" t="str">
            <v>BARRY Aïcha</v>
          </cell>
        </row>
        <row r="76">
          <cell r="F76" t="str">
            <v>BF0181</v>
          </cell>
          <cell r="I76" t="str">
            <v>BF0271</v>
          </cell>
          <cell r="J76" t="str">
            <v>DASSASGO ZONE I</v>
          </cell>
          <cell r="K76" t="str">
            <v>OUAGADOUGOU</v>
          </cell>
          <cell r="L76" t="str">
            <v>IL</v>
          </cell>
          <cell r="M76" t="str">
            <v>SOALLA Marie isabelle</v>
          </cell>
        </row>
        <row r="77">
          <cell r="F77" t="str">
            <v>BF0179</v>
          </cell>
          <cell r="I77" t="str">
            <v>BF0121</v>
          </cell>
          <cell r="J77" t="str">
            <v>DASSASGO ZONE I</v>
          </cell>
          <cell r="K77" t="str">
            <v>OUAGADOUGOU</v>
          </cell>
          <cell r="L77" t="str">
            <v>A3</v>
          </cell>
          <cell r="M77" t="str">
            <v>BAMBARA Thierry</v>
          </cell>
        </row>
        <row r="78">
          <cell r="D78" t="str">
            <v>COMPTE PEA</v>
          </cell>
          <cell r="I78" t="str">
            <v>BF0240</v>
          </cell>
          <cell r="J78" t="str">
            <v>NEMNIN</v>
          </cell>
          <cell r="K78" t="str">
            <v>OUAGADOUGOU</v>
          </cell>
          <cell r="L78" t="str">
            <v>TH</v>
          </cell>
          <cell r="M78" t="str">
            <v>THIOMBIANO Djibril</v>
          </cell>
        </row>
        <row r="79">
          <cell r="F79" t="str">
            <v>BF0059</v>
          </cell>
          <cell r="I79" t="str">
            <v>BF0242</v>
          </cell>
          <cell r="J79" t="str">
            <v>NEMNIN</v>
          </cell>
          <cell r="K79" t="str">
            <v>OUAGADOUGOU</v>
          </cell>
          <cell r="L79" t="str">
            <v>GT</v>
          </cell>
          <cell r="M79" t="str">
            <v>MINOUNGOU Théophile</v>
          </cell>
        </row>
        <row r="80">
          <cell r="A80" t="e">
            <v>#VALUE!</v>
          </cell>
          <cell r="F80" t="str">
            <v>BF0081</v>
          </cell>
          <cell r="I80" t="str">
            <v>BF0111</v>
          </cell>
          <cell r="J80" t="str">
            <v>NEMNIN</v>
          </cell>
          <cell r="K80" t="str">
            <v>OUAGADOUGOU</v>
          </cell>
          <cell r="L80" t="str">
            <v>BJ</v>
          </cell>
          <cell r="M80" t="str">
            <v>NIKIEMA Philippe</v>
          </cell>
        </row>
        <row r="81">
          <cell r="A81" t="str">
            <v/>
          </cell>
          <cell r="D81" t="str">
            <v>CHECK LIST OUVERTURE DE  AVEC PROCURATION</v>
          </cell>
          <cell r="F81" t="str">
            <v>BF0149</v>
          </cell>
          <cell r="I81" t="str">
            <v>BF0079</v>
          </cell>
          <cell r="J81" t="str">
            <v>PISSY</v>
          </cell>
          <cell r="K81" t="str">
            <v>OUAGADOUGOU</v>
          </cell>
          <cell r="L81" t="str">
            <v>QP</v>
          </cell>
          <cell r="M81" t="str">
            <v>DIALLO Abdoulaye</v>
          </cell>
        </row>
        <row r="82">
          <cell r="F82" t="str">
            <v>BF0117</v>
          </cell>
          <cell r="I82" t="str">
            <v>BF0029</v>
          </cell>
          <cell r="J82" t="str">
            <v>PISSY</v>
          </cell>
          <cell r="K82" t="str">
            <v>OUAGADOUGOU</v>
          </cell>
          <cell r="L82" t="str">
            <v>JL</v>
          </cell>
          <cell r="M82" t="str">
            <v>MAIGA Fatoumata</v>
          </cell>
        </row>
        <row r="83">
          <cell r="I83" t="str">
            <v>BF0207</v>
          </cell>
          <cell r="J83" t="str">
            <v>PISSY</v>
          </cell>
          <cell r="K83" t="str">
            <v>OUAGADOUGOU</v>
          </cell>
          <cell r="L83" t="str">
            <v>KE</v>
          </cell>
          <cell r="M83" t="str">
            <v>KERE Jacqueline</v>
          </cell>
        </row>
        <row r="84">
          <cell r="F84" t="str">
            <v>BF0249</v>
          </cell>
          <cell r="I84" t="str">
            <v>BF0206</v>
          </cell>
          <cell r="J84" t="str">
            <v>PISSY</v>
          </cell>
          <cell r="K84" t="str">
            <v>OUAGADOUGOU</v>
          </cell>
          <cell r="L84" t="str">
            <v>PA</v>
          </cell>
          <cell r="M84" t="str">
            <v>YAMEOGO Patrick</v>
          </cell>
        </row>
        <row r="85">
          <cell r="A85" t="str">
            <v>OUAGADOUGOU</v>
          </cell>
          <cell r="F85" t="str">
            <v>BF0025</v>
          </cell>
          <cell r="I85" t="str">
            <v>BF0171</v>
          </cell>
          <cell r="J85" t="str">
            <v>KOULOUBA</v>
          </cell>
          <cell r="K85" t="str">
            <v>OUAGADOUGOU</v>
          </cell>
          <cell r="L85" t="str">
            <v>LE</v>
          </cell>
          <cell r="M85" t="str">
            <v>ZOMA Benoît</v>
          </cell>
        </row>
        <row r="86">
          <cell r="F86" t="str">
            <v>BF0241</v>
          </cell>
          <cell r="I86" t="str">
            <v>BF0212</v>
          </cell>
          <cell r="J86" t="str">
            <v>KOULOUBA</v>
          </cell>
          <cell r="K86" t="str">
            <v>OUAGADOUGOU</v>
          </cell>
          <cell r="L86" t="str">
            <v>SO</v>
          </cell>
          <cell r="M86" t="str">
            <v>SAWADOGO Stéphanie</v>
          </cell>
        </row>
        <row r="87">
          <cell r="F87" t="str">
            <v>BF0141</v>
          </cell>
          <cell r="I87" t="str">
            <v>BF0228</v>
          </cell>
          <cell r="J87" t="str">
            <v>KOULOUBA</v>
          </cell>
          <cell r="K87" t="str">
            <v>OUAGADOUGOU</v>
          </cell>
          <cell r="L87" t="str">
            <v>YY</v>
          </cell>
          <cell r="M87" t="str">
            <v>DIAWARA Massaran</v>
          </cell>
        </row>
        <row r="88">
          <cell r="F88" t="str">
            <v>BF0250</v>
          </cell>
          <cell r="I88" t="str">
            <v>BFINT1</v>
          </cell>
          <cell r="J88" t="str">
            <v>France AFRIQUE</v>
          </cell>
          <cell r="K88" t="str">
            <v>OUAGADOUGOU</v>
          </cell>
          <cell r="L88" t="str">
            <v>I1</v>
          </cell>
          <cell r="M88" t="str">
            <v>ZOMA Sylvie</v>
          </cell>
        </row>
        <row r="89">
          <cell r="F89" t="str">
            <v>BF0268</v>
          </cell>
          <cell r="I89" t="str">
            <v>BF0020</v>
          </cell>
          <cell r="J89" t="str">
            <v>France AFRIQUE</v>
          </cell>
          <cell r="K89" t="str">
            <v>OUAGADOUGOU</v>
          </cell>
          <cell r="L89" t="str">
            <v>JC</v>
          </cell>
          <cell r="M89" t="str">
            <v>OUEDRAOGO Cathérine</v>
          </cell>
        </row>
        <row r="90">
          <cell r="I90" t="str">
            <v>BF0273</v>
          </cell>
          <cell r="J90" t="str">
            <v>France AFRIQUE</v>
          </cell>
          <cell r="K90" t="str">
            <v>OUAGADOUGOU</v>
          </cell>
          <cell r="L90" t="str">
            <v>NG</v>
          </cell>
          <cell r="M90" t="str">
            <v>SANOGO Issiaka</v>
          </cell>
        </row>
        <row r="91">
          <cell r="I91" t="str">
            <v>INTM</v>
          </cell>
          <cell r="J91" t="str">
            <v>MAISON DE L'ENTREPRISE</v>
          </cell>
          <cell r="K91" t="str">
            <v>OUAGADOUGOU</v>
          </cell>
          <cell r="L91" t="str">
            <v>KS</v>
          </cell>
          <cell r="M91" t="str">
            <v>KINDO/ZERBO Sita</v>
          </cell>
        </row>
        <row r="92">
          <cell r="C92" t="str">
            <v>NEANT</v>
          </cell>
          <cell r="D92" t="str">
            <v>COMPTES PACK</v>
          </cell>
          <cell r="I92" t="str">
            <v>BF0168</v>
          </cell>
          <cell r="J92" t="str">
            <v>France AFRIQUE</v>
          </cell>
          <cell r="K92" t="str">
            <v>OUAGADOUGOU</v>
          </cell>
          <cell r="L92" t="str">
            <v>LB</v>
          </cell>
          <cell r="M92" t="str">
            <v>KABORE Sandrine</v>
          </cell>
        </row>
        <row r="93">
          <cell r="A93" t="str">
            <v>COMPTE CHEQUE</v>
          </cell>
          <cell r="C93" t="str">
            <v>BSMS</v>
          </cell>
          <cell r="D93" t="str">
            <v>COMPTE CHEQUE</v>
          </cell>
          <cell r="I93" t="str">
            <v>BF0107</v>
          </cell>
          <cell r="J93" t="str">
            <v>BOBO-DIOULASSO</v>
          </cell>
          <cell r="K93" t="str">
            <v>BOBO-DIOULASSO</v>
          </cell>
          <cell r="L93" t="str">
            <v>BE</v>
          </cell>
          <cell r="M93" t="str">
            <v>HIEN Evelyne</v>
          </cell>
        </row>
        <row r="94">
          <cell r="A94" t="str">
            <v>COMPTE EPARGNE PRIVE</v>
          </cell>
          <cell r="C94" t="str">
            <v>SESAME</v>
          </cell>
          <cell r="D94" t="str">
            <v>COMPTE EPARGNE</v>
          </cell>
          <cell r="I94" t="str">
            <v>BF0252</v>
          </cell>
          <cell r="J94" t="str">
            <v>BOBO BOULEVARD</v>
          </cell>
          <cell r="K94" t="str">
            <v>BOBO-DIOULASSO</v>
          </cell>
          <cell r="L94" t="str">
            <v>IR</v>
          </cell>
          <cell r="M94" t="str">
            <v>DRABO Ibrahima Rock</v>
          </cell>
        </row>
        <row r="95">
          <cell r="A95" t="str">
            <v>COMPTE EPARGNE PUBLIQUE</v>
          </cell>
          <cell r="C95" t="str">
            <v>BSMS+SESAME</v>
          </cell>
          <cell r="I95" t="str">
            <v>BF0170</v>
          </cell>
          <cell r="J95" t="str">
            <v>BOBO BOULEVARD</v>
          </cell>
          <cell r="K95" t="str">
            <v>BOBO-DIOULASSO</v>
          </cell>
          <cell r="L95" t="str">
            <v>LD</v>
          </cell>
          <cell r="M95" t="str">
            <v>SANOU Awa</v>
          </cell>
          <cell r="U95" t="str">
            <v>CODE PAYS MANDATAIRE</v>
          </cell>
        </row>
        <row r="96">
          <cell r="A96" t="str">
            <v>SESAME</v>
          </cell>
          <cell r="C96" t="str">
            <v>DECOUVERT</v>
          </cell>
          <cell r="I96" t="str">
            <v>BF0122</v>
          </cell>
          <cell r="J96" t="str">
            <v>BOBO GRAND MARCHE</v>
          </cell>
          <cell r="K96" t="str">
            <v>BOBO-DIOULASSO</v>
          </cell>
          <cell r="L96" t="str">
            <v>A6</v>
          </cell>
          <cell r="M96" t="str">
            <v>ROUAMBA Gisèle</v>
          </cell>
          <cell r="U96">
            <v>0</v>
          </cell>
        </row>
        <row r="97">
          <cell r="A97" t="str">
            <v>BSMS</v>
          </cell>
          <cell r="C97" t="str">
            <v>VP MINEUR</v>
          </cell>
          <cell r="D97" t="str">
            <v xml:space="preserve"> </v>
          </cell>
          <cell r="I97" t="str">
            <v>BF0154</v>
          </cell>
          <cell r="J97" t="str">
            <v>BOBO-DIOULASSO</v>
          </cell>
          <cell r="K97" t="str">
            <v>BOBO-DIOULASSO</v>
          </cell>
          <cell r="L97" t="str">
            <v>ZM</v>
          </cell>
          <cell r="M97" t="str">
            <v>KAFANDOG Aminata</v>
          </cell>
        </row>
        <row r="98">
          <cell r="D98" t="str">
            <v/>
          </cell>
          <cell r="I98" t="str">
            <v>BF0057</v>
          </cell>
          <cell r="J98" t="str">
            <v>BOBO GRAND MARCHE</v>
          </cell>
          <cell r="K98" t="str">
            <v>BOBO-DIOULASSO</v>
          </cell>
          <cell r="L98" t="str">
            <v>MJ</v>
          </cell>
          <cell r="M98" t="str">
            <v>COULIBALY Brahima</v>
          </cell>
          <cell r="U98" t="str">
            <v/>
          </cell>
          <cell r="V98" t="str">
            <v>236</v>
          </cell>
        </row>
        <row r="99">
          <cell r="I99" t="str">
            <v>BF0070</v>
          </cell>
          <cell r="J99" t="str">
            <v>GAOUA</v>
          </cell>
          <cell r="K99" t="str">
            <v>GAOUA</v>
          </cell>
          <cell r="L99" t="str">
            <v>JP</v>
          </cell>
          <cell r="M99" t="str">
            <v>YAMEOGO Antoine</v>
          </cell>
        </row>
        <row r="100">
          <cell r="I100" t="str">
            <v>BF0083</v>
          </cell>
          <cell r="J100" t="str">
            <v>POUYTENGA</v>
          </cell>
          <cell r="K100" t="str">
            <v>POUYTENGA</v>
          </cell>
          <cell r="L100" t="str">
            <v>PV</v>
          </cell>
          <cell r="M100" t="str">
            <v>ZONGO T Barthélémie</v>
          </cell>
          <cell r="U100" t="str">
            <v>NATIONALITE</v>
          </cell>
          <cell r="X100" t="str">
            <v>CODE ISO</v>
          </cell>
        </row>
        <row r="101">
          <cell r="A101" t="str">
            <v>OUAGADOUGOU</v>
          </cell>
          <cell r="C101" t="str">
            <v xml:space="preserve">SECTEUR 15 </v>
          </cell>
          <cell r="F101" t="str">
            <v xml:space="preserve"> </v>
          </cell>
          <cell r="I101" t="str">
            <v>BF0169A</v>
          </cell>
          <cell r="J101" t="str">
            <v>POUYTENGA</v>
          </cell>
          <cell r="K101" t="str">
            <v>POUYTENGA</v>
          </cell>
          <cell r="L101" t="str">
            <v>CL</v>
          </cell>
          <cell r="M101" t="str">
            <v>BARRO Hassane</v>
          </cell>
          <cell r="U101" t="str">
            <v>AFGHANE</v>
          </cell>
          <cell r="V101" t="str">
            <v>AFGHANISTAN</v>
          </cell>
          <cell r="W101" t="str">
            <v>660</v>
          </cell>
          <cell r="X101" t="str">
            <v>AF</v>
          </cell>
        </row>
        <row r="102">
          <cell r="A102" t="str">
            <v/>
          </cell>
          <cell r="I102" t="str">
            <v>BF0070</v>
          </cell>
          <cell r="J102" t="str">
            <v>GAOUA</v>
          </cell>
          <cell r="K102" t="str">
            <v>GAOUA</v>
          </cell>
          <cell r="L102" t="str">
            <v>JP</v>
          </cell>
          <cell r="M102" t="str">
            <v>YAMEOGO Antoine</v>
          </cell>
          <cell r="U102" t="str">
            <v>ALBANAISE</v>
          </cell>
          <cell r="V102" t="str">
            <v>ALBANIE</v>
          </cell>
          <cell r="W102" t="str">
            <v>070</v>
          </cell>
          <cell r="X102" t="str">
            <v>AL</v>
          </cell>
        </row>
        <row r="103">
          <cell r="I103" t="str">
            <v>BF0238</v>
          </cell>
          <cell r="J103" t="str">
            <v>GAOUA</v>
          </cell>
          <cell r="K103" t="str">
            <v>GAOUA</v>
          </cell>
          <cell r="L103" t="str">
            <v>KG</v>
          </cell>
          <cell r="M103" t="str">
            <v>KAMISSOGO Mohamed Ali</v>
          </cell>
          <cell r="U103" t="str">
            <v>ALGERIENNE</v>
          </cell>
          <cell r="V103" t="str">
            <v>ALGERIE</v>
          </cell>
          <cell r="W103" t="str">
            <v>208</v>
          </cell>
          <cell r="X103" t="str">
            <v>DZ</v>
          </cell>
        </row>
        <row r="104">
          <cell r="I104" t="str">
            <v>BF0249</v>
          </cell>
          <cell r="J104" t="str">
            <v>KOUDOUGOU</v>
          </cell>
          <cell r="K104" t="str">
            <v>KOUDOUGOU</v>
          </cell>
          <cell r="L104" t="str">
            <v>NN</v>
          </cell>
          <cell r="M104" t="str">
            <v>AJANOHOUN Audrey Farrah</v>
          </cell>
          <cell r="U104" t="str">
            <v>ALLEMANDE</v>
          </cell>
          <cell r="V104" t="str">
            <v>ALLEMAGNE</v>
          </cell>
          <cell r="W104" t="str">
            <v>004</v>
          </cell>
          <cell r="X104" t="str">
            <v>DE</v>
          </cell>
        </row>
        <row r="105">
          <cell r="I105" t="str">
            <v>BF0141</v>
          </cell>
          <cell r="J105" t="str">
            <v>KOUDOUGOU</v>
          </cell>
          <cell r="K105" t="str">
            <v>KOUDOUGOU</v>
          </cell>
          <cell r="L105" t="str">
            <v>BL</v>
          </cell>
          <cell r="M105" t="str">
            <v>ZOROME Cheick</v>
          </cell>
          <cell r="U105" t="str">
            <v>AMERICAINE</v>
          </cell>
          <cell r="V105" t="str">
            <v>ETATS-UNIS AMERIQUE</v>
          </cell>
          <cell r="W105" t="str">
            <v>400</v>
          </cell>
          <cell r="X105" t="str">
            <v>US</v>
          </cell>
        </row>
        <row r="106">
          <cell r="I106" t="str">
            <v>BF0025</v>
          </cell>
          <cell r="J106" t="str">
            <v>KOUDOUGOU</v>
          </cell>
          <cell r="K106" t="str">
            <v>KOUDOUGOU</v>
          </cell>
          <cell r="L106" t="str">
            <v>PF</v>
          </cell>
          <cell r="M106" t="str">
            <v>SEREME Oumou Elfried</v>
          </cell>
          <cell r="U106" t="str">
            <v>ANDORRAN</v>
          </cell>
          <cell r="V106" t="str">
            <v>ANDORRE</v>
          </cell>
          <cell r="W106" t="str">
            <v>043</v>
          </cell>
          <cell r="X106" t="str">
            <v>AD</v>
          </cell>
        </row>
        <row r="107">
          <cell r="D107">
            <v>9</v>
          </cell>
          <cell r="I107" t="str">
            <v>BF0061</v>
          </cell>
          <cell r="J107" t="str">
            <v>ESSAKANE</v>
          </cell>
          <cell r="K107" t="str">
            <v>ESSAKANE</v>
          </cell>
          <cell r="L107" t="str">
            <v>JK</v>
          </cell>
          <cell r="M107" t="str">
            <v>OUEDRAOGO Basile</v>
          </cell>
          <cell r="U107" t="str">
            <v>ANGOLAISE</v>
          </cell>
          <cell r="V107" t="str">
            <v>ANGOLA</v>
          </cell>
          <cell r="W107" t="str">
            <v>330</v>
          </cell>
          <cell r="X107" t="str">
            <v>AO</v>
          </cell>
        </row>
        <row r="108">
          <cell r="D108">
            <v>9</v>
          </cell>
          <cell r="I108" t="str">
            <v>BF0205A</v>
          </cell>
          <cell r="J108" t="str">
            <v>ESSAKANE</v>
          </cell>
          <cell r="K108" t="str">
            <v>ESSAKANE</v>
          </cell>
          <cell r="L108" t="str">
            <v>OM</v>
          </cell>
          <cell r="M108" t="str">
            <v>BENAO Mohamed</v>
          </cell>
          <cell r="U108" t="str">
            <v>ARGENTIN</v>
          </cell>
          <cell r="V108" t="str">
            <v>ARGENTINE</v>
          </cell>
          <cell r="W108" t="str">
            <v>528</v>
          </cell>
          <cell r="X108" t="str">
            <v>AR</v>
          </cell>
        </row>
        <row r="109">
          <cell r="I109" t="str">
            <v>BF0093</v>
          </cell>
          <cell r="J109" t="str">
            <v>DEDOUGOU</v>
          </cell>
          <cell r="K109" t="str">
            <v>DEDOUGOU</v>
          </cell>
          <cell r="L109" t="str">
            <v>K2</v>
          </cell>
          <cell r="M109" t="str">
            <v>DIANE Abdramane</v>
          </cell>
          <cell r="U109" t="str">
            <v>ARMENIENNE</v>
          </cell>
          <cell r="V109" t="str">
            <v>ARMENIE</v>
          </cell>
          <cell r="W109" t="str">
            <v>077</v>
          </cell>
          <cell r="X109" t="str">
            <v>AM</v>
          </cell>
        </row>
        <row r="110">
          <cell r="D110" t="str">
            <v>72585231</v>
          </cell>
          <cell r="I110" t="str">
            <v>BF0181</v>
          </cell>
          <cell r="J110" t="str">
            <v>KOUPELA</v>
          </cell>
          <cell r="K110" t="str">
            <v>KOUPELA</v>
          </cell>
          <cell r="L110" t="str">
            <v>LT</v>
          </cell>
          <cell r="M110" t="str">
            <v>ILBOUDO N  Joseph Benjamin</v>
          </cell>
          <cell r="U110" t="str">
            <v>AUSTRALIENNE</v>
          </cell>
          <cell r="V110" t="str">
            <v>AUSTRALIE</v>
          </cell>
          <cell r="W110" t="str">
            <v>800</v>
          </cell>
          <cell r="X110" t="str">
            <v>AU</v>
          </cell>
        </row>
        <row r="111">
          <cell r="D111" t="str">
            <v/>
          </cell>
          <cell r="I111" t="str">
            <v>BF0011</v>
          </cell>
          <cell r="J111" t="str">
            <v>KOUPELA</v>
          </cell>
          <cell r="K111" t="str">
            <v>KOUPELA</v>
          </cell>
          <cell r="L111" t="str">
            <v>HC</v>
          </cell>
          <cell r="M111" t="str">
            <v>KONATE Ali</v>
          </cell>
          <cell r="U111" t="str">
            <v>AUTRICHIENNE</v>
          </cell>
          <cell r="V111" t="str">
            <v>AUTRICHE</v>
          </cell>
          <cell r="W111" t="str">
            <v>038</v>
          </cell>
          <cell r="X111" t="str">
            <v>AT</v>
          </cell>
        </row>
        <row r="112">
          <cell r="D112" t="str">
            <v/>
          </cell>
          <cell r="I112" t="str">
            <v>INT4</v>
          </cell>
          <cell r="J112" t="str">
            <v>KOUPELA</v>
          </cell>
          <cell r="K112" t="str">
            <v>KOUPELA</v>
          </cell>
          <cell r="L112" t="str">
            <v>I4</v>
          </cell>
          <cell r="M112" t="str">
            <v>ILBOUDO Paliwinde</v>
          </cell>
          <cell r="U112" t="str">
            <v>AZERBAIDJANAISE</v>
          </cell>
          <cell r="V112" t="str">
            <v>AZERBAIDJAN</v>
          </cell>
          <cell r="W112" t="str">
            <v>078</v>
          </cell>
          <cell r="X112" t="str">
            <v>AZ</v>
          </cell>
        </row>
        <row r="113">
          <cell r="A113" t="str">
            <v>JH</v>
          </cell>
          <cell r="I113" t="str">
            <v>BF0179</v>
          </cell>
          <cell r="J113" t="str">
            <v>KOUPELA</v>
          </cell>
          <cell r="K113" t="str">
            <v>KOUPELA</v>
          </cell>
          <cell r="L113" t="str">
            <v>LR</v>
          </cell>
          <cell r="M113" t="str">
            <v>BELEMLILGA Marina</v>
          </cell>
          <cell r="U113" t="str">
            <v>BAHAMEENNE</v>
          </cell>
          <cell r="V113" t="str">
            <v>BAHAMAS</v>
          </cell>
          <cell r="W113" t="str">
            <v>453</v>
          </cell>
          <cell r="X113" t="str">
            <v>BS</v>
          </cell>
        </row>
        <row r="114">
          <cell r="A114" t="str">
            <v>2I</v>
          </cell>
          <cell r="I114" t="str">
            <v>BF0052</v>
          </cell>
          <cell r="J114" t="str">
            <v>FADA N'GOURMA</v>
          </cell>
          <cell r="K114" t="str">
            <v>FADA N'GOURMA</v>
          </cell>
          <cell r="L114" t="str">
            <v>JI</v>
          </cell>
          <cell r="M114" t="str">
            <v>BASSONON Marc robert</v>
          </cell>
          <cell r="U114" t="str">
            <v>BAHREINIENNE</v>
          </cell>
          <cell r="V114" t="str">
            <v>BAHREIN</v>
          </cell>
          <cell r="W114" t="str">
            <v>640</v>
          </cell>
          <cell r="X114" t="str">
            <v>BH</v>
          </cell>
        </row>
        <row r="115">
          <cell r="A115" t="str">
            <v>9J</v>
          </cell>
          <cell r="I115" t="str">
            <v>BF0139</v>
          </cell>
          <cell r="J115" t="str">
            <v>FADA N'GOURMA</v>
          </cell>
          <cell r="K115" t="str">
            <v>FADA N'GOURMA</v>
          </cell>
          <cell r="L115" t="str">
            <v>B7</v>
          </cell>
          <cell r="M115" t="str">
            <v>ZOMBRE K. Gabriel</v>
          </cell>
          <cell r="U115" t="str">
            <v>BANGLADAISe</v>
          </cell>
          <cell r="V115" t="str">
            <v>BANGLADESH</v>
          </cell>
          <cell r="W115" t="str">
            <v>666</v>
          </cell>
          <cell r="X115" t="str">
            <v>BD</v>
          </cell>
        </row>
        <row r="116">
          <cell r="A116" t="str">
            <v>A1</v>
          </cell>
          <cell r="D116" t="e">
            <v>#VALUE!</v>
          </cell>
          <cell r="I116" t="str">
            <v>BF0174A</v>
          </cell>
          <cell r="J116" t="str">
            <v>FADA N'GOURMA</v>
          </cell>
          <cell r="K116" t="str">
            <v>FADA N'GOURMA</v>
          </cell>
          <cell r="L116" t="str">
            <v>L1</v>
          </cell>
          <cell r="M116" t="str">
            <v>OUEDRAOGO Olivier</v>
          </cell>
          <cell r="U116" t="str">
            <v>BARBADIENNE</v>
          </cell>
          <cell r="V116" t="str">
            <v>LA BARBADE</v>
          </cell>
          <cell r="W116" t="str">
            <v>469</v>
          </cell>
        </row>
        <row r="117">
          <cell r="A117" t="str">
            <v>A5</v>
          </cell>
          <cell r="C117" t="str">
            <v xml:space="preserve">COMPAORE </v>
          </cell>
          <cell r="D117" t="e">
            <v>#VALUE!</v>
          </cell>
          <cell r="I117" t="str">
            <v>BF0097</v>
          </cell>
          <cell r="J117" t="str">
            <v>BOBO-DIOULASSO</v>
          </cell>
          <cell r="K117" t="str">
            <v>BOBO-DIOULASSO</v>
          </cell>
          <cell r="L117" t="str">
            <v>5K</v>
          </cell>
          <cell r="M117" t="str">
            <v>DJIRE KADIDIA</v>
          </cell>
          <cell r="U117" t="str">
            <v>BELGE</v>
          </cell>
          <cell r="V117" t="str">
            <v>BELGIQUE</v>
          </cell>
          <cell r="W117" t="str">
            <v>019</v>
          </cell>
          <cell r="X117" t="str">
            <v>BE</v>
          </cell>
        </row>
        <row r="118">
          <cell r="A118" t="str">
            <v>A6</v>
          </cell>
          <cell r="D118" t="str">
            <v xml:space="preserve">COMPAORE </v>
          </cell>
          <cell r="I118" t="str">
            <v>BF0104</v>
          </cell>
          <cell r="J118" t="str">
            <v>BOBO-DIOULASSO</v>
          </cell>
          <cell r="K118" t="str">
            <v>BOBO-DIOULASSO</v>
          </cell>
          <cell r="L118" t="str">
            <v>BB</v>
          </cell>
          <cell r="M118" t="str">
            <v>ZONGO ChRISTIAN</v>
          </cell>
          <cell r="U118" t="str">
            <v>BELIZTEQUE</v>
          </cell>
          <cell r="V118" t="str">
            <v>BELIZE</v>
          </cell>
          <cell r="W118" t="str">
            <v>421</v>
          </cell>
          <cell r="X118" t="str">
            <v>BZ</v>
          </cell>
        </row>
        <row r="119">
          <cell r="A119" t="str">
            <v>BE</v>
          </cell>
          <cell r="D119" t="e">
            <v>#VALUE!</v>
          </cell>
          <cell r="I119" t="str">
            <v>BF0059</v>
          </cell>
          <cell r="J119" t="str">
            <v>ZOGONA</v>
          </cell>
          <cell r="K119" t="str">
            <v>ZOGONA</v>
          </cell>
          <cell r="L119" t="str">
            <v>PL</v>
          </cell>
          <cell r="M119" t="str">
            <v>OUEDRAOGO THIERRY</v>
          </cell>
          <cell r="U119" t="str">
            <v>BENINOISE</v>
          </cell>
          <cell r="V119" t="str">
            <v>BENIN</v>
          </cell>
          <cell r="W119" t="str">
            <v>284</v>
          </cell>
          <cell r="X119" t="str">
            <v>BJ</v>
          </cell>
        </row>
        <row r="120">
          <cell r="A120" t="str">
            <v>BJ</v>
          </cell>
          <cell r="I120" t="str">
            <v>BF0081</v>
          </cell>
          <cell r="J120" t="str">
            <v>ZOGONA</v>
          </cell>
          <cell r="K120" t="str">
            <v>ZOGONA</v>
          </cell>
          <cell r="L120" t="str">
            <v>J1</v>
          </cell>
          <cell r="M120" t="str">
            <v>SIMPORE Joël</v>
          </cell>
          <cell r="U120" t="str">
            <v>BIELORUSSE</v>
          </cell>
          <cell r="V120" t="str">
            <v>BELARUS</v>
          </cell>
          <cell r="W120" t="str">
            <v>073</v>
          </cell>
          <cell r="X120" t="str">
            <v>BY</v>
          </cell>
        </row>
        <row r="121">
          <cell r="A121" t="str">
            <v>BL</v>
          </cell>
          <cell r="D121" t="str">
            <v/>
          </cell>
          <cell r="I121" t="str">
            <v>BF0241</v>
          </cell>
          <cell r="J121" t="str">
            <v>KOUDOUGOU</v>
          </cell>
          <cell r="K121" t="str">
            <v>KOUDOUGOU</v>
          </cell>
          <cell r="L121" t="str">
            <v>DC</v>
          </cell>
          <cell r="M121" t="str">
            <v>OUEDDOUDA W. Christian</v>
          </cell>
          <cell r="U121" t="str">
            <v>BIRMANE</v>
          </cell>
          <cell r="V121" t="str">
            <v>BIRMANIE</v>
          </cell>
          <cell r="W121" t="str">
            <v>676</v>
          </cell>
          <cell r="X121" t="str">
            <v>BU</v>
          </cell>
        </row>
        <row r="122">
          <cell r="A122" t="str">
            <v>BM</v>
          </cell>
          <cell r="D122">
            <v>6</v>
          </cell>
          <cell r="I122" t="str">
            <v>BF0250</v>
          </cell>
          <cell r="J122" t="str">
            <v>KOUDOUGOU</v>
          </cell>
          <cell r="K122" t="str">
            <v>KOUDOUGOU</v>
          </cell>
          <cell r="L122" t="str">
            <v>OY</v>
          </cell>
          <cell r="M122" t="str">
            <v>OUATTARA Fulgence</v>
          </cell>
          <cell r="U122" t="str">
            <v>BISSAU GUINEENNE</v>
          </cell>
          <cell r="V122" t="str">
            <v>GUINEE-BISSAU</v>
          </cell>
          <cell r="W122" t="str">
            <v>257</v>
          </cell>
          <cell r="X122" t="str">
            <v>GW</v>
          </cell>
        </row>
        <row r="123">
          <cell r="A123" t="str">
            <v>BS</v>
          </cell>
          <cell r="I123" t="str">
            <v>BF0268</v>
          </cell>
          <cell r="J123" t="str">
            <v>KOUDOUGOU</v>
          </cell>
          <cell r="K123" t="str">
            <v>KOUDOUGOU</v>
          </cell>
          <cell r="L123" t="str">
            <v>TT</v>
          </cell>
          <cell r="M123" t="str">
            <v>ZONGO Bénédicte</v>
          </cell>
          <cell r="U123" t="str">
            <v>BOLIVIENNE</v>
          </cell>
          <cell r="V123" t="str">
            <v>BOLIVIE</v>
          </cell>
          <cell r="W123" t="str">
            <v>516</v>
          </cell>
          <cell r="X123" t="str">
            <v>BO</v>
          </cell>
        </row>
        <row r="124">
          <cell r="A124" t="str">
            <v>CL</v>
          </cell>
          <cell r="D124" t="str">
            <v xml:space="preserve"> </v>
          </cell>
          <cell r="U124" t="str">
            <v>BOSNIENNE</v>
          </cell>
          <cell r="V124" t="str">
            <v>BOSNIE-HERZEGOVINE</v>
          </cell>
          <cell r="W124" t="str">
            <v>093</v>
          </cell>
          <cell r="X124" t="str">
            <v>BA</v>
          </cell>
        </row>
        <row r="125">
          <cell r="A125" t="str">
            <v>DE</v>
          </cell>
          <cell r="D125" t="str">
            <v>001508190007</v>
          </cell>
          <cell r="U125" t="str">
            <v>BOTSWANAISE</v>
          </cell>
          <cell r="V125" t="str">
            <v>BOTSWANA</v>
          </cell>
          <cell r="W125" t="str">
            <v>391</v>
          </cell>
          <cell r="X125" t="str">
            <v>BW</v>
          </cell>
        </row>
        <row r="126">
          <cell r="A126" t="str">
            <v>DI</v>
          </cell>
          <cell r="U126" t="str">
            <v>BRESILIENNE</v>
          </cell>
          <cell r="V126" t="str">
            <v>BRESIL</v>
          </cell>
          <cell r="W126" t="str">
            <v>508</v>
          </cell>
          <cell r="X126" t="str">
            <v>BR</v>
          </cell>
        </row>
        <row r="127">
          <cell r="A127" t="str">
            <v>E1</v>
          </cell>
          <cell r="U127" t="str">
            <v>BRITANNIQUE</v>
          </cell>
          <cell r="V127" t="str">
            <v>ROYAUME-UNI</v>
          </cell>
          <cell r="W127" t="str">
            <v>006</v>
          </cell>
          <cell r="X127" t="str">
            <v>GB</v>
          </cell>
        </row>
        <row r="128">
          <cell r="A128" t="str">
            <v>GT</v>
          </cell>
          <cell r="D128" t="str">
            <v xml:space="preserve"> </v>
          </cell>
          <cell r="U128" t="str">
            <v>BRUNEIENNE</v>
          </cell>
          <cell r="V128" t="str">
            <v>BRUNEI</v>
          </cell>
          <cell r="W128" t="str">
            <v>703</v>
          </cell>
          <cell r="X128" t="str">
            <v>BN</v>
          </cell>
        </row>
        <row r="129">
          <cell r="A129" t="str">
            <v>HC</v>
          </cell>
          <cell r="U129" t="str">
            <v>BULGARE</v>
          </cell>
          <cell r="V129" t="str">
            <v>BULGARIE</v>
          </cell>
          <cell r="W129" t="str">
            <v>068</v>
          </cell>
          <cell r="X129" t="str">
            <v>BG</v>
          </cell>
        </row>
        <row r="130">
          <cell r="A130" t="str">
            <v>I4</v>
          </cell>
          <cell r="U130" t="str">
            <v>BURKINABE</v>
          </cell>
          <cell r="V130" t="str">
            <v>BURKINA FASO</v>
          </cell>
          <cell r="W130" t="str">
            <v>236</v>
          </cell>
          <cell r="X130" t="str">
            <v>BF</v>
          </cell>
        </row>
        <row r="131">
          <cell r="A131" t="str">
            <v>IL</v>
          </cell>
          <cell r="U131" t="str">
            <v>BURUNDAISE</v>
          </cell>
          <cell r="V131" t="str">
            <v>BURUNDI</v>
          </cell>
          <cell r="W131" t="str">
            <v>328</v>
          </cell>
          <cell r="X131" t="str">
            <v>BI</v>
          </cell>
        </row>
        <row r="132">
          <cell r="A132" t="str">
            <v>IL</v>
          </cell>
          <cell r="U132" t="str">
            <v>CALEDONE</v>
          </cell>
          <cell r="V132" t="str">
            <v>NV CALEDONIE &amp; DPD</v>
          </cell>
          <cell r="W132" t="str">
            <v>809</v>
          </cell>
        </row>
        <row r="133">
          <cell r="A133" t="str">
            <v>IR</v>
          </cell>
          <cell r="D133">
            <v>26084</v>
          </cell>
          <cell r="U133" t="str">
            <v>CAMBODGIENNE</v>
          </cell>
          <cell r="V133" t="str">
            <v>CAMBODGE</v>
          </cell>
          <cell r="W133" t="str">
            <v>696</v>
          </cell>
          <cell r="X133" t="str">
            <v>KH</v>
          </cell>
        </row>
        <row r="134">
          <cell r="A134" t="str">
            <v>J4</v>
          </cell>
          <cell r="D134">
            <v>1001</v>
          </cell>
          <cell r="U134" t="str">
            <v>CAMEROUNAISE</v>
          </cell>
          <cell r="V134" t="str">
            <v>CAMEROUN</v>
          </cell>
          <cell r="W134" t="str">
            <v>302</v>
          </cell>
          <cell r="X134" t="str">
            <v>CM</v>
          </cell>
        </row>
        <row r="135">
          <cell r="A135" t="str">
            <v>JC</v>
          </cell>
          <cell r="U135" t="str">
            <v>CANADIENNE</v>
          </cell>
          <cell r="V135" t="str">
            <v>CANADA</v>
          </cell>
          <cell r="W135" t="str">
            <v>404</v>
          </cell>
          <cell r="X135" t="str">
            <v>CA</v>
          </cell>
        </row>
        <row r="136">
          <cell r="A136" t="str">
            <v>JH</v>
          </cell>
          <cell r="U136" t="str">
            <v>CANARIENNE</v>
          </cell>
          <cell r="V136" t="str">
            <v>ILES CANARIES</v>
          </cell>
          <cell r="W136" t="str">
            <v>202</v>
          </cell>
        </row>
        <row r="137">
          <cell r="A137" t="str">
            <v>JK</v>
          </cell>
          <cell r="D137">
            <v>68</v>
          </cell>
          <cell r="U137" t="str">
            <v>CAP VERDIENNE</v>
          </cell>
          <cell r="V137" t="str">
            <v>Rep du CAP VERT</v>
          </cell>
          <cell r="W137" t="str">
            <v>247</v>
          </cell>
          <cell r="X137" t="str">
            <v>CV</v>
          </cell>
        </row>
        <row r="138">
          <cell r="A138" t="str">
            <v>JL</v>
          </cell>
          <cell r="D138">
            <v>85</v>
          </cell>
          <cell r="U138" t="str">
            <v>CENTRAFRICAINE</v>
          </cell>
          <cell r="V138" t="str">
            <v>CENTRAFRIQUE</v>
          </cell>
          <cell r="W138" t="str">
            <v>306</v>
          </cell>
          <cell r="X138" t="str">
            <v>CF</v>
          </cell>
        </row>
        <row r="139">
          <cell r="A139" t="str">
            <v>JP</v>
          </cell>
          <cell r="D139" t="str">
            <v xml:space="preserve"> </v>
          </cell>
          <cell r="U139" t="str">
            <v>CEUTIENNE</v>
          </cell>
          <cell r="V139" t="str">
            <v>CEUTA ET MELILLA</v>
          </cell>
          <cell r="W139" t="str">
            <v>205</v>
          </cell>
        </row>
        <row r="140">
          <cell r="A140" t="str">
            <v>JP</v>
          </cell>
          <cell r="D140" t="str">
            <v xml:space="preserve"> </v>
          </cell>
          <cell r="U140" t="str">
            <v>CHILIENNE</v>
          </cell>
          <cell r="V140" t="str">
            <v>CHILI</v>
          </cell>
          <cell r="W140" t="str">
            <v>512</v>
          </cell>
          <cell r="X140" t="str">
            <v>CL</v>
          </cell>
        </row>
        <row r="141">
          <cell r="A141" t="str">
            <v>K2</v>
          </cell>
          <cell r="D141" t="str">
            <v>DATE DE REFERENCE VIREMENT</v>
          </cell>
          <cell r="U141" t="str">
            <v>CHINOISE</v>
          </cell>
          <cell r="V141" t="str">
            <v>CHINE</v>
          </cell>
          <cell r="W141" t="str">
            <v>720</v>
          </cell>
          <cell r="X141" t="str">
            <v>CN</v>
          </cell>
        </row>
        <row r="142">
          <cell r="A142" t="str">
            <v>KE</v>
          </cell>
          <cell r="D142" t="str">
            <v>août 2012</v>
          </cell>
          <cell r="U142" t="str">
            <v>CHYPRIOTE</v>
          </cell>
          <cell r="V142" t="str">
            <v>CHYPRE</v>
          </cell>
          <cell r="W142" t="str">
            <v>600</v>
          </cell>
          <cell r="X142" t="str">
            <v>CY</v>
          </cell>
        </row>
        <row r="143">
          <cell r="A143" t="str">
            <v>KG</v>
          </cell>
          <cell r="U143" t="str">
            <v>COLOMBIENE</v>
          </cell>
          <cell r="V143" t="str">
            <v>COLOMBIE</v>
          </cell>
          <cell r="W143" t="str">
            <v>480</v>
          </cell>
          <cell r="X143" t="str">
            <v>CO</v>
          </cell>
        </row>
        <row r="144">
          <cell r="A144" t="str">
            <v>LD</v>
          </cell>
          <cell r="U144" t="str">
            <v>COMORIENNE</v>
          </cell>
          <cell r="V144" t="str">
            <v>COMORES</v>
          </cell>
          <cell r="W144" t="str">
            <v>375</v>
          </cell>
          <cell r="X144" t="str">
            <v>KM</v>
          </cell>
        </row>
        <row r="145">
          <cell r="A145" t="str">
            <v>LR</v>
          </cell>
          <cell r="U145" t="str">
            <v>BRAZAVILLOISE</v>
          </cell>
          <cell r="V145" t="str">
            <v>CONGO-BRAZAVILLE</v>
          </cell>
          <cell r="W145" t="str">
            <v>318</v>
          </cell>
          <cell r="X145" t="str">
            <v>CG</v>
          </cell>
        </row>
        <row r="146">
          <cell r="A146" t="str">
            <v>LT</v>
          </cell>
          <cell r="D146" t="str">
            <v>X</v>
          </cell>
          <cell r="U146" t="str">
            <v>CONGOLAISE</v>
          </cell>
          <cell r="V146" t="str">
            <v>CONGO DEMOCRATIQUE</v>
          </cell>
          <cell r="W146" t="str">
            <v>322</v>
          </cell>
          <cell r="X146" t="str">
            <v>CD</v>
          </cell>
        </row>
        <row r="147">
          <cell r="A147" t="str">
            <v>MJ</v>
          </cell>
          <cell r="D147" t="str">
            <v>X</v>
          </cell>
          <cell r="U147" t="str">
            <v>COREENNE</v>
          </cell>
          <cell r="V147" t="str">
            <v>COREE DU NORD</v>
          </cell>
          <cell r="W147" t="str">
            <v>724</v>
          </cell>
          <cell r="X147" t="str">
            <v>KP</v>
          </cell>
        </row>
        <row r="148">
          <cell r="A148" t="str">
            <v>NG</v>
          </cell>
          <cell r="D148" t="str">
            <v>X</v>
          </cell>
          <cell r="U148" t="str">
            <v>COREENNE</v>
          </cell>
          <cell r="V148" t="str">
            <v>COREE DU SUD</v>
          </cell>
          <cell r="W148" t="str">
            <v>728</v>
          </cell>
          <cell r="X148" t="str">
            <v>KR</v>
          </cell>
        </row>
        <row r="149">
          <cell r="A149" t="str">
            <v>NN</v>
          </cell>
          <cell r="D149" t="str">
            <v>X</v>
          </cell>
          <cell r="U149" t="str">
            <v>COSTARICIENNE</v>
          </cell>
          <cell r="V149" t="str">
            <v>COSTA RICA</v>
          </cell>
          <cell r="W149" t="str">
            <v>436</v>
          </cell>
          <cell r="X149" t="str">
            <v>CR</v>
          </cell>
        </row>
        <row r="150">
          <cell r="A150" t="str">
            <v>OM</v>
          </cell>
          <cell r="D150" t="str">
            <v/>
          </cell>
          <cell r="U150" t="str">
            <v>CROATE</v>
          </cell>
          <cell r="V150" t="str">
            <v>CROATIE</v>
          </cell>
          <cell r="W150" t="str">
            <v>092</v>
          </cell>
          <cell r="X150" t="str">
            <v>HR</v>
          </cell>
        </row>
        <row r="151">
          <cell r="A151" t="str">
            <v>PA</v>
          </cell>
          <cell r="D151" t="str">
            <v>X</v>
          </cell>
          <cell r="U151" t="str">
            <v>CUBAINE</v>
          </cell>
          <cell r="V151" t="str">
            <v>CUBA</v>
          </cell>
          <cell r="W151">
            <v>448</v>
          </cell>
          <cell r="X151" t="str">
            <v>CU</v>
          </cell>
        </row>
        <row r="152">
          <cell r="A152" t="str">
            <v>PF</v>
          </cell>
          <cell r="D152" t="str">
            <v/>
          </cell>
          <cell r="U152" t="str">
            <v>DANOISE</v>
          </cell>
          <cell r="V152" t="str">
            <v>DANEMARK</v>
          </cell>
          <cell r="W152" t="str">
            <v>008</v>
          </cell>
          <cell r="X152" t="str">
            <v>DK</v>
          </cell>
        </row>
        <row r="153">
          <cell r="A153" t="str">
            <v>PV</v>
          </cell>
          <cell r="D153" t="str">
            <v/>
          </cell>
          <cell r="U153" t="str">
            <v>DJIBOUTIENNE</v>
          </cell>
          <cell r="V153" t="str">
            <v>DJIBOUTI</v>
          </cell>
          <cell r="W153" t="str">
            <v>338</v>
          </cell>
          <cell r="X153" t="str">
            <v>DJ</v>
          </cell>
        </row>
        <row r="154">
          <cell r="A154" t="str">
            <v>QP</v>
          </cell>
          <cell r="U154" t="str">
            <v>DOMINICAINE</v>
          </cell>
          <cell r="V154" t="str">
            <v>REP DOMINICAINE</v>
          </cell>
          <cell r="W154" t="str">
            <v>456</v>
          </cell>
          <cell r="X154" t="str">
            <v>DO</v>
          </cell>
        </row>
        <row r="155">
          <cell r="A155" t="str">
            <v>QP</v>
          </cell>
          <cell r="U155" t="str">
            <v>EGYPTIENNE</v>
          </cell>
          <cell r="V155" t="str">
            <v>EGYPTE</v>
          </cell>
          <cell r="W155" t="str">
            <v>220</v>
          </cell>
          <cell r="X155" t="str">
            <v>EG</v>
          </cell>
        </row>
        <row r="156">
          <cell r="A156" t="str">
            <v>SM</v>
          </cell>
          <cell r="U156" t="str">
            <v>EMIRATI</v>
          </cell>
          <cell r="V156" t="str">
            <v>EMIRATS ARABES UNIS</v>
          </cell>
          <cell r="W156" t="str">
            <v>647</v>
          </cell>
          <cell r="X156" t="str">
            <v>AE</v>
          </cell>
        </row>
        <row r="157">
          <cell r="A157" t="str">
            <v>TH</v>
          </cell>
          <cell r="U157" t="str">
            <v>EQUATO GUINEENNE</v>
          </cell>
          <cell r="V157" t="str">
            <v>GUINEE EQUATORIALE</v>
          </cell>
          <cell r="W157" t="str">
            <v>310</v>
          </cell>
          <cell r="X157" t="str">
            <v>GQ</v>
          </cell>
        </row>
        <row r="158">
          <cell r="A158" t="str">
            <v>ZB</v>
          </cell>
          <cell r="D158">
            <v>21914</v>
          </cell>
          <cell r="U158" t="str">
            <v>EQUTORIENNE</v>
          </cell>
          <cell r="V158" t="str">
            <v>EQUATEUR</v>
          </cell>
          <cell r="W158" t="str">
            <v>500</v>
          </cell>
          <cell r="X158" t="str">
            <v>GQ</v>
          </cell>
        </row>
        <row r="159">
          <cell r="A159" t="str">
            <v>ZH</v>
          </cell>
          <cell r="D159">
            <v>21184</v>
          </cell>
          <cell r="U159" t="str">
            <v>ERYTHREENNE</v>
          </cell>
          <cell r="V159" t="str">
            <v>ERYTHREE</v>
          </cell>
          <cell r="W159" t="str">
            <v>336</v>
          </cell>
          <cell r="X159" t="str">
            <v>ER</v>
          </cell>
        </row>
        <row r="160">
          <cell r="A160" t="str">
            <v>ZM</v>
          </cell>
          <cell r="D160">
            <v>20088</v>
          </cell>
          <cell r="U160" t="str">
            <v>ESPAGNOLE</v>
          </cell>
          <cell r="V160" t="str">
            <v>ESPAGNE</v>
          </cell>
          <cell r="W160" t="str">
            <v>011</v>
          </cell>
          <cell r="X160" t="str">
            <v>ES</v>
          </cell>
        </row>
        <row r="161">
          <cell r="A161" t="str">
            <v>JI</v>
          </cell>
          <cell r="D161">
            <v>23741</v>
          </cell>
          <cell r="U161" t="str">
            <v>ETHIOPIENNE</v>
          </cell>
          <cell r="V161" t="str">
            <v>ETHIOPIE</v>
          </cell>
          <cell r="W161" t="str">
            <v>334</v>
          </cell>
          <cell r="X161" t="str">
            <v>ET</v>
          </cell>
        </row>
        <row r="162">
          <cell r="U162" t="str">
            <v>AMERICAINE</v>
          </cell>
          <cell r="V162" t="str">
            <v>ETATS-UNIS AMERIQUE</v>
          </cell>
          <cell r="W162" t="str">
            <v>400</v>
          </cell>
          <cell r="X162" t="str">
            <v>US</v>
          </cell>
        </row>
        <row r="163">
          <cell r="U163" t="str">
            <v>FINLANDAISE</v>
          </cell>
          <cell r="V163" t="str">
            <v>FINLANDE</v>
          </cell>
          <cell r="W163" t="str">
            <v>032</v>
          </cell>
          <cell r="X163" t="str">
            <v>FI</v>
          </cell>
        </row>
        <row r="164">
          <cell r="U164" t="str">
            <v>FRANCAISE</v>
          </cell>
          <cell r="V164" t="str">
            <v>France</v>
          </cell>
          <cell r="W164" t="str">
            <v>001</v>
          </cell>
          <cell r="X164" t="str">
            <v>FR</v>
          </cell>
        </row>
        <row r="165">
          <cell r="D165" t="str">
            <v xml:space="preserve"> </v>
          </cell>
          <cell r="U165" t="str">
            <v>GABONAISE</v>
          </cell>
          <cell r="V165" t="str">
            <v>GABON</v>
          </cell>
          <cell r="W165" t="str">
            <v>314</v>
          </cell>
          <cell r="X165" t="str">
            <v>GA</v>
          </cell>
        </row>
        <row r="166">
          <cell r="U166" t="str">
            <v>GAMBIENNE</v>
          </cell>
          <cell r="V166" t="str">
            <v>GAMBIE</v>
          </cell>
          <cell r="W166">
            <v>252</v>
          </cell>
          <cell r="X166" t="str">
            <v>GM</v>
          </cell>
        </row>
        <row r="167">
          <cell r="U167" t="str">
            <v>GEORGIENNE</v>
          </cell>
          <cell r="V167" t="str">
            <v>GEORGIE</v>
          </cell>
          <cell r="W167" t="str">
            <v>076</v>
          </cell>
          <cell r="X167" t="str">
            <v>GE</v>
          </cell>
        </row>
        <row r="168">
          <cell r="C168">
            <v>1</v>
          </cell>
          <cell r="D168">
            <v>2</v>
          </cell>
          <cell r="U168" t="str">
            <v>GHANEENNE</v>
          </cell>
          <cell r="V168" t="str">
            <v>GHANA</v>
          </cell>
          <cell r="W168" t="str">
            <v>276</v>
          </cell>
          <cell r="X168" t="str">
            <v>GH</v>
          </cell>
        </row>
        <row r="169">
          <cell r="U169" t="str">
            <v>GIBRALTARIENNE</v>
          </cell>
          <cell r="V169" t="str">
            <v>GIBRALTAR</v>
          </cell>
          <cell r="W169" t="str">
            <v>044</v>
          </cell>
          <cell r="X169" t="str">
            <v>GI</v>
          </cell>
        </row>
        <row r="170">
          <cell r="U170" t="str">
            <v>GRENADINE</v>
          </cell>
          <cell r="V170" t="str">
            <v>GRENADE</v>
          </cell>
          <cell r="W170" t="str">
            <v>473</v>
          </cell>
          <cell r="X170" t="str">
            <v>GD</v>
          </cell>
        </row>
        <row r="171">
          <cell r="U171" t="str">
            <v>GREQUE</v>
          </cell>
          <cell r="V171" t="str">
            <v>GRECE</v>
          </cell>
          <cell r="W171" t="str">
            <v>009</v>
          </cell>
          <cell r="X171" t="str">
            <v>GR</v>
          </cell>
        </row>
        <row r="172">
          <cell r="U172" t="str">
            <v>GROENLANDAISE</v>
          </cell>
          <cell r="V172" t="str">
            <v>GROENLAND</v>
          </cell>
          <cell r="W172" t="str">
            <v>406</v>
          </cell>
          <cell r="X172" t="str">
            <v>GL</v>
          </cell>
        </row>
        <row r="173">
          <cell r="D173" t="e">
            <v>#VALUE!</v>
          </cell>
          <cell r="U173" t="str">
            <v>GUADELOUPEENNE</v>
          </cell>
          <cell r="V173" t="str">
            <v>GUADELOUPE</v>
          </cell>
          <cell r="W173" t="str">
            <v>458</v>
          </cell>
          <cell r="X173" t="str">
            <v>GP</v>
          </cell>
        </row>
        <row r="174">
          <cell r="C174" t="str">
            <v/>
          </cell>
          <cell r="U174" t="str">
            <v>GUATEMALTEQUE</v>
          </cell>
          <cell r="V174" t="str">
            <v>GUATEMALA</v>
          </cell>
          <cell r="W174" t="str">
            <v>416</v>
          </cell>
          <cell r="X174" t="str">
            <v>GT</v>
          </cell>
        </row>
        <row r="175">
          <cell r="U175" t="str">
            <v>GUINEENNE</v>
          </cell>
          <cell r="V175" t="str">
            <v>GUINEE</v>
          </cell>
          <cell r="W175" t="str">
            <v>260</v>
          </cell>
          <cell r="X175" t="str">
            <v>GN</v>
          </cell>
        </row>
        <row r="176">
          <cell r="U176" t="str">
            <v>GUYANAISE</v>
          </cell>
          <cell r="V176" t="str">
            <v>GUYANE FRANCAISE</v>
          </cell>
          <cell r="W176" t="str">
            <v>496</v>
          </cell>
        </row>
        <row r="177">
          <cell r="U177" t="str">
            <v>GUYANIENNE</v>
          </cell>
          <cell r="V177" t="str">
            <v>GUYANA</v>
          </cell>
          <cell r="W177" t="str">
            <v>488</v>
          </cell>
          <cell r="X177" t="str">
            <v>GY</v>
          </cell>
        </row>
        <row r="178">
          <cell r="U178" t="str">
            <v>HAITIENNE</v>
          </cell>
          <cell r="V178" t="str">
            <v>HAITI</v>
          </cell>
          <cell r="W178" t="str">
            <v>452</v>
          </cell>
          <cell r="X178" t="str">
            <v>HT</v>
          </cell>
        </row>
        <row r="179">
          <cell r="U179" t="str">
            <v>HONDURIENNE</v>
          </cell>
          <cell r="V179" t="str">
            <v>HONDURAS</v>
          </cell>
          <cell r="W179" t="str">
            <v>424</v>
          </cell>
          <cell r="X179" t="str">
            <v>HN</v>
          </cell>
        </row>
        <row r="180">
          <cell r="U180" t="str">
            <v>HONGKONGAISE</v>
          </cell>
          <cell r="V180" t="str">
            <v>HONG-KONG</v>
          </cell>
          <cell r="W180" t="str">
            <v>740</v>
          </cell>
          <cell r="X180" t="str">
            <v>HK</v>
          </cell>
        </row>
        <row r="181">
          <cell r="U181" t="str">
            <v>HONGROISE</v>
          </cell>
          <cell r="V181" t="str">
            <v>HONGRIE</v>
          </cell>
          <cell r="W181" t="str">
            <v>064</v>
          </cell>
          <cell r="X181" t="str">
            <v>HU</v>
          </cell>
        </row>
        <row r="182">
          <cell r="U182" t="str">
            <v>INDIENNE</v>
          </cell>
          <cell r="V182" t="str">
            <v xml:space="preserve">INDES  </v>
          </cell>
          <cell r="W182" t="str">
            <v>664</v>
          </cell>
          <cell r="X182" t="str">
            <v>IN</v>
          </cell>
        </row>
        <row r="183">
          <cell r="U183" t="str">
            <v>INDIENNE</v>
          </cell>
          <cell r="V183" t="str">
            <v>INDE OCCIDENTALES</v>
          </cell>
          <cell r="W183" t="str">
            <v>471</v>
          </cell>
          <cell r="X183" t="str">
            <v>IZ</v>
          </cell>
        </row>
        <row r="184">
          <cell r="U184" t="str">
            <v>INDONESIENNE</v>
          </cell>
          <cell r="V184" t="str">
            <v>INDONESIE</v>
          </cell>
          <cell r="W184" t="str">
            <v>700</v>
          </cell>
          <cell r="X184" t="str">
            <v>ID</v>
          </cell>
        </row>
        <row r="185">
          <cell r="U185" t="str">
            <v>IRAKAISE</v>
          </cell>
          <cell r="V185" t="str">
            <v>IRAK</v>
          </cell>
          <cell r="W185" t="str">
            <v>612</v>
          </cell>
          <cell r="X185" t="str">
            <v>IQ</v>
          </cell>
        </row>
        <row r="186">
          <cell r="U186" t="str">
            <v>IRANNAISE</v>
          </cell>
          <cell r="V186" t="str">
            <v>IRAN</v>
          </cell>
          <cell r="W186" t="str">
            <v>616</v>
          </cell>
          <cell r="X186" t="str">
            <v>IR</v>
          </cell>
        </row>
        <row r="187">
          <cell r="U187" t="str">
            <v>IRLANDAISE</v>
          </cell>
          <cell r="V187" t="str">
            <v>IRLANDE</v>
          </cell>
          <cell r="W187" t="str">
            <v>007</v>
          </cell>
          <cell r="X187" t="str">
            <v>IE</v>
          </cell>
        </row>
        <row r="188">
          <cell r="U188" t="str">
            <v>ISLANDAISE</v>
          </cell>
          <cell r="V188" t="str">
            <v>ISLANDE</v>
          </cell>
          <cell r="W188" t="str">
            <v>024</v>
          </cell>
          <cell r="X188" t="str">
            <v>IS</v>
          </cell>
        </row>
        <row r="189">
          <cell r="U189" t="str">
            <v>ISRAELIENNE</v>
          </cell>
          <cell r="V189" t="str">
            <v>ISRAEL</v>
          </cell>
          <cell r="W189" t="str">
            <v>624</v>
          </cell>
          <cell r="X189" t="str">
            <v>IL</v>
          </cell>
        </row>
        <row r="190">
          <cell r="U190" t="str">
            <v>ITALIENNE</v>
          </cell>
          <cell r="V190" t="str">
            <v>ITALIE</v>
          </cell>
          <cell r="W190" t="str">
            <v>005</v>
          </cell>
          <cell r="X190" t="str">
            <v>IT</v>
          </cell>
        </row>
        <row r="191">
          <cell r="U191" t="str">
            <v>IVOIRIENNE</v>
          </cell>
          <cell r="V191" t="str">
            <v>COTE D'IVOIRE</v>
          </cell>
          <cell r="W191" t="str">
            <v>272</v>
          </cell>
          <cell r="X191" t="str">
            <v>CI</v>
          </cell>
        </row>
        <row r="192">
          <cell r="U192" t="str">
            <v>JAMAICAINE</v>
          </cell>
          <cell r="V192" t="str">
            <v>JAMAIQUE</v>
          </cell>
          <cell r="W192" t="str">
            <v>464</v>
          </cell>
          <cell r="X192" t="str">
            <v>JM</v>
          </cell>
        </row>
        <row r="193">
          <cell r="U193" t="str">
            <v>JAPONAISE</v>
          </cell>
          <cell r="V193" t="str">
            <v>JAPON</v>
          </cell>
          <cell r="W193" t="str">
            <v>732</v>
          </cell>
          <cell r="X193" t="str">
            <v>JP</v>
          </cell>
        </row>
        <row r="194">
          <cell r="U194" t="str">
            <v>JORDANIENNE</v>
          </cell>
          <cell r="V194" t="str">
            <v>JORDANIE</v>
          </cell>
          <cell r="W194" t="str">
            <v>628</v>
          </cell>
          <cell r="X194" t="str">
            <v>JO</v>
          </cell>
        </row>
        <row r="195">
          <cell r="U195" t="str">
            <v>KENYENNE</v>
          </cell>
          <cell r="V195" t="str">
            <v>KENYA</v>
          </cell>
          <cell r="W195" t="str">
            <v>346</v>
          </cell>
          <cell r="X195" t="str">
            <v>KE</v>
          </cell>
        </row>
        <row r="196">
          <cell r="U196" t="str">
            <v>KOWEITIENNE</v>
          </cell>
          <cell r="V196" t="str">
            <v>KOWEIT</v>
          </cell>
          <cell r="W196" t="str">
            <v>636</v>
          </cell>
          <cell r="X196" t="str">
            <v>KW</v>
          </cell>
        </row>
        <row r="197">
          <cell r="U197" t="str">
            <v>LADIVIENNE</v>
          </cell>
          <cell r="V197" t="str">
            <v>MALDIVES</v>
          </cell>
          <cell r="W197" t="str">
            <v>667</v>
          </cell>
          <cell r="X197" t="str">
            <v>MV</v>
          </cell>
        </row>
        <row r="198">
          <cell r="U198" t="str">
            <v>LAOTIEN</v>
          </cell>
          <cell r="V198" t="str">
            <v>LAOS</v>
          </cell>
          <cell r="W198" t="str">
            <v>684</v>
          </cell>
          <cell r="X198" t="str">
            <v>LA</v>
          </cell>
        </row>
        <row r="199">
          <cell r="U199" t="str">
            <v>LESOTHANE</v>
          </cell>
          <cell r="V199" t="str">
            <v>LESOTHO</v>
          </cell>
          <cell r="W199" t="str">
            <v>395</v>
          </cell>
          <cell r="X199" t="str">
            <v>LS</v>
          </cell>
        </row>
        <row r="200">
          <cell r="U200" t="str">
            <v>LETTONNE</v>
          </cell>
          <cell r="V200" t="str">
            <v>LETTONIE</v>
          </cell>
          <cell r="W200" t="str">
            <v>054</v>
          </cell>
          <cell r="X200" t="str">
            <v>LV</v>
          </cell>
        </row>
        <row r="201">
          <cell r="U201" t="str">
            <v>LIBANAISE</v>
          </cell>
          <cell r="V201" t="str">
            <v>LIBAN</v>
          </cell>
          <cell r="W201" t="str">
            <v>604</v>
          </cell>
          <cell r="X201" t="str">
            <v>LB</v>
          </cell>
        </row>
        <row r="202">
          <cell r="U202" t="str">
            <v>LIBERIENNE</v>
          </cell>
          <cell r="V202" t="str">
            <v>LIBERIA</v>
          </cell>
          <cell r="W202" t="str">
            <v>268</v>
          </cell>
          <cell r="X202" t="str">
            <v>LR</v>
          </cell>
        </row>
        <row r="203">
          <cell r="U203" t="str">
            <v>LIBYENNE</v>
          </cell>
          <cell r="V203" t="str">
            <v>LIBYE</v>
          </cell>
          <cell r="W203" t="str">
            <v>216</v>
          </cell>
          <cell r="X203" t="str">
            <v>LY</v>
          </cell>
        </row>
        <row r="204">
          <cell r="U204" t="str">
            <v>LIECHTENSTEINOIS</v>
          </cell>
          <cell r="V204" t="str">
            <v>LIECHTENSTEIN</v>
          </cell>
          <cell r="W204" t="str">
            <v>037</v>
          </cell>
          <cell r="X204" t="str">
            <v>LI</v>
          </cell>
        </row>
        <row r="205">
          <cell r="U205" t="str">
            <v>MAHORAIS</v>
          </cell>
          <cell r="V205" t="str">
            <v>MAYOTTE</v>
          </cell>
          <cell r="W205" t="str">
            <v>377</v>
          </cell>
          <cell r="X205" t="str">
            <v>YT</v>
          </cell>
        </row>
        <row r="206">
          <cell r="R206" t="str">
            <v xml:space="preserve"> </v>
          </cell>
          <cell r="U206" t="str">
            <v>MALAISIENNE</v>
          </cell>
          <cell r="V206" t="str">
            <v>MALAISIE</v>
          </cell>
          <cell r="W206" t="str">
            <v>701</v>
          </cell>
          <cell r="X206" t="str">
            <v>MY</v>
          </cell>
        </row>
        <row r="207">
          <cell r="U207" t="str">
            <v>MALAWITE</v>
          </cell>
          <cell r="V207" t="str">
            <v>MALAWI</v>
          </cell>
          <cell r="W207">
            <v>386</v>
          </cell>
          <cell r="X207" t="str">
            <v>MW</v>
          </cell>
        </row>
        <row r="208">
          <cell r="U208" t="str">
            <v>MALGACHE</v>
          </cell>
          <cell r="V208" t="str">
            <v>MADAGASCAR</v>
          </cell>
          <cell r="W208" t="str">
            <v>370</v>
          </cell>
          <cell r="X208" t="str">
            <v>MG</v>
          </cell>
        </row>
        <row r="209">
          <cell r="U209" t="str">
            <v>MALIENNE</v>
          </cell>
          <cell r="V209" t="str">
            <v>MALI</v>
          </cell>
          <cell r="W209" t="str">
            <v>232</v>
          </cell>
          <cell r="X209" t="str">
            <v>ML</v>
          </cell>
        </row>
        <row r="210">
          <cell r="U210" t="str">
            <v>MALTAISE</v>
          </cell>
          <cell r="V210" t="str">
            <v>MALTE</v>
          </cell>
          <cell r="W210" t="str">
            <v>046</v>
          </cell>
          <cell r="X210" t="str">
            <v>MT</v>
          </cell>
        </row>
        <row r="211">
          <cell r="U211" t="str">
            <v>MAROCAINE</v>
          </cell>
          <cell r="V211" t="str">
            <v>MAROC</v>
          </cell>
          <cell r="W211" t="str">
            <v>204</v>
          </cell>
          <cell r="X211" t="str">
            <v>MA</v>
          </cell>
        </row>
        <row r="212">
          <cell r="U212" t="str">
            <v>MARTINIQUAISE</v>
          </cell>
          <cell r="V212" t="str">
            <v>MARTINIQUE</v>
          </cell>
          <cell r="W212" t="str">
            <v>462</v>
          </cell>
          <cell r="X212" t="str">
            <v>MQ</v>
          </cell>
        </row>
        <row r="213">
          <cell r="U213" t="str">
            <v>MAURICIENNE</v>
          </cell>
          <cell r="V213" t="str">
            <v>MAURICE (ILE)</v>
          </cell>
          <cell r="W213" t="str">
            <v>373</v>
          </cell>
          <cell r="X213" t="str">
            <v>MU</v>
          </cell>
        </row>
        <row r="214">
          <cell r="U214" t="str">
            <v>MAURITANIENNE</v>
          </cell>
          <cell r="V214" t="str">
            <v>MAURITANIE</v>
          </cell>
          <cell r="W214" t="str">
            <v>228</v>
          </cell>
          <cell r="X214" t="str">
            <v>MR</v>
          </cell>
        </row>
        <row r="215">
          <cell r="U215" t="str">
            <v>MEXICAINE</v>
          </cell>
          <cell r="V215" t="str">
            <v>MEXIQUE</v>
          </cell>
          <cell r="W215" t="str">
            <v>412</v>
          </cell>
          <cell r="X215" t="str">
            <v>MX</v>
          </cell>
        </row>
        <row r="216">
          <cell r="U216" t="str">
            <v>MONGOLIENE</v>
          </cell>
          <cell r="V216" t="str">
            <v>MONGOLIE</v>
          </cell>
          <cell r="W216" t="str">
            <v>716</v>
          </cell>
          <cell r="X216" t="str">
            <v>MN</v>
          </cell>
        </row>
        <row r="217">
          <cell r="U217" t="str">
            <v>MOZAMBICAINE</v>
          </cell>
          <cell r="V217" t="str">
            <v>MOZAMBIQUE</v>
          </cell>
          <cell r="W217" t="str">
            <v>366</v>
          </cell>
          <cell r="X217" t="str">
            <v>MZ</v>
          </cell>
        </row>
        <row r="218">
          <cell r="U218" t="str">
            <v>NAURUAN</v>
          </cell>
          <cell r="V218" t="str">
            <v>NAURU</v>
          </cell>
          <cell r="W218" t="str">
            <v>803</v>
          </cell>
          <cell r="X218" t="str">
            <v>NR</v>
          </cell>
        </row>
        <row r="219">
          <cell r="U219" t="str">
            <v>NEERLANDAISE</v>
          </cell>
          <cell r="V219" t="str">
            <v>PAYS-BAS</v>
          </cell>
          <cell r="W219" t="str">
            <v>003</v>
          </cell>
          <cell r="X219" t="str">
            <v>PB</v>
          </cell>
        </row>
        <row r="220">
          <cell r="U220" t="str">
            <v>NEO-ZELANDAISE</v>
          </cell>
          <cell r="V220" t="str">
            <v>NOUVELLE-ZELANDE</v>
          </cell>
          <cell r="W220" t="str">
            <v>804</v>
          </cell>
          <cell r="X220" t="str">
            <v>NZ</v>
          </cell>
        </row>
        <row r="221">
          <cell r="U221" t="str">
            <v>NEPALAISE</v>
          </cell>
          <cell r="V221" t="str">
            <v>NEPAL</v>
          </cell>
          <cell r="W221" t="str">
            <v>672</v>
          </cell>
          <cell r="X221" t="str">
            <v>NP</v>
          </cell>
        </row>
        <row r="222">
          <cell r="U222" t="str">
            <v>NICARAGUAYENNE</v>
          </cell>
          <cell r="V222" t="str">
            <v>NICARAGUA</v>
          </cell>
          <cell r="W222" t="str">
            <v>432</v>
          </cell>
          <cell r="X222" t="str">
            <v>NI</v>
          </cell>
        </row>
        <row r="223">
          <cell r="U223" t="str">
            <v>NIGERIANNE</v>
          </cell>
          <cell r="V223" t="str">
            <v>NIGERIA</v>
          </cell>
          <cell r="W223" t="str">
            <v>288</v>
          </cell>
          <cell r="X223" t="str">
            <v>NG</v>
          </cell>
        </row>
        <row r="224">
          <cell r="U224" t="str">
            <v>NIGERIENNE</v>
          </cell>
          <cell r="V224" t="str">
            <v>NIGER</v>
          </cell>
          <cell r="W224" t="str">
            <v>240</v>
          </cell>
          <cell r="X224" t="str">
            <v>NE</v>
          </cell>
        </row>
        <row r="225">
          <cell r="U225" t="str">
            <v>NORVEGIENNE</v>
          </cell>
          <cell r="V225" t="str">
            <v>NORVEGE</v>
          </cell>
          <cell r="W225" t="str">
            <v>028</v>
          </cell>
          <cell r="X225" t="str">
            <v>NO</v>
          </cell>
        </row>
        <row r="226">
          <cell r="U226" t="str">
            <v>OMANAISE</v>
          </cell>
          <cell r="V226" t="str">
            <v>OMAN</v>
          </cell>
          <cell r="W226" t="str">
            <v>649</v>
          </cell>
          <cell r="X226" t="str">
            <v>OM</v>
          </cell>
        </row>
        <row r="227">
          <cell r="U227" t="str">
            <v>OUGANDAISE</v>
          </cell>
          <cell r="V227" t="str">
            <v>OUGANDA</v>
          </cell>
          <cell r="W227" t="str">
            <v>350</v>
          </cell>
          <cell r="X227" t="str">
            <v>UG</v>
          </cell>
        </row>
        <row r="228">
          <cell r="U228" t="str">
            <v>PAKISTANAISE</v>
          </cell>
          <cell r="V228" t="str">
            <v>PAKISTAN</v>
          </cell>
          <cell r="W228" t="str">
            <v>662</v>
          </cell>
          <cell r="X228" t="str">
            <v>PK</v>
          </cell>
        </row>
        <row r="229">
          <cell r="U229" t="str">
            <v>PANAMEENNE</v>
          </cell>
          <cell r="V229" t="str">
            <v>PANAMA</v>
          </cell>
          <cell r="W229" t="str">
            <v>442</v>
          </cell>
          <cell r="X229" t="str">
            <v>PA</v>
          </cell>
        </row>
        <row r="230">
          <cell r="U230" t="str">
            <v>PAPOUASIENNE-NEO-GUINEENNE</v>
          </cell>
          <cell r="V230" t="str">
            <v>PAPOUASIE-NVEL GUINE</v>
          </cell>
          <cell r="W230" t="str">
            <v>801</v>
          </cell>
          <cell r="X230" t="str">
            <v>PG</v>
          </cell>
        </row>
        <row r="231">
          <cell r="U231" t="str">
            <v>PARAGUAYENNE</v>
          </cell>
          <cell r="V231" t="str">
            <v>PARAGUAY</v>
          </cell>
          <cell r="W231" t="str">
            <v>520</v>
          </cell>
          <cell r="X231" t="str">
            <v>PY</v>
          </cell>
        </row>
        <row r="232">
          <cell r="U232" t="str">
            <v>PERUVIEN</v>
          </cell>
          <cell r="V232" t="str">
            <v>PEROU</v>
          </cell>
          <cell r="W232" t="str">
            <v>504</v>
          </cell>
          <cell r="X232" t="str">
            <v>PE</v>
          </cell>
        </row>
        <row r="233">
          <cell r="U233" t="str">
            <v>PHILIPPIN</v>
          </cell>
          <cell r="V233" t="str">
            <v>PHILIPPINES</v>
          </cell>
          <cell r="W233" t="str">
            <v>708</v>
          </cell>
          <cell r="X233" t="str">
            <v>PH</v>
          </cell>
        </row>
        <row r="234">
          <cell r="U234" t="str">
            <v>POLONAISE</v>
          </cell>
          <cell r="V234" t="str">
            <v>POLOGNE</v>
          </cell>
          <cell r="W234" t="str">
            <v>060</v>
          </cell>
          <cell r="X234" t="str">
            <v>PL</v>
          </cell>
        </row>
        <row r="235">
          <cell r="U235" t="str">
            <v>PORTUGAISE</v>
          </cell>
          <cell r="V235" t="str">
            <v>PORTUGAL</v>
          </cell>
          <cell r="W235" t="str">
            <v>010</v>
          </cell>
          <cell r="X235" t="str">
            <v>PT</v>
          </cell>
        </row>
        <row r="236">
          <cell r="U236" t="str">
            <v>QATARITE</v>
          </cell>
          <cell r="V236" t="str">
            <v>QATAR</v>
          </cell>
          <cell r="W236" t="str">
            <v>644</v>
          </cell>
          <cell r="X236" t="str">
            <v>QA</v>
          </cell>
        </row>
        <row r="237">
          <cell r="U237" t="str">
            <v>REUNIONNAISE</v>
          </cell>
          <cell r="V237" t="str">
            <v>REUNION</v>
          </cell>
          <cell r="W237" t="str">
            <v>372</v>
          </cell>
          <cell r="X237" t="str">
            <v>RE</v>
          </cell>
        </row>
        <row r="238">
          <cell r="U238" t="str">
            <v>ROUMANIENNE</v>
          </cell>
          <cell r="V238" t="str">
            <v>ROUMANIE</v>
          </cell>
          <cell r="W238" t="str">
            <v>066</v>
          </cell>
          <cell r="X238" t="str">
            <v>RO</v>
          </cell>
        </row>
        <row r="239">
          <cell r="U239" t="str">
            <v>RUSSE</v>
          </cell>
          <cell r="V239" t="str">
            <v>RUSSIE</v>
          </cell>
          <cell r="W239" t="str">
            <v>075</v>
          </cell>
          <cell r="X239" t="str">
            <v>RU</v>
          </cell>
        </row>
        <row r="240">
          <cell r="U240" t="str">
            <v>RWANDAISE</v>
          </cell>
          <cell r="V240" t="str">
            <v>RWANDA</v>
          </cell>
          <cell r="W240" t="str">
            <v>324</v>
          </cell>
          <cell r="X240" t="str">
            <v>RW</v>
          </cell>
        </row>
        <row r="241">
          <cell r="U241" t="str">
            <v>SAINT LUCIENNE</v>
          </cell>
          <cell r="V241" t="str">
            <v>SAINTE LUCIE</v>
          </cell>
          <cell r="W241" t="str">
            <v>465</v>
          </cell>
          <cell r="X241" t="str">
            <v>LC</v>
          </cell>
        </row>
        <row r="242">
          <cell r="U242" t="str">
            <v>SALVADORIENNE</v>
          </cell>
          <cell r="V242" t="str">
            <v>EL SALVADOR</v>
          </cell>
          <cell r="W242" t="str">
            <v>428</v>
          </cell>
          <cell r="X242" t="str">
            <v>SV</v>
          </cell>
        </row>
        <row r="243">
          <cell r="U243" t="str">
            <v>SAMOAN</v>
          </cell>
          <cell r="V243" t="str">
            <v>SAMOA OCCIDENTALE</v>
          </cell>
          <cell r="W243" t="str">
            <v>819</v>
          </cell>
          <cell r="X243" t="str">
            <v>WS</v>
          </cell>
        </row>
        <row r="244">
          <cell r="U244" t="str">
            <v>SANTOMEENNE</v>
          </cell>
          <cell r="V244" t="str">
            <v>SAO TOME ET PRINCIPE</v>
          </cell>
          <cell r="W244" t="str">
            <v>311</v>
          </cell>
          <cell r="X244" t="str">
            <v>ST</v>
          </cell>
        </row>
        <row r="245">
          <cell r="U245" t="str">
            <v>SAOUDIENNE</v>
          </cell>
          <cell r="V245" t="str">
            <v>ARABIE SAOUDITE</v>
          </cell>
          <cell r="W245" t="str">
            <v>632</v>
          </cell>
          <cell r="X245" t="str">
            <v>SA</v>
          </cell>
        </row>
        <row r="246">
          <cell r="U246" t="str">
            <v>SENEGALAISE</v>
          </cell>
          <cell r="V246" t="str">
            <v>SENEGAL</v>
          </cell>
          <cell r="W246" t="str">
            <v>248</v>
          </cell>
          <cell r="X246" t="str">
            <v>SN</v>
          </cell>
        </row>
        <row r="247">
          <cell r="U247" t="str">
            <v>SEYCHELLOISE</v>
          </cell>
          <cell r="V247" t="str">
            <v>SEYCHELLES</v>
          </cell>
          <cell r="W247" t="str">
            <v>355</v>
          </cell>
          <cell r="X247" t="str">
            <v>SC</v>
          </cell>
        </row>
        <row r="248">
          <cell r="U248" t="str">
            <v>SIERRA LEONAISE</v>
          </cell>
          <cell r="V248" t="str">
            <v>SIERRA LEONE</v>
          </cell>
          <cell r="W248" t="str">
            <v>264</v>
          </cell>
          <cell r="X248" t="str">
            <v>SL</v>
          </cell>
        </row>
        <row r="249">
          <cell r="U249" t="str">
            <v>SINGAPOURIENNE</v>
          </cell>
          <cell r="V249" t="str">
            <v>SINGAPOUR</v>
          </cell>
          <cell r="W249" t="str">
            <v>706</v>
          </cell>
          <cell r="X249" t="str">
            <v>SG</v>
          </cell>
        </row>
        <row r="250">
          <cell r="U250" t="str">
            <v>SLOVENE</v>
          </cell>
          <cell r="V250" t="str">
            <v>SLOVENIE</v>
          </cell>
          <cell r="W250" t="str">
            <v>091</v>
          </cell>
          <cell r="X250" t="str">
            <v>SI</v>
          </cell>
        </row>
        <row r="251">
          <cell r="U251" t="str">
            <v>SOMALIENNE</v>
          </cell>
          <cell r="V251" t="str">
            <v>SOMALIE</v>
          </cell>
          <cell r="W251" t="str">
            <v>342</v>
          </cell>
          <cell r="X251" t="str">
            <v>SO</v>
          </cell>
        </row>
        <row r="252">
          <cell r="U252" t="str">
            <v>SOUDANAISE</v>
          </cell>
          <cell r="V252" t="str">
            <v>SOUDAN</v>
          </cell>
          <cell r="W252" t="str">
            <v>224</v>
          </cell>
          <cell r="X252" t="str">
            <v>SD</v>
          </cell>
        </row>
        <row r="253">
          <cell r="U253" t="str">
            <v>SOVIETIQUE</v>
          </cell>
          <cell r="V253" t="str">
            <v>UNION SOVIETIQUE</v>
          </cell>
          <cell r="W253" t="str">
            <v>056</v>
          </cell>
        </row>
        <row r="254">
          <cell r="U254" t="str">
            <v>SRI LANKAISE</v>
          </cell>
          <cell r="V254" t="str">
            <v>SRI LANKA</v>
          </cell>
          <cell r="W254" t="str">
            <v>669</v>
          </cell>
          <cell r="X254" t="str">
            <v>LR</v>
          </cell>
        </row>
        <row r="255">
          <cell r="U255" t="str">
            <v>SUD AFRICAINE</v>
          </cell>
          <cell r="V255" t="str">
            <v>AFRIQUE DU SUD</v>
          </cell>
          <cell r="W255" t="str">
            <v>388</v>
          </cell>
          <cell r="X255" t="str">
            <v>ZA</v>
          </cell>
        </row>
        <row r="256">
          <cell r="U256" t="str">
            <v>SUEDOISE</v>
          </cell>
          <cell r="V256" t="str">
            <v>SUEDE</v>
          </cell>
          <cell r="W256" t="str">
            <v>030</v>
          </cell>
          <cell r="X256" t="str">
            <v>SE</v>
          </cell>
        </row>
        <row r="257">
          <cell r="U257" t="str">
            <v>SUISSE</v>
          </cell>
          <cell r="V257" t="str">
            <v>SUISSE</v>
          </cell>
          <cell r="W257" t="str">
            <v>039</v>
          </cell>
          <cell r="X257" t="str">
            <v>CH</v>
          </cell>
        </row>
        <row r="258">
          <cell r="U258" t="str">
            <v>SURINAMIENNE</v>
          </cell>
          <cell r="V258" t="str">
            <v>SURINAME</v>
          </cell>
          <cell r="W258" t="str">
            <v>492</v>
          </cell>
          <cell r="X258" t="str">
            <v>SR</v>
          </cell>
        </row>
        <row r="259">
          <cell r="U259" t="str">
            <v>SWAZIE</v>
          </cell>
          <cell r="V259" t="str">
            <v>SWAZILAND</v>
          </cell>
          <cell r="W259" t="str">
            <v>393</v>
          </cell>
          <cell r="X259" t="str">
            <v>SZ</v>
          </cell>
        </row>
        <row r="260">
          <cell r="U260" t="str">
            <v>SYRIENNE</v>
          </cell>
          <cell r="V260" t="str">
            <v>SYRIE</v>
          </cell>
          <cell r="W260" t="str">
            <v>608</v>
          </cell>
          <cell r="X260" t="str">
            <v>SY</v>
          </cell>
        </row>
        <row r="261">
          <cell r="U261" t="str">
            <v>TAIWANAISE</v>
          </cell>
          <cell r="V261" t="str">
            <v>TAIWAN</v>
          </cell>
          <cell r="W261" t="str">
            <v>736</v>
          </cell>
          <cell r="X261" t="str">
            <v>TW</v>
          </cell>
        </row>
        <row r="262">
          <cell r="U262" t="str">
            <v>TANZANIENNE</v>
          </cell>
          <cell r="V262" t="str">
            <v>TANZANIE</v>
          </cell>
          <cell r="W262" t="str">
            <v>352</v>
          </cell>
          <cell r="X262" t="str">
            <v>TZ</v>
          </cell>
        </row>
        <row r="263">
          <cell r="U263" t="str">
            <v>TCHADIENNE</v>
          </cell>
          <cell r="V263" t="str">
            <v>TCHAD</v>
          </cell>
          <cell r="W263" t="str">
            <v>244</v>
          </cell>
          <cell r="X263" t="str">
            <v>TC</v>
          </cell>
        </row>
        <row r="264">
          <cell r="U264" t="str">
            <v>TCHEQUE</v>
          </cell>
          <cell r="V264" t="str">
            <v>TCHEQUE (REP.)</v>
          </cell>
          <cell r="W264" t="str">
            <v>061</v>
          </cell>
          <cell r="X264" t="str">
            <v>CZ</v>
          </cell>
        </row>
        <row r="265">
          <cell r="U265" t="str">
            <v>THAILANDAISE</v>
          </cell>
          <cell r="V265" t="str">
            <v>THAILANDE</v>
          </cell>
          <cell r="W265" t="str">
            <v>680</v>
          </cell>
          <cell r="X265" t="str">
            <v>TH</v>
          </cell>
        </row>
        <row r="266">
          <cell r="U266" t="str">
            <v>TOGOLAISE</v>
          </cell>
          <cell r="V266" t="str">
            <v>TOGO</v>
          </cell>
          <cell r="W266" t="str">
            <v>280</v>
          </cell>
          <cell r="X266" t="str">
            <v>TG</v>
          </cell>
        </row>
        <row r="267">
          <cell r="U267" t="str">
            <v>TONGIENNE</v>
          </cell>
          <cell r="V267" t="str">
            <v>TONGA</v>
          </cell>
          <cell r="W267" t="str">
            <v>817</v>
          </cell>
          <cell r="X267" t="str">
            <v>TO</v>
          </cell>
        </row>
        <row r="268">
          <cell r="U268" t="str">
            <v>TUNISIENNE</v>
          </cell>
          <cell r="V268" t="str">
            <v>TUNISIE</v>
          </cell>
          <cell r="W268" t="str">
            <v>212</v>
          </cell>
          <cell r="X268" t="str">
            <v>TN</v>
          </cell>
        </row>
        <row r="269">
          <cell r="U269" t="str">
            <v>TURKMENE</v>
          </cell>
          <cell r="V269" t="str">
            <v>ILES TURKS ET CAICOS</v>
          </cell>
          <cell r="W269" t="str">
            <v>454</v>
          </cell>
          <cell r="X269" t="str">
            <v>TM</v>
          </cell>
        </row>
        <row r="270">
          <cell r="U270" t="str">
            <v>TURQUE</v>
          </cell>
          <cell r="V270" t="str">
            <v>TURQUIE</v>
          </cell>
          <cell r="W270" t="str">
            <v>052</v>
          </cell>
          <cell r="X270" t="str">
            <v>TR</v>
          </cell>
        </row>
        <row r="271">
          <cell r="U271" t="str">
            <v>UKRAINIENNIENNE</v>
          </cell>
          <cell r="V271" t="str">
            <v>UKRAINE</v>
          </cell>
          <cell r="W271" t="str">
            <v>072</v>
          </cell>
          <cell r="X271" t="str">
            <v>UA</v>
          </cell>
        </row>
        <row r="272">
          <cell r="U272" t="str">
            <v>URUGUAYENNE</v>
          </cell>
          <cell r="V272" t="str">
            <v>URUGUAY</v>
          </cell>
          <cell r="W272" t="str">
            <v>524</v>
          </cell>
          <cell r="X272" t="str">
            <v>UY</v>
          </cell>
        </row>
        <row r="273">
          <cell r="U273" t="str">
            <v>VATICANE</v>
          </cell>
          <cell r="V273" t="str">
            <v>VATICAN (CITE DU)</v>
          </cell>
          <cell r="W273" t="str">
            <v>045</v>
          </cell>
          <cell r="X273" t="str">
            <v>VA</v>
          </cell>
        </row>
        <row r="274">
          <cell r="U274" t="str">
            <v>VENEZUELIENNE</v>
          </cell>
          <cell r="V274" t="str">
            <v>VENEZUELA</v>
          </cell>
          <cell r="W274" t="str">
            <v>484</v>
          </cell>
          <cell r="X274" t="str">
            <v>VE</v>
          </cell>
        </row>
        <row r="275">
          <cell r="U275" t="str">
            <v>VIETNAMIENNE</v>
          </cell>
          <cell r="V275" t="str">
            <v>VIETNAM</v>
          </cell>
          <cell r="W275" t="str">
            <v>690</v>
          </cell>
          <cell r="X275" t="str">
            <v>VN</v>
          </cell>
        </row>
        <row r="276">
          <cell r="U276" t="str">
            <v>YEMINITE</v>
          </cell>
          <cell r="V276" t="str">
            <v>YEMEN DU NORD</v>
          </cell>
          <cell r="W276" t="str">
            <v>653</v>
          </cell>
          <cell r="X276" t="str">
            <v>YE</v>
          </cell>
        </row>
        <row r="277">
          <cell r="U277" t="str">
            <v>YEMINITE</v>
          </cell>
          <cell r="V277" t="str">
            <v>YEMEN DU SUD</v>
          </cell>
          <cell r="W277" t="str">
            <v>656</v>
          </cell>
          <cell r="X277" t="str">
            <v>ZA</v>
          </cell>
        </row>
        <row r="278">
          <cell r="U278" t="str">
            <v>YOUGOSLAVE</v>
          </cell>
          <cell r="V278" t="str">
            <v>YOUGOSLAVIE</v>
          </cell>
          <cell r="W278" t="str">
            <v>048</v>
          </cell>
          <cell r="X278" t="str">
            <v>YU</v>
          </cell>
        </row>
        <row r="279">
          <cell r="U279" t="str">
            <v>ZAMBIENNE</v>
          </cell>
          <cell r="V279" t="str">
            <v>ZAMBIE</v>
          </cell>
          <cell r="W279" t="str">
            <v>378</v>
          </cell>
          <cell r="X279" t="str">
            <v>ZM</v>
          </cell>
        </row>
        <row r="280">
          <cell r="V280" t="str">
            <v>ILES FEROE</v>
          </cell>
          <cell r="W280" t="str">
            <v>025</v>
          </cell>
        </row>
        <row r="281">
          <cell r="V281" t="str">
            <v>ST HELENE ET DEPEND.</v>
          </cell>
          <cell r="W281" t="str">
            <v>329</v>
          </cell>
        </row>
        <row r="282">
          <cell r="V282" t="str">
            <v>TERR BRIT OCEAN IND.</v>
          </cell>
          <cell r="W282" t="str">
            <v>357</v>
          </cell>
        </row>
        <row r="283">
          <cell r="V283" t="str">
            <v>ST PIERRE &amp; MIQUELON</v>
          </cell>
          <cell r="W283" t="str">
            <v>408</v>
          </cell>
          <cell r="X283" t="str">
            <v>PM</v>
          </cell>
        </row>
        <row r="284">
          <cell r="V284" t="str">
            <v>BERMUDES</v>
          </cell>
          <cell r="W284" t="str">
            <v>413</v>
          </cell>
          <cell r="X284" t="str">
            <v>BM</v>
          </cell>
        </row>
        <row r="285">
          <cell r="V285" t="str">
            <v>ZONE CANAL PANAMA</v>
          </cell>
          <cell r="W285" t="str">
            <v>444</v>
          </cell>
          <cell r="X285" t="str">
            <v>PA</v>
          </cell>
        </row>
        <row r="286">
          <cell r="V286" t="str">
            <v>ILES VIERGES (US)</v>
          </cell>
          <cell r="W286" t="str">
            <v>457</v>
          </cell>
          <cell r="X286" t="str">
            <v>VG</v>
          </cell>
        </row>
        <row r="287">
          <cell r="V287" t="str">
            <v>ILES CAIMAN</v>
          </cell>
          <cell r="W287" t="str">
            <v>463</v>
          </cell>
          <cell r="X287" t="str">
            <v>KY</v>
          </cell>
        </row>
        <row r="288">
          <cell r="V288" t="str">
            <v>TRINIDAD &amp; TOBAGO</v>
          </cell>
          <cell r="W288" t="str">
            <v>472</v>
          </cell>
          <cell r="X288" t="str">
            <v>TT</v>
          </cell>
        </row>
        <row r="289">
          <cell r="V289" t="str">
            <v>ANTILLES NEERLAND.</v>
          </cell>
          <cell r="W289" t="str">
            <v>478</v>
          </cell>
        </row>
        <row r="290">
          <cell r="V290" t="str">
            <v>ILES FALKLAND &amp; DPD.</v>
          </cell>
          <cell r="W290" t="str">
            <v>529</v>
          </cell>
        </row>
        <row r="291">
          <cell r="V291" t="str">
            <v>BHOUTHAN</v>
          </cell>
          <cell r="W291" t="str">
            <v>675</v>
          </cell>
          <cell r="X291" t="str">
            <v>BT</v>
          </cell>
        </row>
        <row r="292">
          <cell r="V292" t="str">
            <v>MACAO</v>
          </cell>
          <cell r="W292" t="str">
            <v>743</v>
          </cell>
          <cell r="X292" t="str">
            <v>MO</v>
          </cell>
        </row>
        <row r="293">
          <cell r="V293" t="str">
            <v>OCEANIE AUSTRALIENNE</v>
          </cell>
          <cell r="W293" t="str">
            <v>802</v>
          </cell>
        </row>
        <row r="294">
          <cell r="V294" t="str">
            <v>OCEANIE AMERICAINE</v>
          </cell>
          <cell r="W294" t="str">
            <v>810</v>
          </cell>
        </row>
        <row r="295">
          <cell r="V295" t="str">
            <v>ILES WALLIS &amp; FUTUNA</v>
          </cell>
          <cell r="W295" t="str">
            <v>811</v>
          </cell>
        </row>
        <row r="296">
          <cell r="V296" t="str">
            <v>OCEANIE BRITANIQUE</v>
          </cell>
          <cell r="W296" t="str">
            <v>812</v>
          </cell>
        </row>
        <row r="297">
          <cell r="V297" t="str">
            <v>OCEANIE NEO-ZELAND.</v>
          </cell>
          <cell r="W297" t="str">
            <v>814</v>
          </cell>
        </row>
        <row r="298">
          <cell r="V298" t="str">
            <v>NVL HEBRIDES VANUATU</v>
          </cell>
          <cell r="W298" t="str">
            <v>816</v>
          </cell>
        </row>
        <row r="299">
          <cell r="V299" t="str">
            <v>POLYNESIE FRANCAISE</v>
          </cell>
          <cell r="W299" t="str">
            <v>822</v>
          </cell>
          <cell r="X299" t="str">
            <v>PF</v>
          </cell>
        </row>
        <row r="300">
          <cell r="V300" t="str">
            <v>REGIONS POLAIRES</v>
          </cell>
          <cell r="W300" t="str">
            <v>890</v>
          </cell>
          <cell r="X300" t="str">
            <v>AQ</v>
          </cell>
        </row>
        <row r="301">
          <cell r="V301" t="str">
            <v>PAYS NON DETERMINES</v>
          </cell>
          <cell r="W301" t="str">
            <v>958</v>
          </cell>
        </row>
        <row r="302">
          <cell r="V302" t="str">
            <v>TERRITOIRES NON PREC</v>
          </cell>
          <cell r="W302" t="str">
            <v>977</v>
          </cell>
        </row>
        <row r="313">
          <cell r="V313" t="str">
            <v>RC SUIVANT TYPE CPTE A OUVRIR</v>
          </cell>
          <cell r="X313" t="str">
            <v>TYPE CPTE</v>
          </cell>
        </row>
        <row r="314">
          <cell r="V314" t="str">
            <v>COMPTE VIREMENT DE SALAIRE PRIVE</v>
          </cell>
          <cell r="W314">
            <v>251120</v>
          </cell>
          <cell r="X314" t="str">
            <v>CH</v>
          </cell>
        </row>
        <row r="315">
          <cell r="V315" t="str">
            <v>COMPTE VIREMENT DE SALAIRE PUBLIQUE</v>
          </cell>
          <cell r="W315">
            <v>251130</v>
          </cell>
          <cell r="X315" t="str">
            <v>CH</v>
          </cell>
        </row>
        <row r="316">
          <cell r="V316" t="str">
            <v>COMPTE CHEQUE PARTICULIERS</v>
          </cell>
          <cell r="W316">
            <v>251120</v>
          </cell>
          <cell r="X316" t="str">
            <v>CH</v>
          </cell>
        </row>
        <row r="317">
          <cell r="V317" t="str">
            <v>COMPTE EPARGNE</v>
          </cell>
          <cell r="W317">
            <v>253110</v>
          </cell>
          <cell r="X317" t="str">
            <v>CL</v>
          </cell>
        </row>
        <row r="318">
          <cell r="V318" t="str">
            <v>COMPTE EPARGNE MINEUR</v>
          </cell>
          <cell r="W318">
            <v>253110</v>
          </cell>
          <cell r="X318" t="str">
            <v>CL</v>
          </cell>
        </row>
        <row r="319">
          <cell r="V319" t="str">
            <v>COMPTE RETRAITE CARFO &gt;300000</v>
          </cell>
          <cell r="W319">
            <v>251121</v>
          </cell>
          <cell r="X319" t="str">
            <v>CH</v>
          </cell>
        </row>
        <row r="320">
          <cell r="S320" t="str">
            <v>MOTO</v>
          </cell>
          <cell r="T320">
            <v>2</v>
          </cell>
          <cell r="V320" t="str">
            <v>COMPTE RETRAITE CNSS</v>
          </cell>
          <cell r="W320">
            <v>251123</v>
          </cell>
          <cell r="X320" t="str">
            <v>CH</v>
          </cell>
        </row>
        <row r="321">
          <cell r="S321" t="str">
            <v>VEHICULE</v>
          </cell>
          <cell r="T321">
            <v>1</v>
          </cell>
          <cell r="V321" t="str">
            <v>COMPTE AVEC PROCURATION CH/CL</v>
          </cell>
          <cell r="W321">
            <v>253110</v>
          </cell>
          <cell r="X321" t="str">
            <v>CL</v>
          </cell>
        </row>
        <row r="322">
          <cell r="S322" t="str">
            <v>TAXI/BUS</v>
          </cell>
          <cell r="T322">
            <v>3</v>
          </cell>
          <cell r="V322" t="str">
            <v>SND</v>
          </cell>
          <cell r="W322">
            <v>251131</v>
          </cell>
          <cell r="X322" t="str">
            <v>CH</v>
          </cell>
        </row>
        <row r="323">
          <cell r="S323" t="str">
            <v>VELO</v>
          </cell>
          <cell r="T323">
            <v>3</v>
          </cell>
          <cell r="V323" t="str">
            <v>SND 2 COMPTES CH-CL</v>
          </cell>
          <cell r="W323" t="str">
            <v>251131,253110</v>
          </cell>
          <cell r="X323" t="str">
            <v>CH</v>
          </cell>
        </row>
        <row r="324">
          <cell r="S324" t="str">
            <v>CELIBATAIRE</v>
          </cell>
          <cell r="T324" t="str">
            <v>C</v>
          </cell>
        </row>
        <row r="325">
          <cell r="S325" t="str">
            <v>MARIE</v>
          </cell>
          <cell r="T325" t="str">
            <v>M</v>
          </cell>
        </row>
        <row r="326">
          <cell r="S326" t="str">
            <v>CONCUBINAGE</v>
          </cell>
          <cell r="T326" t="str">
            <v>N</v>
          </cell>
        </row>
        <row r="327">
          <cell r="S327" t="str">
            <v>DIVORCE</v>
          </cell>
          <cell r="T327" t="str">
            <v>D</v>
          </cell>
        </row>
        <row r="328">
          <cell r="S328" t="str">
            <v>VEUF-VEUVE</v>
          </cell>
          <cell r="T328" t="str">
            <v>V</v>
          </cell>
        </row>
        <row r="329">
          <cell r="S329" t="str">
            <v>ATTESTATION D'IDENTITE</v>
          </cell>
          <cell r="T329" t="str">
            <v>A</v>
          </cell>
        </row>
        <row r="330">
          <cell r="S330" t="str">
            <v>BULLETIN DE NAISSANCE</v>
          </cell>
          <cell r="T330" t="str">
            <v>A</v>
          </cell>
        </row>
        <row r="331">
          <cell r="S331" t="str">
            <v>CNI</v>
          </cell>
          <cell r="T331" t="str">
            <v>C</v>
          </cell>
        </row>
        <row r="332">
          <cell r="S332" t="str">
            <v>CNI+ACTE DE NAISSANCE</v>
          </cell>
          <cell r="T332" t="str">
            <v>C</v>
          </cell>
        </row>
        <row r="333">
          <cell r="S333" t="str">
            <v>CNI+ACTE DE NAISSANCE+FACTURE</v>
          </cell>
          <cell r="T333" t="str">
            <v>C</v>
          </cell>
        </row>
        <row r="334">
          <cell r="S334" t="str">
            <v>CNI+FACTURE</v>
          </cell>
          <cell r="T334" t="str">
            <v>C</v>
          </cell>
          <cell r="V334" t="str">
            <v>GESTION MANQUANT SUR FEUILLE ETAT</v>
          </cell>
        </row>
        <row r="335">
          <cell r="S335" t="str">
            <v>CARTE CONSULAIRE</v>
          </cell>
          <cell r="T335" t="str">
            <v>R</v>
          </cell>
        </row>
        <row r="336">
          <cell r="S336" t="str">
            <v>CARTE DE SEJOUR</v>
          </cell>
          <cell r="T336" t="str">
            <v>S</v>
          </cell>
          <cell r="V336" t="str">
            <v>COPIE ACTE DE NAISSANCE, COPIE FACTURE, BULLETIN/CONTRAT, 2 PHOTOS</v>
          </cell>
          <cell r="W336" t="str">
            <v>ACTE DE NAISSANCE, FACTURE, BULLETIN, 2 PHOTOS</v>
          </cell>
        </row>
        <row r="337">
          <cell r="S337" t="str">
            <v>PASSPORT</v>
          </cell>
          <cell r="T337" t="str">
            <v>P</v>
          </cell>
          <cell r="V337" t="str">
            <v>COPIE ACTE DE NAISSANCE, COPIE FACTURE, 2 PHOTOS</v>
          </cell>
          <cell r="W337" t="str">
            <v>ACTE DE NAISSANCE, FACTURE, 2 PHOTOS</v>
          </cell>
        </row>
        <row r="338">
          <cell r="S338" t="str">
            <v>PASSPORT+ACTE DE NAISSANCE+FACTURE</v>
          </cell>
          <cell r="T338" t="str">
            <v>P</v>
          </cell>
          <cell r="V338" t="str">
            <v>COPIE FACTURE, 2 PHOTOS</v>
          </cell>
          <cell r="W338" t="str">
            <v>FACTURE, 2 PHOTOS</v>
          </cell>
        </row>
        <row r="339">
          <cell r="S339" t="str">
            <v>PASSPORT+FACTURE</v>
          </cell>
          <cell r="T339" t="str">
            <v>P</v>
          </cell>
          <cell r="V339" t="str">
            <v>COPIE ACTE DE NAISSANCE, 2 PHOTOS</v>
          </cell>
          <cell r="W339" t="str">
            <v>ACTE DE NAISSANCE, 2 PHOTOS</v>
          </cell>
        </row>
        <row r="340">
          <cell r="S340" t="str">
            <v>PASSPORT+ACTE DE NAISSANCE</v>
          </cell>
          <cell r="T340" t="str">
            <v>P</v>
          </cell>
          <cell r="V340" t="str">
            <v>COPIE BULLETIN/CONTRAT, 2 PHOTOS</v>
          </cell>
          <cell r="W340" t="str">
            <v>BULLETIN/CONTRAT, 2 PHOTOS</v>
          </cell>
        </row>
        <row r="341">
          <cell r="S341" t="str">
            <v>CARTE CONSULAIRE+FACTURE</v>
          </cell>
          <cell r="T341" t="str">
            <v>R</v>
          </cell>
          <cell r="V341" t="str">
            <v>COPIE ACTE DE NAISSANCE, COPIE FACTURE, BULLETIN/CONTRAT</v>
          </cell>
          <cell r="W341" t="str">
            <v>ACTE DE NAISSANCE, FACTURE, BULLETIN</v>
          </cell>
        </row>
        <row r="342">
          <cell r="S342" t="str">
            <v>Mr</v>
          </cell>
          <cell r="T342">
            <v>2</v>
          </cell>
          <cell r="V342" t="str">
            <v>COPIE ACTE DE NAISSANCE, COPIE FACTURE</v>
          </cell>
          <cell r="W342" t="str">
            <v>ACTE DE NAISSANCE, FACTURE</v>
          </cell>
        </row>
        <row r="343">
          <cell r="S343" t="str">
            <v>Mle</v>
          </cell>
          <cell r="T343">
            <v>4</v>
          </cell>
          <cell r="V343" t="str">
            <v>COPIE FACTURE</v>
          </cell>
          <cell r="W343" t="str">
            <v>FACTURE</v>
          </cell>
        </row>
        <row r="344">
          <cell r="S344" t="str">
            <v>Mme</v>
          </cell>
          <cell r="T344">
            <v>3</v>
          </cell>
          <cell r="V344" t="str">
            <v>COPIE ACTE DE NAISSANCE</v>
          </cell>
          <cell r="W344" t="str">
            <v>ACTE DE NAISSANCE</v>
          </cell>
        </row>
        <row r="345">
          <cell r="V345" t="str">
            <v>COPIE BULLETIN/CONTRAT</v>
          </cell>
          <cell r="W345" t="str">
            <v xml:space="preserve">BULLETIN/CONTRAT </v>
          </cell>
        </row>
        <row r="346">
          <cell r="V346" t="str">
            <v>2 PHOTOS</v>
          </cell>
          <cell r="W346" t="str">
            <v>2 PHOTOS</v>
          </cell>
        </row>
        <row r="347">
          <cell r="V347" t="str">
            <v>ACTE DE NAISSANCE, FACTURE</v>
          </cell>
        </row>
        <row r="391">
          <cell r="V391" t="e">
            <v>#N/A</v>
          </cell>
        </row>
        <row r="393">
          <cell r="V393" t="str">
            <v>Province</v>
          </cell>
          <cell r="W393" t="str">
            <v>Chef lieu</v>
          </cell>
          <cell r="X393" t="str">
            <v>CORRESPONDCE</v>
          </cell>
        </row>
        <row r="394">
          <cell r="V394" t="str">
            <v>BALE</v>
          </cell>
          <cell r="W394" t="str">
            <v>BOROMO</v>
          </cell>
          <cell r="X394">
            <v>71</v>
          </cell>
        </row>
        <row r="395">
          <cell r="V395" t="str">
            <v>BAM</v>
          </cell>
          <cell r="W395" t="str">
            <v>KONGOUSSI</v>
          </cell>
          <cell r="X395">
            <v>50</v>
          </cell>
        </row>
        <row r="396">
          <cell r="V396" t="str">
            <v>BANWA</v>
          </cell>
          <cell r="W396" t="str">
            <v>SOLENZO</v>
          </cell>
          <cell r="X396">
            <v>51</v>
          </cell>
        </row>
        <row r="397">
          <cell r="V397" t="str">
            <v>BAZEGA</v>
          </cell>
          <cell r="W397" t="str">
            <v>KOMBISSIRI</v>
          </cell>
          <cell r="X397">
            <v>52</v>
          </cell>
        </row>
        <row r="398">
          <cell r="V398" t="str">
            <v>BOUGOURIBA</v>
          </cell>
          <cell r="W398" t="str">
            <v>DIEBOUGOU</v>
          </cell>
          <cell r="X398">
            <v>53</v>
          </cell>
        </row>
        <row r="399">
          <cell r="V399" t="str">
            <v>BOULGOU</v>
          </cell>
          <cell r="W399" t="str">
            <v>TENKODOGO</v>
          </cell>
          <cell r="X399">
            <v>54</v>
          </cell>
        </row>
        <row r="400">
          <cell r="V400" t="str">
            <v>BOULKIEMDE</v>
          </cell>
          <cell r="W400" t="str">
            <v>KOUDOUGOU</v>
          </cell>
          <cell r="X400">
            <v>55</v>
          </cell>
        </row>
        <row r="401">
          <cell r="V401" t="str">
            <v>COMOE</v>
          </cell>
          <cell r="W401" t="str">
            <v>BANFORA</v>
          </cell>
          <cell r="X401">
            <v>56</v>
          </cell>
        </row>
        <row r="402">
          <cell r="V402" t="str">
            <v>GANZOURGOU</v>
          </cell>
          <cell r="W402" t="str">
            <v>ZORGHO</v>
          </cell>
          <cell r="X402">
            <v>57</v>
          </cell>
        </row>
        <row r="403">
          <cell r="V403" t="str">
            <v>GNAGNA</v>
          </cell>
          <cell r="W403" t="str">
            <v>BOGANDE</v>
          </cell>
          <cell r="X403">
            <v>58</v>
          </cell>
        </row>
        <row r="404">
          <cell r="V404" t="str">
            <v>GOURMA</v>
          </cell>
          <cell r="W404" t="str">
            <v>FADA N'GOURMA</v>
          </cell>
          <cell r="X404">
            <v>59</v>
          </cell>
        </row>
        <row r="405">
          <cell r="V405" t="str">
            <v>HOUET</v>
          </cell>
          <cell r="W405" t="str">
            <v>BOBO-DIOULASSO</v>
          </cell>
          <cell r="X405">
            <v>60</v>
          </cell>
        </row>
        <row r="406">
          <cell r="V406" t="str">
            <v>HOUET</v>
          </cell>
          <cell r="W406" t="str">
            <v>BOBO DIOULASSO</v>
          </cell>
          <cell r="X406">
            <v>60</v>
          </cell>
        </row>
        <row r="407">
          <cell r="V407" t="str">
            <v>IOBA</v>
          </cell>
          <cell r="W407" t="str">
            <v>DANO</v>
          </cell>
          <cell r="X407">
            <v>61</v>
          </cell>
        </row>
        <row r="408">
          <cell r="V408" t="str">
            <v>KADIOGO</v>
          </cell>
          <cell r="W408" t="str">
            <v>OUAGADOUGOU</v>
          </cell>
          <cell r="X408">
            <v>62</v>
          </cell>
        </row>
        <row r="409">
          <cell r="V409" t="str">
            <v>KENEDOUGOU</v>
          </cell>
          <cell r="W409" t="str">
            <v>ORODARA</v>
          </cell>
          <cell r="X409">
            <v>63</v>
          </cell>
        </row>
        <row r="410">
          <cell r="V410" t="str">
            <v>KOMANDJARI</v>
          </cell>
          <cell r="W410" t="str">
            <v>KOMONDJARI</v>
          </cell>
          <cell r="X410">
            <v>64</v>
          </cell>
        </row>
        <row r="411">
          <cell r="V411" t="str">
            <v>KOMPIENGA</v>
          </cell>
          <cell r="W411" t="str">
            <v>PAMA</v>
          </cell>
          <cell r="X411">
            <v>65</v>
          </cell>
        </row>
        <row r="412">
          <cell r="V412" t="str">
            <v>KOSSI</v>
          </cell>
          <cell r="W412" t="str">
            <v>NOUNA</v>
          </cell>
          <cell r="X412">
            <v>66</v>
          </cell>
        </row>
        <row r="413">
          <cell r="V413" t="str">
            <v>KOULPELOGO</v>
          </cell>
          <cell r="W413" t="str">
            <v>OUARGAY</v>
          </cell>
          <cell r="X413">
            <v>67</v>
          </cell>
        </row>
        <row r="414">
          <cell r="V414" t="str">
            <v>KOURITENGA</v>
          </cell>
          <cell r="W414" t="str">
            <v>KOUPELA</v>
          </cell>
          <cell r="X414">
            <v>68</v>
          </cell>
        </row>
        <row r="415">
          <cell r="V415" t="str">
            <v>KOURWEOGO</v>
          </cell>
          <cell r="W415" t="str">
            <v>BOUSSE</v>
          </cell>
          <cell r="X415">
            <v>69</v>
          </cell>
        </row>
        <row r="416">
          <cell r="V416" t="str">
            <v>LERABA</v>
          </cell>
          <cell r="W416" t="str">
            <v>SINDOU</v>
          </cell>
          <cell r="X416">
            <v>70</v>
          </cell>
        </row>
        <row r="417">
          <cell r="V417" t="str">
            <v>LOROUM</v>
          </cell>
          <cell r="W417" t="str">
            <v>TITAO</v>
          </cell>
          <cell r="X417">
            <v>72</v>
          </cell>
        </row>
        <row r="418">
          <cell r="V418" t="str">
            <v>MOUHOUN</v>
          </cell>
          <cell r="W418" t="str">
            <v>DEDOUGOU</v>
          </cell>
          <cell r="X418">
            <v>73</v>
          </cell>
        </row>
        <row r="419">
          <cell r="V419" t="str">
            <v>NAHOURI</v>
          </cell>
          <cell r="W419" t="str">
            <v>PO</v>
          </cell>
          <cell r="X419">
            <v>74</v>
          </cell>
        </row>
        <row r="420">
          <cell r="V420" t="str">
            <v>NAMENTENGA</v>
          </cell>
          <cell r="W420" t="str">
            <v>BOULSA</v>
          </cell>
          <cell r="X420">
            <v>75</v>
          </cell>
        </row>
        <row r="421">
          <cell r="V421" t="str">
            <v>NAYALA</v>
          </cell>
          <cell r="W421" t="str">
            <v>TOMA</v>
          </cell>
          <cell r="X421">
            <v>76</v>
          </cell>
        </row>
        <row r="422">
          <cell r="V422" t="str">
            <v>NOUMBIEL</v>
          </cell>
          <cell r="W422" t="str">
            <v>BATIE</v>
          </cell>
          <cell r="X422">
            <v>77</v>
          </cell>
        </row>
        <row r="423">
          <cell r="V423" t="str">
            <v>OUBRITENGA</v>
          </cell>
          <cell r="W423" t="str">
            <v>ZINIARE</v>
          </cell>
          <cell r="X423">
            <v>78</v>
          </cell>
        </row>
        <row r="424">
          <cell r="V424" t="str">
            <v>OUDALAN</v>
          </cell>
          <cell r="W424" t="str">
            <v>GOROM-GOROM</v>
          </cell>
          <cell r="X424">
            <v>79</v>
          </cell>
        </row>
        <row r="425">
          <cell r="V425" t="str">
            <v>OUDALAN</v>
          </cell>
          <cell r="W425" t="str">
            <v>GOROM GOROM</v>
          </cell>
          <cell r="X425">
            <v>79</v>
          </cell>
        </row>
        <row r="426">
          <cell r="V426" t="str">
            <v>PASSORE</v>
          </cell>
          <cell r="W426" t="str">
            <v>YAKO</v>
          </cell>
          <cell r="X426">
            <v>80</v>
          </cell>
        </row>
        <row r="427">
          <cell r="V427" t="str">
            <v>PONI</v>
          </cell>
          <cell r="W427" t="str">
            <v>GAOUA</v>
          </cell>
          <cell r="X427">
            <v>81</v>
          </cell>
        </row>
        <row r="428">
          <cell r="V428" t="str">
            <v>SANGUIE</v>
          </cell>
          <cell r="W428" t="str">
            <v>REO</v>
          </cell>
          <cell r="X428">
            <v>82</v>
          </cell>
        </row>
        <row r="429">
          <cell r="V429" t="str">
            <v>SANMATENGA</v>
          </cell>
          <cell r="W429" t="str">
            <v>KAYA</v>
          </cell>
          <cell r="X429">
            <v>83</v>
          </cell>
        </row>
        <row r="430">
          <cell r="V430" t="str">
            <v>SENO</v>
          </cell>
          <cell r="W430" t="str">
            <v>DORI</v>
          </cell>
          <cell r="X430">
            <v>84</v>
          </cell>
        </row>
        <row r="431">
          <cell r="V431" t="str">
            <v>SISSILI</v>
          </cell>
          <cell r="W431" t="str">
            <v>LEO</v>
          </cell>
          <cell r="X431">
            <v>85</v>
          </cell>
        </row>
        <row r="432">
          <cell r="V432" t="str">
            <v>SOUM</v>
          </cell>
          <cell r="W432" t="str">
            <v>DJIBO</v>
          </cell>
          <cell r="X432">
            <v>86</v>
          </cell>
        </row>
        <row r="433">
          <cell r="V433" t="str">
            <v>SOUROU</v>
          </cell>
          <cell r="W433" t="str">
            <v>TOUGAN</v>
          </cell>
          <cell r="X433">
            <v>87</v>
          </cell>
        </row>
        <row r="434">
          <cell r="V434" t="str">
            <v>TAPOA</v>
          </cell>
          <cell r="W434" t="str">
            <v>DIAPAGA</v>
          </cell>
          <cell r="X434">
            <v>88</v>
          </cell>
        </row>
        <row r="435">
          <cell r="V435" t="str">
            <v>TUY</v>
          </cell>
          <cell r="W435" t="str">
            <v>HOUNDE</v>
          </cell>
          <cell r="X435">
            <v>89</v>
          </cell>
        </row>
        <row r="436">
          <cell r="V436" t="str">
            <v>YAGHA</v>
          </cell>
          <cell r="W436" t="str">
            <v>SEBBA</v>
          </cell>
          <cell r="X436">
            <v>90</v>
          </cell>
        </row>
        <row r="437">
          <cell r="V437" t="str">
            <v>YATENGA</v>
          </cell>
          <cell r="W437" t="str">
            <v>OUAHIGOUYA</v>
          </cell>
          <cell r="X437">
            <v>91</v>
          </cell>
        </row>
        <row r="438">
          <cell r="V438" t="str">
            <v>ZIRO</v>
          </cell>
          <cell r="W438" t="str">
            <v>SAPOUY</v>
          </cell>
          <cell r="X438">
            <v>92</v>
          </cell>
        </row>
        <row r="439">
          <cell r="V439" t="str">
            <v>ZANDOMA</v>
          </cell>
          <cell r="W439" t="str">
            <v>GOURCY</v>
          </cell>
          <cell r="X439">
            <v>93</v>
          </cell>
        </row>
        <row r="440">
          <cell r="V440" t="str">
            <v>ZOUNDWEOGO</v>
          </cell>
          <cell r="W440" t="str">
            <v>MANGA</v>
          </cell>
          <cell r="X440">
            <v>94</v>
          </cell>
        </row>
        <row r="441">
          <cell r="V441" t="str">
            <v>AFGHANE</v>
          </cell>
          <cell r="W441" t="str">
            <v>AFGHANISTAN</v>
          </cell>
          <cell r="X441" t="str">
            <v>AF</v>
          </cell>
        </row>
        <row r="442">
          <cell r="V442" t="str">
            <v>ALBANAISE</v>
          </cell>
          <cell r="W442" t="str">
            <v>ALBANIE</v>
          </cell>
          <cell r="X442" t="str">
            <v>AL</v>
          </cell>
        </row>
        <row r="443">
          <cell r="V443" t="str">
            <v>ALGERIENNE</v>
          </cell>
          <cell r="W443" t="str">
            <v>ALGERIE</v>
          </cell>
          <cell r="X443" t="str">
            <v>DZ</v>
          </cell>
        </row>
        <row r="444">
          <cell r="V444" t="str">
            <v>ALLEMANDE</v>
          </cell>
          <cell r="W444" t="str">
            <v>ALLEMAGNE</v>
          </cell>
          <cell r="X444" t="str">
            <v>DE</v>
          </cell>
        </row>
        <row r="445">
          <cell r="V445" t="str">
            <v>USA</v>
          </cell>
          <cell r="W445" t="str">
            <v>ETATS-UNIS AMERIQUE</v>
          </cell>
          <cell r="X445" t="str">
            <v>US</v>
          </cell>
        </row>
        <row r="446">
          <cell r="V446" t="str">
            <v>ANDORRAN</v>
          </cell>
          <cell r="W446" t="str">
            <v>ANDORRE</v>
          </cell>
          <cell r="X446" t="str">
            <v>AD</v>
          </cell>
        </row>
        <row r="447">
          <cell r="U447" t="str">
            <v xml:space="preserve"> </v>
          </cell>
          <cell r="V447" t="str">
            <v>ANGOLAISE</v>
          </cell>
          <cell r="W447" t="str">
            <v>ANGOLA</v>
          </cell>
          <cell r="X447" t="str">
            <v>AO</v>
          </cell>
        </row>
        <row r="448">
          <cell r="V448" t="str">
            <v>ARGENTIN</v>
          </cell>
          <cell r="W448" t="str">
            <v>ARGENTINE</v>
          </cell>
          <cell r="X448" t="str">
            <v>AR</v>
          </cell>
        </row>
        <row r="449">
          <cell r="V449" t="str">
            <v>ARMENIENNE</v>
          </cell>
          <cell r="W449" t="str">
            <v>ARMENIE</v>
          </cell>
          <cell r="X449" t="str">
            <v>AM</v>
          </cell>
        </row>
        <row r="450">
          <cell r="V450" t="str">
            <v>AUSTRALIENNE</v>
          </cell>
          <cell r="W450" t="str">
            <v>AUSTRALIE</v>
          </cell>
          <cell r="X450" t="str">
            <v>AU</v>
          </cell>
        </row>
        <row r="451">
          <cell r="R451" t="str">
            <v>PROFESSIONS</v>
          </cell>
          <cell r="V451" t="str">
            <v>AUTRICHIENNE</v>
          </cell>
          <cell r="W451" t="str">
            <v>AUTRICHE</v>
          </cell>
          <cell r="X451" t="str">
            <v>AT</v>
          </cell>
        </row>
        <row r="452">
          <cell r="R452" t="str">
            <v>ACCOUCHEUSE AUXILIAIRE</v>
          </cell>
          <cell r="V452" t="str">
            <v>AZERBAIDJANAISE</v>
          </cell>
          <cell r="W452" t="str">
            <v>AZERBAIDJAN</v>
          </cell>
          <cell r="X452" t="str">
            <v>AZ</v>
          </cell>
        </row>
        <row r="453">
          <cell r="R453" t="str">
            <v>ACTUARIAT</v>
          </cell>
          <cell r="V453" t="str">
            <v>BAHAMEENNE</v>
          </cell>
          <cell r="W453" t="str">
            <v>BAHAMAS</v>
          </cell>
          <cell r="X453" t="str">
            <v>BS</v>
          </cell>
        </row>
        <row r="454">
          <cell r="R454" t="str">
            <v>ADJOINT DIRECTEUR DU PERSONNEL</v>
          </cell>
          <cell r="V454" t="str">
            <v>BAHREINIENNE</v>
          </cell>
          <cell r="W454" t="str">
            <v>BAHREIN</v>
          </cell>
          <cell r="X454" t="str">
            <v>BH</v>
          </cell>
        </row>
        <row r="455">
          <cell r="R455" t="str">
            <v>ADJOINT DIRECTEUR RELATIONS HUMAINES</v>
          </cell>
          <cell r="V455" t="str">
            <v>BANGLADAISe</v>
          </cell>
          <cell r="W455" t="str">
            <v>BANGLADESH</v>
          </cell>
          <cell r="X455" t="str">
            <v>BD</v>
          </cell>
        </row>
        <row r="456">
          <cell r="R456" t="str">
            <v>ADMINISTRATEUR</v>
          </cell>
          <cell r="V456" t="str">
            <v>BARBADIENNE</v>
          </cell>
          <cell r="W456" t="str">
            <v>LA BARBADE</v>
          </cell>
        </row>
        <row r="457">
          <cell r="R457" t="str">
            <v>ADMINISTRATEUR CIVIL</v>
          </cell>
          <cell r="V457" t="str">
            <v>BELGE</v>
          </cell>
          <cell r="W457" t="str">
            <v>BELGIQUE</v>
          </cell>
          <cell r="X457" t="str">
            <v>BE</v>
          </cell>
        </row>
        <row r="458">
          <cell r="R458" t="str">
            <v>ADMINISTRATEUR JUDICIAIRE</v>
          </cell>
          <cell r="V458" t="str">
            <v>BELIZTEQUE</v>
          </cell>
          <cell r="W458" t="str">
            <v>BELIZE</v>
          </cell>
          <cell r="X458" t="str">
            <v>BZ</v>
          </cell>
        </row>
        <row r="459">
          <cell r="R459" t="str">
            <v>AGENT COMMERCIAL</v>
          </cell>
          <cell r="V459" t="str">
            <v>BENINOISE</v>
          </cell>
          <cell r="W459" t="str">
            <v>BENIN</v>
          </cell>
          <cell r="X459" t="str">
            <v>BJ</v>
          </cell>
        </row>
        <row r="460">
          <cell r="R460" t="str">
            <v>AGENT D'ASSURANCE</v>
          </cell>
          <cell r="V460" t="str">
            <v>BIELORUSSE</v>
          </cell>
          <cell r="W460" t="str">
            <v>BELARUS</v>
          </cell>
          <cell r="X460" t="str">
            <v>BY</v>
          </cell>
        </row>
        <row r="461">
          <cell r="R461" t="str">
            <v>AGENT DE BANQUE</v>
          </cell>
          <cell r="V461" t="str">
            <v>BIRMANE</v>
          </cell>
          <cell r="W461" t="str">
            <v>BIRMANIE</v>
          </cell>
          <cell r="X461" t="str">
            <v>BU</v>
          </cell>
        </row>
        <row r="462">
          <cell r="R462" t="str">
            <v>AGENT DE CHANGE</v>
          </cell>
          <cell r="V462" t="str">
            <v>BISSAU GUINEENNE</v>
          </cell>
          <cell r="W462" t="str">
            <v>GUINEE-BISSAU</v>
          </cell>
          <cell r="X462" t="str">
            <v>GW</v>
          </cell>
        </row>
        <row r="463">
          <cell r="R463" t="str">
            <v>AGENT DE COMMERCE</v>
          </cell>
          <cell r="V463" t="str">
            <v>BISSAU GUINEENNE</v>
          </cell>
          <cell r="W463" t="str">
            <v>GUINEE BISSAU</v>
          </cell>
          <cell r="X463" t="str">
            <v>GW</v>
          </cell>
        </row>
        <row r="464">
          <cell r="R464" t="str">
            <v>AGENT DE LIAISON</v>
          </cell>
          <cell r="V464" t="str">
            <v>BOLIVIENNE</v>
          </cell>
          <cell r="W464" t="str">
            <v>BOLIVIE</v>
          </cell>
          <cell r="X464" t="str">
            <v>BO</v>
          </cell>
        </row>
        <row r="465">
          <cell r="R465" t="str">
            <v>AGENT DE NETTOYAGE</v>
          </cell>
          <cell r="V465" t="str">
            <v>BOSNIENNE</v>
          </cell>
          <cell r="W465" t="str">
            <v>BOSNIE-HERZEGOVINE</v>
          </cell>
          <cell r="X465" t="str">
            <v>BA</v>
          </cell>
        </row>
        <row r="466">
          <cell r="R466" t="str">
            <v>AGENT DE SECURITE</v>
          </cell>
          <cell r="V466" t="str">
            <v>BOTSWANAISE</v>
          </cell>
          <cell r="W466" t="str">
            <v>BOTSWANA</v>
          </cell>
          <cell r="X466" t="str">
            <v>BW</v>
          </cell>
        </row>
        <row r="467">
          <cell r="R467" t="str">
            <v>AGENT DE SERVICE FINANCIER</v>
          </cell>
          <cell r="V467" t="str">
            <v>BRESILIENNE</v>
          </cell>
          <cell r="W467" t="str">
            <v>BRESIL</v>
          </cell>
          <cell r="X467" t="str">
            <v>BR</v>
          </cell>
        </row>
        <row r="468">
          <cell r="R468" t="str">
            <v>AGENT DES CAISSES AUTOMNOMES</v>
          </cell>
          <cell r="V468" t="str">
            <v>BRITANNIQUE</v>
          </cell>
          <cell r="W468" t="str">
            <v>ROYAUME-UNI</v>
          </cell>
          <cell r="X468" t="str">
            <v>GB</v>
          </cell>
        </row>
        <row r="469">
          <cell r="R469" t="str">
            <v>AGENT DES EAUX ET FORETS</v>
          </cell>
          <cell r="V469" t="str">
            <v>BRITANNIQUE</v>
          </cell>
          <cell r="W469" t="str">
            <v>ROYAUME UNI</v>
          </cell>
          <cell r="X469" t="str">
            <v>GB</v>
          </cell>
        </row>
        <row r="470">
          <cell r="R470" t="str">
            <v>AGENT DES IMPOTS</v>
          </cell>
          <cell r="V470" t="str">
            <v>BRUNEIENNE</v>
          </cell>
          <cell r="W470" t="str">
            <v>BRUNEI</v>
          </cell>
          <cell r="X470" t="str">
            <v>BN</v>
          </cell>
        </row>
        <row r="471">
          <cell r="R471" t="str">
            <v>AGENT DES P.T.T.</v>
          </cell>
          <cell r="V471" t="str">
            <v>BULGARE</v>
          </cell>
          <cell r="W471" t="str">
            <v>BULGARIE</v>
          </cell>
          <cell r="X471" t="str">
            <v>BG</v>
          </cell>
        </row>
        <row r="472">
          <cell r="R472" t="str">
            <v>AGENT GENERAL D'ASSURANCE</v>
          </cell>
          <cell r="V472" t="str">
            <v>BF</v>
          </cell>
          <cell r="W472" t="str">
            <v>BURKINA FASO</v>
          </cell>
          <cell r="X472" t="str">
            <v>BF</v>
          </cell>
        </row>
        <row r="473">
          <cell r="R473" t="str">
            <v>AGRONOME</v>
          </cell>
          <cell r="V473" t="str">
            <v>BURUNDAISE</v>
          </cell>
          <cell r="W473" t="str">
            <v>BURUNDI</v>
          </cell>
          <cell r="X473" t="str">
            <v>BI</v>
          </cell>
        </row>
        <row r="474">
          <cell r="R474" t="str">
            <v>ANALYSTE FINANCIER</v>
          </cell>
          <cell r="V474" t="str">
            <v>CALEDONE</v>
          </cell>
          <cell r="W474" t="str">
            <v>NV CALEDONIE &amp; DPD</v>
          </cell>
        </row>
        <row r="475">
          <cell r="R475" t="str">
            <v>ANALYSTE -PROGRAMMEUR</v>
          </cell>
          <cell r="V475" t="str">
            <v>CAMBODGIENNE</v>
          </cell>
          <cell r="W475" t="str">
            <v>CAMBODGE</v>
          </cell>
          <cell r="X475" t="str">
            <v>KH</v>
          </cell>
        </row>
        <row r="476">
          <cell r="R476" t="str">
            <v>ANIMATEUR</v>
          </cell>
          <cell r="V476" t="str">
            <v>CAMEROUNAISE</v>
          </cell>
          <cell r="W476" t="str">
            <v>CAMEROUN</v>
          </cell>
          <cell r="X476" t="str">
            <v>CM</v>
          </cell>
        </row>
        <row r="477">
          <cell r="R477" t="str">
            <v>ANIMATEUR COMMERCIAL</v>
          </cell>
          <cell r="V477" t="str">
            <v>CANADIENNE</v>
          </cell>
          <cell r="W477" t="str">
            <v>CANADA</v>
          </cell>
          <cell r="X477" t="str">
            <v>CA</v>
          </cell>
        </row>
        <row r="478">
          <cell r="R478" t="str">
            <v>ANIMATEUR DE RESEAU</v>
          </cell>
          <cell r="V478" t="str">
            <v>CANARIENNE</v>
          </cell>
          <cell r="W478" t="str">
            <v>ILES CANARIES</v>
          </cell>
        </row>
        <row r="479">
          <cell r="R479" t="str">
            <v>ANIMATEUR FORMATION</v>
          </cell>
          <cell r="V479" t="str">
            <v>CAP VERDIENNE</v>
          </cell>
          <cell r="W479" t="str">
            <v>Rep du CAP VERT</v>
          </cell>
          <cell r="X479" t="str">
            <v>CV</v>
          </cell>
        </row>
        <row r="480">
          <cell r="R480" t="str">
            <v>ANTIQUAIRE</v>
          </cell>
          <cell r="V480" t="str">
            <v>CENTRAFRICAINE</v>
          </cell>
          <cell r="W480" t="str">
            <v>CENTRAFRIQUE</v>
          </cell>
          <cell r="X480" t="str">
            <v>CF</v>
          </cell>
        </row>
        <row r="481">
          <cell r="R481" t="str">
            <v>ARCHITECTE</v>
          </cell>
          <cell r="V481" t="str">
            <v>CEUTIENNE</v>
          </cell>
          <cell r="W481" t="str">
            <v>CEUTA ET MELILLA</v>
          </cell>
        </row>
        <row r="482">
          <cell r="R482" t="str">
            <v>ART PLASTIQUE</v>
          </cell>
          <cell r="V482" t="str">
            <v>CHILIENNE</v>
          </cell>
          <cell r="W482" t="str">
            <v>CHILI</v>
          </cell>
          <cell r="X482" t="str">
            <v>CL</v>
          </cell>
        </row>
        <row r="483">
          <cell r="R483" t="str">
            <v>ARTISAN</v>
          </cell>
          <cell r="V483" t="str">
            <v>CHINOISE</v>
          </cell>
          <cell r="W483" t="str">
            <v>CHINE</v>
          </cell>
          <cell r="X483" t="str">
            <v>CN</v>
          </cell>
        </row>
        <row r="484">
          <cell r="R484" t="str">
            <v>ASSISTANT CHEF DE MARCHE</v>
          </cell>
          <cell r="V484" t="str">
            <v>CHYPRIOTE</v>
          </cell>
          <cell r="W484" t="str">
            <v>CHYPRE</v>
          </cell>
          <cell r="X484" t="str">
            <v>CY</v>
          </cell>
        </row>
        <row r="485">
          <cell r="R485" t="str">
            <v>ASSISTANT CHEF DE PRODUIT</v>
          </cell>
          <cell r="V485" t="str">
            <v>COLOMBIENE</v>
          </cell>
          <cell r="W485" t="str">
            <v>COLOMBIE</v>
          </cell>
          <cell r="X485" t="str">
            <v>CO</v>
          </cell>
        </row>
        <row r="486">
          <cell r="R486" t="str">
            <v>ASSISTANT D'EDUCATION</v>
          </cell>
          <cell r="V486" t="str">
            <v>COMORIENNE</v>
          </cell>
          <cell r="W486" t="str">
            <v>COMORES</v>
          </cell>
          <cell r="X486" t="str">
            <v>KM</v>
          </cell>
        </row>
        <row r="487">
          <cell r="R487" t="str">
            <v>ASSISTANT ETUDE MARKETING</v>
          </cell>
          <cell r="V487" t="str">
            <v>BRAZAVILLOISE</v>
          </cell>
          <cell r="W487" t="str">
            <v>CONGO-BRAZAVILLE</v>
          </cell>
          <cell r="X487" t="str">
            <v>CG</v>
          </cell>
        </row>
        <row r="488">
          <cell r="R488" t="str">
            <v>ASSISTANTE DE DIRECTION</v>
          </cell>
          <cell r="V488" t="str">
            <v>BRAZAVILLOISE</v>
          </cell>
          <cell r="W488" t="str">
            <v>CONGO BRAZAVILLE</v>
          </cell>
          <cell r="X488" t="str">
            <v>CG</v>
          </cell>
        </row>
        <row r="489">
          <cell r="R489" t="str">
            <v>ASSOCIATIONS ET ORGANISATIONS</v>
          </cell>
          <cell r="V489" t="str">
            <v>RDC</v>
          </cell>
          <cell r="W489" t="str">
            <v>CONGO DEMOCRATIQUE</v>
          </cell>
          <cell r="X489" t="str">
            <v>CD</v>
          </cell>
        </row>
        <row r="490">
          <cell r="R490" t="str">
            <v>ATTACHE COMMERCIAL</v>
          </cell>
          <cell r="V490" t="str">
            <v>COREENNE</v>
          </cell>
          <cell r="W490" t="str">
            <v>COREE DU NORD</v>
          </cell>
          <cell r="X490" t="str">
            <v>KP</v>
          </cell>
        </row>
        <row r="491">
          <cell r="R491" t="str">
            <v xml:space="preserve">ATTACHE COMMERCIAL  </v>
          </cell>
          <cell r="V491" t="str">
            <v>COREENNE</v>
          </cell>
          <cell r="W491" t="str">
            <v>COREE DU SUD</v>
          </cell>
          <cell r="X491" t="str">
            <v>KR</v>
          </cell>
        </row>
        <row r="492">
          <cell r="R492" t="str">
            <v>ATTACHE DE DIRECTION</v>
          </cell>
          <cell r="V492" t="str">
            <v>COSTARICIENNE</v>
          </cell>
          <cell r="W492" t="str">
            <v>COSTA RICA</v>
          </cell>
          <cell r="X492" t="str">
            <v>CR</v>
          </cell>
        </row>
        <row r="493">
          <cell r="R493" t="str">
            <v>ATTACHE D'EDUCATION</v>
          </cell>
          <cell r="V493" t="str">
            <v>CROATE</v>
          </cell>
          <cell r="W493" t="str">
            <v>CROATIE</v>
          </cell>
          <cell r="X493" t="str">
            <v>HR</v>
          </cell>
        </row>
        <row r="494">
          <cell r="R494" t="str">
            <v>AUDITEUR EXTERNE</v>
          </cell>
          <cell r="V494" t="str">
            <v>CUBAINE</v>
          </cell>
          <cell r="W494" t="str">
            <v>CUBA</v>
          </cell>
          <cell r="X494" t="str">
            <v>CU</v>
          </cell>
        </row>
        <row r="495">
          <cell r="R495" t="str">
            <v>AUDITEUR EXTERNE DEBUTANT</v>
          </cell>
          <cell r="V495" t="str">
            <v>DANOISE</v>
          </cell>
          <cell r="W495" t="str">
            <v>DANEMARK</v>
          </cell>
          <cell r="X495" t="str">
            <v>DK</v>
          </cell>
        </row>
        <row r="496">
          <cell r="R496" t="str">
            <v>AUDITEUR INTERNE</v>
          </cell>
          <cell r="V496" t="str">
            <v>DJIBOUTIENNE</v>
          </cell>
          <cell r="W496" t="str">
            <v>DJIBOUTI</v>
          </cell>
          <cell r="X496" t="str">
            <v>DJ</v>
          </cell>
        </row>
        <row r="497">
          <cell r="R497" t="str">
            <v>AUDITEUR INTERNE DEBUTANT</v>
          </cell>
          <cell r="V497" t="str">
            <v>DOMINICAINE</v>
          </cell>
          <cell r="W497" t="str">
            <v>REP DOMINICAINE</v>
          </cell>
          <cell r="X497" t="str">
            <v>DO</v>
          </cell>
        </row>
        <row r="498">
          <cell r="R498" t="str">
            <v>AUTOS : LOCATION, REPARATION, VENTE</v>
          </cell>
          <cell r="V498" t="str">
            <v>EGYPTIENNE</v>
          </cell>
          <cell r="W498" t="str">
            <v>EGYPTE</v>
          </cell>
          <cell r="X498" t="str">
            <v>EG</v>
          </cell>
        </row>
        <row r="499">
          <cell r="R499" t="str">
            <v>AVOCAT</v>
          </cell>
          <cell r="V499" t="str">
            <v>EMIRATI</v>
          </cell>
          <cell r="W499" t="str">
            <v>EMIRATS ARABES UNIS</v>
          </cell>
          <cell r="X499" t="str">
            <v>AE</v>
          </cell>
        </row>
        <row r="500">
          <cell r="R500" t="str">
            <v>B.T.P</v>
          </cell>
          <cell r="V500" t="str">
            <v>EQUATO GUINEENNE</v>
          </cell>
          <cell r="W500" t="str">
            <v>GUINEE EQUATORIALE</v>
          </cell>
          <cell r="X500" t="str">
            <v>GQ</v>
          </cell>
        </row>
        <row r="501">
          <cell r="R501" t="str">
            <v>BIJOUTIER</v>
          </cell>
          <cell r="V501" t="str">
            <v>EQUTORIENNE</v>
          </cell>
          <cell r="W501" t="str">
            <v>EQUATEUR</v>
          </cell>
          <cell r="X501" t="str">
            <v>GQ</v>
          </cell>
        </row>
        <row r="502">
          <cell r="R502" t="str">
            <v>BLANCHISSEUR</v>
          </cell>
          <cell r="V502" t="str">
            <v>ERYTHREENNE</v>
          </cell>
          <cell r="W502" t="str">
            <v>ERYTHREE</v>
          </cell>
          <cell r="X502" t="str">
            <v>ER</v>
          </cell>
        </row>
        <row r="503">
          <cell r="R503" t="str">
            <v>BOULANGER</v>
          </cell>
          <cell r="V503" t="str">
            <v>ESPAGNOLE</v>
          </cell>
          <cell r="W503" t="str">
            <v>ESPAGNE</v>
          </cell>
          <cell r="X503" t="str">
            <v>ES</v>
          </cell>
        </row>
        <row r="504">
          <cell r="R504" t="str">
            <v>BOUTIQUIER</v>
          </cell>
          <cell r="V504" t="str">
            <v>ETHIOPIENNE</v>
          </cell>
          <cell r="W504" t="str">
            <v>ETHIOPIE</v>
          </cell>
          <cell r="X504" t="str">
            <v>ET</v>
          </cell>
        </row>
        <row r="505">
          <cell r="R505" t="str">
            <v>BUREAU D'ETUDE</v>
          </cell>
          <cell r="V505" t="str">
            <v>FIDJIEN</v>
          </cell>
          <cell r="W505" t="str">
            <v>FIDJIEN</v>
          </cell>
          <cell r="X505" t="str">
            <v>FJ</v>
          </cell>
        </row>
        <row r="506">
          <cell r="R506" t="str">
            <v>CADRE ADMINISTRATIF</v>
          </cell>
          <cell r="V506" t="str">
            <v>FINLANDAISE</v>
          </cell>
          <cell r="W506" t="str">
            <v>FINLANDE</v>
          </cell>
          <cell r="X506" t="str">
            <v>FI</v>
          </cell>
        </row>
        <row r="507">
          <cell r="R507" t="str">
            <v>CADRE COMMERCIAL</v>
          </cell>
          <cell r="V507" t="str">
            <v>FRANCAISE</v>
          </cell>
          <cell r="W507" t="str">
            <v>France</v>
          </cell>
          <cell r="X507" t="str">
            <v>FR</v>
          </cell>
        </row>
        <row r="508">
          <cell r="R508" t="str">
            <v>CADRE COMPTABLE</v>
          </cell>
          <cell r="V508" t="str">
            <v>GABONAISE</v>
          </cell>
          <cell r="W508" t="str">
            <v>GABON</v>
          </cell>
          <cell r="X508" t="str">
            <v>GA</v>
          </cell>
        </row>
        <row r="509">
          <cell r="R509" t="str">
            <v>CADRE D'AGENCE</v>
          </cell>
          <cell r="V509" t="str">
            <v>GAMBIENNE</v>
          </cell>
          <cell r="W509" t="str">
            <v>GAMBIE</v>
          </cell>
          <cell r="X509" t="str">
            <v>GM</v>
          </cell>
        </row>
        <row r="510">
          <cell r="R510" t="str">
            <v>CADRE D'ASSURANCE</v>
          </cell>
          <cell r="V510" t="str">
            <v>GEORGIENNE</v>
          </cell>
          <cell r="W510" t="str">
            <v>GEORGIE</v>
          </cell>
          <cell r="X510" t="str">
            <v>GE</v>
          </cell>
        </row>
        <row r="511">
          <cell r="R511" t="str">
            <v>CADRE DE GROUPE</v>
          </cell>
          <cell r="V511" t="str">
            <v>GHANEENNE</v>
          </cell>
          <cell r="W511" t="str">
            <v>GHANA</v>
          </cell>
          <cell r="X511" t="str">
            <v>GH</v>
          </cell>
        </row>
        <row r="512">
          <cell r="R512" t="str">
            <v>CADRE EXPORT</v>
          </cell>
          <cell r="V512" t="str">
            <v>GIBRALTARIENNE</v>
          </cell>
          <cell r="W512" t="str">
            <v>GIBRALTAR</v>
          </cell>
          <cell r="X512" t="str">
            <v>GI</v>
          </cell>
        </row>
        <row r="513">
          <cell r="R513" t="str">
            <v>CADRE FINANCIER</v>
          </cell>
          <cell r="V513" t="str">
            <v>GREQUE</v>
          </cell>
          <cell r="W513" t="str">
            <v>GRECE</v>
          </cell>
          <cell r="X513" t="str">
            <v>GR</v>
          </cell>
        </row>
        <row r="514">
          <cell r="R514" t="str">
            <v>CADRE FINANCIER DEBUTANT</v>
          </cell>
          <cell r="V514" t="str">
            <v>GRENADINE</v>
          </cell>
          <cell r="W514" t="str">
            <v>GRENADE</v>
          </cell>
          <cell r="X514" t="str">
            <v>GD</v>
          </cell>
        </row>
        <row r="515">
          <cell r="R515" t="str">
            <v>CAISSIER</v>
          </cell>
          <cell r="V515" t="str">
            <v>GROENLANDAISE</v>
          </cell>
          <cell r="W515" t="str">
            <v>GROENLAND</v>
          </cell>
          <cell r="X515" t="str">
            <v>GL</v>
          </cell>
        </row>
        <row r="516">
          <cell r="R516" t="str">
            <v>CASINOS</v>
          </cell>
          <cell r="V516" t="str">
            <v>GUADELOUPEENNE</v>
          </cell>
          <cell r="W516" t="str">
            <v>GUADELOUPE</v>
          </cell>
          <cell r="X516" t="str">
            <v>GP</v>
          </cell>
        </row>
        <row r="517">
          <cell r="R517" t="str">
            <v>CINEASTE</v>
          </cell>
          <cell r="V517" t="str">
            <v>GUATEMALTEQUE</v>
          </cell>
          <cell r="W517" t="str">
            <v>GUATEMALA</v>
          </cell>
          <cell r="X517" t="str">
            <v>GT</v>
          </cell>
        </row>
        <row r="518">
          <cell r="R518" t="str">
            <v>CENTRE DE RECHERCHE ET D'INFO CC</v>
          </cell>
          <cell r="V518" t="str">
            <v>GUINEENNE</v>
          </cell>
          <cell r="W518" t="str">
            <v>GUINEE</v>
          </cell>
          <cell r="X518" t="str">
            <v>GN</v>
          </cell>
        </row>
        <row r="519">
          <cell r="R519" t="str">
            <v>CENTRE MEDICAUX ET INFIRMERIE</v>
          </cell>
          <cell r="V519" t="str">
            <v>GUYANAISE</v>
          </cell>
          <cell r="W519" t="str">
            <v>GUYANE FRANCAISE</v>
          </cell>
        </row>
        <row r="520">
          <cell r="R520" t="str">
            <v>CHARGE D'AFFAIRES</v>
          </cell>
          <cell r="V520" t="str">
            <v>GUYANIENNE</v>
          </cell>
          <cell r="W520" t="str">
            <v>GUYANA</v>
          </cell>
          <cell r="X520" t="str">
            <v>GY</v>
          </cell>
        </row>
        <row r="521">
          <cell r="R521" t="str">
            <v>CHARGES D'ETUDES ECONOMIQUES</v>
          </cell>
          <cell r="V521" t="str">
            <v>HAITIENNE</v>
          </cell>
          <cell r="W521" t="str">
            <v>HAITI</v>
          </cell>
          <cell r="X521" t="str">
            <v>HT</v>
          </cell>
        </row>
        <row r="522">
          <cell r="R522" t="str">
            <v>CHARGES D'ETUDES STATISTIQUES</v>
          </cell>
          <cell r="V522" t="str">
            <v>HONDURIENNE</v>
          </cell>
          <cell r="W522" t="str">
            <v>HONDURAS</v>
          </cell>
          <cell r="X522" t="str">
            <v>HN</v>
          </cell>
        </row>
        <row r="523">
          <cell r="R523" t="str">
            <v>CHARGES D'ETUDES/RELAT. HUMAINES</v>
          </cell>
          <cell r="V523" t="str">
            <v>HONGKONGAISE</v>
          </cell>
          <cell r="W523" t="str">
            <v>HONG-KONG</v>
          </cell>
          <cell r="X523" t="str">
            <v>HK</v>
          </cell>
        </row>
        <row r="524">
          <cell r="R524" t="str">
            <v>CHAUFFEUR</v>
          </cell>
          <cell r="V524" t="str">
            <v>HONGKONGAISE</v>
          </cell>
          <cell r="W524" t="str">
            <v>HONG KONG</v>
          </cell>
          <cell r="X524" t="str">
            <v>HK</v>
          </cell>
        </row>
        <row r="525">
          <cell r="R525" t="str">
            <v>CHAUFFEUR MECANICIEN</v>
          </cell>
          <cell r="V525" t="str">
            <v>HONGROISE</v>
          </cell>
          <cell r="W525" t="str">
            <v>HONGRIE</v>
          </cell>
          <cell r="X525" t="str">
            <v>HU</v>
          </cell>
        </row>
        <row r="526">
          <cell r="R526" t="str">
            <v>CHEF CENTRE INFORMATIQUE</v>
          </cell>
          <cell r="V526" t="str">
            <v>INDIENNE</v>
          </cell>
          <cell r="W526" t="str">
            <v xml:space="preserve">INDES  </v>
          </cell>
          <cell r="X526" t="str">
            <v>IN</v>
          </cell>
        </row>
        <row r="527">
          <cell r="R527" t="str">
            <v>CHEF COMPTABLE</v>
          </cell>
          <cell r="V527" t="str">
            <v>INDONESIENNE</v>
          </cell>
          <cell r="W527" t="str">
            <v>INDONESIE</v>
          </cell>
          <cell r="X527" t="str">
            <v>ID</v>
          </cell>
        </row>
        <row r="528">
          <cell r="R528" t="str">
            <v>CHEF D'AGENCE</v>
          </cell>
          <cell r="V528" t="str">
            <v>IRAKAISE</v>
          </cell>
          <cell r="W528" t="str">
            <v>IRAK</v>
          </cell>
          <cell r="X528" t="str">
            <v>IQ</v>
          </cell>
        </row>
        <row r="529">
          <cell r="R529" t="str">
            <v xml:space="preserve">CHEF DE COMPTABILITE </v>
          </cell>
          <cell r="V529" t="str">
            <v>IRANNAISE</v>
          </cell>
          <cell r="W529" t="str">
            <v>IRAN</v>
          </cell>
          <cell r="X529" t="str">
            <v>IR</v>
          </cell>
        </row>
        <row r="530">
          <cell r="R530" t="str">
            <v>CHEF DE GROUPE</v>
          </cell>
          <cell r="V530" t="str">
            <v>IRLANDAISE</v>
          </cell>
          <cell r="W530" t="str">
            <v>IRLANDE</v>
          </cell>
          <cell r="X530" t="str">
            <v>IE</v>
          </cell>
        </row>
        <row r="531">
          <cell r="R531" t="str">
            <v>CHEF DE MARCHE</v>
          </cell>
          <cell r="V531" t="str">
            <v>ISLANDAISE</v>
          </cell>
          <cell r="W531" t="str">
            <v>ISLANDE</v>
          </cell>
          <cell r="X531" t="str">
            <v>IS</v>
          </cell>
        </row>
        <row r="532">
          <cell r="R532" t="str">
            <v>CHEF DE MARQUE</v>
          </cell>
          <cell r="V532" t="str">
            <v>ISRAELIENNE</v>
          </cell>
          <cell r="W532" t="str">
            <v>ISRAEL</v>
          </cell>
          <cell r="X532" t="str">
            <v>IL</v>
          </cell>
        </row>
        <row r="533">
          <cell r="R533" t="str">
            <v>CHEF DE PRODUIT</v>
          </cell>
          <cell r="V533" t="str">
            <v>ITALIENNE</v>
          </cell>
          <cell r="W533" t="str">
            <v>ITALIE</v>
          </cell>
          <cell r="X533" t="str">
            <v>IT</v>
          </cell>
        </row>
        <row r="534">
          <cell r="R534" t="str">
            <v xml:space="preserve">CHEF DE PROJETS </v>
          </cell>
          <cell r="V534" t="str">
            <v>CIV</v>
          </cell>
          <cell r="W534" t="str">
            <v>COTE D'IVOIRE</v>
          </cell>
          <cell r="X534" t="str">
            <v>CI</v>
          </cell>
        </row>
        <row r="535">
          <cell r="R535" t="str">
            <v>CHEF DE PUBLICITE</v>
          </cell>
          <cell r="V535" t="str">
            <v>JAMAICAINE</v>
          </cell>
          <cell r="W535" t="str">
            <v>JAMAIQUE</v>
          </cell>
          <cell r="X535" t="str">
            <v>JM</v>
          </cell>
        </row>
        <row r="536">
          <cell r="R536" t="str">
            <v>CHEF DES VENTES</v>
          </cell>
          <cell r="V536" t="str">
            <v>JAPONAISE</v>
          </cell>
          <cell r="W536" t="str">
            <v>JAPON</v>
          </cell>
          <cell r="X536" t="str">
            <v>JP</v>
          </cell>
        </row>
        <row r="537">
          <cell r="R537" t="str">
            <v>CHEF DU PERSONNEL</v>
          </cell>
          <cell r="V537" t="str">
            <v>JORDANIENNE</v>
          </cell>
          <cell r="W537" t="str">
            <v>JORDANIE</v>
          </cell>
          <cell r="X537" t="str">
            <v>JO</v>
          </cell>
        </row>
        <row r="538">
          <cell r="R538" t="str">
            <v>CHIMISTE</v>
          </cell>
          <cell r="V538" t="str">
            <v>KENYENNE</v>
          </cell>
          <cell r="W538" t="str">
            <v>KENYA</v>
          </cell>
          <cell r="X538" t="str">
            <v>KE</v>
          </cell>
        </row>
        <row r="539">
          <cell r="R539" t="str">
            <v>CHIRURGIEN</v>
          </cell>
          <cell r="V539" t="str">
            <v>KOWEITIENNE</v>
          </cell>
          <cell r="W539" t="str">
            <v>KOWEIT</v>
          </cell>
          <cell r="X539" t="str">
            <v>KW</v>
          </cell>
        </row>
        <row r="540">
          <cell r="R540" t="str">
            <v>CHOREGRAPHE</v>
          </cell>
          <cell r="V540" t="str">
            <v>LADIVIENNE</v>
          </cell>
          <cell r="W540" t="str">
            <v>MALDIVES</v>
          </cell>
          <cell r="X540" t="str">
            <v>MV</v>
          </cell>
        </row>
        <row r="541">
          <cell r="R541" t="str">
            <v>COIFFEUR</v>
          </cell>
          <cell r="V541" t="str">
            <v>LAOTIEN</v>
          </cell>
          <cell r="W541" t="str">
            <v>LAOS</v>
          </cell>
          <cell r="X541" t="str">
            <v>LA</v>
          </cell>
        </row>
        <row r="542">
          <cell r="R542" t="str">
            <v>COMEDIEN</v>
          </cell>
          <cell r="V542" t="str">
            <v>LESOTHANE</v>
          </cell>
          <cell r="W542" t="str">
            <v>LESOTHO</v>
          </cell>
          <cell r="X542" t="str">
            <v>LS</v>
          </cell>
        </row>
        <row r="543">
          <cell r="R543" t="str">
            <v>COMISSAIRE AUX COMPTES</v>
          </cell>
          <cell r="V543" t="str">
            <v>LETTONNE</v>
          </cell>
          <cell r="W543" t="str">
            <v>LETTONIE</v>
          </cell>
          <cell r="X543" t="str">
            <v>LV</v>
          </cell>
        </row>
        <row r="544">
          <cell r="R544" t="str">
            <v>COMMERCANT</v>
          </cell>
          <cell r="V544" t="str">
            <v>LIBANAISE</v>
          </cell>
          <cell r="W544" t="str">
            <v>LIBAN</v>
          </cell>
          <cell r="X544" t="str">
            <v>LB</v>
          </cell>
        </row>
        <row r="545">
          <cell r="R545" t="str">
            <v>COMMERCANTE</v>
          </cell>
          <cell r="V545" t="str">
            <v>LIBERIENNE</v>
          </cell>
          <cell r="W545" t="str">
            <v>LIBERIA</v>
          </cell>
          <cell r="X545" t="str">
            <v>LR</v>
          </cell>
        </row>
        <row r="546">
          <cell r="R546" t="str">
            <v>COMMUNICATEUR</v>
          </cell>
          <cell r="V546" t="str">
            <v>LIBYENNE</v>
          </cell>
          <cell r="W546" t="str">
            <v>LIBYE</v>
          </cell>
          <cell r="X546" t="str">
            <v>LY</v>
          </cell>
        </row>
        <row r="547">
          <cell r="R547" t="str">
            <v>COMPTABLE</v>
          </cell>
          <cell r="V547" t="str">
            <v>LIECHTENSTEINOIS</v>
          </cell>
          <cell r="W547" t="str">
            <v>LIECHTENSTEIN</v>
          </cell>
          <cell r="X547" t="str">
            <v>LI</v>
          </cell>
        </row>
        <row r="548">
          <cell r="R548" t="str">
            <v>CONDUCTEUR</v>
          </cell>
          <cell r="V548" t="str">
            <v>MAHORAIS</v>
          </cell>
          <cell r="W548" t="str">
            <v>MAYOTTE</v>
          </cell>
          <cell r="X548" t="str">
            <v>YT</v>
          </cell>
        </row>
        <row r="549">
          <cell r="R549" t="str">
            <v>CONSEIL COMMERCIAL</v>
          </cell>
          <cell r="V549" t="str">
            <v>MALAISIENNE</v>
          </cell>
          <cell r="W549" t="str">
            <v>MALAISIE</v>
          </cell>
          <cell r="X549" t="str">
            <v>MY</v>
          </cell>
        </row>
        <row r="550">
          <cell r="R550" t="str">
            <v>CONSEIL DE DIRECTION</v>
          </cell>
          <cell r="V550" t="str">
            <v>MALAWITE</v>
          </cell>
          <cell r="W550" t="str">
            <v>MALAWI</v>
          </cell>
          <cell r="X550" t="str">
            <v>MW</v>
          </cell>
        </row>
        <row r="551">
          <cell r="R551" t="str">
            <v>CONSEIL DE PUBLICITE</v>
          </cell>
          <cell r="V551" t="str">
            <v>MALGACHE</v>
          </cell>
          <cell r="W551" t="str">
            <v>MADAGASCAR</v>
          </cell>
          <cell r="X551" t="str">
            <v>MG</v>
          </cell>
        </row>
        <row r="552">
          <cell r="R552" t="str">
            <v>CONSEIL EN COMPTABILITE</v>
          </cell>
          <cell r="V552" t="str">
            <v>MALIENNE</v>
          </cell>
          <cell r="W552" t="str">
            <v>MALI</v>
          </cell>
          <cell r="X552" t="str">
            <v>ML</v>
          </cell>
        </row>
        <row r="553">
          <cell r="R553" t="str">
            <v>CONSEIL EN FINANCE</v>
          </cell>
          <cell r="V553" t="str">
            <v>MALTAISE</v>
          </cell>
          <cell r="W553" t="str">
            <v>MALTE</v>
          </cell>
          <cell r="X553" t="str">
            <v>MT</v>
          </cell>
        </row>
        <row r="554">
          <cell r="R554" t="str">
            <v>CONSEIL EN GESTION</v>
          </cell>
          <cell r="V554" t="str">
            <v>MAROCAINE</v>
          </cell>
          <cell r="W554" t="str">
            <v>MAROC</v>
          </cell>
          <cell r="X554" t="str">
            <v>MA</v>
          </cell>
        </row>
        <row r="555">
          <cell r="R555" t="str">
            <v>CONSEIL EN GESTION APPROVIS.</v>
          </cell>
          <cell r="V555" t="str">
            <v>MARTINIQUAISE</v>
          </cell>
          <cell r="W555" t="str">
            <v>MARTINIQUE</v>
          </cell>
          <cell r="X555" t="str">
            <v>MQ</v>
          </cell>
        </row>
        <row r="556">
          <cell r="R556" t="str">
            <v>CONSEIL EN GESTION PATRIMOINE</v>
          </cell>
          <cell r="V556" t="str">
            <v>MAURICIENNE</v>
          </cell>
          <cell r="W556" t="str">
            <v>ILE MAURICE</v>
          </cell>
          <cell r="X556" t="str">
            <v>MU</v>
          </cell>
        </row>
        <row r="557">
          <cell r="R557" t="str">
            <v>CONSEIL EN INFORMATIQUE</v>
          </cell>
          <cell r="V557" t="str">
            <v>MAURITANIENNE</v>
          </cell>
          <cell r="W557" t="str">
            <v>MAURITANIE</v>
          </cell>
          <cell r="X557" t="str">
            <v>MR</v>
          </cell>
        </row>
        <row r="558">
          <cell r="R558" t="str">
            <v xml:space="preserve">CONSEIL EN MARKETING </v>
          </cell>
          <cell r="V558" t="str">
            <v>MEXICAINE</v>
          </cell>
          <cell r="W558" t="str">
            <v>MEXIQUE</v>
          </cell>
          <cell r="X558" t="str">
            <v>MX</v>
          </cell>
        </row>
        <row r="559">
          <cell r="R559" t="str">
            <v>CONSEIL EN ORGANISATION</v>
          </cell>
          <cell r="V559" t="str">
            <v>MONGOLIENE</v>
          </cell>
          <cell r="W559" t="str">
            <v>MONGOLIE</v>
          </cell>
          <cell r="X559" t="str">
            <v>MN</v>
          </cell>
        </row>
        <row r="560">
          <cell r="R560" t="str">
            <v>CONSEIL EN RESSOURCES HUMAINES</v>
          </cell>
          <cell r="V560" t="str">
            <v>MOZAMBICAINE</v>
          </cell>
          <cell r="W560" t="str">
            <v>MOZAMBIQUE</v>
          </cell>
          <cell r="X560" t="str">
            <v>MZ</v>
          </cell>
        </row>
        <row r="561">
          <cell r="R561" t="str">
            <v xml:space="preserve">CONSEIL FISCAL </v>
          </cell>
          <cell r="V561" t="str">
            <v>NAURUAN</v>
          </cell>
          <cell r="W561" t="str">
            <v>NAURU</v>
          </cell>
          <cell r="X561" t="str">
            <v>NR</v>
          </cell>
        </row>
        <row r="562">
          <cell r="R562" t="str">
            <v>CONSEIL JURIDIQUE</v>
          </cell>
          <cell r="V562" t="str">
            <v>NEERLANDAISE</v>
          </cell>
          <cell r="W562" t="str">
            <v>PAYS-BAS</v>
          </cell>
          <cell r="X562" t="str">
            <v>PB</v>
          </cell>
        </row>
        <row r="563">
          <cell r="R563" t="str">
            <v>CONSEIL RELATIONS HUMAINES</v>
          </cell>
          <cell r="V563" t="str">
            <v>NEO-ZELANDAISE</v>
          </cell>
          <cell r="W563" t="str">
            <v>NOUVELLE-ZELANDE</v>
          </cell>
          <cell r="X563" t="str">
            <v>NZ</v>
          </cell>
        </row>
        <row r="564">
          <cell r="R564" t="str">
            <v>CONSEIL RELATIONS PUBLIQUES</v>
          </cell>
          <cell r="V564" t="str">
            <v>NEO ZELANDAISE</v>
          </cell>
          <cell r="W564" t="str">
            <v>NOUVELLE ZELANDE</v>
          </cell>
          <cell r="X564" t="str">
            <v>NZ</v>
          </cell>
        </row>
        <row r="565">
          <cell r="R565" t="str">
            <v>CONSEILLER AFFAIRES ETRANGERES</v>
          </cell>
          <cell r="V565" t="str">
            <v>NEPALAISE</v>
          </cell>
          <cell r="W565" t="str">
            <v>NEPAL</v>
          </cell>
          <cell r="X565" t="str">
            <v>NP</v>
          </cell>
        </row>
        <row r="566">
          <cell r="R566" t="str">
            <v>CONSEILLER CLIENTELE</v>
          </cell>
          <cell r="V566" t="str">
            <v>NICARAGUAYENNE</v>
          </cell>
          <cell r="W566" t="str">
            <v>NICARAGUA</v>
          </cell>
          <cell r="X566" t="str">
            <v>NI</v>
          </cell>
        </row>
        <row r="567">
          <cell r="R567" t="str">
            <v>CONSEILLER D'EDUCATION</v>
          </cell>
          <cell r="V567" t="str">
            <v>NIGERIANNE</v>
          </cell>
          <cell r="W567" t="str">
            <v>NIGERIA</v>
          </cell>
          <cell r="X567" t="str">
            <v>NG</v>
          </cell>
        </row>
        <row r="568">
          <cell r="R568" t="str">
            <v>CONSEILLER DES AFFAIRES</v>
          </cell>
          <cell r="V568" t="str">
            <v>NIGERIENNE</v>
          </cell>
          <cell r="W568" t="str">
            <v>NIGER</v>
          </cell>
          <cell r="X568" t="str">
            <v>NE</v>
          </cell>
        </row>
        <row r="569">
          <cell r="R569" t="str">
            <v>CONSEILLER JURIDIQUE</v>
          </cell>
          <cell r="V569" t="str">
            <v>NORVEGIENNE</v>
          </cell>
          <cell r="W569" t="str">
            <v>NORVEGE</v>
          </cell>
          <cell r="X569" t="str">
            <v>NO</v>
          </cell>
        </row>
        <row r="570">
          <cell r="R570" t="str">
            <v>CONSULTANT DIVERS</v>
          </cell>
          <cell r="V570" t="str">
            <v>OMANAISE</v>
          </cell>
          <cell r="W570" t="str">
            <v>OMAN</v>
          </cell>
          <cell r="X570" t="str">
            <v>OM</v>
          </cell>
        </row>
        <row r="571">
          <cell r="R571" t="str">
            <v>CONSULTANT ENORGANISATION</v>
          </cell>
          <cell r="V571" t="str">
            <v>OUGANDAISE</v>
          </cell>
          <cell r="W571" t="str">
            <v>OUGANDA</v>
          </cell>
          <cell r="X571" t="str">
            <v>UG</v>
          </cell>
        </row>
        <row r="572">
          <cell r="R572" t="str">
            <v>CONSULTANT ETUDES TECHNIQUES</v>
          </cell>
          <cell r="V572" t="str">
            <v>PAKISTANAISE</v>
          </cell>
          <cell r="W572" t="str">
            <v>PAKISTAN</v>
          </cell>
          <cell r="X572" t="str">
            <v>PK</v>
          </cell>
        </row>
        <row r="573">
          <cell r="R573" t="str">
            <v>CONSULTANT INFORMATIQUE</v>
          </cell>
          <cell r="V573" t="str">
            <v>PANAMEENNE</v>
          </cell>
          <cell r="W573" t="str">
            <v>PANAMA</v>
          </cell>
          <cell r="X573" t="str">
            <v>PA</v>
          </cell>
        </row>
        <row r="574">
          <cell r="R574" t="str">
            <v>CONSULTANT JURIDIQUE</v>
          </cell>
          <cell r="V574" t="str">
            <v>PAPOUASIENNE-NEO-GUINEENNE</v>
          </cell>
          <cell r="W574" t="str">
            <v>PAPOUASIE-NVEL GUINE</v>
          </cell>
          <cell r="X574" t="str">
            <v>PG</v>
          </cell>
        </row>
        <row r="575">
          <cell r="R575" t="str">
            <v>CONSULTANT PUBLICITE</v>
          </cell>
          <cell r="V575" t="str">
            <v>PARAGUAYENNE</v>
          </cell>
          <cell r="W575" t="str">
            <v>PARAGUAY</v>
          </cell>
          <cell r="X575" t="str">
            <v>PY</v>
          </cell>
        </row>
        <row r="576">
          <cell r="R576" t="str">
            <v>CONSULTANT RECRUTEMENT</v>
          </cell>
          <cell r="V576" t="str">
            <v>PERUVIEN</v>
          </cell>
          <cell r="W576" t="str">
            <v>PEROU</v>
          </cell>
          <cell r="X576" t="str">
            <v>PE</v>
          </cell>
        </row>
        <row r="577">
          <cell r="R577" t="str">
            <v>CONTROLEUR DE GESTION</v>
          </cell>
          <cell r="V577" t="str">
            <v>PHILIPPIN</v>
          </cell>
          <cell r="W577" t="str">
            <v>PHILIPPINES</v>
          </cell>
          <cell r="X577" t="str">
            <v>PH</v>
          </cell>
        </row>
        <row r="578">
          <cell r="R578" t="str">
            <v>CONTROLEUR DE GESTION DEBUTANT</v>
          </cell>
          <cell r="V578" t="str">
            <v>POLONAISE</v>
          </cell>
          <cell r="W578" t="str">
            <v>POLOGNE</v>
          </cell>
          <cell r="X578" t="str">
            <v>PL</v>
          </cell>
        </row>
        <row r="579">
          <cell r="R579" t="str">
            <v>CONTROLEUR FINANCIER</v>
          </cell>
          <cell r="V579" t="str">
            <v>PORTUGAISE</v>
          </cell>
          <cell r="W579" t="str">
            <v>PORTUGAL</v>
          </cell>
          <cell r="X579" t="str">
            <v>PT</v>
          </cell>
        </row>
        <row r="580">
          <cell r="R580" t="str">
            <v>COORDONNATEUR DE PROJET</v>
          </cell>
          <cell r="V580" t="str">
            <v>QATARITE</v>
          </cell>
          <cell r="W580" t="str">
            <v>QATAR</v>
          </cell>
          <cell r="X580" t="str">
            <v>QA</v>
          </cell>
        </row>
        <row r="581">
          <cell r="R581" t="str">
            <v>CORPS MEDICAL</v>
          </cell>
          <cell r="V581" t="str">
            <v>REUNIONNAISE</v>
          </cell>
          <cell r="W581" t="str">
            <v>REUNION</v>
          </cell>
          <cell r="X581" t="str">
            <v>RE</v>
          </cell>
        </row>
        <row r="582">
          <cell r="R582" t="str">
            <v>COURSIER</v>
          </cell>
          <cell r="V582" t="str">
            <v>ROUMANIENNE</v>
          </cell>
          <cell r="W582" t="str">
            <v>ROUMANIE</v>
          </cell>
          <cell r="X582" t="str">
            <v>RO</v>
          </cell>
        </row>
        <row r="583">
          <cell r="R583" t="str">
            <v xml:space="preserve">COURTIER D'ASSURANCE </v>
          </cell>
          <cell r="V583" t="str">
            <v>RUSSE</v>
          </cell>
          <cell r="W583" t="str">
            <v>RUSSIE</v>
          </cell>
          <cell r="X583" t="str">
            <v>RU</v>
          </cell>
        </row>
        <row r="584">
          <cell r="R584" t="str">
            <v>COURTIER EN ASSURANCE</v>
          </cell>
          <cell r="V584" t="str">
            <v>RWANDAISE</v>
          </cell>
          <cell r="W584" t="str">
            <v>RWANDA</v>
          </cell>
          <cell r="X584" t="str">
            <v>RW</v>
          </cell>
        </row>
        <row r="585">
          <cell r="R585" t="str">
            <v xml:space="preserve">COUTURE </v>
          </cell>
          <cell r="V585" t="str">
            <v>SAINT LUCIENNE</v>
          </cell>
          <cell r="W585" t="str">
            <v>SAINTE LUCIE</v>
          </cell>
          <cell r="X585" t="str">
            <v>LC</v>
          </cell>
        </row>
        <row r="586">
          <cell r="R586" t="str">
            <v>COUTURIER</v>
          </cell>
          <cell r="V586" t="str">
            <v>SALVADORIENNE</v>
          </cell>
          <cell r="W586" t="str">
            <v>EL SALVADOR</v>
          </cell>
          <cell r="X586" t="str">
            <v>SV</v>
          </cell>
        </row>
        <row r="587">
          <cell r="R587" t="str">
            <v>CULTIVATEUR</v>
          </cell>
          <cell r="V587" t="str">
            <v>SAMOAN</v>
          </cell>
          <cell r="W587" t="str">
            <v>SAMOA OCCIDENTALE</v>
          </cell>
          <cell r="X587" t="str">
            <v>WS</v>
          </cell>
        </row>
        <row r="588">
          <cell r="R588" t="str">
            <v xml:space="preserve">DECORATEUR </v>
          </cell>
          <cell r="V588" t="str">
            <v>SANTOMEENNE</v>
          </cell>
          <cell r="W588" t="str">
            <v>SAO TOME ET PRINCIPE</v>
          </cell>
          <cell r="X588" t="str">
            <v>ST</v>
          </cell>
        </row>
        <row r="589">
          <cell r="R589" t="str">
            <v>DENTISTE</v>
          </cell>
          <cell r="V589" t="str">
            <v>SAOUDIENNE</v>
          </cell>
          <cell r="W589" t="str">
            <v>ARABIE SAOUDITE</v>
          </cell>
          <cell r="X589" t="str">
            <v>SA</v>
          </cell>
        </row>
        <row r="590">
          <cell r="R590" t="str">
            <v>DENTISTE</v>
          </cell>
          <cell r="V590" t="str">
            <v>SENEGALAISE</v>
          </cell>
          <cell r="W590" t="str">
            <v>SENEGAL</v>
          </cell>
          <cell r="X590" t="str">
            <v>SN</v>
          </cell>
        </row>
        <row r="591">
          <cell r="R591" t="str">
            <v>DEPUTE</v>
          </cell>
          <cell r="V591" t="str">
            <v>SEYCHELLOISE</v>
          </cell>
          <cell r="W591" t="str">
            <v>SEYCHELLES</v>
          </cell>
          <cell r="X591" t="str">
            <v>SC</v>
          </cell>
        </row>
        <row r="592">
          <cell r="R592" t="str">
            <v>DESSINATEUR</v>
          </cell>
          <cell r="V592" t="str">
            <v>SIERRA LEONAISE</v>
          </cell>
          <cell r="W592" t="str">
            <v>SIERRA LEONE</v>
          </cell>
          <cell r="X592" t="str">
            <v>SL</v>
          </cell>
        </row>
        <row r="593">
          <cell r="R593" t="str">
            <v>DIPLOMATE</v>
          </cell>
          <cell r="V593" t="str">
            <v>SINGAPOURIENNE</v>
          </cell>
          <cell r="W593" t="str">
            <v>SINGAPOUR</v>
          </cell>
          <cell r="X593" t="str">
            <v>SG</v>
          </cell>
        </row>
        <row r="594">
          <cell r="R594" t="str">
            <v>DIRECTEUR</v>
          </cell>
          <cell r="V594" t="str">
            <v>SLOVENE</v>
          </cell>
          <cell r="W594" t="str">
            <v>SLOVENIE</v>
          </cell>
          <cell r="X594" t="str">
            <v>SI</v>
          </cell>
        </row>
        <row r="595">
          <cell r="R595" t="str">
            <v>DIRECTEUR ACHATS (PRODUITS)</v>
          </cell>
          <cell r="V595" t="str">
            <v>SOMALIENNE</v>
          </cell>
          <cell r="W595" t="str">
            <v>SOMALIE</v>
          </cell>
          <cell r="X595" t="str">
            <v>SO</v>
          </cell>
        </row>
        <row r="596">
          <cell r="R596" t="str">
            <v>DIRECTEUR ACHATS(DISTRIBUTION)</v>
          </cell>
          <cell r="V596" t="str">
            <v>SOUDANAISE</v>
          </cell>
          <cell r="W596" t="str">
            <v>SOUDAN</v>
          </cell>
          <cell r="X596" t="str">
            <v>SD</v>
          </cell>
        </row>
        <row r="597">
          <cell r="R597" t="str">
            <v>DIRECTEUR ADINISTRATIF ET FINANCIER</v>
          </cell>
          <cell r="V597" t="str">
            <v>SOVIETIQUE</v>
          </cell>
          <cell r="W597" t="str">
            <v>UNION SOVIETIQUE</v>
          </cell>
        </row>
        <row r="598">
          <cell r="R598" t="str">
            <v>DIRECTEUR ADMINISTRATIF</v>
          </cell>
          <cell r="V598" t="str">
            <v>SRI LANKAISE</v>
          </cell>
          <cell r="W598" t="str">
            <v>SRI LANKA</v>
          </cell>
          <cell r="X598" t="str">
            <v>LR</v>
          </cell>
        </row>
        <row r="599">
          <cell r="R599" t="str">
            <v>DIRECTEUR CEBTRE DE PROFIT/MAGASIN</v>
          </cell>
          <cell r="V599" t="str">
            <v>SUD AFRICAINE</v>
          </cell>
          <cell r="W599" t="str">
            <v>AFRIQUE DU SUD</v>
          </cell>
          <cell r="X599" t="str">
            <v>ZA</v>
          </cell>
        </row>
        <row r="600">
          <cell r="R600" t="str">
            <v>DIRECTEUR COMMERCIAL</v>
          </cell>
          <cell r="V600" t="str">
            <v>SUEDOISE</v>
          </cell>
          <cell r="W600" t="str">
            <v>SUEDE</v>
          </cell>
          <cell r="X600" t="str">
            <v>SE</v>
          </cell>
        </row>
        <row r="601">
          <cell r="R601" t="str">
            <v>DIRECTEUR COMMERCIAL ADJOINT</v>
          </cell>
          <cell r="V601" t="str">
            <v>SUISSE</v>
          </cell>
          <cell r="W601" t="str">
            <v>SUISSE</v>
          </cell>
          <cell r="X601" t="str">
            <v>CH</v>
          </cell>
        </row>
        <row r="602">
          <cell r="R602" t="str">
            <v>DIRECTEUR COMMUNICATION</v>
          </cell>
          <cell r="V602" t="str">
            <v>SURINAMIENNE</v>
          </cell>
          <cell r="W602" t="str">
            <v>SURINAME</v>
          </cell>
          <cell r="X602" t="str">
            <v>SR</v>
          </cell>
        </row>
        <row r="603">
          <cell r="R603" t="str">
            <v xml:space="preserve">DIRECTEUR D'AGENCE </v>
          </cell>
          <cell r="V603" t="str">
            <v>SWAZIE</v>
          </cell>
          <cell r="W603" t="str">
            <v>SWAZILAND</v>
          </cell>
          <cell r="X603" t="str">
            <v>SZ</v>
          </cell>
        </row>
        <row r="604">
          <cell r="R604" t="str">
            <v>DIRECTEUR DE CLIENTELE</v>
          </cell>
          <cell r="V604" t="str">
            <v>SYRIENNE</v>
          </cell>
          <cell r="W604" t="str">
            <v>SYRIE</v>
          </cell>
          <cell r="X604" t="str">
            <v>SY</v>
          </cell>
        </row>
        <row r="605">
          <cell r="R605" t="str">
            <v>DIRECTEUR DE COMPTABILITE</v>
          </cell>
          <cell r="V605" t="str">
            <v>TAIWANAISE</v>
          </cell>
          <cell r="W605" t="str">
            <v>TAIWAN</v>
          </cell>
          <cell r="X605" t="str">
            <v>TW</v>
          </cell>
        </row>
        <row r="606">
          <cell r="R606" t="str">
            <v>DIRECTEUR DE CONTENTIEUX</v>
          </cell>
          <cell r="V606" t="str">
            <v>TANZANIENNE</v>
          </cell>
          <cell r="W606" t="str">
            <v>TANZANIE</v>
          </cell>
          <cell r="X606" t="str">
            <v>TZ</v>
          </cell>
        </row>
        <row r="607">
          <cell r="R607" t="str">
            <v>DIRECTEUR DE DIVISION</v>
          </cell>
          <cell r="V607" t="str">
            <v>TCHADIENNE</v>
          </cell>
          <cell r="W607" t="str">
            <v>TCHAD</v>
          </cell>
          <cell r="X607" t="str">
            <v>TC</v>
          </cell>
        </row>
        <row r="608">
          <cell r="R608" t="str">
            <v>DIRECTEUR DE FILIALE</v>
          </cell>
          <cell r="V608" t="str">
            <v>TCHEQUE</v>
          </cell>
          <cell r="W608" t="str">
            <v>REPUBLIQUE TCHEQUE</v>
          </cell>
          <cell r="X608" t="str">
            <v>CZ</v>
          </cell>
        </row>
        <row r="609">
          <cell r="R609" t="str">
            <v>DIRECTEUR DE GROUPE OU DE REGION</v>
          </cell>
          <cell r="V609" t="str">
            <v>THAILANDAISE</v>
          </cell>
          <cell r="W609" t="str">
            <v>THAILANDE</v>
          </cell>
          <cell r="X609" t="str">
            <v>TH</v>
          </cell>
        </row>
        <row r="610">
          <cell r="R610" t="str">
            <v>DIRECTEUR DE PRODUCTION</v>
          </cell>
          <cell r="V610" t="str">
            <v>TOGOLAISE</v>
          </cell>
          <cell r="W610" t="str">
            <v>TOGO</v>
          </cell>
          <cell r="X610" t="str">
            <v>TG</v>
          </cell>
        </row>
        <row r="611">
          <cell r="R611" t="str">
            <v>DIRECTEUR DES RESSOURCES HUMAINES</v>
          </cell>
          <cell r="V611" t="str">
            <v>TONGIENNE</v>
          </cell>
          <cell r="W611" t="str">
            <v>TONGA</v>
          </cell>
          <cell r="X611" t="str">
            <v>TO</v>
          </cell>
        </row>
        <row r="612">
          <cell r="R612" t="str">
            <v>DIRECTEUR DES VENTES</v>
          </cell>
          <cell r="V612" t="str">
            <v>TUNISIENNE</v>
          </cell>
          <cell r="W612" t="str">
            <v>TUNISIE</v>
          </cell>
          <cell r="X612" t="str">
            <v>TN</v>
          </cell>
        </row>
        <row r="613">
          <cell r="R613" t="str">
            <v>DIRECTEUR DU CONTRÔLE DE GESTION</v>
          </cell>
          <cell r="V613" t="str">
            <v>TURKMENE</v>
          </cell>
          <cell r="W613" t="str">
            <v>ILES TURKS ET CAICOS</v>
          </cell>
          <cell r="X613" t="str">
            <v>TR</v>
          </cell>
        </row>
        <row r="614">
          <cell r="R614" t="str">
            <v>DIRECTEUR DU DEVELOPPEMENT</v>
          </cell>
          <cell r="V614" t="str">
            <v>TURQUE</v>
          </cell>
          <cell r="W614" t="str">
            <v>TURQUIE</v>
          </cell>
          <cell r="X614" t="str">
            <v>TM</v>
          </cell>
        </row>
        <row r="615">
          <cell r="R615" t="str">
            <v>DIRECTEUR DU PERSONNEL</v>
          </cell>
          <cell r="V615" t="str">
            <v>UKRAINIENNIENNE</v>
          </cell>
          <cell r="W615" t="str">
            <v>UKRAINE</v>
          </cell>
          <cell r="X615" t="str">
            <v>UA</v>
          </cell>
        </row>
        <row r="616">
          <cell r="R616" t="str">
            <v>DIRECTEUR EXPORT</v>
          </cell>
          <cell r="V616" t="str">
            <v>URUGUAYENNE</v>
          </cell>
          <cell r="W616" t="str">
            <v>URUGUAY</v>
          </cell>
          <cell r="X616" t="str">
            <v>UY</v>
          </cell>
        </row>
        <row r="617">
          <cell r="R617" t="str">
            <v xml:space="preserve">DIRECTEUR FINANCIER </v>
          </cell>
          <cell r="V617" t="str">
            <v>VATICANE</v>
          </cell>
          <cell r="W617" t="str">
            <v>VATICAN (CITE DU)</v>
          </cell>
          <cell r="X617" t="str">
            <v>VA</v>
          </cell>
        </row>
        <row r="618">
          <cell r="R618" t="str">
            <v>DIRECTEUR FINANCIER ADJOINT</v>
          </cell>
          <cell r="V618" t="str">
            <v>VENEZUELIENNE</v>
          </cell>
          <cell r="W618" t="str">
            <v>VENEZUELA</v>
          </cell>
          <cell r="X618" t="str">
            <v>VE</v>
          </cell>
        </row>
        <row r="619">
          <cell r="R619" t="str">
            <v>DIRECTEUR GENERAL</v>
          </cell>
          <cell r="V619" t="str">
            <v>VIETNAMIENNE</v>
          </cell>
          <cell r="W619" t="str">
            <v>VIETNAM</v>
          </cell>
          <cell r="X619" t="str">
            <v>VN</v>
          </cell>
        </row>
        <row r="620">
          <cell r="R620" t="str">
            <v>DIRECTEUR GENERAL ADJOINT</v>
          </cell>
          <cell r="V620" t="str">
            <v>YEMINITE</v>
          </cell>
          <cell r="W620" t="str">
            <v>YEMEN DU NORD</v>
          </cell>
          <cell r="X620" t="str">
            <v>YE</v>
          </cell>
        </row>
        <row r="621">
          <cell r="R621" t="str">
            <v>DIRECTEUR INDUSTRIEL</v>
          </cell>
          <cell r="V621" t="str">
            <v>YEMINITE</v>
          </cell>
          <cell r="W621" t="str">
            <v>YEMEN DU SUD</v>
          </cell>
          <cell r="X621" t="str">
            <v>ZA</v>
          </cell>
        </row>
        <row r="622">
          <cell r="R622" t="str">
            <v>DIRECTEUR INDUSTRIEL</v>
          </cell>
          <cell r="V622" t="str">
            <v>YOUGOSLAVE</v>
          </cell>
          <cell r="W622" t="str">
            <v>YOUGOSLAVIE</v>
          </cell>
          <cell r="X622" t="str">
            <v>YU</v>
          </cell>
        </row>
        <row r="623">
          <cell r="R623" t="str">
            <v>DIRECTEUR INFORMATIQUE</v>
          </cell>
          <cell r="V623" t="str">
            <v>ZAMBIENNE</v>
          </cell>
          <cell r="W623" t="str">
            <v>ZAMBIE</v>
          </cell>
          <cell r="X623" t="str">
            <v>ZM</v>
          </cell>
        </row>
        <row r="624">
          <cell r="R624" t="str">
            <v>DIRECTEUR JURIDIQUE</v>
          </cell>
        </row>
        <row r="625">
          <cell r="R625" t="str">
            <v>DIRECTEUR LOGISTIQUE</v>
          </cell>
        </row>
        <row r="626">
          <cell r="R626" t="str">
            <v>DIRECTEUR MARKETING</v>
          </cell>
        </row>
        <row r="627">
          <cell r="R627" t="str">
            <v>DIRECTEUR ORGANISATION</v>
          </cell>
        </row>
        <row r="628">
          <cell r="R628" t="str">
            <v>DIRECTEUR PUBLICITE</v>
          </cell>
        </row>
        <row r="629">
          <cell r="R629" t="str">
            <v>DIRECTEUR REGIONAL</v>
          </cell>
        </row>
        <row r="630">
          <cell r="R630" t="str">
            <v>DIRECTEUR RELATION FILIALES</v>
          </cell>
        </row>
        <row r="631">
          <cell r="R631" t="str">
            <v>DIRECTEUR RELATIONS HUMAINES</v>
          </cell>
        </row>
        <row r="632">
          <cell r="R632" t="str">
            <v>DIRECTEUR RELATIONS INTERNATIONALES</v>
          </cell>
        </row>
        <row r="633">
          <cell r="R633" t="str">
            <v>DIRECTEUR RELATIONS SOCIALES</v>
          </cell>
        </row>
        <row r="634">
          <cell r="R634" t="str">
            <v>DIRECTEUR TECHNIQUE</v>
          </cell>
        </row>
        <row r="635">
          <cell r="R635" t="str">
            <v>DIREVTEUR/CHEF DEPARTEMENT</v>
          </cell>
        </row>
        <row r="636">
          <cell r="R636" t="str">
            <v>DOUANIER</v>
          </cell>
        </row>
        <row r="637">
          <cell r="R637" t="str">
            <v>ECCLESIASTIQUE</v>
          </cell>
        </row>
        <row r="638">
          <cell r="R638" t="str">
            <v>ECONOMISTE</v>
          </cell>
        </row>
        <row r="639">
          <cell r="R639" t="str">
            <v>ECONOMISTE GESTIONNAIRE</v>
          </cell>
        </row>
        <row r="640">
          <cell r="R640" t="str">
            <v>EDITEUR</v>
          </cell>
        </row>
        <row r="641">
          <cell r="R641" t="str">
            <v>EDUCATEUR SOCIAL</v>
          </cell>
        </row>
        <row r="642">
          <cell r="R642" t="str">
            <v>ELEVE</v>
          </cell>
        </row>
        <row r="643">
          <cell r="R643" t="str">
            <v>EMPLOYE D'ASSURANCE</v>
          </cell>
        </row>
        <row r="644">
          <cell r="R644" t="str">
            <v xml:space="preserve">EMPLOYE DE BANQUE </v>
          </cell>
        </row>
        <row r="645">
          <cell r="R645" t="str">
            <v>EMPLOYE DE COMMERCE</v>
          </cell>
        </row>
        <row r="646">
          <cell r="R646" t="str">
            <v>EMPLOYE DE LABORATOIRE</v>
          </cell>
        </row>
        <row r="647">
          <cell r="R647" t="str">
            <v>EMPLOYE DE PHARMACIE</v>
          </cell>
        </row>
        <row r="648">
          <cell r="R648" t="str">
            <v>ENSEIGNANT</v>
          </cell>
        </row>
        <row r="649">
          <cell r="R649" t="str">
            <v>ENSEIGNANT DU SECONDAIRE</v>
          </cell>
        </row>
        <row r="650">
          <cell r="R650" t="str">
            <v>ENSEIGNANT DU SUPERIEUR</v>
          </cell>
        </row>
        <row r="651">
          <cell r="R651" t="str">
            <v xml:space="preserve">ENSEIGNANT SECONDAIRE </v>
          </cell>
        </row>
        <row r="652">
          <cell r="R652" t="str">
            <v>ENSEIGNANT SUPERIEUR</v>
          </cell>
        </row>
        <row r="653">
          <cell r="R653" t="str">
            <v>ENTREPRENEUR</v>
          </cell>
        </row>
        <row r="654">
          <cell r="R654" t="str">
            <v xml:space="preserve">ENVIRONNEMENTALISTE </v>
          </cell>
        </row>
        <row r="655">
          <cell r="R655" t="str">
            <v>ESTHETICIEN</v>
          </cell>
        </row>
        <row r="656">
          <cell r="R656" t="str">
            <v>ETUDIANT</v>
          </cell>
        </row>
        <row r="657">
          <cell r="R657" t="str">
            <v>EXPERT COMPTABLE ASSOCIE</v>
          </cell>
        </row>
        <row r="658">
          <cell r="R658" t="str">
            <v>EXPERT COMPTABLE FINANCIER</v>
          </cell>
        </row>
        <row r="659">
          <cell r="R659" t="str">
            <v>EXPERT COMPTABLE INDEPENDANT</v>
          </cell>
        </row>
        <row r="660">
          <cell r="R660" t="str">
            <v>EXPERT COMPTABLE STAGIAIRE</v>
          </cell>
        </row>
        <row r="661">
          <cell r="R661" t="str">
            <v>EXPERT EN ASSURANCE</v>
          </cell>
        </row>
        <row r="662">
          <cell r="R662" t="str">
            <v>EXPLOITANT AGRICOLE</v>
          </cell>
        </row>
        <row r="663">
          <cell r="R663" t="str">
            <v>FISCALISTE</v>
          </cell>
        </row>
        <row r="664">
          <cell r="R664" t="str">
            <v>FOOTBALLEUR</v>
          </cell>
        </row>
        <row r="665">
          <cell r="R665" t="str">
            <v>FORESTIER</v>
          </cell>
        </row>
        <row r="666">
          <cell r="R666" t="str">
            <v>FOYERS</v>
          </cell>
        </row>
        <row r="667">
          <cell r="R667" t="str">
            <v>GARAGISTE</v>
          </cell>
        </row>
        <row r="668">
          <cell r="R668" t="str">
            <v>GARDIEN</v>
          </cell>
        </row>
        <row r="669">
          <cell r="R669" t="str">
            <v>GENDARME</v>
          </cell>
        </row>
        <row r="670">
          <cell r="R670" t="str">
            <v>GEOGRAPHE</v>
          </cell>
        </row>
        <row r="671">
          <cell r="R671" t="str">
            <v>GEOLOGUE</v>
          </cell>
        </row>
        <row r="672">
          <cell r="R672" t="str">
            <v>GERANT</v>
          </cell>
        </row>
        <row r="673">
          <cell r="R673" t="str">
            <v>GESTIONNAIRE</v>
          </cell>
        </row>
        <row r="674">
          <cell r="R674" t="str">
            <v xml:space="preserve">GESTIONNAIRE DE PATRIMOINE </v>
          </cell>
        </row>
        <row r="675">
          <cell r="R675" t="str">
            <v>GESTIONNAIRE FINANCIER</v>
          </cell>
        </row>
        <row r="676">
          <cell r="R676" t="str">
            <v>GESTIONNAIRE DE STOCK</v>
          </cell>
        </row>
        <row r="677">
          <cell r="R677" t="str">
            <v>GRAPHISME</v>
          </cell>
        </row>
        <row r="678">
          <cell r="R678" t="str">
            <v>GREFFIER</v>
          </cell>
        </row>
        <row r="679">
          <cell r="R679" t="str">
            <v>HOTELIERE</v>
          </cell>
        </row>
        <row r="680">
          <cell r="R680" t="str">
            <v>HOTESSE DE L'AIR</v>
          </cell>
        </row>
        <row r="681">
          <cell r="R681" t="str">
            <v>HUISSIER DE JUSTICE</v>
          </cell>
        </row>
        <row r="682">
          <cell r="R682" t="str">
            <v>INFIRMIER</v>
          </cell>
        </row>
        <row r="683">
          <cell r="R683" t="str">
            <v>INFOGRAPHE</v>
          </cell>
        </row>
        <row r="684">
          <cell r="R684" t="str">
            <v>INFORMATICIEN</v>
          </cell>
        </row>
        <row r="685">
          <cell r="R685" t="str">
            <v>INGENIERIE FINANCIERES</v>
          </cell>
        </row>
        <row r="686">
          <cell r="R686" t="str">
            <v>INGENIEUR</v>
          </cell>
        </row>
        <row r="687">
          <cell r="R687" t="str">
            <v>INGENIEUR AGRO ALIMENTAIRE</v>
          </cell>
        </row>
        <row r="688">
          <cell r="R688" t="str">
            <v>INGENIEUR COMMERCIAL</v>
          </cell>
        </row>
        <row r="689">
          <cell r="R689" t="str">
            <v>INGENIEUR D'AFFAIRES</v>
          </cell>
        </row>
        <row r="690">
          <cell r="R690" t="str">
            <v>INGENIEUR ELECTRONIQUE</v>
          </cell>
        </row>
        <row r="691">
          <cell r="R691" t="str">
            <v>INGENIEUR INFORMATIQUE</v>
          </cell>
        </row>
        <row r="692">
          <cell r="R692" t="str">
            <v>INGENIEUR TECHNICO-COMMERCIAL</v>
          </cell>
        </row>
        <row r="693">
          <cell r="R693" t="str">
            <v>INGENIEUR TELECOM</v>
          </cell>
        </row>
        <row r="694">
          <cell r="R694" t="str">
            <v>INSPECTEUR COMMERCIAL</v>
          </cell>
        </row>
        <row r="695">
          <cell r="R695" t="str">
            <v>INSPECTEUR DES VENTES</v>
          </cell>
        </row>
        <row r="696">
          <cell r="R696" t="str">
            <v>INSPECTION</v>
          </cell>
        </row>
        <row r="697">
          <cell r="R697" t="str">
            <v>INSTITUTEUR</v>
          </cell>
        </row>
        <row r="698">
          <cell r="R698" t="str">
            <v>JOAILIER</v>
          </cell>
        </row>
        <row r="699">
          <cell r="R699" t="str">
            <v>JOURNALISTE</v>
          </cell>
        </row>
        <row r="700">
          <cell r="R700" t="str">
            <v>JURISTE</v>
          </cell>
        </row>
        <row r="701">
          <cell r="R701" t="str">
            <v>LABORANTIN</v>
          </cell>
        </row>
        <row r="702">
          <cell r="R702" t="str">
            <v>LEASING</v>
          </cell>
        </row>
        <row r="703">
          <cell r="R703" t="str">
            <v>LIBRAIRIE ET DIFFUSEURS</v>
          </cell>
        </row>
        <row r="704">
          <cell r="R704" t="str">
            <v>MAGASINIER</v>
          </cell>
        </row>
        <row r="705">
          <cell r="R705" t="str">
            <v>MAGNETISME</v>
          </cell>
        </row>
        <row r="706">
          <cell r="R706" t="str">
            <v>MAITRE</v>
          </cell>
        </row>
        <row r="707">
          <cell r="R707" t="str">
            <v>MAITRE ECONOMIQUE</v>
          </cell>
        </row>
        <row r="708">
          <cell r="R708" t="str">
            <v>MARKETEUR</v>
          </cell>
        </row>
        <row r="709">
          <cell r="R709" t="str">
            <v>MECANICIEN</v>
          </cell>
        </row>
        <row r="710">
          <cell r="R710" t="str">
            <v>MEDECIN</v>
          </cell>
        </row>
        <row r="711">
          <cell r="R711" t="str">
            <v>MEMBRE DE DIRECTOIRE</v>
          </cell>
        </row>
        <row r="712">
          <cell r="R712" t="str">
            <v>MENAGERE</v>
          </cell>
        </row>
        <row r="713">
          <cell r="R713" t="str">
            <v>MENUISIERS</v>
          </cell>
        </row>
        <row r="714">
          <cell r="R714" t="str">
            <v>MILITAIRE</v>
          </cell>
        </row>
        <row r="715">
          <cell r="R715" t="str">
            <v>MINIER</v>
          </cell>
        </row>
        <row r="716">
          <cell r="R716" t="str">
            <v>MMOBILIER : AGENTS ET SOCIETES</v>
          </cell>
        </row>
        <row r="717">
          <cell r="R717" t="str">
            <v>MUSICIEN</v>
          </cell>
        </row>
        <row r="718">
          <cell r="R718" t="str">
            <v>NOTAIRE</v>
          </cell>
        </row>
        <row r="719">
          <cell r="R719" t="str">
            <v>OCEANOGRAPHE</v>
          </cell>
        </row>
        <row r="720">
          <cell r="R720" t="str">
            <v>OP/FINANCIER - PLACEMENT</v>
          </cell>
        </row>
        <row r="721">
          <cell r="R721" t="str">
            <v>OP/FINANCIERES - SYNDICATION</v>
          </cell>
        </row>
        <row r="722">
          <cell r="R722" t="str">
            <v>OP/FINANCIERES- TRADING</v>
          </cell>
        </row>
        <row r="723">
          <cell r="R723" t="str">
            <v>OPERATIONS FINANCIERES-EMISSION</v>
          </cell>
        </row>
        <row r="724">
          <cell r="R724" t="str">
            <v>OPTICIEN</v>
          </cell>
        </row>
        <row r="725">
          <cell r="R725" t="str">
            <v>ORFEVRE</v>
          </cell>
        </row>
        <row r="726">
          <cell r="R726" t="str">
            <v>P.D.G</v>
          </cell>
        </row>
        <row r="727">
          <cell r="R727" t="str">
            <v>PASTISSIER</v>
          </cell>
        </row>
        <row r="728">
          <cell r="R728" t="str">
            <v>PEINTRE</v>
          </cell>
        </row>
        <row r="729">
          <cell r="R729" t="str">
            <v>PHARMACIEN</v>
          </cell>
        </row>
        <row r="730">
          <cell r="R730" t="str">
            <v>PHARMACIEN</v>
          </cell>
        </row>
        <row r="731">
          <cell r="R731" t="str">
            <v>PHOTOGRAPHE</v>
          </cell>
        </row>
        <row r="732">
          <cell r="R732" t="str">
            <v>PILOTE</v>
          </cell>
        </row>
        <row r="733">
          <cell r="R733" t="str">
            <v>PLANNIFICATEUR</v>
          </cell>
        </row>
        <row r="734">
          <cell r="R734" t="str">
            <v>POLICIER</v>
          </cell>
        </row>
        <row r="735">
          <cell r="R735" t="str">
            <v>POMPISTE</v>
          </cell>
        </row>
        <row r="736">
          <cell r="R736" t="str">
            <v>PRESIDENT CONSEIL D'ADMINISTRATION</v>
          </cell>
        </row>
        <row r="737">
          <cell r="R737" t="str">
            <v>PRESIDENT CONSEIL SURVEILLANCE</v>
          </cell>
        </row>
        <row r="738">
          <cell r="R738" t="str">
            <v>PRESIDENT D'HONNEUR</v>
          </cell>
        </row>
        <row r="739">
          <cell r="R739" t="str">
            <v>PRESIDENT DU DIRECTOIRE</v>
          </cell>
        </row>
        <row r="740">
          <cell r="R740" t="str">
            <v>PRESSE</v>
          </cell>
        </row>
        <row r="741">
          <cell r="R741" t="str">
            <v>PRETRE</v>
          </cell>
        </row>
        <row r="742">
          <cell r="R742" t="str">
            <v>PROFESSEUR</v>
          </cell>
        </row>
        <row r="743">
          <cell r="R743" t="str">
            <v>RECEPTIONNISTE</v>
          </cell>
        </row>
        <row r="744">
          <cell r="R744" t="str">
            <v>RECEVEUR</v>
          </cell>
        </row>
        <row r="745">
          <cell r="R745" t="str">
            <v>REPRESENTANT COMMERCIAL</v>
          </cell>
        </row>
        <row r="746">
          <cell r="R746" t="str">
            <v>REPRESENTANT RESIDENT</v>
          </cell>
        </row>
        <row r="747">
          <cell r="R747" t="str">
            <v>RESPONSABLE ACHATS</v>
          </cell>
        </row>
        <row r="748">
          <cell r="R748" t="str">
            <v>RESPONSABLE ACHATS (PRODUITS)</v>
          </cell>
        </row>
        <row r="749">
          <cell r="R749" t="str">
            <v>RESPONSABLE ACTION COMMERCIALE</v>
          </cell>
        </row>
        <row r="750">
          <cell r="R750" t="str">
            <v>RESPONSABLE ADINISTRATIF ET FINANCIER</v>
          </cell>
        </row>
        <row r="751">
          <cell r="R751" t="str">
            <v>RESPONSABLE ADMINISTRATION DES VENTES</v>
          </cell>
        </row>
        <row r="752">
          <cell r="R752" t="str">
            <v>RESPONSABLE ADMISTRATIF</v>
          </cell>
        </row>
        <row r="753">
          <cell r="R753" t="str">
            <v>RESPONSABLE CREDIT CLIENTELE</v>
          </cell>
        </row>
        <row r="754">
          <cell r="R754" t="str">
            <v>RESPONSABLE D'AGENCE</v>
          </cell>
        </row>
        <row r="755">
          <cell r="R755" t="str">
            <v>RESPONSABLE DE CLIENTELE ENTREPRISE</v>
          </cell>
        </row>
        <row r="756">
          <cell r="R756" t="str">
            <v>RESPONSABLE DE CLIENTELE PARTICULIER</v>
          </cell>
        </row>
        <row r="757">
          <cell r="R757" t="str">
            <v>RESPONSABLE DE FORMATION</v>
          </cell>
        </row>
        <row r="758">
          <cell r="R758" t="str">
            <v>RESPONSABLE ETUDE MARKETING</v>
          </cell>
        </row>
        <row r="759">
          <cell r="R759" t="str">
            <v>RESPONSABLE GESTION CADRE</v>
          </cell>
        </row>
        <row r="760">
          <cell r="R760" t="str">
            <v>RESPONSABLE JURIDIQUE ET FISCAL</v>
          </cell>
        </row>
        <row r="761">
          <cell r="R761" t="str">
            <v>RESPONSABLE LOGISTIQUE</v>
          </cell>
        </row>
        <row r="762">
          <cell r="R762" t="str">
            <v>RESPONSABLE MARKETING</v>
          </cell>
        </row>
        <row r="763">
          <cell r="R763" t="str">
            <v>RESPONSABLE MEDIA</v>
          </cell>
        </row>
        <row r="764">
          <cell r="R764" t="str">
            <v>RESPONSABLE METHODE</v>
          </cell>
        </row>
        <row r="765">
          <cell r="R765" t="str">
            <v>RESPONSABLE PLANNING</v>
          </cell>
        </row>
        <row r="766">
          <cell r="R766" t="str">
            <v>RESPONSABLE REGIONAL VENTE</v>
          </cell>
        </row>
        <row r="767">
          <cell r="R767" t="str">
            <v>RESPONSABLE RELATIONS PUBLIQUE</v>
          </cell>
        </row>
        <row r="768">
          <cell r="R768" t="str">
            <v>RESPONSABLE RISQUE ENTREPRISE</v>
          </cell>
        </row>
        <row r="769">
          <cell r="R769" t="str">
            <v>RESPONSABLE SERVICE APRES VENTE</v>
          </cell>
        </row>
        <row r="770">
          <cell r="R770" t="str">
            <v>RESPONSABLE SERVICE PRODUCTION</v>
          </cell>
        </row>
        <row r="771">
          <cell r="R771" t="str">
            <v>RESPONSABLE SERVICE REASSURANCE</v>
          </cell>
        </row>
        <row r="772">
          <cell r="R772" t="str">
            <v>RESPONSABLE SERVICE SINISTRE</v>
          </cell>
        </row>
        <row r="773">
          <cell r="R773" t="str">
            <v>RESPONSABLE SES ETUDES</v>
          </cell>
        </row>
        <row r="774">
          <cell r="R774" t="str">
            <v>RESPONSABLE SYSTEME</v>
          </cell>
        </row>
        <row r="775">
          <cell r="R775" t="str">
            <v>RESPONSABLE ZONE EXPORT</v>
          </cell>
        </row>
        <row r="776">
          <cell r="R776" t="str">
            <v>RESTAURANT ET SNACKS</v>
          </cell>
        </row>
        <row r="777">
          <cell r="R777" t="str">
            <v>RESTAURATEUR</v>
          </cell>
        </row>
        <row r="778">
          <cell r="R778" t="str">
            <v>RETRAITE</v>
          </cell>
        </row>
        <row r="779">
          <cell r="R779" t="str">
            <v>SECRETAIRE</v>
          </cell>
        </row>
        <row r="780">
          <cell r="R780" t="str">
            <v>SECRETAIRE-COMPTABLE</v>
          </cell>
        </row>
        <row r="781">
          <cell r="R781" t="str">
            <v>SECRETAIRE DE DIRECTION</v>
          </cell>
        </row>
        <row r="782">
          <cell r="R782" t="str">
            <v>SECRETAIRE/DELEGUE GENERAL</v>
          </cell>
        </row>
        <row r="783">
          <cell r="R783" t="str">
            <v xml:space="preserve">SECRETARIAT  </v>
          </cell>
        </row>
        <row r="784">
          <cell r="R784" t="str">
            <v xml:space="preserve">SECRETARIAT DE DIRECTION </v>
          </cell>
        </row>
        <row r="785">
          <cell r="R785" t="str">
            <v>SENATEUR</v>
          </cell>
        </row>
        <row r="786">
          <cell r="R786" t="str">
            <v>SOCIO ECONOMISTE</v>
          </cell>
        </row>
        <row r="787">
          <cell r="R787" t="str">
            <v>SOCIOLOGUE</v>
          </cell>
        </row>
        <row r="788">
          <cell r="R788" t="str">
            <v>SOUDEUR</v>
          </cell>
        </row>
        <row r="789">
          <cell r="R789" t="str">
            <v>SOUS-DIRECTEUR</v>
          </cell>
        </row>
        <row r="790">
          <cell r="R790" t="str">
            <v>STAFFEUR</v>
          </cell>
        </row>
        <row r="791">
          <cell r="R791" t="str">
            <v>STATISTICIEN</v>
          </cell>
        </row>
        <row r="792">
          <cell r="R792" t="str">
            <v>STYLISME MODELISME</v>
          </cell>
        </row>
        <row r="793">
          <cell r="R793" t="str">
            <v>TACHERON</v>
          </cell>
        </row>
        <row r="794">
          <cell r="R794" t="str">
            <v>TAILLEUR</v>
          </cell>
        </row>
        <row r="795">
          <cell r="R795" t="str">
            <v>TAPISSIER</v>
          </cell>
        </row>
        <row r="796">
          <cell r="R796" t="str">
            <v>TECHNICIEN AGRICOLE</v>
          </cell>
        </row>
        <row r="797">
          <cell r="R797" t="str">
            <v>TECHNICIEN BIO MEDICAL</v>
          </cell>
        </row>
        <row r="798">
          <cell r="R798" t="str">
            <v>TECHNICIEN DE SURFACE</v>
          </cell>
        </row>
        <row r="799">
          <cell r="R799" t="str">
            <v>TECHNICIEN SUPERIEUR CIVIL</v>
          </cell>
        </row>
        <row r="800">
          <cell r="R800" t="str">
            <v>TECHNICIEN TELECOM</v>
          </cell>
        </row>
        <row r="801">
          <cell r="R801" t="str">
            <v>TELE CONSEILLER</v>
          </cell>
        </row>
        <row r="802">
          <cell r="R802" t="str">
            <v xml:space="preserve">TELE OPERATEUR </v>
          </cell>
        </row>
        <row r="803">
          <cell r="R803" t="str">
            <v>TOPOGRAPHE</v>
          </cell>
        </row>
        <row r="804">
          <cell r="R804" t="str">
            <v>TRADER</v>
          </cell>
        </row>
        <row r="805">
          <cell r="R805" t="str">
            <v>TRADERS</v>
          </cell>
        </row>
        <row r="806">
          <cell r="R806" t="str">
            <v>TRADUCTION INTERPRETARIAT</v>
          </cell>
        </row>
        <row r="807">
          <cell r="R807" t="str">
            <v>TRANSITAIRE</v>
          </cell>
        </row>
        <row r="808">
          <cell r="R808" t="str">
            <v xml:space="preserve">TRANSPORT </v>
          </cell>
        </row>
        <row r="809">
          <cell r="R809" t="str">
            <v>TRANSPORTEUR</v>
          </cell>
        </row>
        <row r="810">
          <cell r="R810" t="str">
            <v>TRESORIER</v>
          </cell>
        </row>
        <row r="811">
          <cell r="R811" t="str">
            <v>UNIVERSITAIRE/CHERCHEURS</v>
          </cell>
        </row>
        <row r="812">
          <cell r="R812" t="str">
            <v>V.R.P. MULTICARTES</v>
          </cell>
        </row>
        <row r="813">
          <cell r="R813" t="str">
            <v>VETERINAIRE</v>
          </cell>
          <cell r="S813" t="str">
            <v>1527</v>
          </cell>
        </row>
        <row r="814">
          <cell r="R814" t="str">
            <v>VICE PRESIDENT CONSEIL ADMINISTRATIF</v>
          </cell>
        </row>
        <row r="815">
          <cell r="R815" t="str">
            <v>VIGILE</v>
          </cell>
        </row>
        <row r="816">
          <cell r="R816" t="str">
            <v>VOYAGE : TOURISME ET AGENCE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>
        <row r="74">
          <cell r="C74" t="str">
            <v>OUAGADOUGOU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2">
          <cell r="C12" t="str">
            <v xml:space="preserve">COMPAORE </v>
          </cell>
        </row>
        <row r="13">
          <cell r="E13" t="str">
            <v>MARINA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8">
          <cell r="C8" t="str">
            <v xml:space="preserve">COMPAORE </v>
          </cell>
        </row>
        <row r="9">
          <cell r="C9" t="str">
            <v>MARINA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RGLE"/>
      <sheetName val="PF"/>
      <sheetName val="PFA"/>
      <sheetName val="PEA"/>
      <sheetName val="PS"/>
      <sheetName val="PB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PSA"/>
      <sheetName val="DOMRET"/>
      <sheetName val="DRET"/>
      <sheetName val="ETAT"/>
      <sheetName val="MONETIQUE"/>
      <sheetName val="BSMS"/>
      <sheetName val="Feuil1"/>
    </sheetNames>
    <sheetDataSet>
      <sheetData sheetId="0">
        <row r="74">
          <cell r="A74" t="str">
            <v xml:space="preserve">COMPTE CHEQUE </v>
          </cell>
        </row>
        <row r="75">
          <cell r="A75" t="str">
            <v xml:space="preserve">COMPTE EPARGNE PRIVE </v>
          </cell>
        </row>
        <row r="76">
          <cell r="A76" t="str">
            <v>COMPTE EPARGNE PUBLIQUE</v>
          </cell>
        </row>
        <row r="77">
          <cell r="A77" t="str">
            <v>COMPTE CHEQUE+SESAME</v>
          </cell>
        </row>
        <row r="78">
          <cell r="A78" t="str">
            <v>COMPTE CHEQUE+BSMS</v>
          </cell>
        </row>
        <row r="79">
          <cell r="A79" t="str">
            <v>COMPTE CHEQUE+BSMS+SESAME</v>
          </cell>
        </row>
        <row r="80">
          <cell r="A80" t="str">
            <v>COMPTE EPARGNE PRIVE+BSMS</v>
          </cell>
        </row>
        <row r="81">
          <cell r="A81" t="str">
            <v>COMPTE EPARGNE PRIVE+BSMS+SESAME</v>
          </cell>
        </row>
        <row r="82">
          <cell r="A82" t="str">
            <v>COMPTE EPARGNE PRIVE+SESAME</v>
          </cell>
        </row>
        <row r="83">
          <cell r="A83" t="str">
            <v>COMPTE EPARGNE PUBLIQUE+BSMS</v>
          </cell>
        </row>
        <row r="84">
          <cell r="A84" t="str">
            <v>COMPTE EPARGNE PUBLIQUE+SESAME</v>
          </cell>
        </row>
        <row r="85">
          <cell r="A85" t="str">
            <v>COMPTE EPARGNE PUBLIQUE+BSMS+SESAME</v>
          </cell>
        </row>
        <row r="89">
          <cell r="D89">
            <v>5</v>
          </cell>
        </row>
        <row r="98">
          <cell r="C98" t="str">
            <v xml:space="preserve">ZOMA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8">
          <cell r="C8" t="str">
            <v xml:space="preserve">ZOMA 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DMDE SESAME"/>
      <sheetName val="CONDITIONS GLES"/>
      <sheetName val="VIREMENT PERMANENT"/>
    </sheetNames>
    <sheetDataSet>
      <sheetData sheetId="0">
        <row r="4">
          <cell r="D4">
            <v>8</v>
          </cell>
        </row>
      </sheetData>
      <sheetData sheetId="1" refreshError="1"/>
      <sheetData sheetId="2">
        <row r="8">
          <cell r="C8" t="str">
            <v xml:space="preserve">GNOUMOU 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6"/>
  <dimension ref="B1:L35"/>
  <sheetViews>
    <sheetView showGridLines="0" topLeftCell="A5" workbookViewId="0">
      <selection activeCell="H22" sqref="H22"/>
    </sheetView>
  </sheetViews>
  <sheetFormatPr baseColWidth="10" defaultColWidth="5.7109375" defaultRowHeight="9.9499999999999993" customHeight="1"/>
  <cols>
    <col min="1" max="1" width="1.42578125" style="16" customWidth="1"/>
    <col min="2" max="2" width="5.42578125" style="2" customWidth="1"/>
    <col min="3" max="3" width="17" style="104" customWidth="1"/>
    <col min="4" max="4" width="31.85546875" style="16" customWidth="1"/>
    <col min="5" max="5" width="18.7109375" style="16" customWidth="1"/>
    <col min="6" max="6" width="35" style="16" customWidth="1"/>
    <col min="7" max="7" width="29.140625" style="16" customWidth="1"/>
    <col min="8" max="8" width="8.140625" style="116" customWidth="1"/>
    <col min="9" max="9" width="1.28515625" style="16" customWidth="1"/>
    <col min="10" max="16384" width="5.7109375" style="16"/>
  </cols>
  <sheetData>
    <row r="1" spans="2:12" ht="5.25" customHeight="1"/>
    <row r="2" spans="2:12" ht="12.75" customHeight="1">
      <c r="C2" s="117" t="str">
        <f ca="1">CONCATENATE("Date du jour : ",,TEXT(TODAY(),"jj mmmm aaaa"))</f>
        <v>Date du jour : 02 septembre 2012</v>
      </c>
      <c r="F2" s="308" t="s">
        <v>51</v>
      </c>
      <c r="G2" s="308"/>
      <c r="H2" s="111"/>
      <c r="L2" s="29" t="s">
        <v>15</v>
      </c>
    </row>
    <row r="3" spans="2:12" ht="7.5" customHeight="1">
      <c r="C3" s="94"/>
      <c r="F3" s="93"/>
      <c r="G3" s="93"/>
      <c r="H3" s="111"/>
      <c r="L3" s="29"/>
    </row>
    <row r="5" spans="2:12" s="17" customFormat="1" ht="18.75" customHeight="1">
      <c r="B5" s="3"/>
      <c r="C5" s="105"/>
      <c r="D5" s="309" t="s">
        <v>57</v>
      </c>
      <c r="E5" s="309"/>
      <c r="F5" s="309"/>
      <c r="G5" s="309"/>
      <c r="H5" s="14"/>
    </row>
    <row r="7" spans="2:12" ht="15" customHeight="1">
      <c r="C7" s="104" t="s">
        <v>58</v>
      </c>
    </row>
    <row r="8" spans="2:12" ht="5.25" customHeight="1"/>
    <row r="9" spans="2:12" ht="15" customHeight="1">
      <c r="C9" s="106" t="s">
        <v>59</v>
      </c>
    </row>
    <row r="10" spans="2:12" ht="15" customHeight="1" thickBot="1"/>
    <row r="11" spans="2:12" ht="33.75" customHeight="1" thickBot="1">
      <c r="B11" s="118" t="s">
        <v>33</v>
      </c>
      <c r="C11" s="95" t="s">
        <v>34</v>
      </c>
      <c r="D11" s="96" t="s">
        <v>54</v>
      </c>
      <c r="E11" s="97" t="s">
        <v>35</v>
      </c>
      <c r="F11" s="96" t="s">
        <v>55</v>
      </c>
      <c r="G11" s="98" t="s">
        <v>56</v>
      </c>
      <c r="H11" s="115" t="s">
        <v>60</v>
      </c>
    </row>
    <row r="12" spans="2:12" ht="19.5" customHeight="1">
      <c r="B12" s="119">
        <f>IF(C12&lt;&gt;"",1,"")</f>
        <v>1</v>
      </c>
      <c r="C12" s="107" t="s">
        <v>155</v>
      </c>
      <c r="D12" s="99" t="s">
        <v>153</v>
      </c>
      <c r="E12" s="100" t="s">
        <v>154</v>
      </c>
      <c r="F12" s="34" t="s">
        <v>157</v>
      </c>
      <c r="G12" s="112" t="s">
        <v>156</v>
      </c>
      <c r="H12" s="35" t="s">
        <v>61</v>
      </c>
    </row>
    <row r="13" spans="2:12" ht="19.5" customHeight="1">
      <c r="B13" s="120">
        <f>IF(C13&lt;&gt;"",B12+1,"")</f>
        <v>2</v>
      </c>
      <c r="C13" s="108" t="s">
        <v>159</v>
      </c>
      <c r="D13" s="101" t="s">
        <v>158</v>
      </c>
      <c r="E13" s="36">
        <v>71224417</v>
      </c>
      <c r="F13" s="37" t="s">
        <v>161</v>
      </c>
      <c r="G13" s="113" t="s">
        <v>160</v>
      </c>
      <c r="H13" s="39" t="s">
        <v>61</v>
      </c>
    </row>
    <row r="14" spans="2:12" ht="19.5" customHeight="1">
      <c r="B14" s="120">
        <f t="shared" ref="B14:B30" si="0">IF(C14&lt;&gt;"",B13+1,"")</f>
        <v>3</v>
      </c>
      <c r="C14" s="108" t="s">
        <v>165</v>
      </c>
      <c r="D14" s="101" t="s">
        <v>162</v>
      </c>
      <c r="E14" s="36" t="s">
        <v>163</v>
      </c>
      <c r="F14" s="37" t="s">
        <v>161</v>
      </c>
      <c r="G14" s="113" t="s">
        <v>166</v>
      </c>
      <c r="H14" s="39" t="s">
        <v>61</v>
      </c>
    </row>
    <row r="15" spans="2:12" ht="19.5" customHeight="1">
      <c r="B15" s="120" t="str">
        <f t="shared" si="0"/>
        <v/>
      </c>
      <c r="C15" s="108"/>
      <c r="D15" s="101"/>
      <c r="E15" s="36"/>
      <c r="F15" s="37"/>
      <c r="G15" s="113"/>
      <c r="H15" s="39"/>
    </row>
    <row r="16" spans="2:12" ht="19.5" customHeight="1">
      <c r="B16" s="120" t="str">
        <f t="shared" si="0"/>
        <v/>
      </c>
      <c r="C16" s="108"/>
      <c r="D16" s="101"/>
      <c r="E16" s="36"/>
      <c r="F16" s="37"/>
      <c r="G16" s="113"/>
      <c r="H16" s="39"/>
    </row>
    <row r="17" spans="2:8" ht="19.5" customHeight="1">
      <c r="B17" s="120" t="str">
        <f t="shared" si="0"/>
        <v/>
      </c>
      <c r="C17" s="108"/>
      <c r="D17" s="101"/>
      <c r="E17" s="36"/>
      <c r="F17" s="37"/>
      <c r="G17" s="113"/>
      <c r="H17" s="39"/>
    </row>
    <row r="18" spans="2:8" ht="19.5" customHeight="1">
      <c r="B18" s="120" t="str">
        <f t="shared" si="0"/>
        <v/>
      </c>
      <c r="C18" s="108"/>
      <c r="D18" s="101"/>
      <c r="E18" s="36"/>
      <c r="F18" s="37"/>
      <c r="G18" s="113"/>
      <c r="H18" s="39"/>
    </row>
    <row r="19" spans="2:8" ht="19.5" customHeight="1">
      <c r="B19" s="120" t="str">
        <f t="shared" si="0"/>
        <v/>
      </c>
      <c r="C19" s="108"/>
      <c r="D19" s="101"/>
      <c r="E19" s="36"/>
      <c r="F19" s="37"/>
      <c r="G19" s="113"/>
      <c r="H19" s="39"/>
    </row>
    <row r="20" spans="2:8" ht="19.5" customHeight="1">
      <c r="B20" s="120" t="str">
        <f t="shared" si="0"/>
        <v/>
      </c>
      <c r="C20" s="108"/>
      <c r="D20" s="101"/>
      <c r="E20" s="38"/>
      <c r="F20" s="37"/>
      <c r="G20" s="113"/>
      <c r="H20" s="39"/>
    </row>
    <row r="21" spans="2:8" ht="19.5" customHeight="1">
      <c r="B21" s="120" t="str">
        <f t="shared" si="0"/>
        <v/>
      </c>
      <c r="C21" s="108"/>
      <c r="D21" s="101"/>
      <c r="E21" s="36"/>
      <c r="F21" s="37"/>
      <c r="G21" s="113"/>
      <c r="H21" s="39"/>
    </row>
    <row r="22" spans="2:8" ht="19.5" customHeight="1">
      <c r="B22" s="120" t="str">
        <f t="shared" si="0"/>
        <v/>
      </c>
      <c r="C22" s="108"/>
      <c r="D22" s="101"/>
      <c r="E22" s="36"/>
      <c r="F22" s="37"/>
      <c r="G22" s="113"/>
      <c r="H22" s="39"/>
    </row>
    <row r="23" spans="2:8" ht="19.5" customHeight="1">
      <c r="B23" s="120" t="str">
        <f t="shared" si="0"/>
        <v/>
      </c>
      <c r="C23" s="108"/>
      <c r="D23" s="101"/>
      <c r="E23" s="36"/>
      <c r="F23" s="37"/>
      <c r="G23" s="113"/>
      <c r="H23" s="39"/>
    </row>
    <row r="24" spans="2:8" ht="19.5" customHeight="1">
      <c r="B24" s="120" t="str">
        <f t="shared" si="0"/>
        <v/>
      </c>
      <c r="C24" s="108"/>
      <c r="D24" s="101"/>
      <c r="E24" s="36"/>
      <c r="F24" s="37"/>
      <c r="G24" s="113"/>
      <c r="H24" s="39"/>
    </row>
    <row r="25" spans="2:8" ht="19.5" customHeight="1">
      <c r="B25" s="120" t="str">
        <f t="shared" si="0"/>
        <v/>
      </c>
      <c r="C25" s="108"/>
      <c r="D25" s="101"/>
      <c r="E25" s="36"/>
      <c r="F25" s="37"/>
      <c r="G25" s="113"/>
      <c r="H25" s="39"/>
    </row>
    <row r="26" spans="2:8" ht="19.5" customHeight="1">
      <c r="B26" s="120" t="str">
        <f t="shared" si="0"/>
        <v/>
      </c>
      <c r="C26" s="108"/>
      <c r="D26" s="101"/>
      <c r="E26" s="36"/>
      <c r="F26" s="37"/>
      <c r="G26" s="113"/>
      <c r="H26" s="39"/>
    </row>
    <row r="27" spans="2:8" ht="19.5" customHeight="1">
      <c r="B27" s="120" t="str">
        <f t="shared" si="0"/>
        <v/>
      </c>
      <c r="C27" s="108"/>
      <c r="D27" s="101"/>
      <c r="E27" s="36"/>
      <c r="F27" s="37"/>
      <c r="G27" s="113"/>
      <c r="H27" s="39"/>
    </row>
    <row r="28" spans="2:8" ht="19.5" customHeight="1">
      <c r="B28" s="120" t="str">
        <f t="shared" si="0"/>
        <v/>
      </c>
      <c r="C28" s="108"/>
      <c r="D28" s="101"/>
      <c r="E28" s="36"/>
      <c r="F28" s="37"/>
      <c r="G28" s="113"/>
      <c r="H28" s="39"/>
    </row>
    <row r="29" spans="2:8" ht="19.5" customHeight="1">
      <c r="B29" s="120" t="str">
        <f t="shared" si="0"/>
        <v/>
      </c>
      <c r="C29" s="108"/>
      <c r="D29" s="101"/>
      <c r="E29" s="36"/>
      <c r="F29" s="37"/>
      <c r="G29" s="113"/>
      <c r="H29" s="39"/>
    </row>
    <row r="30" spans="2:8" ht="19.5" customHeight="1">
      <c r="B30" s="120" t="str">
        <f t="shared" si="0"/>
        <v/>
      </c>
      <c r="C30" s="108"/>
      <c r="D30" s="101"/>
      <c r="E30" s="36"/>
      <c r="F30" s="37"/>
      <c r="G30" s="113"/>
      <c r="H30" s="39"/>
    </row>
    <row r="31" spans="2:8" ht="19.5" customHeight="1" thickBot="1">
      <c r="B31" s="121"/>
      <c r="C31" s="109"/>
      <c r="D31" s="102"/>
      <c r="E31" s="40"/>
      <c r="F31" s="41"/>
      <c r="G31" s="114"/>
      <c r="H31" s="42"/>
    </row>
    <row r="33" spans="2:4" ht="12" customHeight="1">
      <c r="B33" s="122"/>
    </row>
    <row r="34" spans="2:4" ht="11.25" customHeight="1">
      <c r="C34" s="110"/>
      <c r="D34" s="103"/>
    </row>
    <row r="35" spans="2:4" ht="11.25" customHeight="1">
      <c r="C35" s="110"/>
      <c r="D35" s="103"/>
    </row>
  </sheetData>
  <mergeCells count="2">
    <mergeCell ref="F2:G2"/>
    <mergeCell ref="D5:G5"/>
  </mergeCells>
  <pageMargins left="0.27" right="0.11811023622047245" top="0.27559055118110237" bottom="0.31496062992125984" header="0.31496062992125984" footer="0.31496062992125984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5" tint="0.59999389629810485"/>
    <outlinePr summaryBelow="0"/>
  </sheetPr>
  <dimension ref="A1:CF184"/>
  <sheetViews>
    <sheetView showGridLines="0" showRowColHeaders="0" tabSelected="1" topLeftCell="A34" workbookViewId="0">
      <selection activeCell="A49" sqref="A49"/>
    </sheetView>
  </sheetViews>
  <sheetFormatPr baseColWidth="10" defaultRowHeight="15" outlineLevelRow="1"/>
  <cols>
    <col min="1" max="1" width="38.7109375" style="16" customWidth="1"/>
    <col min="2" max="2" width="48.140625" style="1" customWidth="1"/>
    <col min="3" max="3" width="25.5703125" style="6" customWidth="1"/>
    <col min="4" max="4" width="32.7109375" style="6" customWidth="1"/>
    <col min="5" max="5" width="40.85546875" style="6" customWidth="1"/>
    <col min="6" max="6" width="27.85546875" style="6" customWidth="1"/>
    <col min="7" max="7" width="14" style="236" customWidth="1"/>
    <col min="8" max="8" width="22.140625" style="6" customWidth="1"/>
    <col min="9" max="9" width="2.5703125" style="6" customWidth="1"/>
    <col min="10" max="10" width="33.7109375" style="6" customWidth="1"/>
    <col min="11" max="11" width="16" style="236" customWidth="1"/>
    <col min="12" max="12" width="11.42578125" style="63"/>
    <col min="13" max="13" width="22.5703125" style="63" customWidth="1"/>
    <col min="14" max="14" width="2.7109375" style="63" customWidth="1"/>
    <col min="15" max="15" width="37.140625" style="63" customWidth="1"/>
    <col min="16" max="30" width="11.42578125" style="16"/>
    <col min="31" max="31" width="23.140625" style="16" customWidth="1"/>
    <col min="32" max="32" width="25.5703125" style="16" customWidth="1"/>
    <col min="33" max="16384" width="11.42578125" style="16"/>
  </cols>
  <sheetData>
    <row r="1" spans="1:84" ht="30" customHeight="1">
      <c r="A1" s="323"/>
      <c r="B1" s="323"/>
      <c r="C1" s="2"/>
      <c r="D1" s="2"/>
      <c r="E1" s="27"/>
      <c r="F1" s="2"/>
      <c r="G1" s="7"/>
      <c r="H1" s="325" t="s">
        <v>123</v>
      </c>
      <c r="I1" s="325"/>
      <c r="J1" s="325"/>
      <c r="K1" s="7"/>
      <c r="L1" s="15"/>
      <c r="M1" s="326" t="s">
        <v>132</v>
      </c>
      <c r="N1" s="326"/>
      <c r="O1" s="326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0"/>
      <c r="AB1" s="60"/>
      <c r="AC1" s="60"/>
      <c r="AD1" s="2"/>
      <c r="AE1" s="160" t="s">
        <v>24</v>
      </c>
      <c r="AF1" s="161" t="s">
        <v>71</v>
      </c>
      <c r="AG1" s="2"/>
      <c r="AH1" s="293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141" t="str">
        <f>IF(AND(D117&lt;&gt;"",E117&lt;&gt;""),CONCATENATE(D117,", ",E117),IF(AND(D117&lt;&gt;"",E117=""),D117,IF(AND(D117="",E117&lt;&gt;""),E117,"")))</f>
        <v/>
      </c>
      <c r="BW1" s="142" t="str">
        <f>IF(AND([1]PARAMETRE!A29&lt;&gt;"",[1]PARAMETRE!A31&lt;&gt;""),CONCATENATE([1]PARAMETRE!A29,", ",[1]PARAMETRE!A31),IF(AND([1]PARAMETRE!A29&lt;&gt;"",[1]PARAMETRE!A31=""),[1]PARAMETRE!A29,IF(AND([1]PARAMETRE!A29="",[1]PARAMETRE!A31&lt;&gt;""),[1]PARAMETRE!A31,"")))</f>
        <v>COPIE ACTE DE NAISSANCE, COPIE FACTURE</v>
      </c>
      <c r="BX1" s="2"/>
      <c r="BY1" s="2"/>
      <c r="BZ1" s="2"/>
      <c r="CA1" s="2"/>
      <c r="CB1" s="2"/>
      <c r="CC1" s="2"/>
      <c r="CD1" s="2"/>
      <c r="CE1" s="2"/>
      <c r="CF1" s="2"/>
    </row>
    <row r="2" spans="1:84" ht="18" customHeight="1" thickBot="1">
      <c r="A2" s="324"/>
      <c r="B2" s="324"/>
      <c r="C2" s="2" t="s">
        <v>15</v>
      </c>
      <c r="D2" s="2"/>
      <c r="E2" s="2"/>
      <c r="F2" s="2"/>
      <c r="G2" s="7"/>
      <c r="H2" s="2"/>
      <c r="I2" s="2"/>
      <c r="J2" s="2"/>
      <c r="K2" s="7"/>
      <c r="L2" s="15"/>
      <c r="M2" s="194"/>
      <c r="N2" s="195"/>
      <c r="O2" s="196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158" t="str">
        <f>MID([1]PARAMETRE!$D$118,1,(SEARCH(" ",[1]PARAMETRE!$D$118,(SEARCH(" ",[1]PARAMETRE!$D$118,1)))))</f>
        <v xml:space="preserve">COMPAORE </v>
      </c>
      <c r="AF2" s="159" t="e">
        <f>+MID(DONNE!$B$13,1,(SEARCH(" ",DONNE!$B$13,(SEARCH(" ",DONNE!$B$13,1)))))</f>
        <v>#VALUE!</v>
      </c>
      <c r="AG2" s="2"/>
      <c r="AH2" s="15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</row>
    <row r="3" spans="1:84" ht="23.25" customHeight="1" thickTop="1" thickBot="1">
      <c r="A3" s="211" t="s">
        <v>36</v>
      </c>
      <c r="B3" s="213" t="s">
        <v>41</v>
      </c>
      <c r="C3" s="7"/>
      <c r="D3" s="21" t="s">
        <v>15</v>
      </c>
      <c r="E3" s="9"/>
      <c r="F3" s="2"/>
      <c r="G3" s="7"/>
      <c r="H3" s="173" t="s">
        <v>76</v>
      </c>
      <c r="I3" s="183"/>
      <c r="J3" s="174" t="s">
        <v>77</v>
      </c>
      <c r="K3" s="7"/>
      <c r="M3" s="173" t="s">
        <v>76</v>
      </c>
      <c r="N3" s="260"/>
      <c r="O3" s="174" t="s">
        <v>77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314"/>
      <c r="AB3" s="314"/>
      <c r="AC3" s="314"/>
      <c r="AD3" s="2"/>
      <c r="AE3" s="157" t="str">
        <f>+IF(OR(B7="Mr",B7="Mle"),CONCATENATE(B7," ",AF2),IF(B7="Mme",CONCATENATE(B7," ",AE2),""))</f>
        <v/>
      </c>
      <c r="AF3" s="139" t="str">
        <f>IF(OR(B7="Mr",B7="Mle"),CONCATENATE(B7," ",B13),IF(B7="Mme",CONCATENATE(B7," "," ",AE2," ",[1]SPECI!E13),""))</f>
        <v/>
      </c>
      <c r="AG3" s="2"/>
      <c r="AH3" s="15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</row>
    <row r="4" spans="1:84" ht="24" customHeight="1" thickTop="1" thickBot="1">
      <c r="A4" s="212" t="s">
        <v>38</v>
      </c>
      <c r="B4" s="333"/>
      <c r="C4" s="168"/>
      <c r="D4" s="327"/>
      <c r="E4" s="328"/>
      <c r="F4" s="2"/>
      <c r="G4" s="7"/>
      <c r="H4" s="175" t="s">
        <v>0</v>
      </c>
      <c r="I4" s="184"/>
      <c r="J4" s="280">
        <f>B5</f>
        <v>0</v>
      </c>
      <c r="K4" s="7"/>
      <c r="L4" s="15"/>
      <c r="M4" s="255" t="s">
        <v>80</v>
      </c>
      <c r="N4" s="261"/>
      <c r="O4" s="256" t="str">
        <f>J8</f>
        <v>ERROR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314"/>
      <c r="AB4" s="314"/>
      <c r="AC4" s="314"/>
      <c r="AD4" s="2"/>
      <c r="AE4" s="141" t="str">
        <f>CONCATENATE([1]SPECI!C12," ",[1]SPECI!E13)</f>
        <v>COMPAORE  MARINA</v>
      </c>
      <c r="AF4" s="2"/>
      <c r="AG4" s="2"/>
      <c r="AH4" s="17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</row>
    <row r="5" spans="1:84" ht="25.5" customHeight="1" thickTop="1">
      <c r="A5" s="338" t="s">
        <v>128</v>
      </c>
      <c r="B5" s="334"/>
      <c r="C5" s="238"/>
      <c r="D5" s="153"/>
      <c r="E5" s="86"/>
      <c r="F5" s="2"/>
      <c r="G5" s="7"/>
      <c r="H5" s="176" t="s">
        <v>78</v>
      </c>
      <c r="I5" s="185"/>
      <c r="J5" s="281" t="str">
        <f>IF(C5&lt;&gt;"",C5,"AU")</f>
        <v>AU</v>
      </c>
      <c r="K5" s="7"/>
      <c r="L5" s="15"/>
      <c r="M5" s="176" t="s">
        <v>70</v>
      </c>
      <c r="N5" s="262"/>
      <c r="O5" s="177" t="str">
        <f>IF(C79&lt;&gt;"",C79,"AU")</f>
        <v>AU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314"/>
      <c r="AB5" s="314"/>
      <c r="AC5" s="314"/>
      <c r="AD5" s="2"/>
      <c r="AE5" s="2"/>
      <c r="AF5" s="2"/>
      <c r="AG5" s="2"/>
      <c r="AH5" s="17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</row>
    <row r="6" spans="1:84" ht="17.25" customHeight="1">
      <c r="A6" s="339" t="str">
        <f>IF(B4="COMPTE AVEC PROCURATION","TYPE DE COMPTE A OUVRIR","PARRAINE PAR")</f>
        <v>PARRAINE PAR</v>
      </c>
      <c r="B6" s="200"/>
      <c r="C6" s="168"/>
      <c r="D6" s="166"/>
      <c r="E6" s="167"/>
      <c r="F6" s="2"/>
      <c r="G6" s="7"/>
      <c r="H6" s="176" t="s">
        <v>79</v>
      </c>
      <c r="I6" s="185"/>
      <c r="J6" s="281"/>
      <c r="K6" s="7"/>
      <c r="L6" s="15"/>
      <c r="M6" s="176" t="s">
        <v>133</v>
      </c>
      <c r="N6" s="262"/>
      <c r="O6" s="177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 t="str">
        <f>IF(D13&lt;&gt;"","CLIENT A CONTACTER LE " &amp; TEXT(E17+8,"jj/mm/aaaa"),"")</f>
        <v>CLIENT A CONTACTER LE 09/08/2012</v>
      </c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</row>
    <row r="7" spans="1:84" ht="17.25">
      <c r="A7" s="339" t="s">
        <v>39</v>
      </c>
      <c r="B7" s="200"/>
      <c r="C7" s="169"/>
      <c r="D7" s="189"/>
      <c r="E7" s="12"/>
      <c r="F7" s="2"/>
      <c r="G7" s="7"/>
      <c r="H7" s="176" t="s">
        <v>32</v>
      </c>
      <c r="I7" s="185"/>
      <c r="J7" s="281"/>
      <c r="K7" s="7"/>
      <c r="L7" s="15"/>
      <c r="M7" s="176" t="s">
        <v>134</v>
      </c>
      <c r="N7" s="262"/>
      <c r="O7" s="177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tr">
        <f>IF(AND(DONNE!B4="COMPTE AVEC PROCURATION",DONNE!B6="COMPTE CHEQUE",COUNTIF(DONNE!B10,"*bsms*")=1),"Carte bsms+  HP",IF(AND(DONNE!B4="COMPTE AVEC PROCURATION",DONNE!B6="COMPTE EPARGNE",COUNTIF(DONNE!B10,"*bsms*")=1),"Carte bsms Epargne HP",""))</f>
        <v/>
      </c>
      <c r="AB7" s="2"/>
      <c r="AC7" s="2"/>
      <c r="AD7" s="2"/>
      <c r="AE7" s="2"/>
      <c r="AF7" s="2"/>
      <c r="AG7" s="2"/>
      <c r="AH7" s="29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</row>
    <row r="8" spans="1:84" ht="17.25">
      <c r="A8" s="339" t="s">
        <v>9</v>
      </c>
      <c r="B8" s="200"/>
      <c r="C8" s="297"/>
      <c r="D8" s="163"/>
      <c r="E8" s="164"/>
      <c r="F8" s="2"/>
      <c r="G8" s="7"/>
      <c r="H8" s="176" t="s">
        <v>80</v>
      </c>
      <c r="I8" s="185"/>
      <c r="J8" s="281" t="str">
        <f>IF(ISERROR(VLOOKUP(B7,[1]PARAMETRE!S342:T344,2,0)),"ERROR",VLOOKUP(B7,[1]PARAMETRE!S342:T344,2,0))</f>
        <v>ERROR</v>
      </c>
      <c r="K8" s="7"/>
      <c r="L8" s="15"/>
      <c r="M8" s="176" t="s">
        <v>135</v>
      </c>
      <c r="N8" s="262"/>
      <c r="O8" s="177" t="str">
        <f>IF(ISERROR(VLOOKUP(B81,[1]PARAMETRE!S416:T418,2,0)),"ERROR",VLOOKUP(B81,[1]PARAMETRE!S416:T418,2,0))</f>
        <v>ERROR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</row>
    <row r="9" spans="1:84" ht="17.25">
      <c r="A9" s="339" t="s">
        <v>164</v>
      </c>
      <c r="B9" s="200"/>
      <c r="C9" s="298"/>
      <c r="D9" s="163"/>
      <c r="E9" s="164"/>
      <c r="F9" s="2"/>
      <c r="G9" s="7"/>
      <c r="H9" s="176" t="s">
        <v>9</v>
      </c>
      <c r="I9" s="185"/>
      <c r="J9" s="281" t="str">
        <f>IF(ISERROR(VLOOKUP(B8,[1]PARAMETRE!S324:T328,2,0)),"ERROR",VLOOKUP(B8,[1]PARAMETRE!S324:T328,2,0))</f>
        <v>ERROR</v>
      </c>
      <c r="K9" s="7"/>
      <c r="L9" s="15"/>
      <c r="M9" s="176" t="s">
        <v>3</v>
      </c>
      <c r="N9" s="262"/>
      <c r="O9" s="177" t="str">
        <f>IF(ISERROR(VLOOKUP(B82,[1]PARAMETRE!S398:T402,2,0)),"ERROR",VLOOKUP(B82,[1]PARAMETRE!S398:T402,2,0))</f>
        <v>ERROR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</row>
    <row r="10" spans="1:84" ht="38.25" customHeight="1" thickBot="1">
      <c r="A10" s="340" t="str">
        <f>IF(ISERROR(VLOOKUP(B4,[1]PARAMETRE!U12:X32,4,0)),"",VLOOKUP(B4,[1]PARAMETRE!U12:X32,4,0))</f>
        <v/>
      </c>
      <c r="B10" s="200"/>
      <c r="C10" s="49"/>
      <c r="D10" s="163"/>
      <c r="E10" s="165"/>
      <c r="F10" s="4"/>
      <c r="G10" s="232"/>
      <c r="H10" s="190" t="s">
        <v>81</v>
      </c>
      <c r="I10" s="185"/>
      <c r="J10" s="281"/>
      <c r="K10" s="7"/>
      <c r="L10" s="15"/>
      <c r="M10" s="190" t="s">
        <v>81</v>
      </c>
      <c r="N10" s="262"/>
      <c r="O10" s="177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</row>
    <row r="11" spans="1:84" ht="18" thickBot="1">
      <c r="A11" s="339" t="s">
        <v>44</v>
      </c>
      <c r="B11" s="335"/>
      <c r="C11" s="229" t="s">
        <v>118</v>
      </c>
      <c r="D11" s="10"/>
      <c r="E11" s="11"/>
      <c r="F11" s="2"/>
      <c r="G11" s="7"/>
      <c r="H11" s="176" t="s">
        <v>82</v>
      </c>
      <c r="I11" s="185"/>
      <c r="J11" s="281">
        <f>B9</f>
        <v>0</v>
      </c>
      <c r="K11" s="7"/>
      <c r="L11" s="15"/>
      <c r="M11" s="176" t="s">
        <v>82</v>
      </c>
      <c r="N11" s="262"/>
      <c r="O11" s="177">
        <f>B83</f>
        <v>0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15</v>
      </c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</row>
    <row r="12" spans="1:84" ht="18" thickBot="1">
      <c r="A12" s="339" t="s">
        <v>3</v>
      </c>
      <c r="B12" s="201"/>
      <c r="C12" s="303" t="e">
        <f>VLOOKUP(B12,[1]PARAMETRE!$R$452:'[1]PARAMETRE'!$S$820,2,FALSE)</f>
        <v>#REF!</v>
      </c>
      <c r="D12" s="315" t="str">
        <f>IF(D13&lt;&gt;"","PRESENCE DE PIECE(S) MANQUANTE(S)","")</f>
        <v>PRESENCE DE PIECE(S) MANQUANTE(S)</v>
      </c>
      <c r="E12" s="316"/>
      <c r="F12" s="2"/>
      <c r="G12" s="7"/>
      <c r="H12" s="176" t="s">
        <v>83</v>
      </c>
      <c r="I12" s="185"/>
      <c r="J12" s="281" t="str">
        <f>IF(B11&lt;&gt;"NEANT","O","N")</f>
        <v>O</v>
      </c>
      <c r="K12" s="7"/>
      <c r="L12" s="15"/>
      <c r="M12" s="176" t="s">
        <v>83</v>
      </c>
      <c r="N12" s="262"/>
      <c r="O12" s="177" t="str">
        <f>IF(B85&lt;&gt;"NEANT","O","N")</f>
        <v>O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</row>
    <row r="13" spans="1:84" ht="18" thickBot="1">
      <c r="A13" s="339" t="s">
        <v>48</v>
      </c>
      <c r="B13" s="201"/>
      <c r="C13" s="169"/>
      <c r="D13" s="317" t="str">
        <f>IF(AND([1]PARAMETRE!A29&lt;&gt;"",[1]PARAMETRE!A31&lt;&gt;""),CONCATENATE([1]PARAMETRE!A29,", ",[1]PARAMETRE!A31),IF(AND([1]PARAMETRE!A29&lt;&gt;"",[1]PARAMETRE!A31=""),[1]PARAMETRE!A29,IF(AND([1]PARAMETRE!A29="",[1]PARAMETRE!A31&lt;&gt;""),[1]PARAMETRE!A31,"")))</f>
        <v>COPIE ACTE DE NAISSANCE, COPIE FACTURE</v>
      </c>
      <c r="E13" s="318"/>
      <c r="F13" s="5"/>
      <c r="G13" s="7"/>
      <c r="H13" s="176" t="s">
        <v>115</v>
      </c>
      <c r="I13" s="185"/>
      <c r="J13" s="281">
        <f>IF(J12="O",B11,"")</f>
        <v>0</v>
      </c>
      <c r="K13" s="7"/>
      <c r="L13" s="15"/>
      <c r="M13" s="176" t="s">
        <v>115</v>
      </c>
      <c r="N13" s="262"/>
      <c r="O13" s="177">
        <f>IF(O12="O",B85,"")</f>
        <v>0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</row>
    <row r="14" spans="1:84" ht="17.25">
      <c r="A14" s="339" t="s">
        <v>29</v>
      </c>
      <c r="B14" s="202"/>
      <c r="C14" s="191"/>
      <c r="D14" s="138"/>
      <c r="E14" s="13"/>
      <c r="F14" s="2"/>
      <c r="G14" s="7"/>
      <c r="H14" s="176" t="s">
        <v>3</v>
      </c>
      <c r="I14" s="185"/>
      <c r="J14" s="282" t="e">
        <f>+C12</f>
        <v>#REF!</v>
      </c>
      <c r="K14" s="7"/>
      <c r="L14" s="15"/>
      <c r="M14" s="176" t="s">
        <v>136</v>
      </c>
      <c r="N14" s="262"/>
      <c r="O14" s="178">
        <f>+C86</f>
        <v>0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</row>
    <row r="15" spans="1:84" ht="18" thickBot="1">
      <c r="A15" s="339" t="s">
        <v>49</v>
      </c>
      <c r="B15" s="202"/>
      <c r="C15" s="169"/>
      <c r="D15" s="10"/>
      <c r="E15" s="13"/>
      <c r="F15" s="2"/>
      <c r="G15" s="7"/>
      <c r="H15" s="176" t="s">
        <v>84</v>
      </c>
      <c r="I15" s="185"/>
      <c r="J15" s="281" t="str">
        <f>TRIM(IF(AND(DONNE!$E$19&lt;&gt;"",DONNE!$E$17&lt;=DONNE!$E$18),MID(DONNE!$B$13,1,(SEARCH(" ",DONNE!$B$13,(SEARCH(" ",DONNE!$B$13,1)))))))</f>
        <v>FAUX</v>
      </c>
      <c r="K15" s="7"/>
      <c r="L15" s="15"/>
      <c r="M15" s="257" t="s">
        <v>137</v>
      </c>
      <c r="N15" s="263"/>
      <c r="O15" s="258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</row>
    <row r="16" spans="1:84" ht="18.75" thickTop="1" thickBot="1">
      <c r="A16" s="339" t="s">
        <v>1</v>
      </c>
      <c r="B16" s="202"/>
      <c r="C16" s="239" t="s">
        <v>130</v>
      </c>
      <c r="D16" s="290" t="s">
        <v>74</v>
      </c>
      <c r="E16" s="291" t="str">
        <f>IF(D13&lt;&gt;"","CLIENT A CONTACTER LE " &amp; TEXT(E17+8,"jj/mm/aaaa"),"")</f>
        <v>CLIENT A CONTACTER LE 09/08/2012</v>
      </c>
      <c r="F16" s="2"/>
      <c r="G16" s="7"/>
      <c r="H16" s="176" t="s">
        <v>85</v>
      </c>
      <c r="I16" s="185"/>
      <c r="J16" s="281" t="str">
        <f>TRIM(IF(AND(DONNE!$E$19&lt;&gt;"",DONNE!$E$17&lt;=DONNE!$E$18),MID(DONNE!$B$13,(JULIE+1),(LEN(DONNE!$B$13)-JULIE))))</f>
        <v>FAUX</v>
      </c>
      <c r="K16" s="7"/>
      <c r="L16" s="15"/>
      <c r="M16" s="257" t="s">
        <v>138</v>
      </c>
      <c r="N16" s="263"/>
      <c r="O16" s="258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</row>
    <row r="17" spans="1:84" ht="18.75" thickTop="1" thickBot="1">
      <c r="A17" s="339" t="s">
        <v>16</v>
      </c>
      <c r="B17" s="201"/>
      <c r="C17" s="250">
        <f t="array" ref="C17">INDEX([1]PARAMETRE!X:X,MAX(ISNUMBER(SEARCH(IF([1]PARAMETRE!$V$394:$W$623&lt;&gt;"",[1]PARAMETRE!$V$394:$W$623),B19))*ROW([1]PARAMETRE!$V$394:$V$623)))</f>
        <v>0</v>
      </c>
      <c r="D17" s="319"/>
      <c r="E17" s="278">
        <v>41122</v>
      </c>
      <c r="F17" s="2"/>
      <c r="G17" s="7"/>
      <c r="H17" s="176" t="s">
        <v>124</v>
      </c>
      <c r="I17" s="185"/>
      <c r="J17" s="281" t="str">
        <f>TRIM(IF(ISERROR([1]PARAMETRE!A80),"",[1]PARAMETRE!A80))</f>
        <v/>
      </c>
      <c r="K17" s="7"/>
      <c r="L17" s="15"/>
      <c r="M17" s="257" t="s">
        <v>139</v>
      </c>
      <c r="N17" s="263"/>
      <c r="O17" s="258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</row>
    <row r="18" spans="1:84" ht="18" thickBot="1">
      <c r="A18" s="339" t="s">
        <v>7</v>
      </c>
      <c r="B18" s="203"/>
      <c r="C18" s="168" t="s">
        <v>15</v>
      </c>
      <c r="D18" s="320"/>
      <c r="E18" s="279">
        <v>41274</v>
      </c>
      <c r="F18" s="2"/>
      <c r="G18" s="7"/>
      <c r="H18" s="176" t="s">
        <v>125</v>
      </c>
      <c r="I18" s="185"/>
      <c r="J18" s="281" t="str">
        <f>TRIM(IF(ISERROR([1]PARAMETRE!A81),"",[1]PARAMETRE!A81))</f>
        <v/>
      </c>
      <c r="K18" s="7"/>
      <c r="L18" s="15"/>
      <c r="M18" s="257" t="s">
        <v>140</v>
      </c>
      <c r="N18" s="263"/>
      <c r="O18" s="258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</row>
    <row r="19" spans="1:84" ht="18.75" thickTop="1" thickBot="1">
      <c r="A19" s="339" t="s">
        <v>8</v>
      </c>
      <c r="B19" s="201"/>
      <c r="C19" s="169"/>
      <c r="D19" s="2"/>
      <c r="E19" s="215" t="str">
        <f>IF(ISERROR(VLOOKUP(D17,[1]PARAMETRE!I65:M125,1,0)),"",VLOOKUP(D17,[1]PARAMETRE!I65:M125,1,0))</f>
        <v/>
      </c>
      <c r="F19" s="2"/>
      <c r="G19" s="7"/>
      <c r="H19" s="176" t="s">
        <v>86</v>
      </c>
      <c r="I19" s="185"/>
      <c r="J19" s="281" t="e">
        <f>TRIM(IF(LEFT(B15,3)="FEU","FEU "&amp;MID(B15,5,SEARCH(CHAR(32),B15,5)-4),MID(B15,1,SEARCH(CHAR(32),B15,1)-1)))</f>
        <v>#VALUE!</v>
      </c>
      <c r="K19" s="7"/>
      <c r="L19" s="15"/>
      <c r="M19" s="257" t="s">
        <v>141</v>
      </c>
      <c r="N19" s="263"/>
      <c r="O19" s="258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</row>
    <row r="20" spans="1:84" ht="17.25">
      <c r="A20" s="339" t="s">
        <v>26</v>
      </c>
      <c r="B20" s="200"/>
      <c r="C20" s="229" t="s">
        <v>116</v>
      </c>
      <c r="D20" s="5"/>
      <c r="E20" s="218" t="str">
        <f>IF(AND(DONNE!$E$19&lt;&gt;"",DONNE!$E$17&lt;=DONNE!$E$18),E22,"")</f>
        <v/>
      </c>
      <c r="F20" s="2"/>
      <c r="G20" s="7"/>
      <c r="H20" s="176" t="s">
        <v>87</v>
      </c>
      <c r="I20" s="185"/>
      <c r="J20" s="281" t="e">
        <f>TRIM(SUBSTITUTE(B15,J19,""))</f>
        <v>#VALUE!</v>
      </c>
      <c r="K20" s="7"/>
      <c r="L20" s="15"/>
      <c r="M20" s="176" t="s">
        <v>84</v>
      </c>
      <c r="N20" s="262"/>
      <c r="O20" s="177" t="b">
        <f>+IF(AND(DONNE!$E$19&lt;&gt;"",DONNE!$E$17&lt;=DONNE!$E$18),MID(DONNE!$B$13,1,(SEARCH(" ",DONNE!$B$13,(SEARCH(" ",DONNE!$B$13,1))))))</f>
        <v>0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</row>
    <row r="21" spans="1:84" ht="18" thickBot="1">
      <c r="A21" s="339" t="s">
        <v>27</v>
      </c>
      <c r="B21" s="204"/>
      <c r="C21" s="303">
        <f t="array" ref="C21">INDEX([1]PARAMETRE!X:X,MAX(ISNUMBER(SEARCH(IF([1]PARAMETRE!$V$394:$W$623&lt;&gt;"",[1]PARAMETRE!$V$394:$W$623),B19))*ROW([1]PARAMETRE!$V$394:$V$623)))</f>
        <v>0</v>
      </c>
      <c r="D21" s="199"/>
      <c r="E21" s="216" t="e">
        <f>IF(COUNTIF([1]PARAMETRE!I65:M123,DONNE!E19)=0,"",VLOOKUP(DONNE!E19,[1]PARAMETRE!I65:M123,4,FALSE))</f>
        <v>#VALUE!</v>
      </c>
      <c r="F21" s="2"/>
      <c r="G21" s="7"/>
      <c r="H21" s="176" t="s">
        <v>88</v>
      </c>
      <c r="I21" s="185"/>
      <c r="J21" s="281" t="e">
        <f>TRIM(IF(LEFT(B16,3)="FEU","FEU "&amp;MID(B16,5,SEARCH(CHAR(32),B16,5)-4),MID(B16,1,SEARCH(CHAR(32),B16,1)-1)))</f>
        <v>#VALUE!</v>
      </c>
      <c r="K21" s="7"/>
      <c r="L21" s="15"/>
      <c r="M21" s="176" t="s">
        <v>85</v>
      </c>
      <c r="N21" s="262"/>
      <c r="O21" s="177" t="b">
        <f>+IF(AND(DONNE!$E$19&lt;&gt;"",DONNE!$E$17&lt;=DONNE!$E$18),MID(DONNE!$B$13,(JULIE+1),(LEN(DONNE!$B$13)-JULIE)))</f>
        <v>0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</row>
    <row r="22" spans="1:84" ht="17.25">
      <c r="A22" s="339" t="s">
        <v>4</v>
      </c>
      <c r="B22" s="204"/>
      <c r="C22" s="295"/>
      <c r="D22" s="277"/>
      <c r="E22" s="217">
        <f>IF(AND([1]PARAMETRE!$A$30=1,[1]PARAMETRE!$C$168="",[1]PARAMETRE!$D$168="",DONNE!$B$48&lt;&gt;"NON"),1,IF(AND([1]PARAMETRE!$A$30=1,[1]PARAMETRE!$C$168=1,[1]PARAMETRE!$D$168="",DONNE!$B$48&lt;&gt;"NON"),2,IF(AND([1]PARAMETRE!$A$30=1,[1]PARAMETRE!$C$168="",[1]PARAMETRE!$D$168=2,DONNE!$B$48&lt;&gt;"NON"),3,IF(AND([1]PARAMETRE!$A$30=1,[1]PARAMETRE!$C$168=1,[1]PARAMETRE!$D$168=2,B48&lt;&gt;"NON"),4,IF(AND([1]PARAMETRE!$A$30=2,[1]PARAMETRE!$C$168="",[1]PARAMETRE!$D$168="",B48&lt;&gt;"NON"),5,IF(AND([1]PARAMETRE!$A$30=2,[1]PARAMETRE!$C$168=1,[1]PARAMETRE!$D$168="",B48&lt;&gt;"NON"),6,IF(AND([1]PARAMETRE!$A$30=2,[1]PARAMETRE!$C$168="",[1]PARAMETRE!$D$168=2,B48&lt;&gt;"NON"),7,IF(AND([1]PARAMETRE!$A$30=2,[1]PARAMETRE!$C$168=1,[1]PARAMETRE!$D$168=2,B48&lt;&gt;"NON"),8,IF(AND([1]PARAMETRE!$A$30=3,[1]PARAMETRE!$D$168="",B48&lt;&gt;"NON"),9,IF(AND([1]PARAMETRE!$A$30=3,[1]PARAMETRE!$D$168=2,B48&lt;&gt;"NON"),10,IF(AND([1]PARAMETRE!$A$30=4,[1]PARAMETRE!$D$168="",B48&lt;&gt;"NON"),11,IF(AND([1]PARAMETRE!$A$30=4,[1]PARAMETRE!$D$168=2,B48&lt;&gt;"NON"),12,IF(AND([1]PARAMETRE!$A$30=5,[1]PARAMETRE!$D$168="",B48&lt;&gt;"NON"),13,IF(AND([1]PARAMETRE!$A$30=5,[1]PARAMETRE!$D$168=2,B48&lt;&gt;"NON"),14,IF(AND([1]PARAMETRE!$A$30=6,[1]PARAMETRE!$D$168=""),15,IF(AND([1]PARAMETRE!$A$30=6,[1]PARAMETRE!$D$168=2),16,IF(AND([1]PARAMETRE!$A$30=7,[1]PARAMETRE!$D$168="",B48&lt;&gt;"NON"),17,IF(AND([1]PARAMETRE!$A$30=7,[1]PARAMETRE!$D$168=2,B48&lt;&gt;"NON"),18,IF(AND([1]PARAMETRE!$A$30=9,[1]PARAMETRE!$D$168=""),19,IF(AND([1]PARAMETRE!$A$30=9,[1]PARAMETRE!$D$168=2),20,IF(AND([1]PARAMETRE!$A$30=10,[1]PARAMETRE!$D$168&lt;&gt;"",B48="non"),21,IF(AND([1]PARAMETRE!$A$30=10,[1]PARAMETRE!$D$168="",B48="non"),22,IF(AND([1]PARAMETRE!$A$30=10,[1]PARAMETRE!$D$168&lt;&gt;"",B48&lt;&gt;"NON"),23,IF(AND([1]PARAMETRE!$A$30=10,[1]PARAMETRE!$D$168="",B48&lt;&gt;"NON"),24,IF([1]PARAMETRE!$A$30=11,25,IF([1]PARAMETRE!$A$30=14,34,IF([1]PARAMETRE!$A$30=15,35,IF(AND([1]PARAMETRE!$A$30=1,[1]PARAMETRE!$C$168="",[1]PARAMETRE!$D$168="",B48="NON"),31,IF(AND([1]PARAMETRE!$A$30=1,[1]PARAMETRE!$C$168=1,[1]PARAMETRE!$D$168="",B48="NON"),32,IF(AND([1]PARAMETRE!$A$30=1,[1]PARAMETRE!$C$168="",[1]PARAMETRE!$D$168=2,B48="NON"),33,IF(AND([1]PARAMETRE!$A$30=1,[1]PARAMETRE!$C$168=1,[1]PARAMETRE!$D$168=2,B48="NON"),36,IF(AND([1]PARAMETRE!$A$30=2,[1]PARAMETRE!$C$168="",[1]PARAMETRE!$D$168="",B48="NON"),37,IF(AND([1]PARAMETRE!$A$30=2,[1]PARAMETRE!$C$168=1,[1]PARAMETRE!$D$168="",B48="NON"),38,IF(AND([1]PARAMETRE!$A$30=2,[1]PARAMETRE!$C$168="",[1]PARAMETRE!$D$168=2,B48="NON"),39,IF(AND([1]PARAMETRE!$A$30=2,[1]PARAMETRE!$C$168=1,[1]PARAMETRE!$D$168=2,B48="NON"),40,IF(AND([1]PARAMETRE!$A$30=3,[1]PARAMETRE!$D$168="",B48="NON"),41,IF(AND([1]PARAMETRE!$A$30=3,[1]PARAMETRE!$D$168=2,B48="NON"),42,IF(AND([1]PARAMETRE!$A$30=4,[1]PARAMETRE!$D$168="",B48="NON"),43,IF(AND([1]PARAMETRE!$A$30=4,[1]PARAMETRE!$D$168=2,B48="NON"),44,IF(AND([1]PARAMETRE!$A$30=5,[1]PARAMETRE!$D$168="",B48="NON"),45,IF(AND([1]PARAMETRE!$A$30=5,[1]PARAMETRE!$D$168=2,B48="NON"),46,IF(AND([1]PARAMETRE!$A$30=7,[1]PARAMETRE!$D$168="",B48="NON"),47,IF(AND([1]PARAMETRE!$A$30=7,[1]PARAMETRE!$D$168=2,B48="NON"),48,IF([1]PARAMETRE!$A$30=16,60,IF([1]PARAMETRE!$A$30=17,61,IF(AND([1]PARAMETRE!$A$30=12,COUNTIF(B10,"*COMPTE EPARGNE PUBLIQUE*")=1),27,IF(AND([1]PARAMETRE!$A$30=12,COUNTIF(B10,"*COMPTE EPARGNE PUBLIQUE*")=1),28,IF(AND([1]PARAMETRE!$A$30=13,COUNTIF(B10,"*COMPTE EPARGNE PRIVE*")=1),29,IF(AND([1]PARAMETRE!$A$30=12,COUNTIF(B10,"*COMPTE CHEQUE*")=1),51,IF(AND([1]PARAMETRE!$A$30=12,COUNTIF(B10,"*COMPTE CHEQUE*")=1),49,IF(AND([1]PARAMETRE!$A$30=13,COUNTIF(B10,"*COMPTE EPARGNE PRIVE*")=1),30,IF(AND([1]PARAMETRE!$A$30=13,COUNTIF(B10,"*COMPTE CHEQUE*")=1),50,IF(AND([1]PARAMETRE!A30=18,COUNTIF(DONNE!B10,"*VP MINEUR*")=1),62,IF(AND([1]PARAMETRE!A30=18,COUNTIF(DONNE!B10,"*VP MINEUR*")=0),63,IF(AND([1]PARAMETRE!$A$30=19,B6="COMPTE CHEQUE"),66,IF(AND([1]PARAMETRE!$A$30=19,B6="COMPTE EPARGNE"),67,IF([1]PARAMETRE!$A$30=20,68,IF([1]PARAMETRE!A30=21,69,IF([1]PARAMETRE!A30=22,70,"")))))))))))))))))))))))))))))))))))))))))))))))))))))))))))</f>
        <v>16</v>
      </c>
      <c r="F22" s="2"/>
      <c r="G22" s="233"/>
      <c r="H22" s="176" t="s">
        <v>89</v>
      </c>
      <c r="I22" s="185"/>
      <c r="J22" s="281" t="e">
        <f>TRIM(SUBSTITUTE(B16,J21,""))</f>
        <v>#VALUE!</v>
      </c>
      <c r="K22" s="7"/>
      <c r="L22" s="15"/>
      <c r="M22" s="176" t="s">
        <v>124</v>
      </c>
      <c r="N22" s="262"/>
      <c r="O22" s="177" t="str">
        <f>IF(ISERROR([1]PARAMETRE!A154),"",[1]PARAMETRE!A154)</f>
        <v>QP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</row>
    <row r="23" spans="1:84" ht="18" thickBot="1">
      <c r="A23" s="339" t="s">
        <v>5</v>
      </c>
      <c r="B23" s="204"/>
      <c r="C23" s="169"/>
      <c r="D23" s="18"/>
      <c r="E23" s="54"/>
      <c r="F23" s="2"/>
      <c r="G23" s="7"/>
      <c r="H23" s="176" t="s">
        <v>90</v>
      </c>
      <c r="I23" s="185"/>
      <c r="J23" s="281" t="str">
        <f>C25</f>
        <v/>
      </c>
      <c r="K23" s="7"/>
      <c r="L23" s="15"/>
      <c r="M23" s="176" t="s">
        <v>125</v>
      </c>
      <c r="N23" s="262"/>
      <c r="O23" s="177" t="str">
        <f>IF(ISERROR([1]PARAMETRE!A155),"",[1]PARAMETRE!A155)</f>
        <v>QP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</row>
    <row r="24" spans="1:84" ht="17.25">
      <c r="A24" s="339" t="s">
        <v>50</v>
      </c>
      <c r="B24" s="335"/>
      <c r="C24" s="229" t="s">
        <v>73</v>
      </c>
      <c r="D24" s="82"/>
      <c r="E24" s="82"/>
      <c r="F24" s="2"/>
      <c r="G24" s="7"/>
      <c r="H24" s="176" t="s">
        <v>91</v>
      </c>
      <c r="I24" s="185"/>
      <c r="J24" s="283">
        <f>B18</f>
        <v>0</v>
      </c>
      <c r="K24" s="7"/>
      <c r="L24" s="15"/>
      <c r="M24" s="176" t="s">
        <v>86</v>
      </c>
      <c r="N24" s="262"/>
      <c r="O24" s="177" t="e">
        <f>+IF(LEFT(B89,3)="FEU","FEU "&amp;MID(B89,5,SEARCH(CHAR(32),B89,5)-4),MID(B89,1,SEARCH(CHAR(32),B89,1)-1))</f>
        <v>#VALUE!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</row>
    <row r="25" spans="1:84" ht="19.5" thickBot="1">
      <c r="A25" s="339" t="s">
        <v>45</v>
      </c>
      <c r="B25" s="335"/>
      <c r="C25" s="303" t="str">
        <f>IF(B17&lt;&gt;"",[1]PARAMETRE!V98,"")</f>
        <v/>
      </c>
      <c r="D25" s="88" t="s">
        <v>3</v>
      </c>
      <c r="E25" s="154"/>
      <c r="F25" s="181"/>
      <c r="G25" s="7"/>
      <c r="H25" s="176" t="s">
        <v>92</v>
      </c>
      <c r="I25" s="185"/>
      <c r="J25" s="284" t="str">
        <f>C28</f>
        <v>BF</v>
      </c>
      <c r="K25" s="7"/>
      <c r="L25" s="15"/>
      <c r="M25" s="176" t="s">
        <v>87</v>
      </c>
      <c r="N25" s="262"/>
      <c r="O25" s="177" t="e">
        <f>+TRIM(SUBSTITUTE(B89,O24,""))</f>
        <v>#VALUE!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</row>
    <row r="26" spans="1:84" ht="18" thickBot="1">
      <c r="A26" s="339" t="s">
        <v>2</v>
      </c>
      <c r="B26" s="200"/>
      <c r="C26" s="170"/>
      <c r="D26" s="82"/>
      <c r="E26" s="82"/>
      <c r="F26" s="2"/>
      <c r="G26" s="7"/>
      <c r="H26" s="176" t="s">
        <v>93</v>
      </c>
      <c r="I26" s="185"/>
      <c r="J26" s="284" t="str">
        <f>[1]PARAMETRE!A85</f>
        <v>OUAGADOUGOU</v>
      </c>
      <c r="K26" s="7"/>
      <c r="L26" s="15"/>
      <c r="M26" s="176" t="s">
        <v>88</v>
      </c>
      <c r="N26" s="262"/>
      <c r="O26" s="177" t="e">
        <f>+IF(LEFT(B90,3)="FEU","FEU "&amp;MID(B90,5,SEARCH(CHAR(32),B90,5)-4),MID(B90,1,SEARCH(CHAR(32),B90,1)-1))</f>
        <v>#VALUE!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</row>
    <row r="27" spans="1:84" ht="18.75">
      <c r="A27" s="339" t="s">
        <v>126</v>
      </c>
      <c r="B27" s="205"/>
      <c r="C27" s="229" t="s">
        <v>122</v>
      </c>
      <c r="D27" s="88" t="s">
        <v>67</v>
      </c>
      <c r="E27" s="299"/>
      <c r="F27" s="2"/>
      <c r="G27" s="7"/>
      <c r="H27" s="176" t="s">
        <v>94</v>
      </c>
      <c r="I27" s="185"/>
      <c r="J27" s="284">
        <f>IF(ISNUMBER(C21),C21,"")</f>
        <v>0</v>
      </c>
      <c r="K27" s="7"/>
      <c r="L27" s="15"/>
      <c r="M27" s="176" t="s">
        <v>89</v>
      </c>
      <c r="N27" s="262"/>
      <c r="O27" s="177" t="e">
        <f>+TRIM(SUBSTITUTE(B90,O26,""))</f>
        <v>#VALUE!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</row>
    <row r="28" spans="1:84" ht="18" thickBot="1">
      <c r="A28" s="339" t="s">
        <v>127</v>
      </c>
      <c r="B28" s="205"/>
      <c r="C28" s="303" t="str">
        <f>IF(ISNUMBER(C21),"BF",C21)</f>
        <v>BF</v>
      </c>
      <c r="D28" s="72"/>
      <c r="E28" s="82"/>
      <c r="F28" s="30"/>
      <c r="G28" s="234"/>
      <c r="H28" s="176" t="s">
        <v>26</v>
      </c>
      <c r="I28" s="185"/>
      <c r="J28" s="284" t="str">
        <f>IF(ISERROR(VLOOKUP(B20,[1]PARAMETRE!S329:T341,2,0)),"ERROR",VLOOKUP(B20,[1]PARAMETRE!S329:T341,2,0))</f>
        <v>ERROR</v>
      </c>
      <c r="K28" s="7"/>
      <c r="L28" s="15"/>
      <c r="M28" s="176" t="s">
        <v>26</v>
      </c>
      <c r="N28" s="262"/>
      <c r="O28" s="177">
        <f>C99</f>
        <v>0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</row>
    <row r="29" spans="1:84" ht="19.5" thickBot="1">
      <c r="A29" s="339" t="s">
        <v>11</v>
      </c>
      <c r="B29" s="228"/>
      <c r="C29" s="169"/>
      <c r="D29" s="89" t="s">
        <v>68</v>
      </c>
      <c r="E29" s="92"/>
      <c r="F29" s="2"/>
      <c r="G29" s="234"/>
      <c r="H29" s="176" t="s">
        <v>27</v>
      </c>
      <c r="I29" s="185"/>
      <c r="J29" s="283">
        <f>B21</f>
        <v>0</v>
      </c>
      <c r="K29" s="7"/>
      <c r="L29" s="15"/>
      <c r="M29" s="176" t="s">
        <v>27</v>
      </c>
      <c r="N29" s="262"/>
      <c r="O29" s="182">
        <f>B92</f>
        <v>0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</row>
    <row r="30" spans="1:84" ht="17.25">
      <c r="A30" s="329" t="s">
        <v>10</v>
      </c>
      <c r="B30" s="200"/>
      <c r="C30" s="229" t="s">
        <v>119</v>
      </c>
      <c r="D30" s="301"/>
      <c r="E30" s="302"/>
      <c r="F30" s="2"/>
      <c r="G30" s="7"/>
      <c r="H30" s="176" t="s">
        <v>95</v>
      </c>
      <c r="I30" s="185"/>
      <c r="J30" s="283">
        <f>B22</f>
        <v>0</v>
      </c>
      <c r="K30" s="7"/>
      <c r="L30" s="15"/>
      <c r="M30" s="176" t="s">
        <v>142</v>
      </c>
      <c r="N30" s="262"/>
      <c r="O30" s="177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</row>
    <row r="31" spans="1:84" ht="19.5" thickBot="1">
      <c r="A31" s="329" t="s">
        <v>6</v>
      </c>
      <c r="B31" s="200"/>
      <c r="C31" s="296">
        <f t="array" ref="C31">INDEX([1]PARAMETRE!X:X,MAX(ISNUMBER(SEARCH(IF([1]PARAMETRE!$V$394:$W$623&lt;&gt;"",[1]PARAMETRE!$V$394:$W$623),B24))*ROW([1]PARAMETRE!$V$394:$V$623)))</f>
        <v>0</v>
      </c>
      <c r="D31" s="90" t="s">
        <v>69</v>
      </c>
      <c r="E31" s="92"/>
      <c r="F31" s="2"/>
      <c r="G31" s="7"/>
      <c r="H31" s="176" t="s">
        <v>96</v>
      </c>
      <c r="I31" s="185"/>
      <c r="J31" s="283">
        <f>B23</f>
        <v>0</v>
      </c>
      <c r="K31" s="7"/>
      <c r="L31" s="15"/>
      <c r="M31" s="176" t="s">
        <v>142</v>
      </c>
      <c r="N31" s="262"/>
      <c r="O31" s="177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</row>
    <row r="32" spans="1:84" ht="18" thickTop="1">
      <c r="A32" s="329" t="s">
        <v>43</v>
      </c>
      <c r="B32" s="208"/>
      <c r="C32" s="199"/>
      <c r="D32" s="83"/>
      <c r="E32" s="91"/>
      <c r="F32" s="2"/>
      <c r="G32" s="7"/>
      <c r="H32" s="176" t="s">
        <v>97</v>
      </c>
      <c r="I32" s="185"/>
      <c r="J32" s="284" t="str">
        <f>IF(ISNUMBER(C31),"BF",C31)</f>
        <v>BF</v>
      </c>
      <c r="K32" s="7"/>
      <c r="L32" s="15"/>
      <c r="M32" s="176" t="s">
        <v>142</v>
      </c>
      <c r="N32" s="262"/>
      <c r="O32" s="18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</row>
    <row r="33" spans="1:84" ht="19.5" thickBot="1">
      <c r="A33" s="329" t="s">
        <v>25</v>
      </c>
      <c r="B33" s="208"/>
      <c r="C33" s="169"/>
      <c r="D33" s="90" t="s">
        <v>52</v>
      </c>
      <c r="E33" s="84"/>
      <c r="F33" s="2"/>
      <c r="G33" s="7"/>
      <c r="H33" s="176" t="s">
        <v>98</v>
      </c>
      <c r="I33" s="185"/>
      <c r="J33" s="285" t="str">
        <f>TRIM(IF([1]PARAMETRE!A102&lt;&gt;"",[1]PARAMETRE!A102,[1]PARAMETRE!A101))</f>
        <v>OUAGADOUGOU</v>
      </c>
      <c r="K33" s="7"/>
      <c r="L33" s="15"/>
      <c r="M33" s="176" t="s">
        <v>142</v>
      </c>
      <c r="N33" s="262"/>
      <c r="O33" s="177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</row>
    <row r="34" spans="1:84" ht="17.25">
      <c r="A34" s="329" t="s">
        <v>12</v>
      </c>
      <c r="B34" s="200"/>
      <c r="C34" s="229" t="s">
        <v>120</v>
      </c>
      <c r="D34" s="87"/>
      <c r="E34" s="87"/>
      <c r="F34" s="2"/>
      <c r="G34" s="7"/>
      <c r="H34" s="176" t="s">
        <v>99</v>
      </c>
      <c r="I34" s="185"/>
      <c r="J34" s="284" t="str">
        <f>C36</f>
        <v>BF</v>
      </c>
      <c r="K34" s="7"/>
      <c r="L34" s="15"/>
      <c r="M34" s="176" t="s">
        <v>95</v>
      </c>
      <c r="N34" s="262"/>
      <c r="O34" s="241">
        <f>C102</f>
        <v>0</v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</row>
    <row r="35" spans="1:84" ht="19.5" thickBot="1">
      <c r="A35" s="329" t="s">
        <v>13</v>
      </c>
      <c r="B35" s="206"/>
      <c r="C35" s="303">
        <f t="array" ref="C35">INDEX([1]PARAMETRE!X:X,MAX(ISNUMBER(SEARCH(IF([1]PARAMETRE!$V$394:$W$623&lt;&gt;"",[1]PARAMETRE!$V$394:$W$623),B25))*ROW([1]PARAMETRE!$V$394:$V$623)))</f>
        <v>0</v>
      </c>
      <c r="D35" s="90" t="s">
        <v>53</v>
      </c>
      <c r="E35" s="85"/>
      <c r="F35" s="2"/>
      <c r="G35" s="7"/>
      <c r="H35" s="176" t="s">
        <v>100</v>
      </c>
      <c r="I35" s="185"/>
      <c r="J35" s="284">
        <f>+IF(J34&lt;&gt;"BF","",C35)</f>
        <v>0</v>
      </c>
      <c r="K35" s="7"/>
      <c r="L35" s="15"/>
      <c r="M35" s="176" t="s">
        <v>96</v>
      </c>
      <c r="N35" s="262"/>
      <c r="O35" s="241" t="str">
        <f>[1]PARAMETRE!A159</f>
        <v>ZH</v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</row>
    <row r="36" spans="1:84" ht="18" thickBot="1">
      <c r="A36" s="329" t="s">
        <v>46</v>
      </c>
      <c r="B36" s="200"/>
      <c r="C36" s="303" t="str">
        <f>IF(ISNUMBER(C35),"BF",C35)</f>
        <v>BF</v>
      </c>
      <c r="D36" s="143"/>
      <c r="E36" s="143"/>
      <c r="F36" s="2"/>
      <c r="G36" s="7"/>
      <c r="H36" s="176" t="s">
        <v>101</v>
      </c>
      <c r="I36" s="185"/>
      <c r="J36" s="284" t="str">
        <f>IF(J35="",[1]PARAMETRE!C101,"")</f>
        <v/>
      </c>
      <c r="K36" s="7"/>
      <c r="L36" s="196"/>
      <c r="M36" s="176" t="s">
        <v>97</v>
      </c>
      <c r="N36" s="262"/>
      <c r="O36" s="241">
        <f>IF(ISNUMBER(C95),C95,C96)</f>
        <v>0</v>
      </c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</row>
    <row r="37" spans="1:84" ht="18.75" outlineLevel="1">
      <c r="A37" s="329" t="s">
        <v>14</v>
      </c>
      <c r="B37" s="200"/>
      <c r="C37" s="169"/>
      <c r="D37" s="155"/>
      <c r="E37" s="156"/>
      <c r="F37" s="2"/>
      <c r="G37" s="7"/>
      <c r="H37" s="176" t="s">
        <v>102</v>
      </c>
      <c r="I37" s="185"/>
      <c r="J37" s="286" t="str">
        <f>IF(J35="",[1]PARAMETRE!A56,[1]PARAMETRE!C101)</f>
        <v xml:space="preserve">SECTEUR 15 </v>
      </c>
      <c r="K37" s="7"/>
      <c r="L37" s="237"/>
      <c r="M37" s="176" t="s">
        <v>143</v>
      </c>
      <c r="N37" s="262"/>
      <c r="O37" s="177" t="str">
        <f>IF(ISERROR(VLOOKUP(B94,[1]PARAMETRE!S403:T415,2,0)),"ERROR",VLOOKUP(B94,[1]PARAMETRE!S403:T415,2,0))</f>
        <v>ERROR</v>
      </c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</row>
    <row r="38" spans="1:84" ht="17.25" outlineLevel="1">
      <c r="A38" s="329" t="str">
        <f>IF(B4="COMPTE RETRAITE","N° DE PENSION (voire bulletin)","DATE DE PRISE DE SERVICE")</f>
        <v>DATE DE PRISE DE SERVICE</v>
      </c>
      <c r="B38" s="204"/>
      <c r="C38" s="168"/>
      <c r="D38" s="294"/>
      <c r="E38" s="144"/>
      <c r="F38" s="2"/>
      <c r="G38" s="7"/>
      <c r="H38" s="176" t="s">
        <v>103</v>
      </c>
      <c r="I38" s="185"/>
      <c r="J38" s="284" t="str">
        <f>IF(J35="",[1]PARAMETRE!A59,[1]PARAMETRE!A56)</f>
        <v>05 BP 6201 OUAGADOUGOU 05</v>
      </c>
      <c r="K38" s="7"/>
      <c r="L38" s="196"/>
      <c r="M38" s="176" t="s">
        <v>7</v>
      </c>
      <c r="N38" s="262"/>
      <c r="O38" s="182">
        <f>B95</f>
        <v>0</v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</row>
    <row r="39" spans="1:84" ht="18" outlineLevel="1" thickBot="1">
      <c r="A39" s="329" t="s">
        <v>18</v>
      </c>
      <c r="B39" s="336"/>
      <c r="C39" s="169"/>
      <c r="D39" s="82"/>
      <c r="E39" s="162"/>
      <c r="F39" s="2"/>
      <c r="G39" s="235"/>
      <c r="H39" s="176" t="s">
        <v>104</v>
      </c>
      <c r="I39" s="185"/>
      <c r="J39" s="284" t="str">
        <f>IF(J35="","",[1]PARAMETRE!A59)</f>
        <v>OUAGADOUGOU</v>
      </c>
      <c r="K39" s="7"/>
      <c r="L39" s="196"/>
      <c r="M39" s="176" t="s">
        <v>144</v>
      </c>
      <c r="N39" s="262"/>
      <c r="O39" s="192">
        <f>B96</f>
        <v>0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</row>
    <row r="40" spans="1:84" ht="17.25" outlineLevel="1">
      <c r="A40" s="329" t="s">
        <v>22</v>
      </c>
      <c r="B40" s="200"/>
      <c r="C40" s="229" t="s">
        <v>37</v>
      </c>
      <c r="D40" s="145"/>
      <c r="E40" s="146"/>
      <c r="F40" s="45"/>
      <c r="G40" s="15"/>
      <c r="H40" s="176" t="s">
        <v>121</v>
      </c>
      <c r="I40" s="185"/>
      <c r="J40" s="281"/>
      <c r="K40" s="7"/>
      <c r="L40" s="196"/>
      <c r="M40" s="257" t="s">
        <v>145</v>
      </c>
      <c r="N40" s="263"/>
      <c r="O40" s="258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</row>
    <row r="41" spans="1:84" ht="18" outlineLevel="1" thickBot="1">
      <c r="A41" s="329" t="s">
        <v>30</v>
      </c>
      <c r="B41" s="204"/>
      <c r="C41" s="240">
        <f>IF(LEN(RIB)&lt;2,CONCATENATE(0,,RIB),RIB)</f>
        <v>85</v>
      </c>
      <c r="D41" s="61"/>
      <c r="E41" s="62"/>
      <c r="F41" s="15"/>
      <c r="G41" s="15"/>
      <c r="H41" s="176" t="s">
        <v>105</v>
      </c>
      <c r="I41" s="185"/>
      <c r="J41" s="281" t="str">
        <f>[1]PARAMETRE!D110</f>
        <v>72585231</v>
      </c>
      <c r="K41" s="7"/>
      <c r="L41" s="15"/>
      <c r="M41" s="257" t="s">
        <v>145</v>
      </c>
      <c r="N41" s="263"/>
      <c r="O41" s="258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</row>
    <row r="42" spans="1:84" ht="18" outlineLevel="1" thickBot="1">
      <c r="A42" s="330" t="s">
        <v>34</v>
      </c>
      <c r="B42" s="204"/>
      <c r="C42" s="230" t="str">
        <f>IF(AND(B42&lt;&gt;"",E33=""),C41,"")</f>
        <v/>
      </c>
      <c r="D42" s="64"/>
      <c r="E42" s="62"/>
      <c r="F42" s="15"/>
      <c r="G42" s="15"/>
      <c r="H42" s="176" t="s">
        <v>106</v>
      </c>
      <c r="I42" s="185"/>
      <c r="J42" s="287" t="str">
        <f>IF(LEN(B27)&lt;8,"",B27)</f>
        <v/>
      </c>
      <c r="K42" s="7"/>
      <c r="L42" s="15"/>
      <c r="M42" s="257" t="s">
        <v>145</v>
      </c>
      <c r="N42" s="264"/>
      <c r="O42" s="259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</row>
    <row r="43" spans="1:84" ht="17.25" outlineLevel="1">
      <c r="A43" s="330" t="str">
        <f>IF(LEFT(DONNE!B4,1)="A","SAISIR LE COMPTE EPARGNE",IF(DONNE!B4="PEA","SAISIR LE N° DU COMPTE PEA",IF(B4="COMPTE EPARGNE MINEUR","N° COMPTE ORDONNATEUR SI VP","NE RIEN SAISIR DANS B43")))</f>
        <v>NE RIEN SAISIR DANS B43</v>
      </c>
      <c r="B43" s="204"/>
      <c r="C43" s="2"/>
      <c r="D43" s="147"/>
      <c r="E43" s="147"/>
      <c r="F43" s="15"/>
      <c r="G43" s="180"/>
      <c r="H43" s="176" t="s">
        <v>107</v>
      </c>
      <c r="I43" s="185"/>
      <c r="J43" s="281" t="str">
        <f>IF([1]PARAMETRE!D112="",J41,[1]PARAMETRE!D112)</f>
        <v>72585231</v>
      </c>
      <c r="K43" s="7"/>
      <c r="L43" s="180"/>
      <c r="M43" s="257" t="s">
        <v>145</v>
      </c>
      <c r="N43" s="263"/>
      <c r="O43" s="258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</row>
    <row r="44" spans="1:84" ht="18.75" outlineLevel="1">
      <c r="A44" s="330" t="str">
        <f>IF(DONNE!B4="COMPTE EPARGNE MINEUR","SAISIR N° IDP MANDATAIRE","N° IDP")</f>
        <v>N° IDP</v>
      </c>
      <c r="B44" s="204"/>
      <c r="C44" s="2"/>
      <c r="D44" s="148"/>
      <c r="E44" s="148"/>
      <c r="F44" s="15"/>
      <c r="G44" s="15"/>
      <c r="H44" s="176" t="s">
        <v>108</v>
      </c>
      <c r="I44" s="185"/>
      <c r="J44" s="281"/>
      <c r="K44" s="7"/>
      <c r="L44" s="15"/>
      <c r="M44" s="257" t="s">
        <v>146</v>
      </c>
      <c r="N44" s="263"/>
      <c r="O44" s="258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</row>
    <row r="45" spans="1:84" ht="17.25" outlineLevel="1">
      <c r="A45" s="330" t="str">
        <f>IF(OR(COUNTIF(B4,"*publique*")=1,COUNTIF(B4,"*FONXIONARIA*")=1),"NE RIEN SAISIR DANS B45","TITRE DU PREMIER RESPONSABLE")</f>
        <v>TITRE DU PREMIER RESPONSABLE</v>
      </c>
      <c r="B45" s="207"/>
      <c r="C45" s="2" t="s">
        <v>15</v>
      </c>
      <c r="D45" s="123"/>
      <c r="E45" s="123"/>
      <c r="F45" s="15"/>
      <c r="G45" s="15"/>
      <c r="H45" s="176" t="s">
        <v>11</v>
      </c>
      <c r="I45" s="185"/>
      <c r="J45" s="281" t="str">
        <f>LOWER(IF(COUNTIF(B29,"*@*")=1,B29,"NEANT"))</f>
        <v>neant</v>
      </c>
      <c r="K45" s="7"/>
      <c r="L45" s="15"/>
      <c r="M45" s="257" t="s">
        <v>20</v>
      </c>
      <c r="N45" s="263"/>
      <c r="O45" s="258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</row>
    <row r="46" spans="1:84" ht="17.25" outlineLevel="1">
      <c r="A46" s="331" t="s">
        <v>129</v>
      </c>
      <c r="B46" s="208"/>
      <c r="C46" s="2" t="s">
        <v>15</v>
      </c>
      <c r="D46" s="124"/>
      <c r="E46" s="124"/>
      <c r="F46" s="15"/>
      <c r="G46" s="15"/>
      <c r="H46" s="176" t="s">
        <v>109</v>
      </c>
      <c r="I46" s="185"/>
      <c r="J46" s="281">
        <f>B12</f>
        <v>0</v>
      </c>
      <c r="K46" s="7"/>
      <c r="L46" s="15"/>
      <c r="M46" s="257" t="s">
        <v>20</v>
      </c>
      <c r="N46" s="263"/>
      <c r="O46" s="258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</row>
    <row r="47" spans="1:84" ht="17.25" outlineLevel="1">
      <c r="A47" s="330" t="s">
        <v>21</v>
      </c>
      <c r="B47" s="209"/>
      <c r="C47" s="2"/>
      <c r="D47" s="45"/>
      <c r="E47" s="15"/>
      <c r="F47" s="180"/>
      <c r="G47" s="15"/>
      <c r="H47" s="176" t="s">
        <v>110</v>
      </c>
      <c r="I47" s="185"/>
      <c r="J47" s="284">
        <f>B30</f>
        <v>0</v>
      </c>
      <c r="K47" s="7"/>
      <c r="L47" s="15"/>
      <c r="M47" s="257" t="s">
        <v>20</v>
      </c>
      <c r="N47" s="263"/>
      <c r="O47" s="258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</row>
    <row r="48" spans="1:84" ht="17.25" outlineLevel="1">
      <c r="A48" s="330" t="s">
        <v>23</v>
      </c>
      <c r="B48" s="337"/>
      <c r="C48" s="2"/>
      <c r="D48" s="321"/>
      <c r="E48" s="322"/>
      <c r="F48" s="15"/>
      <c r="G48" s="15"/>
      <c r="H48" s="176" t="s">
        <v>6</v>
      </c>
      <c r="I48" s="185"/>
      <c r="J48" s="281">
        <f>B31</f>
        <v>0</v>
      </c>
      <c r="K48" s="7"/>
      <c r="L48" s="15"/>
      <c r="M48" s="176" t="s">
        <v>94</v>
      </c>
      <c r="N48" s="262"/>
      <c r="O48" s="192">
        <f>B97</f>
        <v>0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</row>
    <row r="49" spans="1:84" ht="18" outlineLevel="1" thickBot="1">
      <c r="A49" s="332" t="s">
        <v>28</v>
      </c>
      <c r="B49" s="210"/>
      <c r="C49" s="2"/>
      <c r="D49" s="149"/>
      <c r="E49" s="149"/>
      <c r="F49" s="15"/>
      <c r="G49" s="15"/>
      <c r="H49" s="176" t="s">
        <v>111</v>
      </c>
      <c r="I49" s="185"/>
      <c r="J49" s="281" t="str">
        <f>IF(AND(B32&gt;=35000,B32&lt;=50000),"de 35,000 a 50,000",IF(AND(B32&gt;50000,B32&lt;=100000),"de 50,000 a 100,000",IF(AND(B32&gt;100000,B32&lt;=200000),"de 100,000 a 200,000",IF(AND(B32&gt;200000,B32&lt;=350000),"de 200,000 a 350,000",IF(AND(B32&gt;350000,B32&lt;=500000),"de 350,000 a 500,000",IF(B32&gt;500000,"plus de 500,000","SANS REVENU FIXE"))))))</f>
        <v>SANS REVENU FIXE</v>
      </c>
      <c r="K49" s="7"/>
      <c r="L49" s="15"/>
      <c r="M49" s="257" t="s">
        <v>147</v>
      </c>
      <c r="N49" s="263"/>
      <c r="O49" s="258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</row>
    <row r="50" spans="1:84" ht="16.5" outlineLevel="1" thickTop="1">
      <c r="B50" s="20"/>
      <c r="C50" s="2"/>
      <c r="D50" s="45"/>
      <c r="E50" s="15"/>
      <c r="F50" s="15"/>
      <c r="G50" s="15"/>
      <c r="H50" s="176" t="s">
        <v>112</v>
      </c>
      <c r="I50" s="185"/>
      <c r="J50" s="281" t="str">
        <f>IF(ISERROR(VLOOKUP(B33,[1]PARAMETRE!S320:T323,2,0)),"ERROR",VLOOKUP(B33,[1]PARAMETRE!S320:T323,2,0))</f>
        <v>ERROR</v>
      </c>
      <c r="K50" s="7"/>
      <c r="L50" s="15"/>
      <c r="M50" s="257" t="s">
        <v>147</v>
      </c>
      <c r="N50" s="263"/>
      <c r="O50" s="258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</row>
    <row r="51" spans="1:84" ht="19.5" outlineLevel="1">
      <c r="A51" s="127"/>
      <c r="B51" s="52"/>
      <c r="C51" s="2"/>
      <c r="D51" s="8"/>
      <c r="E51" s="51"/>
      <c r="F51" s="15"/>
      <c r="G51" s="15"/>
      <c r="H51" s="176" t="s">
        <v>113</v>
      </c>
      <c r="I51" s="187"/>
      <c r="J51" s="281" t="str">
        <f>IF(B34&lt;&gt;"NEANT","O","N")</f>
        <v>O</v>
      </c>
      <c r="K51" s="7"/>
      <c r="L51" s="15"/>
      <c r="M51" s="257" t="s">
        <v>147</v>
      </c>
      <c r="N51" s="263"/>
      <c r="O51" s="258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</row>
    <row r="52" spans="1:84" ht="17.25" outlineLevel="1">
      <c r="C52" s="2" t="s">
        <v>15</v>
      </c>
      <c r="D52" s="65"/>
      <c r="E52" s="66"/>
      <c r="F52" s="15"/>
      <c r="G52" s="15"/>
      <c r="H52" s="176" t="s">
        <v>114</v>
      </c>
      <c r="I52" s="185"/>
      <c r="J52" s="281" t="str">
        <f>IF(J51="O","I","A")</f>
        <v>I</v>
      </c>
      <c r="K52" s="7"/>
      <c r="L52" s="15"/>
      <c r="M52" s="176" t="s">
        <v>148</v>
      </c>
      <c r="N52" s="262"/>
      <c r="O52" s="241" t="s">
        <v>72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</row>
    <row r="53" spans="1:84" ht="17.25" outlineLevel="1">
      <c r="C53" s="2"/>
      <c r="D53" s="67"/>
      <c r="E53" s="15"/>
      <c r="F53" s="15"/>
      <c r="G53" s="15"/>
      <c r="H53" s="176" t="s">
        <v>13</v>
      </c>
      <c r="I53" s="187"/>
      <c r="J53" s="281">
        <f>IF(B35&lt;&gt;"",B35,0)</f>
        <v>0</v>
      </c>
      <c r="K53" s="7"/>
      <c r="L53" s="15"/>
      <c r="M53" s="176" t="s">
        <v>85</v>
      </c>
      <c r="N53" s="262"/>
      <c r="O53" s="242">
        <f>[1]PARAMETRE!A175</f>
        <v>0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</row>
    <row r="54" spans="1:84" ht="18" outlineLevel="1" thickBot="1">
      <c r="C54" s="2"/>
      <c r="D54" s="55"/>
      <c r="E54" s="68"/>
      <c r="F54" s="15"/>
      <c r="G54" s="15"/>
      <c r="H54" s="186" t="s">
        <v>117</v>
      </c>
      <c r="I54" s="188"/>
      <c r="J54" s="288" t="str">
        <f>IF(ISERROR(VLOOKUP(B4,[1]PARAMETRE!V314:W323,2,0)),"ERROR",VLOOKUP(B4,[1]PARAMETRE!V314:W323,2,0))</f>
        <v>ERROR</v>
      </c>
      <c r="K54" s="7"/>
      <c r="L54" s="15"/>
      <c r="M54" s="176" t="s">
        <v>102</v>
      </c>
      <c r="N54" s="262"/>
      <c r="O54" s="241">
        <f>C119</f>
        <v>0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</row>
    <row r="55" spans="1:84" ht="19.5" outlineLevel="1" thickBot="1">
      <c r="C55" s="304"/>
      <c r="D55" s="128"/>
      <c r="E55" s="69"/>
      <c r="F55" s="15"/>
      <c r="G55" s="15"/>
      <c r="H55" s="15"/>
      <c r="I55" s="15"/>
      <c r="J55" s="15"/>
      <c r="K55" s="7"/>
      <c r="L55" s="15"/>
      <c r="M55" s="176" t="s">
        <v>2</v>
      </c>
      <c r="N55" s="262"/>
      <c r="O55" s="177" t="str">
        <f>+IF(O54&lt;&gt;"BF","",C118)</f>
        <v/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</row>
    <row r="56" spans="1:84" ht="19.5" outlineLevel="1" thickBot="1">
      <c r="A56" s="310" t="s">
        <v>152</v>
      </c>
      <c r="B56" s="311"/>
      <c r="C56" s="304"/>
      <c r="D56" s="70"/>
      <c r="E56" s="71"/>
      <c r="F56" s="15"/>
      <c r="G56" s="15"/>
      <c r="H56" s="15"/>
      <c r="I56" s="15"/>
      <c r="J56" s="15"/>
      <c r="K56" s="7"/>
      <c r="L56" s="15"/>
      <c r="M56" s="176" t="s">
        <v>18</v>
      </c>
      <c r="N56" s="262"/>
      <c r="O56" s="177">
        <f>IF(O55="",[1]PARAMETRE!C175,"")</f>
        <v>0</v>
      </c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</row>
    <row r="57" spans="1:84" ht="20.25" outlineLevel="1" thickBot="1">
      <c r="A57" s="129"/>
      <c r="B57" s="53"/>
      <c r="C57" s="136"/>
      <c r="D57" s="150"/>
      <c r="E57" s="150"/>
      <c r="F57" s="15"/>
      <c r="G57" s="15"/>
      <c r="H57" s="15"/>
      <c r="I57" s="15"/>
      <c r="J57" s="15"/>
      <c r="K57" s="7"/>
      <c r="L57" s="15"/>
      <c r="M57" s="176" t="s">
        <v>149</v>
      </c>
      <c r="N57" s="262"/>
      <c r="O57" s="243" t="str">
        <f>IF(O55="",[1]PARAMETRE!A130,[1]PARAMETRE!C175)</f>
        <v>I4</v>
      </c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</row>
    <row r="58" spans="1:84" ht="20.25" outlineLevel="1" thickTop="1" thickBot="1">
      <c r="A58" s="25" t="s">
        <v>36</v>
      </c>
      <c r="B58" s="31" t="s">
        <v>151</v>
      </c>
      <c r="C58" s="304" t="s">
        <v>15</v>
      </c>
      <c r="D58" s="48"/>
      <c r="E58" s="48"/>
      <c r="F58" s="15"/>
      <c r="G58" s="15"/>
      <c r="H58" s="15"/>
      <c r="I58" s="15"/>
      <c r="J58" s="15"/>
      <c r="K58" s="7"/>
      <c r="L58" s="15"/>
      <c r="M58" s="176" t="s">
        <v>105</v>
      </c>
      <c r="N58" s="262"/>
      <c r="O58" s="177">
        <f>[1]PARAMETRE!D184</f>
        <v>0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</row>
    <row r="59" spans="1:84" ht="18.75" outlineLevel="1" thickTop="1" thickBot="1">
      <c r="A59" s="22" t="s">
        <v>42</v>
      </c>
      <c r="B59" s="246" t="str">
        <f>IF(COUNTIF(B4,"*MINEUR*")=1,B5,"")</f>
        <v/>
      </c>
      <c r="C59" s="304"/>
      <c r="D59" s="48"/>
      <c r="E59" s="48"/>
      <c r="F59" s="15"/>
      <c r="G59" s="15"/>
      <c r="H59" s="15"/>
      <c r="I59" s="15"/>
      <c r="J59" s="15"/>
      <c r="K59" s="7"/>
      <c r="L59" s="15"/>
      <c r="M59" s="176" t="s">
        <v>106</v>
      </c>
      <c r="N59" s="262"/>
      <c r="O59" s="231" t="str">
        <f>IF(LEN(B101)&lt;8,"",B101)</f>
        <v/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</row>
    <row r="60" spans="1:84" ht="17.25" outlineLevel="1">
      <c r="A60" s="23" t="s">
        <v>63</v>
      </c>
      <c r="B60" s="224"/>
      <c r="C60" s="247" t="s">
        <v>73</v>
      </c>
      <c r="E60" s="48"/>
      <c r="F60" s="15"/>
      <c r="G60" s="15"/>
      <c r="H60" s="193"/>
      <c r="I60" s="193"/>
      <c r="J60" s="193"/>
      <c r="K60" s="7"/>
      <c r="L60" s="15"/>
      <c r="M60" s="176" t="s">
        <v>107</v>
      </c>
      <c r="N60" s="262"/>
      <c r="O60" s="177">
        <f>IF([1]PARAMETRE!D186="",O58,[1]PARAMETRE!D186)</f>
        <v>0</v>
      </c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</row>
    <row r="61" spans="1:84" ht="18" outlineLevel="1" thickBot="1">
      <c r="A61" s="23" t="s">
        <v>3</v>
      </c>
      <c r="B61" s="249" t="str">
        <f>IF(COUNTIF(B4,"*MINEUR*")=1,"ENFANT MINEUR","")</f>
        <v/>
      </c>
      <c r="C61" s="251" t="str">
        <f>+IF(ISERROR(VLOOKUP(B65,[1]PARAMETRE!U101:X402,3,0)),"ERROR",VLOOKUP(B65,[1]PARAMETRE!U101:X402,3,0))</f>
        <v>ERROR</v>
      </c>
      <c r="E61" s="134"/>
      <c r="F61" s="15"/>
      <c r="G61" s="15"/>
      <c r="H61" s="194"/>
      <c r="I61" s="195"/>
      <c r="J61" s="196"/>
      <c r="K61" s="7"/>
      <c r="L61" s="15"/>
      <c r="M61" s="176" t="s">
        <v>108</v>
      </c>
      <c r="N61" s="262"/>
      <c r="O61" s="177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</row>
    <row r="62" spans="1:84" ht="18" outlineLevel="1" thickBot="1">
      <c r="A62" s="23" t="s">
        <v>48</v>
      </c>
      <c r="B62" s="219"/>
      <c r="C62" s="251" t="str">
        <f>+IF(ISERROR(VLOOKUP(B65,[1]PARAMETRE!U101:X402,4,0)),"ERROR",VLOOKUP(B65,[1]PARAMETRE!U101:X402,4,0))</f>
        <v>ERROR</v>
      </c>
      <c r="E62" s="48"/>
      <c r="F62" s="15"/>
      <c r="G62" s="15"/>
      <c r="H62" s="194"/>
      <c r="I62" s="195"/>
      <c r="J62" s="196"/>
      <c r="K62" s="7"/>
      <c r="L62" s="15"/>
      <c r="M62" s="179" t="s">
        <v>11</v>
      </c>
      <c r="N62" s="265"/>
      <c r="O62" s="198" t="str">
        <f>LOWER(IF(COUNTIF(B103,"*@*")=1,B103,""))</f>
        <v/>
      </c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</row>
    <row r="63" spans="1:84" ht="17.25" outlineLevel="1">
      <c r="A63" s="23" t="s">
        <v>49</v>
      </c>
      <c r="B63" s="220"/>
      <c r="C63" s="136"/>
      <c r="E63" s="63"/>
      <c r="F63" s="15"/>
      <c r="G63" s="15"/>
      <c r="H63" s="194"/>
      <c r="I63" s="195"/>
      <c r="J63" s="196"/>
      <c r="K63" s="7"/>
      <c r="L63" s="15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</row>
    <row r="64" spans="1:84" ht="17.25" outlineLevel="1">
      <c r="A64" s="23" t="s">
        <v>1</v>
      </c>
      <c r="B64" s="220"/>
      <c r="C64" s="304"/>
      <c r="D64" s="19"/>
      <c r="E64" s="19"/>
      <c r="F64" s="15"/>
      <c r="G64" s="15"/>
      <c r="H64" s="194"/>
      <c r="I64" s="195"/>
      <c r="J64" s="196"/>
      <c r="K64" s="7"/>
      <c r="L64" s="15"/>
      <c r="M64" s="16"/>
      <c r="N64" s="16"/>
      <c r="O64" s="16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</row>
    <row r="65" spans="1:84" ht="17.25" outlineLevel="1">
      <c r="A65" s="23" t="s">
        <v>16</v>
      </c>
      <c r="B65" s="249">
        <f>B17</f>
        <v>0</v>
      </c>
      <c r="C65" s="304"/>
      <c r="D65" s="44"/>
      <c r="E65" s="44"/>
      <c r="F65" s="44"/>
      <c r="G65" s="44"/>
      <c r="H65" s="194"/>
      <c r="I65" s="195"/>
      <c r="J65" s="196"/>
      <c r="K65" s="7"/>
      <c r="L65" s="15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</row>
    <row r="66" spans="1:84" ht="17.25" outlineLevel="1">
      <c r="A66" s="23" t="s">
        <v>7</v>
      </c>
      <c r="B66" s="221"/>
      <c r="C66" s="136"/>
      <c r="D66" s="133"/>
      <c r="E66" s="47"/>
      <c r="F66" s="47"/>
      <c r="G66" s="301"/>
      <c r="H66" s="194"/>
      <c r="I66" s="195"/>
      <c r="J66" s="196"/>
      <c r="K66" s="7"/>
      <c r="L66" s="15"/>
      <c r="M66" s="252"/>
      <c r="N66" s="195"/>
      <c r="O66" s="25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</row>
    <row r="67" spans="1:84" ht="17.25" outlineLevel="1">
      <c r="A67" s="23" t="s">
        <v>8</v>
      </c>
      <c r="B67" s="222"/>
      <c r="C67" s="304"/>
      <c r="D67" s="43"/>
      <c r="E67" s="47"/>
      <c r="F67" s="47"/>
      <c r="G67" s="43"/>
      <c r="H67" s="197"/>
      <c r="I67" s="195"/>
      <c r="J67" s="196"/>
      <c r="K67" s="7"/>
      <c r="L67" s="15"/>
      <c r="M67" s="252"/>
      <c r="N67" s="195"/>
      <c r="O67" s="196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</row>
    <row r="68" spans="1:84" ht="17.25" outlineLevel="1">
      <c r="A68" s="23" t="s">
        <v>26</v>
      </c>
      <c r="B68" s="171" t="str">
        <f>IF(COUNTIF(B4,"*MINEUR*")=1,"BULLETIN DE NAISSANCE","")</f>
        <v/>
      </c>
      <c r="C68" s="304"/>
      <c r="D68" s="43"/>
      <c r="E68" s="47"/>
      <c r="F68" s="47"/>
      <c r="G68" s="15"/>
      <c r="H68" s="194"/>
      <c r="I68" s="195"/>
      <c r="J68" s="196"/>
      <c r="K68" s="7"/>
      <c r="L68" s="15"/>
      <c r="M68" s="252"/>
      <c r="N68" s="195"/>
      <c r="O68" s="253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</row>
    <row r="69" spans="1:84" ht="17.25" outlineLevel="1">
      <c r="A69" s="23" t="s">
        <v>27</v>
      </c>
      <c r="B69" s="221"/>
      <c r="C69" s="136"/>
      <c r="D69" s="43"/>
      <c r="E69" s="301"/>
      <c r="F69" s="47"/>
      <c r="G69" s="15"/>
      <c r="H69" s="194"/>
      <c r="I69" s="195"/>
      <c r="J69" s="196"/>
      <c r="K69" s="7"/>
      <c r="L69" s="15"/>
      <c r="M69" s="252"/>
      <c r="N69" s="195"/>
      <c r="O69" s="253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</row>
    <row r="70" spans="1:84" ht="17.25" outlineLevel="1">
      <c r="A70" s="23" t="s">
        <v>4</v>
      </c>
      <c r="B70" s="221"/>
      <c r="C70" s="304"/>
      <c r="D70" s="43"/>
      <c r="E70" s="47"/>
      <c r="F70" s="47"/>
      <c r="G70" s="15"/>
      <c r="H70" s="194"/>
      <c r="I70" s="195"/>
      <c r="J70" s="196"/>
      <c r="K70" s="7"/>
      <c r="L70" s="15"/>
      <c r="M70" s="252"/>
      <c r="N70" s="195"/>
      <c r="O70" s="253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</row>
    <row r="71" spans="1:84" ht="17.25" outlineLevel="1">
      <c r="A71" s="23" t="s">
        <v>5</v>
      </c>
      <c r="B71" s="244" t="e">
        <f>DATE(YEAR([1]PARAMETRE!C174)+99,MONTH([1]PARAMETRE!C174),DAY([1]PARAMETRE!C174)-1)</f>
        <v>#VALUE!</v>
      </c>
      <c r="C71" s="304"/>
      <c r="D71" s="43"/>
      <c r="E71" s="47"/>
      <c r="F71" s="47"/>
      <c r="G71" s="15"/>
      <c r="H71" s="194"/>
      <c r="I71" s="195"/>
      <c r="J71" s="196"/>
      <c r="K71" s="7"/>
      <c r="L71" s="15"/>
      <c r="M71" s="252"/>
      <c r="N71" s="195"/>
      <c r="O71" s="253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</row>
    <row r="72" spans="1:84" ht="17.25" outlineLevel="1">
      <c r="A72" s="23" t="s">
        <v>50</v>
      </c>
      <c r="B72" s="223"/>
      <c r="C72" s="136"/>
      <c r="D72" s="43"/>
      <c r="E72" s="47"/>
      <c r="F72" s="47"/>
      <c r="G72" s="15"/>
      <c r="H72" s="194"/>
      <c r="I72" s="195"/>
      <c r="J72" s="196"/>
      <c r="K72" s="7"/>
      <c r="L72" s="15"/>
      <c r="M72" s="252"/>
      <c r="N72" s="195"/>
      <c r="O72" s="253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</row>
    <row r="73" spans="1:84" ht="17.25">
      <c r="A73" s="23" t="s">
        <v>45</v>
      </c>
      <c r="B73" s="171" t="str">
        <f>IF(COUNTIF(B4,"*MINEUR*")=1,"S/C"&amp;B25,"")</f>
        <v/>
      </c>
      <c r="C73" s="304"/>
      <c r="D73" s="43"/>
      <c r="E73" s="301"/>
      <c r="F73" s="306"/>
      <c r="G73" s="15"/>
      <c r="H73" s="194"/>
      <c r="I73" s="195"/>
      <c r="J73" s="196"/>
      <c r="K73" s="7"/>
      <c r="L73" s="15"/>
      <c r="M73" s="252"/>
      <c r="N73" s="195"/>
      <c r="O73" s="253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</row>
    <row r="74" spans="1:84" ht="17.25">
      <c r="A74" s="23" t="s">
        <v>2</v>
      </c>
      <c r="B74" s="171" t="str">
        <f>IF(COUNTIF(B4,"*MINEUR*")=1,"S/C"&amp;B26,"")</f>
        <v/>
      </c>
      <c r="C74" s="130"/>
      <c r="D74" s="43"/>
      <c r="E74" s="43"/>
      <c r="F74" s="15"/>
      <c r="G74" s="15"/>
      <c r="H74" s="194"/>
      <c r="I74" s="195"/>
      <c r="J74" s="196"/>
      <c r="K74" s="7"/>
      <c r="L74" s="15"/>
      <c r="M74" s="15"/>
      <c r="N74" s="15"/>
      <c r="O74" s="254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</row>
    <row r="75" spans="1:84" ht="17.25">
      <c r="A75" s="23" t="s">
        <v>17</v>
      </c>
      <c r="B75" s="171" t="str">
        <f>+IF(ISERROR(VLOOKUP(B65,[1]PARAMETRE!U101:X302,2,0)),"",VLOOKUP(B65,[1]PARAMETRE!U101:X302,2,0))</f>
        <v/>
      </c>
      <c r="C75" s="18"/>
      <c r="D75" s="43"/>
      <c r="E75" s="43"/>
      <c r="F75" s="15"/>
      <c r="G75" s="15"/>
      <c r="K75" s="7"/>
      <c r="L75" s="15"/>
      <c r="M75" s="15"/>
      <c r="N75" s="15"/>
      <c r="O75" s="15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</row>
    <row r="76" spans="1:84" s="306" customFormat="1" ht="17.25">
      <c r="A76" s="23" t="s">
        <v>31</v>
      </c>
      <c r="B76" s="289" t="str">
        <f>IF(COUNTIF(B4,"*MINEUR*")=1,"S/C"&amp;B28,"")</f>
        <v/>
      </c>
      <c r="C76" s="130"/>
      <c r="D76" s="45"/>
      <c r="E76" s="43"/>
      <c r="F76" s="15"/>
      <c r="G76" s="15"/>
      <c r="K76" s="7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</row>
    <row r="77" spans="1:84" s="306" customFormat="1" ht="18" customHeight="1" thickBot="1">
      <c r="A77" s="24" t="s">
        <v>18</v>
      </c>
      <c r="B77" s="245" t="str">
        <f>IF(B73&lt;&gt;"",B39,"")</f>
        <v/>
      </c>
      <c r="C77" s="18"/>
      <c r="D77" s="135"/>
      <c r="E77" s="135"/>
      <c r="F77" s="135"/>
      <c r="G77" s="135"/>
      <c r="K77" s="7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</row>
    <row r="78" spans="1:84" s="306" customFormat="1" ht="16.5" thickTop="1">
      <c r="B78" s="132"/>
      <c r="C78" s="18"/>
      <c r="D78" s="50"/>
      <c r="E78" s="72"/>
      <c r="F78" s="50"/>
      <c r="G78" s="305"/>
      <c r="K78" s="7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</row>
    <row r="79" spans="1:84" ht="15.75">
      <c r="B79" s="56"/>
      <c r="C79" s="28"/>
      <c r="D79" s="50" t="str">
        <f>MID(D74,1,D78)</f>
        <v/>
      </c>
      <c r="E79" s="72"/>
      <c r="F79" s="50"/>
      <c r="G79" s="305"/>
      <c r="K79" s="7"/>
      <c r="O79" s="15"/>
      <c r="P79" s="15"/>
      <c r="Q79" s="15"/>
      <c r="R79" s="15"/>
      <c r="S79" s="15"/>
      <c r="T79" s="15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</row>
    <row r="80" spans="1:84" ht="15.75">
      <c r="A80" s="56"/>
      <c r="B80" s="56"/>
      <c r="C80" s="28"/>
      <c r="D80" s="50"/>
      <c r="E80" s="72"/>
      <c r="F80" s="50"/>
      <c r="G80" s="305"/>
      <c r="K80" s="7"/>
      <c r="O80" s="15"/>
      <c r="P80" s="15"/>
      <c r="Q80" s="15"/>
      <c r="R80" s="15"/>
      <c r="S80" s="15"/>
      <c r="T80" s="15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</row>
    <row r="81" spans="1:84" ht="15.75">
      <c r="A81" s="56"/>
      <c r="B81" s="56"/>
      <c r="C81" s="28"/>
      <c r="D81" s="50"/>
      <c r="E81" s="72"/>
      <c r="F81" s="50"/>
      <c r="G81" s="305"/>
      <c r="K81" s="7"/>
      <c r="L81" s="15"/>
      <c r="M81" s="15"/>
      <c r="N81" s="15"/>
      <c r="O81" s="15"/>
      <c r="P81" s="15"/>
      <c r="Q81" s="15"/>
      <c r="R81" s="15"/>
      <c r="S81" s="15"/>
      <c r="T81" s="15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</row>
    <row r="82" spans="1:84" ht="15.75">
      <c r="A82" s="56"/>
      <c r="B82" s="56"/>
      <c r="C82" s="28"/>
      <c r="D82" s="50"/>
      <c r="E82" s="72"/>
      <c r="F82" s="50"/>
      <c r="G82" s="305"/>
      <c r="K82" s="7"/>
      <c r="L82" s="15"/>
      <c r="M82" s="15"/>
      <c r="N82" s="15"/>
      <c r="O82" s="15"/>
      <c r="P82" s="15"/>
      <c r="Q82" s="15"/>
      <c r="R82" s="15"/>
      <c r="S82" s="15"/>
      <c r="T82" s="15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</row>
    <row r="83" spans="1:84" ht="15.75">
      <c r="A83" s="56"/>
      <c r="B83" s="56"/>
      <c r="C83" s="28"/>
      <c r="D83" s="50"/>
      <c r="E83" s="72"/>
      <c r="F83" s="50"/>
      <c r="G83" s="305"/>
      <c r="K83" s="7"/>
      <c r="L83" s="15"/>
      <c r="M83" s="15"/>
      <c r="N83" s="15"/>
      <c r="O83" s="15"/>
      <c r="P83" s="15"/>
      <c r="Q83" s="15"/>
      <c r="R83" s="15"/>
      <c r="S83" s="15"/>
      <c r="T83" s="15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</row>
    <row r="84" spans="1:84" ht="15.75">
      <c r="A84" s="56"/>
      <c r="B84" s="56"/>
      <c r="C84" s="28"/>
      <c r="D84" s="50"/>
      <c r="E84" s="72"/>
      <c r="F84" s="50"/>
      <c r="G84" s="305"/>
      <c r="K84" s="7"/>
      <c r="L84" s="15"/>
      <c r="M84" s="15"/>
      <c r="N84" s="15"/>
      <c r="O84" s="15"/>
      <c r="P84" s="15"/>
      <c r="Q84" s="15"/>
      <c r="R84" s="15"/>
      <c r="S84" s="15"/>
      <c r="T84" s="15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</row>
    <row r="85" spans="1:84" ht="15.75">
      <c r="A85" s="57"/>
      <c r="B85" s="57"/>
      <c r="C85" s="28"/>
      <c r="D85" s="50"/>
      <c r="E85" s="72"/>
      <c r="F85" s="50"/>
      <c r="G85" s="305"/>
      <c r="K85" s="7"/>
      <c r="L85" s="15"/>
      <c r="M85" s="15"/>
      <c r="N85" s="15"/>
      <c r="O85" s="15"/>
      <c r="P85" s="15"/>
      <c r="Q85" s="15"/>
      <c r="R85" s="15"/>
      <c r="S85" s="15"/>
      <c r="T85" s="15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</row>
    <row r="86" spans="1:84" ht="15.75">
      <c r="A86" s="57"/>
      <c r="B86" s="57"/>
      <c r="C86" s="28"/>
      <c r="D86" s="50"/>
      <c r="E86" s="72"/>
      <c r="F86" s="50"/>
      <c r="G86" s="305"/>
      <c r="K86" s="7"/>
      <c r="L86" s="15"/>
      <c r="M86" s="15"/>
      <c r="N86" s="15"/>
      <c r="O86" s="15"/>
      <c r="P86" s="15"/>
      <c r="Q86" s="15"/>
      <c r="R86" s="15"/>
      <c r="S86" s="15"/>
      <c r="T86" s="15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</row>
    <row r="87" spans="1:84" ht="17.25">
      <c r="A87" s="58"/>
      <c r="B87" s="58"/>
      <c r="C87" s="28"/>
      <c r="D87" s="50"/>
      <c r="E87" s="72"/>
      <c r="F87" s="50"/>
      <c r="G87" s="305"/>
      <c r="K87" s="7"/>
      <c r="L87" s="15"/>
      <c r="M87" s="15"/>
      <c r="N87" s="15"/>
      <c r="O87" s="15"/>
      <c r="P87" s="15"/>
      <c r="Q87" s="15"/>
      <c r="R87" s="15"/>
      <c r="S87" s="15"/>
      <c r="T87" s="15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</row>
    <row r="88" spans="1:84" ht="15.75">
      <c r="A88" s="56"/>
      <c r="B88" s="56"/>
      <c r="C88" s="28"/>
      <c r="D88" s="50"/>
      <c r="E88" s="72"/>
      <c r="F88" s="50"/>
      <c r="G88" s="305"/>
      <c r="K88" s="7"/>
      <c r="L88" s="15"/>
      <c r="M88" s="15"/>
      <c r="N88" s="15"/>
      <c r="O88" s="15"/>
      <c r="P88" s="15"/>
      <c r="Q88" s="15"/>
      <c r="R88" s="15"/>
      <c r="S88" s="15"/>
      <c r="T88" s="15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</row>
    <row r="89" spans="1:84" ht="19.5">
      <c r="A89" s="127"/>
      <c r="B89" s="56"/>
      <c r="C89" s="28"/>
      <c r="D89" s="50"/>
      <c r="E89" s="72"/>
      <c r="F89" s="50"/>
      <c r="G89" s="305"/>
      <c r="K89" s="7"/>
      <c r="L89" s="15"/>
      <c r="M89" s="15"/>
      <c r="N89" s="15"/>
      <c r="O89" s="15"/>
      <c r="P89" s="15"/>
      <c r="Q89" s="15"/>
      <c r="R89" s="15"/>
      <c r="S89" s="15"/>
      <c r="T89" s="15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</row>
    <row r="90" spans="1:84" ht="15.75">
      <c r="A90" s="128"/>
      <c r="B90" s="56"/>
      <c r="C90" s="28"/>
      <c r="D90" s="50"/>
      <c r="E90" s="72"/>
      <c r="F90" s="50"/>
      <c r="G90" s="305"/>
      <c r="K90" s="7"/>
      <c r="L90" s="15"/>
      <c r="M90" s="15"/>
      <c r="N90" s="15"/>
      <c r="O90" s="15"/>
      <c r="P90" s="15"/>
      <c r="Q90" s="15"/>
      <c r="R90" s="15"/>
      <c r="S90" s="15"/>
      <c r="T90" s="15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</row>
    <row r="91" spans="1:84" ht="15.75">
      <c r="A91" s="129"/>
      <c r="B91" s="56"/>
      <c r="C91" s="28"/>
      <c r="D91" s="50"/>
      <c r="E91" s="72"/>
      <c r="F91" s="50"/>
      <c r="G91" s="305"/>
      <c r="K91" s="7"/>
      <c r="L91" s="15"/>
      <c r="M91" s="15"/>
      <c r="N91" s="15"/>
      <c r="O91" s="15"/>
      <c r="P91" s="15"/>
      <c r="Q91" s="15"/>
      <c r="R91" s="15"/>
      <c r="S91" s="15"/>
      <c r="T91" s="15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</row>
    <row r="92" spans="1:84" ht="15.75">
      <c r="A92" s="57"/>
      <c r="B92" s="56"/>
      <c r="C92" s="28"/>
      <c r="D92" s="50"/>
      <c r="E92" s="72"/>
      <c r="F92" s="50"/>
      <c r="G92" s="305"/>
      <c r="K92" s="7"/>
      <c r="L92" s="15"/>
      <c r="M92" s="15"/>
      <c r="N92" s="15"/>
      <c r="O92" s="15"/>
      <c r="P92" s="15"/>
      <c r="Q92" s="15"/>
      <c r="R92" s="15"/>
      <c r="S92" s="15"/>
      <c r="T92" s="15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</row>
    <row r="93" spans="1:84" ht="15.75">
      <c r="A93" s="56"/>
      <c r="B93" s="56"/>
      <c r="C93" s="28"/>
      <c r="D93" s="50"/>
      <c r="E93" s="72"/>
      <c r="F93" s="50"/>
      <c r="G93" s="305"/>
      <c r="K93" s="7"/>
      <c r="L93" s="15"/>
      <c r="M93" s="15"/>
      <c r="N93" s="15"/>
      <c r="O93" s="15"/>
      <c r="P93" s="15"/>
      <c r="Q93" s="15"/>
      <c r="R93" s="15"/>
      <c r="S93" s="15"/>
      <c r="T93" s="15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</row>
    <row r="94" spans="1:84" ht="15.75">
      <c r="A94" s="56"/>
      <c r="B94" s="57"/>
      <c r="C94" s="28"/>
      <c r="D94" s="50"/>
      <c r="E94" s="72"/>
      <c r="F94" s="50"/>
      <c r="G94" s="305"/>
      <c r="K94" s="7"/>
      <c r="L94" s="15"/>
      <c r="M94" s="15"/>
      <c r="N94" s="15"/>
      <c r="O94" s="15"/>
      <c r="P94" s="15"/>
      <c r="Q94" s="15"/>
      <c r="R94" s="15"/>
      <c r="S94" s="15"/>
      <c r="T94" s="15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</row>
    <row r="95" spans="1:84" ht="15.75">
      <c r="A95" s="56"/>
      <c r="B95" s="57"/>
      <c r="C95" s="28"/>
      <c r="D95" s="50"/>
      <c r="E95" s="72"/>
      <c r="F95" s="50"/>
      <c r="G95" s="305"/>
      <c r="K95" s="7"/>
      <c r="L95" s="15"/>
      <c r="M95" s="15"/>
      <c r="N95" s="15"/>
      <c r="O95" s="15"/>
      <c r="P95" s="15"/>
      <c r="Q95" s="15"/>
      <c r="R95" s="15"/>
      <c r="S95" s="15"/>
      <c r="T95" s="15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</row>
    <row r="96" spans="1:84" ht="15.75">
      <c r="A96" s="56"/>
      <c r="B96" s="57"/>
      <c r="C96" s="28"/>
      <c r="D96" s="43"/>
      <c r="E96" s="72"/>
      <c r="F96" s="43"/>
      <c r="G96" s="305"/>
      <c r="K96" s="7"/>
      <c r="L96" s="15"/>
      <c r="M96" s="15"/>
      <c r="N96" s="15"/>
      <c r="O96" s="15"/>
      <c r="P96" s="15"/>
      <c r="Q96" s="15"/>
      <c r="R96" s="15"/>
      <c r="S96" s="15"/>
      <c r="T96" s="15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</row>
    <row r="97" spans="1:84" ht="15.75">
      <c r="A97" s="56"/>
      <c r="B97" s="57"/>
      <c r="C97" s="28"/>
      <c r="D97" s="43"/>
      <c r="E97" s="300"/>
      <c r="F97" s="43"/>
      <c r="G97" s="305"/>
      <c r="K97" s="7"/>
      <c r="L97" s="15"/>
      <c r="M97" s="15"/>
      <c r="N97" s="15"/>
      <c r="O97" s="15"/>
      <c r="P97" s="15"/>
      <c r="Q97" s="15"/>
      <c r="R97" s="15"/>
      <c r="S97" s="15"/>
      <c r="T97" s="15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</row>
    <row r="98" spans="1:84" ht="15.75">
      <c r="A98" s="56"/>
      <c r="B98" s="57"/>
      <c r="C98" s="28"/>
      <c r="D98" s="43"/>
      <c r="E98" s="300"/>
      <c r="F98" s="43"/>
      <c r="G98" s="305"/>
      <c r="K98" s="7"/>
      <c r="L98" s="15"/>
      <c r="M98" s="15"/>
      <c r="N98" s="15"/>
      <c r="O98" s="15"/>
      <c r="P98" s="15"/>
      <c r="Q98" s="15"/>
      <c r="R98" s="15"/>
      <c r="S98" s="15"/>
      <c r="T98" s="15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</row>
    <row r="99" spans="1:84" ht="15.75">
      <c r="A99" s="56"/>
      <c r="B99" s="57"/>
      <c r="C99" s="28"/>
      <c r="D99" s="43"/>
      <c r="E99" s="300"/>
      <c r="F99" s="43"/>
      <c r="G99" s="305"/>
      <c r="K99" s="7"/>
      <c r="L99" s="15"/>
      <c r="M99" s="15"/>
      <c r="N99" s="15"/>
      <c r="O99" s="15"/>
      <c r="P99" s="15"/>
      <c r="Q99" s="15"/>
      <c r="R99" s="15"/>
      <c r="S99" s="15"/>
      <c r="T99" s="15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</row>
    <row r="100" spans="1:84" ht="15.75">
      <c r="A100" s="56"/>
      <c r="B100" s="57"/>
      <c r="C100" s="28"/>
      <c r="D100" s="43"/>
      <c r="E100" s="300"/>
      <c r="F100" s="43"/>
      <c r="G100" s="305"/>
      <c r="K100" s="7"/>
      <c r="L100" s="15"/>
      <c r="M100" s="15"/>
      <c r="N100" s="15"/>
      <c r="O100" s="15"/>
      <c r="P100" s="15"/>
      <c r="Q100" s="15"/>
      <c r="R100" s="15"/>
      <c r="S100" s="15"/>
      <c r="T100" s="15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</row>
    <row r="101" spans="1:84" ht="15.75">
      <c r="A101" s="56"/>
      <c r="B101" s="57"/>
      <c r="C101" s="28"/>
      <c r="D101" s="43"/>
      <c r="E101" s="300"/>
      <c r="F101" s="43"/>
      <c r="G101" s="305"/>
      <c r="K101" s="7"/>
      <c r="L101" s="15"/>
      <c r="M101" s="15"/>
      <c r="N101" s="15"/>
      <c r="O101" s="15"/>
      <c r="P101" s="15"/>
      <c r="Q101" s="15"/>
      <c r="R101" s="15"/>
      <c r="S101" s="15"/>
      <c r="T101" s="15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</row>
    <row r="102" spans="1:84" ht="15.75">
      <c r="A102" s="56"/>
      <c r="B102" s="57"/>
      <c r="C102" s="7"/>
      <c r="D102" s="15"/>
      <c r="E102" s="15"/>
      <c r="F102" s="15"/>
      <c r="G102" s="15"/>
      <c r="K102" s="7"/>
      <c r="L102" s="15"/>
      <c r="M102" s="15"/>
      <c r="N102" s="15"/>
      <c r="O102" s="15"/>
      <c r="P102" s="15"/>
      <c r="Q102" s="15"/>
      <c r="R102" s="15"/>
      <c r="S102" s="15"/>
      <c r="T102" s="15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</row>
    <row r="103" spans="1:84" ht="16.5" thickBot="1">
      <c r="A103" s="56"/>
      <c r="B103" s="57"/>
      <c r="C103" s="7"/>
      <c r="D103" s="73"/>
      <c r="E103" s="73"/>
      <c r="F103" s="73"/>
      <c r="G103" s="73"/>
      <c r="K103" s="7"/>
      <c r="L103" s="15"/>
      <c r="M103" s="15"/>
      <c r="N103" s="15"/>
      <c r="O103" s="15"/>
      <c r="P103" s="15"/>
      <c r="Q103" s="15"/>
      <c r="R103" s="15"/>
      <c r="S103" s="15"/>
      <c r="T103" s="15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</row>
    <row r="104" spans="1:84" ht="19.5" thickBot="1">
      <c r="A104" s="310" t="s">
        <v>65</v>
      </c>
      <c r="B104" s="311"/>
      <c r="C104" s="7"/>
      <c r="D104" s="74"/>
      <c r="E104" s="75"/>
      <c r="F104" s="76"/>
      <c r="G104" s="77"/>
      <c r="K104" s="7"/>
      <c r="L104" s="15"/>
      <c r="M104" s="15"/>
      <c r="N104" s="15"/>
      <c r="O104" s="15"/>
      <c r="P104" s="15"/>
      <c r="Q104" s="15"/>
      <c r="R104" s="15"/>
      <c r="S104" s="15"/>
      <c r="T104" s="15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</row>
    <row r="105" spans="1:84" ht="16.5" thickBot="1">
      <c r="A105" s="56"/>
      <c r="B105" s="57"/>
      <c r="C105" s="7"/>
      <c r="D105" s="74"/>
      <c r="E105" s="78"/>
      <c r="F105" s="79"/>
      <c r="G105" s="80"/>
      <c r="K105" s="7"/>
      <c r="L105" s="15"/>
      <c r="M105" s="15"/>
      <c r="N105" s="15"/>
      <c r="O105" s="15"/>
      <c r="P105" s="15"/>
      <c r="Q105" s="15"/>
      <c r="R105" s="15"/>
      <c r="S105" s="15"/>
      <c r="T105" s="15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</row>
    <row r="106" spans="1:84" ht="20.25" thickTop="1" thickBot="1">
      <c r="A106" s="266" t="s">
        <v>36</v>
      </c>
      <c r="B106" s="267" t="s">
        <v>131</v>
      </c>
      <c r="C106" s="7"/>
      <c r="D106" s="74"/>
      <c r="E106" s="78"/>
      <c r="F106" s="79"/>
      <c r="G106" s="80"/>
      <c r="K106" s="7"/>
      <c r="L106" s="15"/>
      <c r="M106" s="15"/>
      <c r="N106" s="15"/>
      <c r="O106" s="15"/>
      <c r="P106" s="15"/>
      <c r="Q106" s="15"/>
      <c r="R106" s="15"/>
      <c r="S106" s="15"/>
      <c r="T106" s="15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</row>
    <row r="107" spans="1:84" ht="20.25" thickTop="1" thickBot="1">
      <c r="A107" s="268" t="s">
        <v>38</v>
      </c>
      <c r="B107" s="171">
        <f>B4</f>
        <v>0</v>
      </c>
      <c r="C107" s="15"/>
      <c r="D107" s="74"/>
      <c r="E107" s="78"/>
      <c r="F107" s="79"/>
      <c r="G107" s="79"/>
      <c r="K107" s="7"/>
      <c r="L107" s="15"/>
      <c r="M107" s="15"/>
      <c r="N107" s="15"/>
      <c r="O107" s="15"/>
      <c r="P107" s="15"/>
      <c r="Q107" s="15"/>
      <c r="R107" s="15"/>
      <c r="S107" s="15"/>
      <c r="T107" s="15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</row>
    <row r="108" spans="1:84" ht="18" thickTop="1">
      <c r="A108" s="22" t="s">
        <v>42</v>
      </c>
      <c r="B108" s="171">
        <f>+B5</f>
        <v>0</v>
      </c>
      <c r="C108" s="15"/>
      <c r="D108" s="74"/>
      <c r="E108" s="78"/>
      <c r="F108" s="79"/>
      <c r="G108" s="79"/>
      <c r="K108" s="7"/>
      <c r="L108" s="15"/>
      <c r="M108" s="15"/>
      <c r="N108" s="15"/>
      <c r="O108" s="15"/>
      <c r="P108" s="15"/>
      <c r="Q108" s="15"/>
      <c r="R108" s="15"/>
      <c r="S108" s="15"/>
      <c r="T108" s="15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</row>
    <row r="109" spans="1:84" ht="17.25">
      <c r="A109" s="23" t="s">
        <v>39</v>
      </c>
      <c r="B109" s="224"/>
      <c r="D109" s="74"/>
      <c r="E109" s="78"/>
      <c r="F109" s="79"/>
      <c r="G109" s="79"/>
      <c r="K109" s="7"/>
      <c r="L109" s="15"/>
      <c r="M109" s="15"/>
      <c r="N109" s="15"/>
      <c r="O109" s="15"/>
      <c r="P109" s="15"/>
      <c r="Q109" s="15"/>
      <c r="R109" s="15"/>
      <c r="S109" s="15"/>
      <c r="T109" s="15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</row>
    <row r="110" spans="1:84" ht="17.25">
      <c r="A110" s="23" t="s">
        <v>9</v>
      </c>
      <c r="B110" s="224"/>
      <c r="D110" s="74"/>
      <c r="E110" s="78"/>
      <c r="F110" s="79"/>
      <c r="G110" s="79"/>
      <c r="K110" s="7"/>
      <c r="L110" s="15"/>
      <c r="M110" s="15"/>
      <c r="N110" s="15"/>
      <c r="O110" s="15"/>
      <c r="P110" s="15"/>
      <c r="Q110" s="15"/>
      <c r="R110" s="15"/>
      <c r="S110" s="15"/>
      <c r="T110" s="15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</row>
    <row r="111" spans="1:84" ht="17.25">
      <c r="A111" s="23" t="s">
        <v>47</v>
      </c>
      <c r="B111" s="222"/>
      <c r="C111" s="15"/>
      <c r="D111" s="81"/>
      <c r="E111" s="68"/>
      <c r="F111" s="26"/>
      <c r="G111" s="26"/>
      <c r="K111" s="7"/>
      <c r="L111" s="15"/>
      <c r="M111" s="15"/>
      <c r="N111" s="15"/>
      <c r="O111" s="15"/>
      <c r="P111" s="15"/>
      <c r="Q111" s="15"/>
      <c r="R111" s="15"/>
      <c r="S111" s="15"/>
      <c r="T111" s="15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</row>
    <row r="112" spans="1:84" ht="15.75">
      <c r="A112" s="125" t="s">
        <v>62</v>
      </c>
      <c r="B112" s="224"/>
      <c r="C112" s="15"/>
      <c r="D112" s="81"/>
      <c r="E112" s="68"/>
      <c r="F112" s="26"/>
      <c r="G112" s="26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</row>
    <row r="113" spans="1:84" ht="18" thickBot="1">
      <c r="A113" s="23" t="s">
        <v>44</v>
      </c>
      <c r="B113" s="269"/>
      <c r="C113" s="15"/>
      <c r="D113" s="81"/>
      <c r="E113" s="68"/>
      <c r="F113" s="26"/>
      <c r="G113" s="26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</row>
    <row r="114" spans="1:84" ht="17.25">
      <c r="A114" s="23" t="s">
        <v>3</v>
      </c>
      <c r="B114" s="248"/>
      <c r="C114" s="229" t="s">
        <v>150</v>
      </c>
      <c r="D114" s="81"/>
      <c r="E114" s="68"/>
      <c r="F114" s="26"/>
      <c r="G114" s="26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</row>
    <row r="115" spans="1:84" ht="18" thickBot="1">
      <c r="A115" s="23" t="s">
        <v>48</v>
      </c>
      <c r="B115" s="220"/>
      <c r="C115" s="303" t="e">
        <f>VLOOKUP(B114,[1]PARAMETRE!R452:'[1]PARAMETRE'!S813,2,FALSE)</f>
        <v>#REF!</v>
      </c>
      <c r="D115" s="81"/>
      <c r="E115" s="68"/>
      <c r="F115" s="26"/>
      <c r="G115" s="26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</row>
    <row r="116" spans="1:84" ht="17.25">
      <c r="A116" s="23" t="s">
        <v>29</v>
      </c>
      <c r="B116" s="220"/>
      <c r="C116" s="15"/>
      <c r="D116" s="81"/>
      <c r="E116" s="68"/>
      <c r="F116" s="26"/>
      <c r="G116" s="26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</row>
    <row r="117" spans="1:84" ht="18" thickBot="1">
      <c r="A117" s="23" t="s">
        <v>49</v>
      </c>
      <c r="B117" s="202"/>
      <c r="D117" s="151" t="str">
        <f>+IF(OR(B122="CNI",B122="PASSPORT"),"COPIE ACTE DE NAISSANCE, COPIE FACTURE",IF(OR(B122="CARTE SEJOUR",B122="CARTE CONSULAIRE"),"COPIE FACTURE",IF(OR(B122="CNI+FACTURE",B122="PASSPORT+FACTURE"),"COPIE ACTE DE NAISSANCE",IF(OR(B122="PASSPORT+ACTE DE NAISSANCE",B122="CNI+ACTE DE NAISSANCE"),"COPIE FACTURE",IF(B122="ATTESTATION D'IDENTITE","COPIE FACTURE",IF(B122="CARTE CONSULAIRE+FACTURE","",""))))))</f>
        <v/>
      </c>
      <c r="E117" s="140" t="str">
        <f>+IF(B138="NEANT","2 PHOTOS","")</f>
        <v/>
      </c>
      <c r="F117" s="26"/>
      <c r="G117" s="26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</row>
    <row r="118" spans="1:84" ht="18.75" thickTop="1" thickBot="1">
      <c r="A118" s="23" t="s">
        <v>1</v>
      </c>
      <c r="B118" s="202"/>
      <c r="C118" s="239" t="s">
        <v>130</v>
      </c>
      <c r="D118" s="15"/>
      <c r="E118" s="15"/>
      <c r="F118" s="15"/>
      <c r="G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</row>
    <row r="119" spans="1:84" ht="18.75" thickTop="1" thickBot="1">
      <c r="A119" s="23" t="s">
        <v>16</v>
      </c>
      <c r="B119" s="248"/>
      <c r="C119" s="250">
        <f t="array" ref="C119">INDEX([1]PARAMETRE!X:X,MAX(ISNUMBER(SEARCH(IF([1]PARAMETRE!$V$394:$W$623&lt;&gt;"",[1]PARAMETRE!$V$394:$W$623),B121))*ROW([1]PARAMETRE!$V$394:$V$623)))</f>
        <v>0</v>
      </c>
      <c r="D119" s="312" t="str">
        <f>+IF(D120&lt;&gt;"","PRESENCE DE PIECE(S) MANQUANTE(S)","")</f>
        <v/>
      </c>
      <c r="E119" s="312"/>
      <c r="F119" s="15"/>
      <c r="G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</row>
    <row r="120" spans="1:84" ht="17.25">
      <c r="A120" s="23" t="s">
        <v>7</v>
      </c>
      <c r="B120" s="221"/>
      <c r="C120" s="15"/>
      <c r="D120" s="313" t="str">
        <f>+IF(AND(D117&lt;&gt;"",E117&lt;&gt;""),CONCATENATE(D117,", ",E117),IF(AND(D117&lt;&gt;"",E117=""),D117,IF(AND(D117="",E117&lt;&gt;""),E117,"")))</f>
        <v/>
      </c>
      <c r="E120" s="313"/>
      <c r="F120" s="15"/>
      <c r="G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</row>
    <row r="121" spans="1:84" ht="17.25">
      <c r="A121" s="23" t="s">
        <v>8</v>
      </c>
      <c r="B121" s="248"/>
      <c r="C121" s="15"/>
      <c r="D121" s="32"/>
      <c r="E121" s="15"/>
      <c r="F121" s="15"/>
      <c r="G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</row>
    <row r="122" spans="1:84" ht="18" thickBot="1">
      <c r="A122" s="23" t="s">
        <v>26</v>
      </c>
      <c r="B122" s="224"/>
      <c r="D122" s="32"/>
      <c r="E122" s="15"/>
      <c r="F122" s="15"/>
      <c r="G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</row>
    <row r="123" spans="1:84" ht="17.25">
      <c r="A123" s="23" t="s">
        <v>27</v>
      </c>
      <c r="B123" s="270"/>
      <c r="C123" s="229" t="s">
        <v>120</v>
      </c>
      <c r="D123" s="32"/>
      <c r="E123" s="15"/>
      <c r="F123" s="15"/>
      <c r="G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</row>
    <row r="124" spans="1:84" ht="17.25">
      <c r="A124" s="23" t="s">
        <v>4</v>
      </c>
      <c r="B124" s="220"/>
      <c r="C124" s="276" t="str">
        <f>+IF(B119&lt;&gt;"",[1]PARAMETRE!U96,"")</f>
        <v/>
      </c>
      <c r="D124" s="32"/>
      <c r="E124" s="15"/>
      <c r="F124" s="15"/>
      <c r="G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</row>
    <row r="125" spans="1:84" ht="18" thickBot="1">
      <c r="A125" s="23" t="s">
        <v>5</v>
      </c>
      <c r="B125" s="220"/>
      <c r="C125" s="251" t="str">
        <f>IF(ISNUMBER(C35),"BF",C35)</f>
        <v>BF</v>
      </c>
      <c r="D125" s="32"/>
      <c r="E125" s="15"/>
      <c r="F125" s="15"/>
      <c r="G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</row>
    <row r="126" spans="1:84" ht="18" thickBot="1">
      <c r="A126" s="23" t="s">
        <v>50</v>
      </c>
      <c r="B126" s="248"/>
      <c r="D126" s="32"/>
      <c r="E126" s="15"/>
      <c r="F126" s="15"/>
      <c r="G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</row>
    <row r="127" spans="1:84" ht="17.25">
      <c r="A127" s="23" t="s">
        <v>45</v>
      </c>
      <c r="B127" s="248"/>
      <c r="C127" s="229" t="s">
        <v>119</v>
      </c>
      <c r="D127" s="32"/>
      <c r="E127" s="15"/>
      <c r="F127" s="15"/>
      <c r="G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</row>
    <row r="128" spans="1:84" ht="18" thickBot="1">
      <c r="A128" s="23" t="s">
        <v>2</v>
      </c>
      <c r="B128" s="220"/>
      <c r="C128" s="303">
        <f t="array" ref="C128">INDEX([1]PARAMETRE!X:X,MAX(ISNUMBER(SEARCH(IF([1]PARAMETRE!$V$394:$W$623&lt;&gt;"",[1]PARAMETRE!$V$394:$W$623),B126))*ROW([1]PARAMETRE!$V$394:$V$623)))</f>
        <v>0</v>
      </c>
      <c r="D128" s="32"/>
      <c r="E128" s="15"/>
      <c r="F128" s="15"/>
      <c r="G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</row>
    <row r="129" spans="1:84" ht="17.25">
      <c r="A129" s="23" t="s">
        <v>17</v>
      </c>
      <c r="B129" s="171" t="str">
        <f>IF(ISERROR(VLOOKUP(B119,[1]PARAMETRE!U101:X302,2,0)),"",VLOOKUP(B119,[1]PARAMETRE!U101:X302,2,0))</f>
        <v/>
      </c>
      <c r="C129" s="15"/>
      <c r="D129" s="32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</row>
    <row r="130" spans="1:84" ht="17.25">
      <c r="A130" s="23" t="s">
        <v>31</v>
      </c>
      <c r="B130" s="222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</row>
    <row r="131" spans="1:84" ht="18" thickBot="1">
      <c r="A131" s="23" t="s">
        <v>11</v>
      </c>
      <c r="B131" s="228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</row>
    <row r="132" spans="1:84" ht="17.25">
      <c r="A132" s="23" t="s">
        <v>10</v>
      </c>
      <c r="B132" s="224"/>
      <c r="C132" s="229" t="s">
        <v>75</v>
      </c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</row>
    <row r="133" spans="1:84" ht="17.25">
      <c r="A133" s="23" t="s">
        <v>6</v>
      </c>
      <c r="B133" s="222"/>
      <c r="C133" s="276">
        <f t="array" ref="C133">INDEX([1]PARAMETRE!X:X,MAX(ISNUMBER(SEARCH(IF([1]PARAMETRE!$V$394:$W$623&lt;&gt;"",[1]PARAMETRE!$V$394:$W$623),B127))*ROW([1]PARAMETRE!$V$394:$V$623)))</f>
        <v>0</v>
      </c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</row>
    <row r="134" spans="1:84" ht="18" thickBot="1">
      <c r="A134" s="23" t="s">
        <v>43</v>
      </c>
      <c r="B134" s="271"/>
      <c r="C134" s="251" t="str">
        <f>IF(ISNUMBER(C133),"BF",C133)</f>
        <v>BF</v>
      </c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</row>
    <row r="135" spans="1:84" ht="17.25">
      <c r="A135" s="23" t="s">
        <v>25</v>
      </c>
      <c r="B135" s="272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</row>
    <row r="136" spans="1:84" ht="17.25">
      <c r="A136" s="23" t="s">
        <v>12</v>
      </c>
      <c r="B136" s="22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</row>
    <row r="137" spans="1:84" ht="17.25">
      <c r="A137" s="23" t="s">
        <v>13</v>
      </c>
      <c r="B137" s="273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</row>
    <row r="138" spans="1:84" ht="17.25">
      <c r="A138" s="23" t="s">
        <v>46</v>
      </c>
      <c r="B138" s="22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</row>
    <row r="139" spans="1:84" ht="17.25">
      <c r="A139" s="23" t="s">
        <v>18</v>
      </c>
      <c r="B139" s="171">
        <f>B39</f>
        <v>0</v>
      </c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</row>
    <row r="140" spans="1:84" ht="17.25">
      <c r="A140" s="46" t="str">
        <f>IF(B107="COMPTE EPARGNE","N° COMPTE EPARGNE","N° COMPTE CHEQUE")</f>
        <v>N° COMPTE CHEQUE</v>
      </c>
      <c r="B140" s="214">
        <f>B42</f>
        <v>0</v>
      </c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</row>
    <row r="141" spans="1:84" ht="17.25">
      <c r="A141" s="33" t="s">
        <v>66</v>
      </c>
      <c r="B141" s="27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</row>
    <row r="142" spans="1:84" ht="17.25">
      <c r="A142" s="23" t="s">
        <v>32</v>
      </c>
      <c r="B142" s="27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</row>
    <row r="143" spans="1:84" ht="18" thickBot="1">
      <c r="A143" s="24" t="s">
        <v>28</v>
      </c>
      <c r="B143" s="27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</row>
    <row r="144" spans="1:84" ht="18" thickTop="1">
      <c r="A144" s="131"/>
      <c r="B144" s="132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</row>
    <row r="145" spans="1:84" ht="17.25">
      <c r="A145" s="131"/>
      <c r="B145" s="137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</row>
    <row r="146" spans="1:84" ht="17.25">
      <c r="A146" s="131"/>
      <c r="B146" s="137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</row>
    <row r="147" spans="1:84">
      <c r="A147" s="306"/>
      <c r="B147" s="59"/>
      <c r="C147" s="2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</row>
    <row r="148" spans="1:84">
      <c r="A148" s="306"/>
      <c r="B148" s="59"/>
      <c r="C148" s="2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</row>
    <row r="149" spans="1:84">
      <c r="A149" s="306"/>
      <c r="B149" s="59"/>
      <c r="C149" s="2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</row>
    <row r="150" spans="1:84">
      <c r="A150" s="306"/>
      <c r="B150" s="59"/>
      <c r="C150" s="2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</row>
    <row r="151" spans="1:84">
      <c r="C151" s="2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</row>
    <row r="152" spans="1:84">
      <c r="C152" s="2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</row>
    <row r="153" spans="1:84">
      <c r="C153" s="2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</row>
    <row r="154" spans="1:84">
      <c r="C154" s="2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</row>
    <row r="155" spans="1:84">
      <c r="C155" s="2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</row>
    <row r="156" spans="1:84">
      <c r="C156" s="2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</row>
    <row r="157" spans="1:84" ht="19.5">
      <c r="A157" s="126" t="s">
        <v>19</v>
      </c>
      <c r="B157" s="307"/>
      <c r="C157" s="2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</row>
    <row r="158" spans="1:84">
      <c r="A158" s="225" t="s">
        <v>64</v>
      </c>
      <c r="C158" s="2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</row>
    <row r="159" spans="1:84">
      <c r="A159" s="226" t="s">
        <v>40</v>
      </c>
      <c r="C159" s="2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</row>
    <row r="160" spans="1:84" ht="15.75">
      <c r="A160" s="227"/>
      <c r="C160" s="2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</row>
    <row r="161" spans="3:84">
      <c r="C161" s="2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</row>
    <row r="162" spans="3:84">
      <c r="C162" s="2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</row>
    <row r="163" spans="3:84">
      <c r="C163" s="2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</row>
    <row r="164" spans="3:84">
      <c r="C164" s="2"/>
      <c r="D164" s="2"/>
      <c r="E164" s="2"/>
      <c r="F164" s="2"/>
      <c r="G164" s="7"/>
      <c r="H164" s="2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</row>
    <row r="165" spans="3:84">
      <c r="C165" s="2"/>
      <c r="D165" s="2"/>
      <c r="E165" s="2"/>
      <c r="F165" s="2"/>
      <c r="G165" s="7"/>
      <c r="H165" s="2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</row>
    <row r="166" spans="3:84">
      <c r="C166" s="2"/>
      <c r="D166" s="2"/>
      <c r="E166" s="2"/>
      <c r="F166" s="2"/>
      <c r="G166" s="7"/>
      <c r="H166" s="2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</row>
    <row r="167" spans="3:84">
      <c r="C167" s="2"/>
      <c r="D167" s="2"/>
      <c r="E167" s="2"/>
      <c r="F167" s="2"/>
      <c r="G167" s="7"/>
      <c r="H167" s="2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</row>
    <row r="168" spans="3:84">
      <c r="C168" s="2"/>
      <c r="D168" s="2"/>
      <c r="E168" s="2"/>
      <c r="F168" s="2"/>
      <c r="G168" s="7"/>
      <c r="H168" s="2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</row>
    <row r="169" spans="3:84">
      <c r="C169" s="2"/>
      <c r="D169" s="2"/>
      <c r="E169" s="2"/>
      <c r="F169" s="2"/>
      <c r="G169" s="7"/>
      <c r="H169" s="2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</row>
    <row r="170" spans="3:84">
      <c r="C170" s="2"/>
      <c r="D170" s="2"/>
      <c r="E170" s="2"/>
      <c r="F170" s="2"/>
      <c r="G170" s="7"/>
      <c r="H170" s="2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</row>
    <row r="171" spans="3:84">
      <c r="C171" s="2"/>
      <c r="D171" s="2"/>
      <c r="E171" s="2"/>
      <c r="F171" s="2"/>
      <c r="G171" s="7"/>
      <c r="H171" s="2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</row>
    <row r="172" spans="3:84">
      <c r="C172" s="2"/>
      <c r="D172" s="2"/>
      <c r="E172" s="2"/>
      <c r="F172" s="2"/>
      <c r="G172" s="7"/>
      <c r="H172" s="2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</row>
    <row r="173" spans="3:84">
      <c r="C173" s="2"/>
      <c r="D173" s="2"/>
      <c r="E173" s="2"/>
      <c r="F173" s="2"/>
      <c r="G173" s="7"/>
      <c r="H173" s="2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</row>
    <row r="174" spans="3:84">
      <c r="C174" s="2"/>
      <c r="D174" s="2"/>
      <c r="E174" s="2"/>
      <c r="F174" s="2"/>
      <c r="G174" s="7"/>
      <c r="H174" s="2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</row>
    <row r="175" spans="3:84">
      <c r="C175" s="2"/>
      <c r="D175" s="2"/>
      <c r="E175" s="2"/>
      <c r="F175" s="2"/>
      <c r="G175" s="7"/>
      <c r="H175" s="2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</row>
    <row r="176" spans="3:84">
      <c r="C176" s="2"/>
      <c r="D176" s="2"/>
      <c r="E176" s="2"/>
      <c r="F176" s="2"/>
      <c r="G176" s="7"/>
      <c r="H176" s="2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</row>
    <row r="177" spans="3:84">
      <c r="C177" s="2"/>
      <c r="D177" s="2"/>
      <c r="E177" s="2"/>
      <c r="F177" s="2"/>
      <c r="G177" s="7"/>
      <c r="H177" s="2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</row>
    <row r="178" spans="3:84">
      <c r="C178" s="2"/>
      <c r="D178" s="2"/>
      <c r="E178" s="2"/>
      <c r="F178" s="2"/>
      <c r="G178" s="7"/>
      <c r="H178" s="2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</row>
    <row r="179" spans="3:84">
      <c r="C179" s="2"/>
      <c r="D179" s="2"/>
      <c r="E179" s="2"/>
      <c r="F179" s="2"/>
      <c r="G179" s="7"/>
      <c r="H179" s="2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</row>
    <row r="180" spans="3:84">
      <c r="C180" s="2"/>
      <c r="D180" s="2"/>
      <c r="E180" s="2"/>
      <c r="F180" s="2"/>
      <c r="G180" s="7"/>
      <c r="H180" s="2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</row>
    <row r="181" spans="3:84">
      <c r="C181" s="2"/>
      <c r="D181" s="2"/>
      <c r="E181" s="2"/>
      <c r="F181" s="2"/>
      <c r="G181" s="7"/>
      <c r="H181" s="2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</row>
    <row r="182" spans="3:84">
      <c r="C182" s="2"/>
      <c r="D182" s="2"/>
      <c r="E182" s="2"/>
      <c r="F182" s="2"/>
      <c r="G182" s="7"/>
      <c r="H182" s="2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</row>
    <row r="183" spans="3:84">
      <c r="C183" s="2"/>
      <c r="D183" s="2"/>
      <c r="E183" s="2"/>
      <c r="F183" s="2"/>
      <c r="G183" s="7"/>
      <c r="H183" s="2"/>
      <c r="I183" s="2"/>
      <c r="J183" s="2"/>
      <c r="K183" s="7"/>
      <c r="L183" s="15"/>
      <c r="M183" s="15"/>
      <c r="N183" s="15"/>
      <c r="O183" s="15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</row>
    <row r="184" spans="3:84">
      <c r="C184" s="2"/>
      <c r="D184" s="2"/>
      <c r="E184" s="2"/>
      <c r="F184" s="2"/>
      <c r="G184" s="7"/>
      <c r="H184" s="2"/>
      <c r="I184" s="2"/>
      <c r="J184" s="2"/>
      <c r="K184" s="7"/>
      <c r="L184" s="15"/>
      <c r="M184" s="15"/>
      <c r="N184" s="15"/>
      <c r="O184" s="15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</row>
  </sheetData>
  <mergeCells count="15">
    <mergeCell ref="A1:B2"/>
    <mergeCell ref="H1:J1"/>
    <mergeCell ref="M1:O1"/>
    <mergeCell ref="AA3:AC3"/>
    <mergeCell ref="D4:E4"/>
    <mergeCell ref="AA4:AC4"/>
    <mergeCell ref="A104:B104"/>
    <mergeCell ref="D119:E119"/>
    <mergeCell ref="D120:E120"/>
    <mergeCell ref="AA5:AC5"/>
    <mergeCell ref="D12:E12"/>
    <mergeCell ref="D13:E13"/>
    <mergeCell ref="D17:D18"/>
    <mergeCell ref="D48:E48"/>
    <mergeCell ref="A56:B56"/>
  </mergeCells>
  <dataValidations count="30">
    <dataValidation allowBlank="1" showInputMessage="1" showErrorMessage="1" promptTitle="ERREUR NEGIGEABLE" prompt="Ne faites pas attention à ce signe (#N/A)dans la cellule en question mais pas dans les autres" sqref="C21"/>
    <dataValidation type="list" allowBlank="1" showInputMessage="1" sqref="B45">
      <formula1>OFFSET(Titre,MATCH(B45&amp;"*",Titre,0)-1,0,COUNTIF(Titre,B45&amp;"*"))</formula1>
    </dataValidation>
    <dataValidation type="list" allowBlank="1" showInputMessage="1" showErrorMessage="1" sqref="B119">
      <formula1>OFFSET(Nation_Pays,MATCH(B17&amp;"*", Nation_Pays,0)-1,0,COUNTIF(Nation_Pays,B17&amp;"*"))</formula1>
    </dataValidation>
    <dataValidation allowBlank="1" showInputMessage="1" showErrorMessage="1" promptTitle="UTILITE DE CETTE CELLULE" prompt="NE JAMAIS EFFACER LE CONTENU DE CETTE CELLULE SI CE N'EST POUR CHANGER LE NOM DU RESPONSABLE DE LA SOLDE" sqref="E29"/>
    <dataValidation type="list" allowBlank="1" showInputMessage="1" sqref="B114">
      <formula1>OFFSET(Nom_Profession,MATCH(B114&amp;"*",Nom_Profession,0)-1,0,COUNTIF(Nom_Profession,B114&amp;"*"))</formula1>
    </dataValidation>
    <dataValidation allowBlank="1" showInputMessage="1" showErrorMessage="1" sqref="B145"/>
    <dataValidation allowBlank="1" showInputMessage="1" showErrorMessage="1" promptTitle="CLIENT INTRODUIT PAR :" prompt="Merci de saisir le code de l'agent ayant démarché le client svp!_x000a_" sqref="C5"/>
    <dataValidation allowBlank="1" showInputMessage="1" showErrorMessage="1" promptTitle="IMPORTANT" prompt="Si lieu d'établissement pièce différent du BF, saisir le lieu d'établissement+la nationalité des habitants du pays. _x000a_Ex :Abidjan/Ivoirienne" sqref="B24:B25"/>
    <dataValidation type="list" allowBlank="1" showInputMessage="1" showErrorMessage="1" sqref="B11">
      <formula1>[1]PARAMETRE!$C$5:$C$19</formula1>
    </dataValidation>
    <dataValidation type="textLength" allowBlank="1" showInputMessage="1" showErrorMessage="1" sqref="B141 B42">
      <formula1>12</formula1>
      <formula2>12</formula2>
    </dataValidation>
    <dataValidation type="list" allowBlank="1" showInputMessage="1" showErrorMessage="1" sqref="B138">
      <formula1>[1]PARAMETRE!$D$30:$D$31</formula1>
    </dataValidation>
    <dataValidation allowBlank="1" showInputMessage="1" showErrorMessage="1" promptTitle="PAS DE MODIFICATION" prompt="MERCI DE NE PAS CHANGER LES FORMULES DE CETTE CELLULE" sqref="BW1"/>
    <dataValidation type="list" allowBlank="1" showInputMessage="1" showErrorMessage="1" sqref="B30 B132">
      <formula1>[1]PARAMETRE!$D$5:$D$19</formula1>
    </dataValidation>
    <dataValidation type="list" allowBlank="1" showInputMessage="1" showErrorMessage="1" sqref="B6">
      <formula1>TYPE_C</formula1>
    </dataValidation>
    <dataValidation allowBlank="1" showInputMessage="1" showErrorMessage="1" promptTitle="SAISIE DU RIB" prompt="Saisir le RIB IGOR si celui-ci est différent du SGIIOC" sqref="E33"/>
    <dataValidation type="list" allowBlank="1" showInputMessage="1" showErrorMessage="1" sqref="C51">
      <formula1>$B$50:$B$58</formula1>
    </dataValidation>
    <dataValidation type="list" allowBlank="1" showInputMessage="1" showErrorMessage="1" sqref="B41">
      <formula1>[1]PARAMETRE!$A$61:$A$66</formula1>
    </dataValidation>
    <dataValidation type="list" allowBlank="1" showInputMessage="1" showErrorMessage="1" sqref="B113">
      <formula1>[1]PARAMETRE!$C$5:$C$18</formula1>
    </dataValidation>
    <dataValidation type="list" allowBlank="1" showInputMessage="1" showErrorMessage="1" sqref="B110 B8">
      <formula1>[1]PARAMETRE!$A$42:$A$46</formula1>
    </dataValidation>
    <dataValidation type="list" allowBlank="1" showInputMessage="1" showErrorMessage="1" sqref="B135 B33">
      <formula1>[1]PARAMETRE!$C$25:$C$28</formula1>
    </dataValidation>
    <dataValidation type="list" allowBlank="1" showInputMessage="1" showErrorMessage="1" sqref="B136 B34">
      <formula1>[1]PARAMETRE!$A$15:$A$17</formula1>
    </dataValidation>
    <dataValidation type="list" allowBlank="1" showInputMessage="1" showErrorMessage="1" sqref="B36">
      <formula1>[1]PARAMETRE!$D$25:$D$28</formula1>
    </dataValidation>
    <dataValidation type="list" allowBlank="1" showInputMessage="1" showErrorMessage="1" sqref="B109 B7">
      <formula1>[1]PARAMETRE!$A$72:$A$74</formula1>
    </dataValidation>
    <dataValidation type="list" allowBlank="1" showInputMessage="1" showErrorMessage="1" sqref="B122 B20">
      <formula1>[1]PARAMETRE!$C$35:$C$47</formula1>
    </dataValidation>
    <dataValidation type="textLength" allowBlank="1" showInputMessage="1" showErrorMessage="1" errorTitle="NOMBRE DE CHIFFRES SAISIS" error="Le numéro du compte saisit est inférieur à 12 chiffre." sqref="B43">
      <formula1>12</formula1>
      <formula2>12</formula2>
    </dataValidation>
    <dataValidation type="list" allowBlank="1" showInputMessage="1" showErrorMessage="1" sqref="B48">
      <formula1>[1]PARAMETRE!$A$48:$A$50</formula1>
    </dataValidation>
    <dataValidation type="list" allowBlank="1" showInputMessage="1" showErrorMessage="1" sqref="B60">
      <formula1>[1]PARAMETRE!$A$72:$A$73</formula1>
    </dataValidation>
    <dataValidation type="list" allowBlank="1" showInputMessage="1" showErrorMessage="1" promptTitle="PRODUITS DE LA MONETIQUE" prompt="Merci de proposer la carte SESAME+ et le BSMS aux clients hors Pack._x000a__x000a_" sqref="B112">
      <formula1>IF(OR(LEFT($B$4,1)="A",B107="PEA"),AC_CLIENTS,NVCLIENT)</formula1>
    </dataValidation>
    <dataValidation type="list" allowBlank="1" showInputMessage="1" showErrorMessage="1" promptTitle="PRODUITS DE LA MONETIQUE" prompt="Merci de proposer la carte SESAME+ et le BSMS aux clients hors Pack._x000a__x000a_" sqref="B10">
      <formula1>IF(OR(LEFT($B$4,1)="A",B4="PEA"),AC_CLIENTS,NVCLIENT)</formula1>
    </dataValidation>
    <dataValidation type="list" allowBlank="1" showInputMessage="1" showErrorMessage="1" sqref="B108">
      <formula1>IF(LEFT(B107,1)&lt;&gt;"A",lista,CODE_EXPL)</formula1>
    </dataValidation>
  </dataValidations>
  <pageMargins left="0.19" right="0.14000000000000001" top="0.15748031496062992" bottom="0.15748031496062992" header="0.15748031496062992" footer="0.15748031496062992"/>
  <pageSetup paperSize="9" scale="95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18" sqref="E1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STATBSMS2</vt:lpstr>
      <vt:lpstr>DONNE</vt:lpstr>
      <vt:lpstr>Feuil1</vt:lpstr>
      <vt:lpstr>DONNE!BOB</vt:lpstr>
      <vt:lpstr>DONNE!DISEPT</vt:lpstr>
      <vt:lpstr>DONNE!PAPA</vt:lpstr>
      <vt:lpstr>DONNE!RIB_AGENCE</vt:lpstr>
      <vt:lpstr>DONNE!ZIGGY</vt:lpstr>
      <vt:lpstr>STATBSMS2!Zone_d_impression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BENZOPLUS</cp:lastModifiedBy>
  <cp:lastPrinted>2012-09-02T14:14:22Z</cp:lastPrinted>
  <dcterms:created xsi:type="dcterms:W3CDTF">2010-11-25T12:24:03Z</dcterms:created>
  <dcterms:modified xsi:type="dcterms:W3CDTF">2012-09-02T16:18:08Z</dcterms:modified>
</cp:coreProperties>
</file>