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r.maxime\Desktop\"/>
    </mc:Choice>
  </mc:AlternateContent>
  <xr:revisionPtr revIDLastSave="0" documentId="13_ncr:1_{17158511-0FAC-4C3C-A531-4955BC00911A}" xr6:coauthVersionLast="47" xr6:coauthVersionMax="47" xr10:uidLastSave="{00000000-0000-0000-0000-000000000000}"/>
  <bookViews>
    <workbookView xWindow="-120" yWindow="-120" windowWidth="29040" windowHeight="15720" activeTab="3" xr2:uid="{1D0C0D55-43A8-4F81-9E3D-6761548F8D99}"/>
  </bookViews>
  <sheets>
    <sheet name="Accueil" sheetId="4" r:id="rId1"/>
    <sheet name="Entrée Débit" sheetId="3" r:id="rId2"/>
    <sheet name="Base Profils" sheetId="19" r:id="rId3"/>
    <sheet name="Débit" sheetId="9" r:id="rId4"/>
  </sheets>
  <definedNames>
    <definedName name="AP">Accueil!$C$3</definedName>
    <definedName name="CheminAcc">Accueil!$C$7</definedName>
    <definedName name="CheminAP">Accueil!$C$8</definedName>
    <definedName name="CheminDeb">Accueil!$C$6</definedName>
    <definedName name="Client">Accueil!$C$4</definedName>
    <definedName name="Ref">Accueil!$C$5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4" l="1"/>
  <c r="C7" i="4"/>
  <c r="C6" i="4" l="1"/>
  <c r="O24" i="4"/>
  <c r="O23" i="4"/>
  <c r="O22" i="4"/>
  <c r="O21" i="4"/>
  <c r="O18" i="4"/>
  <c r="O16" i="4"/>
  <c r="O37" i="4"/>
  <c r="O36" i="4"/>
  <c r="O35" i="4"/>
  <c r="O12" i="4"/>
  <c r="O34" i="4"/>
  <c r="O33" i="4"/>
  <c r="O10" i="4"/>
  <c r="O32" i="4"/>
  <c r="F9" i="4"/>
  <c r="O19" i="4" s="1"/>
  <c r="O31" i="4"/>
  <c r="O8" i="4"/>
  <c r="O30" i="4"/>
  <c r="O29" i="4"/>
  <c r="O6" i="4"/>
  <c r="F6" i="4"/>
  <c r="O28" i="4"/>
  <c r="O27" i="4"/>
  <c r="O4" i="4"/>
  <c r="O26" i="4"/>
  <c r="O3" i="4"/>
  <c r="O13" i="4" l="1"/>
  <c r="O7" i="4"/>
  <c r="O14" i="4"/>
  <c r="O15" i="4"/>
  <c r="O9" i="4"/>
  <c r="O17" i="4"/>
  <c r="O5" i="4"/>
</calcChain>
</file>

<file path=xl/sharedStrings.xml><?xml version="1.0" encoding="utf-8"?>
<sst xmlns="http://schemas.openxmlformats.org/spreadsheetml/2006/main" count="202" uniqueCount="140">
  <si>
    <t>Référence</t>
  </si>
  <si>
    <t>Teinte</t>
  </si>
  <si>
    <t>Bi-coloration</t>
  </si>
  <si>
    <t>HPO</t>
  </si>
  <si>
    <t>Garde au Sol</t>
  </si>
  <si>
    <t>Dépassement Montant A Bas Gauche</t>
  </si>
  <si>
    <t>Feuillure Trav./Montant A Bas</t>
  </si>
  <si>
    <t>EPT</t>
  </si>
  <si>
    <t>Jeu Gauche</t>
  </si>
  <si>
    <t>Dépassement Montant A Bas Droite</t>
  </si>
  <si>
    <t>Feuillure Trav./Montant A Int</t>
  </si>
  <si>
    <t>Largeur Vantail Gauche</t>
  </si>
  <si>
    <t>Jeu Droite</t>
  </si>
  <si>
    <t>Dépassement Montant B Bas Gauche</t>
  </si>
  <si>
    <t>Feuillure Trav./Montant A Haut</t>
  </si>
  <si>
    <t>Largeur Vantail Droite</t>
  </si>
  <si>
    <t>Jeu Central</t>
  </si>
  <si>
    <t>Dépassement Montant B Bas Droite</t>
  </si>
  <si>
    <t>Feuillure Trav./Montant B Bas</t>
  </si>
  <si>
    <t>Niveau Gauche</t>
  </si>
  <si>
    <t>Dépassement Montant C Bas Gauche</t>
  </si>
  <si>
    <t>Feuillure Trav./Montant B Int</t>
  </si>
  <si>
    <t>Niveau Droite</t>
  </si>
  <si>
    <t>Feuillure Trav./Montant</t>
  </si>
  <si>
    <t>Dépassement Montant C Bas Droite</t>
  </si>
  <si>
    <t>Feuillure Trav./Montant B Haut</t>
  </si>
  <si>
    <t>Pente</t>
  </si>
  <si>
    <t>Dépassement Montant D Bas Gauche</t>
  </si>
  <si>
    <t>Feuillure Trav./Montant C Bas</t>
  </si>
  <si>
    <t>HT Traverse Int,</t>
  </si>
  <si>
    <t>Hauteur Montant</t>
  </si>
  <si>
    <t>Dépassement Montant D Bas Droite</t>
  </si>
  <si>
    <t>Feuillure Trav./Montant C Int</t>
  </si>
  <si>
    <t>Forme (D, P ou T)</t>
  </si>
  <si>
    <t>D</t>
  </si>
  <si>
    <t>Hauteur Traverse Std</t>
  </si>
  <si>
    <t>Feuillure Trav./Montant C Haut</t>
  </si>
  <si>
    <t>Dépassement Montant A Haut Gauche</t>
  </si>
  <si>
    <t>Feuillure Trav./Montant D Bas</t>
  </si>
  <si>
    <t>Dépassement Bas A</t>
  </si>
  <si>
    <t>Dépassement Montant A Haut Droite</t>
  </si>
  <si>
    <t>Feuillure Trav./Montant D Int</t>
  </si>
  <si>
    <t>Dépassement Bas B</t>
  </si>
  <si>
    <t>Dépassement Montant B Haut Gauche</t>
  </si>
  <si>
    <t>Feuillure Trav./Montant D Haut</t>
  </si>
  <si>
    <t>Dépassement Bas C</t>
  </si>
  <si>
    <t>Dépassement Montant B Haut Droite</t>
  </si>
  <si>
    <t>Dépassement Bas D</t>
  </si>
  <si>
    <t>Dépassement Montant C Haut Gauche</t>
  </si>
  <si>
    <t>Dépassement Haut A</t>
  </si>
  <si>
    <t>Dépassement Montant C Haut Droite</t>
  </si>
  <si>
    <t>Dépassement Haut B</t>
  </si>
  <si>
    <t>Dépassement Montant D Haut Gauche</t>
  </si>
  <si>
    <t>Dépassement Haut C</t>
  </si>
  <si>
    <t>Dépassement Montant D Haut Droite</t>
  </si>
  <si>
    <t>Dépassement Haut D</t>
  </si>
  <si>
    <t>HPO Gauche</t>
  </si>
  <si>
    <t>HPO Droite</t>
  </si>
  <si>
    <t>HT Trav Int Gauche</t>
  </si>
  <si>
    <t>HT Trav Int Droite</t>
  </si>
  <si>
    <t>Barreaux</t>
  </si>
  <si>
    <t>Lambris</t>
  </si>
  <si>
    <t>Position</t>
  </si>
  <si>
    <t>Battant de service</t>
  </si>
  <si>
    <t>Pente de cour</t>
  </si>
  <si>
    <t>Manœuvre</t>
  </si>
  <si>
    <t>Fixation Haute Gauche</t>
  </si>
  <si>
    <t>Fixation Haute Droite</t>
  </si>
  <si>
    <t>Fixation Basse Gauche</t>
  </si>
  <si>
    <t>Fixation Basse Droite</t>
  </si>
  <si>
    <t>Mototrisation</t>
  </si>
  <si>
    <t>Poignée</t>
  </si>
  <si>
    <t>Données d'entrées</t>
  </si>
  <si>
    <t>Données d'entrées Spé</t>
  </si>
  <si>
    <t>Accessoire / Options</t>
  </si>
  <si>
    <t>Calculs</t>
  </si>
  <si>
    <t xml:space="preserve">Elément Bi-coloré </t>
  </si>
  <si>
    <t>70x25 V</t>
  </si>
  <si>
    <t>80x25 V</t>
  </si>
  <si>
    <t>Entre Piliers</t>
  </si>
  <si>
    <t>Poussant Dr</t>
  </si>
  <si>
    <t>Gond 2 Pts</t>
  </si>
  <si>
    <t>Manuel</t>
  </si>
  <si>
    <t>Axovia</t>
  </si>
  <si>
    <t>Béquille</t>
  </si>
  <si>
    <t>7016-FS</t>
  </si>
  <si>
    <t>9008-FS</t>
  </si>
  <si>
    <t>Pilier Gauche</t>
  </si>
  <si>
    <t>Pilier Droit</t>
  </si>
  <si>
    <t>150x150</t>
  </si>
  <si>
    <t>Fixation Pilier Gauche</t>
  </si>
  <si>
    <t>Fixation Pilier Droit</t>
  </si>
  <si>
    <t>Platine 3C</t>
  </si>
  <si>
    <t>Cache Gond 2pts</t>
  </si>
  <si>
    <t>Cale Sabot</t>
  </si>
  <si>
    <t>N°AP</t>
  </si>
  <si>
    <t>Client</t>
  </si>
  <si>
    <t>Infos Affaires</t>
  </si>
  <si>
    <t>Chemin Deb</t>
  </si>
  <si>
    <t>Chemin Acc</t>
  </si>
  <si>
    <t>AAA</t>
  </si>
  <si>
    <t>BBB</t>
  </si>
  <si>
    <t>N°</t>
  </si>
  <si>
    <t>Profil</t>
  </si>
  <si>
    <t>NB</t>
  </si>
  <si>
    <t>Cotebasse</t>
  </si>
  <si>
    <t>αG</t>
  </si>
  <si>
    <t>αD</t>
  </si>
  <si>
    <t>Cotehaute</t>
  </si>
  <si>
    <t>αGR</t>
  </si>
  <si>
    <t>αDR</t>
  </si>
  <si>
    <t>déli.</t>
  </si>
  <si>
    <t>Htprofil</t>
  </si>
  <si>
    <t>Chemin AP</t>
  </si>
  <si>
    <t>AP-010410</t>
  </si>
  <si>
    <t>NÂ°</t>
  </si>
  <si>
    <t>LONGUEUR</t>
  </si>
  <si>
    <t>ANGLE1</t>
  </si>
  <si>
    <t>ANGLE2</t>
  </si>
  <si>
    <t>P-11032</t>
  </si>
  <si>
    <t>1648.79</t>
  </si>
  <si>
    <t>0Â°</t>
  </si>
  <si>
    <t>P-11006</t>
  </si>
  <si>
    <t>1835.3</t>
  </si>
  <si>
    <t>P-11033</t>
  </si>
  <si>
    <t>P-11002</t>
  </si>
  <si>
    <t>1744.33</t>
  </si>
  <si>
    <t>P-11040</t>
  </si>
  <si>
    <t>1694.92</t>
  </si>
  <si>
    <t>Joint LatÃ©ral Prestige</t>
  </si>
  <si>
    <t>P-11014</t>
  </si>
  <si>
    <t>MFC-10</t>
  </si>
  <si>
    <t>1698.21</t>
  </si>
  <si>
    <t>MFC-11</t>
  </si>
  <si>
    <t>1838.9</t>
  </si>
  <si>
    <t>-</t>
  </si>
  <si>
    <t>1613.5</t>
  </si>
  <si>
    <t>88.57Â°</t>
  </si>
  <si>
    <t>1838.22</t>
  </si>
  <si>
    <t>1.43Â°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</si>
</sst>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24"/>
      <color theme="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DACE6"/>
        <bgColor indexed="64"/>
      </patternFill>
    </fill>
    <fill>
      <patternFill patternType="solid">
        <fgColor rgb="FFB4B4B4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4" borderId="1" xfId="0" applyFill="1" applyBorder="1"/>
    <xf numFmtId="0" fontId="2" fillId="5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0" xfId="0" applyAlignment="1">
      <alignment horizontal="center" vertical="center"/>
    </xf>
  </cellXfs>
  <cellStyles count="2">
    <cellStyle name="Normal" xfId="0" builtinId="0"/>
    <cellStyle name="Normal 2" xfId="1" xr:uid="{A3E93702-ED35-4304-BE44-47EFE96F7C24}"/>
  </cellStyles>
  <dxfs count="0"/>
  <tableStyles count="0" defaultTableStyle="TableStyleMedium2" defaultPivotStyle="PivotStyleLight16"/>
  <colors>
    <mruColors>
      <color rgb="FFCDAC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40DEAC-3F62-4248-8160-E30A566D3440}">
  <sheetPr codeName="Feuil1">
    <tabColor rgb="FF00B0F0"/>
  </sheetPr>
  <dimension ref="B2:O37"/>
  <sheetViews>
    <sheetView workbookViewId="0">
      <selection activeCell="C28" sqref="C28"/>
    </sheetView>
  </sheetViews>
  <sheetFormatPr baseColWidth="10" defaultRowHeight="15" x14ac:dyDescent="0.25"/>
  <cols>
    <col min="1" max="1" width="3.7109375" customWidth="1"/>
    <col min="2" max="2" width="11.5703125" style="2" bestFit="1" customWidth="1"/>
    <col min="3" max="3" width="71.85546875" style="1" bestFit="1" customWidth="1"/>
    <col min="4" max="4" width="3.7109375" customWidth="1"/>
    <col min="5" max="5" width="21.7109375" bestFit="1" customWidth="1"/>
    <col min="6" max="6" width="11.42578125" style="1"/>
    <col min="7" max="7" width="3.7109375" customWidth="1"/>
    <col min="8" max="8" width="34.7109375" bestFit="1" customWidth="1"/>
    <col min="10" max="10" width="3.7109375" customWidth="1"/>
    <col min="11" max="11" width="28.140625" bestFit="1" customWidth="1"/>
    <col min="13" max="13" width="3.7109375" customWidth="1"/>
    <col min="14" max="14" width="34.7109375" bestFit="1" customWidth="1"/>
    <col min="16" max="16" width="3.7109375" customWidth="1"/>
  </cols>
  <sheetData>
    <row r="2" spans="2:15" x14ac:dyDescent="0.25">
      <c r="B2" s="19" t="s">
        <v>97</v>
      </c>
      <c r="C2" s="19"/>
      <c r="E2" s="13" t="s">
        <v>72</v>
      </c>
      <c r="F2" s="13"/>
      <c r="H2" s="14" t="s">
        <v>73</v>
      </c>
      <c r="I2" s="15"/>
      <c r="K2" s="16" t="s">
        <v>74</v>
      </c>
      <c r="L2" s="16"/>
      <c r="N2" s="17" t="s">
        <v>75</v>
      </c>
      <c r="O2" s="18"/>
    </row>
    <row r="3" spans="2:15" x14ac:dyDescent="0.25">
      <c r="B3" s="2" t="s">
        <v>95</v>
      </c>
      <c r="C3" s="1" t="s">
        <v>114</v>
      </c>
      <c r="E3" s="3" t="s">
        <v>3</v>
      </c>
      <c r="F3" s="4">
        <v>1800</v>
      </c>
      <c r="H3" s="5" t="s">
        <v>4</v>
      </c>
      <c r="I3" s="6">
        <v>62</v>
      </c>
      <c r="K3" s="9" t="s">
        <v>93</v>
      </c>
      <c r="L3" s="9"/>
      <c r="N3" s="7" t="s">
        <v>5</v>
      </c>
      <c r="O3" s="8">
        <f>IF($F$7=$F$8,$I$13,IF($F$8&lt;$F$7,20,$I$13-$I$10*$F$9))</f>
        <v>17.16</v>
      </c>
    </row>
    <row r="4" spans="2:15" x14ac:dyDescent="0.25">
      <c r="B4" s="2" t="s">
        <v>96</v>
      </c>
      <c r="C4" s="1" t="s">
        <v>100</v>
      </c>
      <c r="E4" s="3" t="s">
        <v>7</v>
      </c>
      <c r="F4" s="4">
        <v>4000</v>
      </c>
      <c r="H4" s="5" t="s">
        <v>8</v>
      </c>
      <c r="I4" s="6">
        <v>32.5</v>
      </c>
      <c r="K4" s="9" t="s">
        <v>94</v>
      </c>
      <c r="L4" s="9"/>
      <c r="N4" s="7" t="s">
        <v>9</v>
      </c>
      <c r="O4" s="8">
        <f>IF($F$7=$F$8,$I$13,IF($F$8&gt;$F$7,20,$I$13-$I$10*$F$9))</f>
        <v>20</v>
      </c>
    </row>
    <row r="5" spans="2:15" x14ac:dyDescent="0.25">
      <c r="B5" s="2" t="s">
        <v>0</v>
      </c>
      <c r="C5" s="1" t="s">
        <v>101</v>
      </c>
      <c r="E5" s="3" t="s">
        <v>11</v>
      </c>
      <c r="F5" s="4">
        <v>2000</v>
      </c>
      <c r="H5" s="5" t="s">
        <v>12</v>
      </c>
      <c r="I5" s="6">
        <v>32.5</v>
      </c>
      <c r="N5" s="7" t="s">
        <v>13</v>
      </c>
      <c r="O5" s="8">
        <f>IF($F$7=$F$8,$I$14,IF($F$8&lt;$F$7,20,$I$14-$I$10*$F$9))</f>
        <v>17.16</v>
      </c>
    </row>
    <row r="6" spans="2:15" x14ac:dyDescent="0.25">
      <c r="B6" s="2" t="s">
        <v>98</v>
      </c>
      <c r="C6" s="1" t="str">
        <f>"\\srv-partage\Affaires\Test DW\" &amp; AP &amp; "\Archives\" &amp; AP &amp; "_Poste Débit.csv"</f>
        <v>\\srv-partage\Affaires\Test DW\AP-010410\Archives\AP-010410_Poste Débit.csv</v>
      </c>
      <c r="E6" s="7" t="s">
        <v>15</v>
      </c>
      <c r="F6" s="8">
        <f>$F$4-$F$5</f>
        <v>2000</v>
      </c>
      <c r="H6" s="5" t="s">
        <v>16</v>
      </c>
      <c r="I6" s="6">
        <v>18</v>
      </c>
      <c r="N6" s="7" t="s">
        <v>17</v>
      </c>
      <c r="O6" s="8">
        <f>IF($F$7=$F$8,$I$14,IF($F$8&gt;$F$7,20,$I$14-$I$10*$F$9))</f>
        <v>20</v>
      </c>
    </row>
    <row r="7" spans="2:15" x14ac:dyDescent="0.25">
      <c r="B7" s="2" t="s">
        <v>99</v>
      </c>
      <c r="C7" s="1" t="str">
        <f>"\\srv-partage\Affaires\Test DW\" &amp; AP &amp; "\Archives\" &amp; AP &amp; "_Poste Montage.csv"</f>
        <v>\\srv-partage\Affaires\Test DW\AP-010410\Archives\AP-010410_Poste Montage.csv</v>
      </c>
      <c r="E7" s="3" t="s">
        <v>19</v>
      </c>
      <c r="F7" s="4">
        <v>1000</v>
      </c>
      <c r="I7" s="1"/>
      <c r="N7" s="7" t="s">
        <v>20</v>
      </c>
      <c r="O7" s="8">
        <f>IF($F$7=$F$8,$I$15,IF($F$8&lt;$F$7,20,$I$15-$I$10*$F$9))</f>
        <v>17.16</v>
      </c>
    </row>
    <row r="8" spans="2:15" x14ac:dyDescent="0.25">
      <c r="B8" s="2" t="s">
        <v>113</v>
      </c>
      <c r="C8" s="1" t="str">
        <f>"\\srv-partage\Affaires\Test DW\" &amp; AP</f>
        <v>\\srv-partage\Affaires\Test DW\AP-010410</v>
      </c>
      <c r="E8" s="3" t="s">
        <v>22</v>
      </c>
      <c r="F8" s="4">
        <v>1100</v>
      </c>
      <c r="H8" s="5" t="s">
        <v>23</v>
      </c>
      <c r="I8" s="6">
        <v>52</v>
      </c>
      <c r="N8" s="7" t="s">
        <v>24</v>
      </c>
      <c r="O8" s="8">
        <f>IF($F$7=$F$8,$I$15,IF($F$8&gt;$F$7,20,$I$15-$I$10*$F$9))</f>
        <v>20</v>
      </c>
    </row>
    <row r="9" spans="2:15" x14ac:dyDescent="0.25">
      <c r="E9" s="7" t="s">
        <v>26</v>
      </c>
      <c r="F9" s="8">
        <f>IF(F7&gt;F8,(F7-F8)/F4,(F8-F7)/F4)</f>
        <v>2.5000000000000001E-2</v>
      </c>
      <c r="I9" s="1"/>
      <c r="N9" s="7" t="s">
        <v>27</v>
      </c>
      <c r="O9" s="8">
        <f>IF($F$7=$F$8,$I$16,IF($F$8&lt;$F$7,20,$I$16-$I$10*$F$9))</f>
        <v>17.16</v>
      </c>
    </row>
    <row r="10" spans="2:15" x14ac:dyDescent="0.25">
      <c r="E10" s="3" t="s">
        <v>29</v>
      </c>
      <c r="F10" s="4">
        <v>900</v>
      </c>
      <c r="H10" s="5" t="s">
        <v>30</v>
      </c>
      <c r="I10" s="6">
        <v>113.6</v>
      </c>
      <c r="N10" s="7" t="s">
        <v>31</v>
      </c>
      <c r="O10" s="8">
        <f>IF($F$7=$F$8,$I$16,IF($F$8&gt;$F$7,20,$I$16-$I$10*$F$9))</f>
        <v>20</v>
      </c>
    </row>
    <row r="11" spans="2:15" x14ac:dyDescent="0.25">
      <c r="E11" s="3" t="s">
        <v>33</v>
      </c>
      <c r="F11" s="4" t="s">
        <v>34</v>
      </c>
      <c r="H11" s="5" t="s">
        <v>35</v>
      </c>
      <c r="I11" s="6">
        <v>94</v>
      </c>
    </row>
    <row r="12" spans="2:15" x14ac:dyDescent="0.25">
      <c r="E12" s="3" t="s">
        <v>87</v>
      </c>
      <c r="F12" s="4" t="s">
        <v>89</v>
      </c>
      <c r="I12" s="1"/>
      <c r="N12" s="7" t="s">
        <v>37</v>
      </c>
      <c r="O12" s="8">
        <f>IF($F$7=$F$8,$I$17,IF($F$8&gt;$F$7,20,$I$17-$I$10*$F$9))</f>
        <v>20</v>
      </c>
    </row>
    <row r="13" spans="2:15" x14ac:dyDescent="0.25">
      <c r="E13" s="3" t="s">
        <v>90</v>
      </c>
      <c r="F13" s="4" t="s">
        <v>92</v>
      </c>
      <c r="H13" s="5" t="s">
        <v>39</v>
      </c>
      <c r="I13" s="6">
        <v>20</v>
      </c>
      <c r="N13" s="7" t="s">
        <v>40</v>
      </c>
      <c r="O13" s="8">
        <f>IF($F$7=$F$8,$I$17,IF($F$8&lt;$F$7,20,$I$17-$I$10*$F$9))</f>
        <v>17.16</v>
      </c>
    </row>
    <row r="14" spans="2:15" x14ac:dyDescent="0.25">
      <c r="E14" s="3" t="s">
        <v>88</v>
      </c>
      <c r="F14" s="4" t="s">
        <v>89</v>
      </c>
      <c r="H14" s="5" t="s">
        <v>42</v>
      </c>
      <c r="I14" s="6">
        <v>20</v>
      </c>
      <c r="N14" s="7" t="s">
        <v>43</v>
      </c>
      <c r="O14" s="8">
        <f>IF($F$7=$F$8,$I$18,IF($F$8&gt;$F$7,$I$18+($I$10+$I$6)*$F$9,$I$18-$I$10*$F$9))</f>
        <v>23.29</v>
      </c>
    </row>
    <row r="15" spans="2:15" x14ac:dyDescent="0.25">
      <c r="E15" s="3" t="s">
        <v>91</v>
      </c>
      <c r="F15" s="4" t="s">
        <v>92</v>
      </c>
      <c r="H15" s="5" t="s">
        <v>45</v>
      </c>
      <c r="I15" s="6">
        <v>20</v>
      </c>
      <c r="N15" s="7" t="s">
        <v>46</v>
      </c>
      <c r="O15" s="8">
        <f>IF($F$7=$F$8,$I$18,IF($F$8&lt;$F$7,20,$I$18+$I$6*$F$9))</f>
        <v>20.45</v>
      </c>
    </row>
    <row r="16" spans="2:15" x14ac:dyDescent="0.25">
      <c r="H16" s="5" t="s">
        <v>47</v>
      </c>
      <c r="I16" s="6">
        <v>20</v>
      </c>
      <c r="N16" s="7" t="s">
        <v>48</v>
      </c>
      <c r="O16" s="8">
        <f>IF($F$7=$F$8,$I$18,IF($F$8&gt;$F$7,20,$I$18+$I$6*$F$9))</f>
        <v>20</v>
      </c>
    </row>
    <row r="17" spans="5:15" x14ac:dyDescent="0.25">
      <c r="E17" s="3" t="s">
        <v>60</v>
      </c>
      <c r="F17" s="4" t="s">
        <v>77</v>
      </c>
      <c r="H17" s="5" t="s">
        <v>49</v>
      </c>
      <c r="I17" s="6">
        <v>20</v>
      </c>
      <c r="N17" s="7" t="s">
        <v>50</v>
      </c>
      <c r="O17" s="8">
        <f>IF($F$7=$F$8,$I$18,IF($F$8&lt;$F$7,$I$18+($I$10+$I$6)*$F$9,$I$18-$I$10*$F$9))</f>
        <v>17.16</v>
      </c>
    </row>
    <row r="18" spans="5:15" x14ac:dyDescent="0.25">
      <c r="E18" s="3" t="s">
        <v>61</v>
      </c>
      <c r="F18" s="4" t="s">
        <v>78</v>
      </c>
      <c r="H18" s="5" t="s">
        <v>51</v>
      </c>
      <c r="I18" s="6">
        <v>20</v>
      </c>
      <c r="N18" s="7" t="s">
        <v>52</v>
      </c>
      <c r="O18" s="8">
        <f>IF($F$7=$F$8,$I$20,IF($F$8&gt;$F$7,20,$I$20-$I$10*$F$9))</f>
        <v>20</v>
      </c>
    </row>
    <row r="19" spans="5:15" x14ac:dyDescent="0.25">
      <c r="H19" s="5" t="s">
        <v>53</v>
      </c>
      <c r="I19" s="6">
        <v>20</v>
      </c>
      <c r="N19" s="7" t="s">
        <v>54</v>
      </c>
      <c r="O19" s="8">
        <f>IF($F$7=$F$8,$I$20,IF($F$8&lt;$F$7,20,$I$20-$I$10*$F$9))</f>
        <v>17.16</v>
      </c>
    </row>
    <row r="20" spans="5:15" x14ac:dyDescent="0.25">
      <c r="E20" s="3" t="s">
        <v>62</v>
      </c>
      <c r="F20" s="4" t="s">
        <v>79</v>
      </c>
      <c r="H20" s="5" t="s">
        <v>55</v>
      </c>
      <c r="I20" s="6">
        <v>20</v>
      </c>
      <c r="O20" s="1"/>
    </row>
    <row r="21" spans="5:15" x14ac:dyDescent="0.25">
      <c r="E21" s="3" t="s">
        <v>63</v>
      </c>
      <c r="F21" s="4" t="s">
        <v>80</v>
      </c>
      <c r="I21" s="1"/>
      <c r="N21" s="7" t="s">
        <v>56</v>
      </c>
      <c r="O21" s="8">
        <f>IF($F$11="T",IF($F$7&lt;$F$8,$F$3,$F$3-ABS($F$8-$F$7)),$F$3)</f>
        <v>1800</v>
      </c>
    </row>
    <row r="22" spans="5:15" x14ac:dyDescent="0.25">
      <c r="E22" s="3" t="s">
        <v>64</v>
      </c>
      <c r="F22" s="4">
        <v>0</v>
      </c>
      <c r="I22" s="1"/>
      <c r="N22" s="7" t="s">
        <v>57</v>
      </c>
      <c r="O22" s="8">
        <f>IF($F$11="T",IF($F$7&gt;$F$8,$F$3,$F$3-ABS($F$8-$F$7)),$F$3)</f>
        <v>1800</v>
      </c>
    </row>
    <row r="23" spans="5:15" x14ac:dyDescent="0.25">
      <c r="I23" s="1"/>
      <c r="N23" s="7" t="s">
        <v>58</v>
      </c>
      <c r="O23" s="8">
        <f>IF($F$11="T",IF($F$7&lt;$F$8,$F$10,$F$10-ABS($F$8-$F$7)),$F$10)</f>
        <v>900</v>
      </c>
    </row>
    <row r="24" spans="5:15" x14ac:dyDescent="0.25">
      <c r="E24" s="3" t="s">
        <v>66</v>
      </c>
      <c r="F24" s="4" t="s">
        <v>81</v>
      </c>
      <c r="I24" s="1"/>
      <c r="N24" s="7" t="s">
        <v>59</v>
      </c>
      <c r="O24" s="8">
        <f>IF($F$11="T",IF($F$7&gt;$F$8,$F$10,$F$10-ABS($F$8-$F$7)),$F$10)</f>
        <v>900</v>
      </c>
    </row>
    <row r="25" spans="5:15" x14ac:dyDescent="0.25">
      <c r="E25" s="3" t="s">
        <v>67</v>
      </c>
      <c r="F25" s="4" t="s">
        <v>81</v>
      </c>
      <c r="I25" s="1"/>
    </row>
    <row r="26" spans="5:15" x14ac:dyDescent="0.25">
      <c r="E26" s="3" t="s">
        <v>68</v>
      </c>
      <c r="F26" s="4" t="s">
        <v>81</v>
      </c>
      <c r="I26" s="1"/>
      <c r="N26" s="7" t="s">
        <v>6</v>
      </c>
      <c r="O26" s="8">
        <f t="shared" ref="O26:O37" si="0">$I$8</f>
        <v>52</v>
      </c>
    </row>
    <row r="27" spans="5:15" x14ac:dyDescent="0.25">
      <c r="E27" s="3" t="s">
        <v>69</v>
      </c>
      <c r="F27" s="4" t="s">
        <v>81</v>
      </c>
      <c r="I27" s="1"/>
      <c r="N27" s="7" t="s">
        <v>10</v>
      </c>
      <c r="O27" s="8">
        <f t="shared" si="0"/>
        <v>52</v>
      </c>
    </row>
    <row r="28" spans="5:15" x14ac:dyDescent="0.25">
      <c r="E28" s="3" t="s">
        <v>65</v>
      </c>
      <c r="F28" s="4" t="s">
        <v>82</v>
      </c>
      <c r="I28" s="1"/>
      <c r="N28" s="7" t="s">
        <v>14</v>
      </c>
      <c r="O28" s="8">
        <f t="shared" si="0"/>
        <v>52</v>
      </c>
    </row>
    <row r="29" spans="5:15" x14ac:dyDescent="0.25">
      <c r="E29" s="3" t="s">
        <v>70</v>
      </c>
      <c r="F29" s="4" t="s">
        <v>83</v>
      </c>
      <c r="I29" s="1"/>
      <c r="N29" s="7" t="s">
        <v>18</v>
      </c>
      <c r="O29" s="8">
        <f t="shared" si="0"/>
        <v>52</v>
      </c>
    </row>
    <row r="30" spans="5:15" x14ac:dyDescent="0.25">
      <c r="E30" s="3" t="s">
        <v>71</v>
      </c>
      <c r="F30" s="4" t="s">
        <v>84</v>
      </c>
      <c r="I30" s="1"/>
      <c r="N30" s="7" t="s">
        <v>21</v>
      </c>
      <c r="O30" s="8">
        <f t="shared" si="0"/>
        <v>52</v>
      </c>
    </row>
    <row r="31" spans="5:15" x14ac:dyDescent="0.25">
      <c r="I31" s="1"/>
      <c r="N31" s="7" t="s">
        <v>25</v>
      </c>
      <c r="O31" s="8">
        <f t="shared" si="0"/>
        <v>52</v>
      </c>
    </row>
    <row r="32" spans="5:15" x14ac:dyDescent="0.25">
      <c r="E32" s="3" t="s">
        <v>1</v>
      </c>
      <c r="F32" s="4" t="s">
        <v>85</v>
      </c>
      <c r="I32" s="1"/>
      <c r="N32" s="7" t="s">
        <v>28</v>
      </c>
      <c r="O32" s="8">
        <f t="shared" si="0"/>
        <v>52</v>
      </c>
    </row>
    <row r="33" spans="5:15" x14ac:dyDescent="0.25">
      <c r="E33" s="3" t="s">
        <v>2</v>
      </c>
      <c r="F33" s="4" t="s">
        <v>86</v>
      </c>
      <c r="I33" s="1"/>
      <c r="N33" s="7" t="s">
        <v>32</v>
      </c>
      <c r="O33" s="8">
        <f t="shared" si="0"/>
        <v>52</v>
      </c>
    </row>
    <row r="34" spans="5:15" x14ac:dyDescent="0.25">
      <c r="E34" s="3" t="s">
        <v>76</v>
      </c>
      <c r="F34" s="4" t="s">
        <v>61</v>
      </c>
      <c r="I34" s="1"/>
      <c r="N34" s="7" t="s">
        <v>36</v>
      </c>
      <c r="O34" s="8">
        <f t="shared" si="0"/>
        <v>52</v>
      </c>
    </row>
    <row r="35" spans="5:15" x14ac:dyDescent="0.25">
      <c r="I35" s="1"/>
      <c r="N35" s="7" t="s">
        <v>38</v>
      </c>
      <c r="O35" s="8">
        <f t="shared" si="0"/>
        <v>52</v>
      </c>
    </row>
    <row r="36" spans="5:15" x14ac:dyDescent="0.25">
      <c r="I36" s="1"/>
      <c r="N36" s="7" t="s">
        <v>41</v>
      </c>
      <c r="O36" s="8">
        <f t="shared" si="0"/>
        <v>52</v>
      </c>
    </row>
    <row r="37" spans="5:15" x14ac:dyDescent="0.25">
      <c r="I37" s="1"/>
      <c r="N37" s="7" t="s">
        <v>44</v>
      </c>
      <c r="O37" s="8">
        <f t="shared" si="0"/>
        <v>52</v>
      </c>
    </row>
  </sheetData>
  <mergeCells count="5">
    <mergeCell ref="E2:F2"/>
    <mergeCell ref="H2:I2"/>
    <mergeCell ref="K2:L2"/>
    <mergeCell ref="N2:O2"/>
    <mergeCell ref="B2:C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432003-5BD3-4ACD-B290-5552BAA61563}">
  <sheetPr codeName="Feuil3">
    <tabColor rgb="FFFF0000"/>
  </sheetPr>
  <dimension ref="A1:F20"/>
  <sheetViews>
    <sheetView workbookViewId="0">
      <selection activeCell="H18" sqref="H18"/>
    </sheetView>
  </sheetViews>
  <sheetFormatPr baseColWidth="10" defaultRowHeight="15" x14ac:dyDescent="0.25"/>
  <cols>
    <col min="1" max="1" width="4.28515625" bestFit="1" customWidth="1"/>
    <col min="2" max="2" width="20.7109375" bestFit="1" customWidth="1"/>
    <col min="3" max="3" width="3.5703125" bestFit="1" customWidth="1"/>
    <col min="4" max="4" width="10.7109375" bestFit="1" customWidth="1"/>
    <col min="5" max="6" width="7.7109375" bestFit="1" customWidth="1"/>
  </cols>
  <sheetData>
    <row r="1" spans="1:6" x14ac:dyDescent="0.25">
      <c r="A1" t="s">
        <v>115</v>
      </c>
      <c r="B1" t="s">
        <v>103</v>
      </c>
      <c r="C1" t="s">
        <v>104</v>
      </c>
      <c r="D1" t="s">
        <v>116</v>
      </c>
      <c r="E1" t="s">
        <v>117</v>
      </c>
      <c r="F1" t="s">
        <v>118</v>
      </c>
    </row>
    <row r="2" spans="1:6" x14ac:dyDescent="0.25">
      <c r="A2">
        <v>1</v>
      </c>
      <c r="B2" t="s">
        <v>119</v>
      </c>
      <c r="C2">
        <v>1</v>
      </c>
      <c r="D2" t="s">
        <v>120</v>
      </c>
      <c r="E2" t="s">
        <v>121</v>
      </c>
      <c r="F2" t="s">
        <v>121</v>
      </c>
    </row>
    <row r="3" spans="1:6" x14ac:dyDescent="0.25">
      <c r="A3">
        <v>2</v>
      </c>
      <c r="B3" t="s">
        <v>122</v>
      </c>
      <c r="C3">
        <v>2</v>
      </c>
      <c r="D3" t="s">
        <v>123</v>
      </c>
      <c r="E3" t="s">
        <v>121</v>
      </c>
      <c r="F3" t="s">
        <v>121</v>
      </c>
    </row>
    <row r="4" spans="1:6" x14ac:dyDescent="0.25">
      <c r="A4">
        <v>3</v>
      </c>
      <c r="B4" t="s">
        <v>124</v>
      </c>
      <c r="C4">
        <v>2</v>
      </c>
      <c r="D4" t="s">
        <v>123</v>
      </c>
      <c r="E4" t="s">
        <v>121</v>
      </c>
      <c r="F4" t="s">
        <v>121</v>
      </c>
    </row>
    <row r="5" spans="1:6" x14ac:dyDescent="0.25">
      <c r="A5">
        <v>4</v>
      </c>
      <c r="B5" t="s">
        <v>125</v>
      </c>
      <c r="C5">
        <v>1</v>
      </c>
      <c r="D5" t="s">
        <v>126</v>
      </c>
      <c r="E5" t="s">
        <v>121</v>
      </c>
      <c r="F5" t="s">
        <v>121</v>
      </c>
    </row>
    <row r="6" spans="1:6" x14ac:dyDescent="0.25">
      <c r="A6">
        <v>5</v>
      </c>
      <c r="B6" t="s">
        <v>127</v>
      </c>
      <c r="C6">
        <v>1</v>
      </c>
      <c r="D6" t="s">
        <v>128</v>
      </c>
      <c r="E6" t="s">
        <v>121</v>
      </c>
      <c r="F6" t="s">
        <v>121</v>
      </c>
    </row>
    <row r="7" spans="1:6" x14ac:dyDescent="0.25">
      <c r="A7">
        <v>6</v>
      </c>
      <c r="B7" t="s">
        <v>129</v>
      </c>
      <c r="C7">
        <v>1</v>
      </c>
      <c r="D7" t="s">
        <v>126</v>
      </c>
      <c r="E7" t="s">
        <v>121</v>
      </c>
      <c r="F7" t="s">
        <v>121</v>
      </c>
    </row>
    <row r="8" spans="1:6" x14ac:dyDescent="0.25">
      <c r="A8">
        <v>7</v>
      </c>
      <c r="B8" t="s">
        <v>130</v>
      </c>
      <c r="C8">
        <v>24</v>
      </c>
      <c r="D8">
        <v>769</v>
      </c>
      <c r="E8" t="s">
        <v>121</v>
      </c>
      <c r="F8" t="s">
        <v>121</v>
      </c>
    </row>
    <row r="9" spans="1:6" x14ac:dyDescent="0.25">
      <c r="A9">
        <v>8</v>
      </c>
      <c r="B9" t="s">
        <v>131</v>
      </c>
      <c r="C9">
        <v>4</v>
      </c>
      <c r="D9" t="s">
        <v>123</v>
      </c>
      <c r="E9" t="s">
        <v>121</v>
      </c>
      <c r="F9" t="s">
        <v>121</v>
      </c>
    </row>
    <row r="10" spans="1:6" x14ac:dyDescent="0.25">
      <c r="A10">
        <v>9</v>
      </c>
      <c r="B10" t="s">
        <v>119</v>
      </c>
      <c r="C10">
        <v>1</v>
      </c>
      <c r="D10" t="s">
        <v>128</v>
      </c>
      <c r="E10" t="s">
        <v>121</v>
      </c>
      <c r="F10" t="s">
        <v>121</v>
      </c>
    </row>
    <row r="11" spans="1:6" x14ac:dyDescent="0.25">
      <c r="A11">
        <v>10</v>
      </c>
      <c r="B11" t="s">
        <v>119</v>
      </c>
      <c r="C11">
        <v>1</v>
      </c>
      <c r="D11" t="s">
        <v>132</v>
      </c>
      <c r="E11" t="s">
        <v>121</v>
      </c>
      <c r="F11" t="s">
        <v>121</v>
      </c>
    </row>
    <row r="12" spans="1:6" x14ac:dyDescent="0.25">
      <c r="A12">
        <v>11</v>
      </c>
      <c r="B12" t="s">
        <v>125</v>
      </c>
      <c r="C12">
        <v>1</v>
      </c>
      <c r="D12" t="s">
        <v>120</v>
      </c>
      <c r="E12" t="s">
        <v>121</v>
      </c>
      <c r="F12" t="s">
        <v>121</v>
      </c>
    </row>
    <row r="13" spans="1:6" x14ac:dyDescent="0.25">
      <c r="A13">
        <v>12</v>
      </c>
      <c r="B13" t="s">
        <v>127</v>
      </c>
      <c r="C13">
        <v>1</v>
      </c>
      <c r="D13" t="s">
        <v>132</v>
      </c>
      <c r="E13" t="s">
        <v>121</v>
      </c>
      <c r="F13" t="s">
        <v>121</v>
      </c>
    </row>
    <row r="14" spans="1:6" x14ac:dyDescent="0.25">
      <c r="A14">
        <v>13</v>
      </c>
      <c r="B14" t="s">
        <v>129</v>
      </c>
      <c r="C14">
        <v>1</v>
      </c>
      <c r="D14" t="s">
        <v>120</v>
      </c>
      <c r="E14" t="s">
        <v>121</v>
      </c>
      <c r="F14" t="s">
        <v>121</v>
      </c>
    </row>
    <row r="15" spans="1:6" x14ac:dyDescent="0.25">
      <c r="A15">
        <v>14</v>
      </c>
      <c r="B15" t="s">
        <v>119</v>
      </c>
      <c r="C15">
        <v>1</v>
      </c>
      <c r="D15" t="s">
        <v>126</v>
      </c>
      <c r="E15" t="s">
        <v>121</v>
      </c>
      <c r="F15" t="s">
        <v>121</v>
      </c>
    </row>
    <row r="16" spans="1:6" x14ac:dyDescent="0.25">
      <c r="A16">
        <v>15</v>
      </c>
      <c r="B16" t="s">
        <v>133</v>
      </c>
      <c r="C16">
        <v>1</v>
      </c>
      <c r="D16" t="s">
        <v>134</v>
      </c>
      <c r="E16" t="s">
        <v>135</v>
      </c>
      <c r="F16" t="s">
        <v>135</v>
      </c>
    </row>
    <row r="17" spans="1:6" x14ac:dyDescent="0.25">
      <c r="A17">
        <v>16</v>
      </c>
      <c r="B17" t="s">
        <v>133</v>
      </c>
      <c r="C17">
        <v>1</v>
      </c>
      <c r="D17" t="s">
        <v>134</v>
      </c>
      <c r="E17" t="s">
        <v>135</v>
      </c>
      <c r="F17" t="s">
        <v>135</v>
      </c>
    </row>
    <row r="18" spans="1:6" x14ac:dyDescent="0.25">
      <c r="A18">
        <v>17</v>
      </c>
      <c r="B18" t="s">
        <v>133</v>
      </c>
      <c r="C18">
        <v>1</v>
      </c>
      <c r="D18" t="s">
        <v>136</v>
      </c>
      <c r="E18" t="s">
        <v>121</v>
      </c>
      <c r="F18" t="s">
        <v>137</v>
      </c>
    </row>
    <row r="19" spans="1:6" x14ac:dyDescent="0.25">
      <c r="A19">
        <v>18</v>
      </c>
      <c r="B19" t="s">
        <v>122</v>
      </c>
      <c r="C19">
        <v>2</v>
      </c>
      <c r="D19" t="s">
        <v>138</v>
      </c>
      <c r="E19" t="s">
        <v>139</v>
      </c>
      <c r="F19" t="s">
        <v>139</v>
      </c>
    </row>
    <row r="20" spans="1:6" x14ac:dyDescent="0.25">
      <c r="A20">
        <v>19</v>
      </c>
      <c r="B20" t="s">
        <v>133</v>
      </c>
      <c r="C20">
        <v>7</v>
      </c>
      <c r="D20" t="s">
        <v>134</v>
      </c>
      <c r="E20" t="s">
        <v>121</v>
      </c>
      <c r="F20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5414DF-0552-4296-B1A8-0ED3460F878E}">
  <sheetPr codeName="Feuil14">
    <tabColor theme="1"/>
  </sheetPr>
  <dimension ref="A1"/>
  <sheetViews>
    <sheetView workbookViewId="0">
      <selection activeCell="I23" sqref="I23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CDCE16-DC70-4062-A440-347889954A9D}">
  <sheetPr codeName="Feuil8">
    <tabColor rgb="FF92D050"/>
    <pageSetUpPr fitToPage="1"/>
  </sheetPr>
  <dimension ref="A1:K2"/>
  <sheetViews>
    <sheetView tabSelected="1" workbookViewId="0">
      <selection activeCell="P14" sqref="P14"/>
    </sheetView>
  </sheetViews>
  <sheetFormatPr baseColWidth="10" defaultRowHeight="15" x14ac:dyDescent="0.25"/>
  <cols>
    <col min="4" max="4" width="21.28515625" bestFit="1" customWidth="1"/>
    <col min="7" max="7" width="20.85546875" bestFit="1" customWidth="1"/>
    <col min="11" max="11" width="15.28515625" bestFit="1" customWidth="1"/>
  </cols>
  <sheetData>
    <row r="1" spans="1:11" ht="31.5" x14ac:dyDescent="0.25">
      <c r="A1" s="10" t="s">
        <v>102</v>
      </c>
      <c r="B1" s="10" t="s">
        <v>103</v>
      </c>
      <c r="C1" s="10" t="s">
        <v>104</v>
      </c>
      <c r="D1" s="10" t="s">
        <v>105</v>
      </c>
      <c r="E1" s="10" t="s">
        <v>106</v>
      </c>
      <c r="F1" s="10" t="s">
        <v>107</v>
      </c>
      <c r="G1" s="10" t="s">
        <v>108</v>
      </c>
      <c r="H1" s="10" t="s">
        <v>109</v>
      </c>
      <c r="I1" s="10" t="s">
        <v>110</v>
      </c>
      <c r="J1" s="10" t="s">
        <v>111</v>
      </c>
      <c r="K1" s="10" t="s">
        <v>112</v>
      </c>
    </row>
    <row r="2" spans="1:11" ht="31.5" x14ac:dyDescent="0.25">
      <c r="A2" s="11"/>
      <c r="B2" s="12"/>
      <c r="C2" s="12"/>
      <c r="D2" s="11"/>
      <c r="E2" s="11"/>
      <c r="F2" s="11"/>
      <c r="G2" s="11"/>
      <c r="H2" s="11"/>
      <c r="I2" s="11"/>
      <c r="J2" s="11"/>
      <c r="K2" s="11"/>
    </row>
  </sheetData>
  <pageMargins left="0.7" right="0.7" top="0.75" bottom="0.75" header="0.3" footer="0.3"/>
  <pageSetup paperSize="9" scale="5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Accueil</vt:lpstr>
      <vt:lpstr>Entrée Débit</vt:lpstr>
      <vt:lpstr>Base Profils</vt:lpstr>
      <vt:lpstr>Débit</vt:lpstr>
      <vt:lpstr>AP</vt:lpstr>
      <vt:lpstr>CheminAcc</vt:lpstr>
      <vt:lpstr>CheminAP</vt:lpstr>
      <vt:lpstr>CheminDeb</vt:lpstr>
      <vt:lpstr>Client</vt:lpstr>
      <vt:lpstr>Ref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ROLLER</dc:creator>
  <cp:lastModifiedBy>Maxime ROLLER</cp:lastModifiedBy>
  <cp:lastPrinted>2025-03-27T10:42:55Z</cp:lastPrinted>
  <dcterms:created xsi:type="dcterms:W3CDTF">2025-03-03T07:33:36Z</dcterms:created>
  <dcterms:modified xsi:type="dcterms:W3CDTF">2025-04-02T09:16:55Z</dcterms:modified>
</cp:coreProperties>
</file>