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D:\Users\brh11\Desktop\"/>
    </mc:Choice>
  </mc:AlternateContent>
  <xr:revisionPtr revIDLastSave="0" documentId="13_ncr:1_{A8769674-C308-4FA4-B697-1F74F8AADD06}" xr6:coauthVersionLast="47" xr6:coauthVersionMax="47" xr10:uidLastSave="{00000000-0000-0000-0000-000000000000}"/>
  <bookViews>
    <workbookView xWindow="28680" yWindow="-120" windowWidth="29040" windowHeight="15840" activeTab="1" xr2:uid="{12F06D28-3912-4AB0-94E6-598A29F5B77D}"/>
  </bookViews>
  <sheets>
    <sheet name="Tableau" sheetId="1" r:id="rId1"/>
    <sheet name="Graph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0" i="2" l="1"/>
  <c r="G30" i="2"/>
  <c r="H30" i="2"/>
  <c r="I30" i="2"/>
  <c r="E30" i="2"/>
  <c r="E8" i="1"/>
  <c r="R11" i="1"/>
  <c r="Q11" i="1"/>
  <c r="P11" i="1"/>
  <c r="O11" i="1"/>
  <c r="N11" i="1"/>
  <c r="M11" i="1"/>
  <c r="L11" i="1"/>
  <c r="K11" i="1"/>
  <c r="H11" i="1"/>
  <c r="G11" i="1"/>
  <c r="Q8" i="1"/>
  <c r="R7" i="1"/>
  <c r="P7" i="1"/>
  <c r="O7" i="1"/>
  <c r="N7" i="1"/>
  <c r="M7" i="1"/>
  <c r="L7" i="1"/>
  <c r="K7" i="1"/>
  <c r="J7" i="1"/>
  <c r="I7" i="1"/>
  <c r="H7" i="1"/>
  <c r="G7" i="1"/>
  <c r="F7" i="1"/>
  <c r="R6" i="1"/>
  <c r="P6" i="1"/>
  <c r="O6" i="1"/>
  <c r="N6" i="1"/>
  <c r="M6" i="1"/>
  <c r="L6" i="1"/>
  <c r="K6" i="1"/>
  <c r="J6" i="1"/>
  <c r="I6" i="1"/>
  <c r="H6" i="1"/>
  <c r="G6" i="1"/>
  <c r="F6" i="1"/>
  <c r="M8" i="1" l="1"/>
  <c r="I8" i="1"/>
  <c r="R8" i="1"/>
  <c r="G8" i="1"/>
  <c r="J8" i="1"/>
  <c r="K8" i="1"/>
  <c r="H8" i="1"/>
  <c r="L8" i="1"/>
  <c r="N8" i="1"/>
  <c r="O8" i="1"/>
  <c r="F8" i="1"/>
  <c r="P8" i="1"/>
</calcChain>
</file>

<file path=xl/sharedStrings.xml><?xml version="1.0" encoding="utf-8"?>
<sst xmlns="http://schemas.openxmlformats.org/spreadsheetml/2006/main" count="81" uniqueCount="77">
  <si>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</si>
  <si>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</si>
  <si>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</si>
  <si>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</si>
  <si>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</si>
  <si>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</si>
  <si>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</si>
  <si>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</si>
  <si>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</si>
  <si>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</si>
  <si>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</si>
  <si>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</si>
  <si>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</si>
  <si>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</si>
  <si>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</si>
  <si>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</si>
  <si>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</si>
  <si>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</si>
  <si>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</si>
  <si>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</si>
  <si>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</si>
  <si>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</si>
  <si>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</si>
  <si>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</si>
  <si>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</si>
  <si>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</si>
  <si>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</si>
  <si>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</si>
  <si>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</si>
  <si>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</si>
  <si>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</si>
  <si>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</si>
  <si>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</si>
  <si>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</si>
  <si>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</si>
  <si>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</si>
  <si>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</si>
  <si>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</si>
  <si>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</si>
  <si>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</si>
  <si>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</si>
  <si>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</si>
  <si>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</si>
  <si>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</si>
  <si>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</si>
  <si>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</si>
  <si>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</si>
  <si>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</si>
  <si>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</si>
  <si>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</si>
  <si>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</si>
  <si>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</si>
  <si>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CLIENTS</t>
  </si>
  <si>
    <t>Nbre de lignes attendues</t>
  </si>
  <si>
    <t>Nbre de lignes livrées</t>
  </si>
  <si>
    <t>Taux de service</t>
  </si>
  <si>
    <t>PLANNING</t>
  </si>
  <si>
    <t xml:space="preserve">Nbre de CVE reçues </t>
  </si>
  <si>
    <t xml:space="preserve">Nbre de CVE non traitées </t>
  </si>
  <si>
    <t>Valeur du stock (K€)</t>
  </si>
  <si>
    <t>Taux de respect du planning (en %)</t>
  </si>
  <si>
    <t>APPROS</t>
  </si>
  <si>
    <t xml:space="preserve">Nbre de lignes en retard vs dates planifiées (au lundi)  </t>
  </si>
  <si>
    <t>Nbre de lignes réceptionnées</t>
  </si>
  <si>
    <t>Nbre d'emplacements vides magasin</t>
  </si>
  <si>
    <t>Cdes achats en attente AR (au lundi)</t>
  </si>
  <si>
    <t>Nombre de ligne d'arrivage</t>
  </si>
  <si>
    <t>Acteur</t>
  </si>
  <si>
    <t>Indicateur</t>
  </si>
  <si>
    <t>Semaine</t>
  </si>
  <si>
    <t>Graphique classique</t>
  </si>
  <si>
    <t>Janvier</t>
  </si>
  <si>
    <t>Février</t>
  </si>
  <si>
    <t>Mars</t>
  </si>
  <si>
    <t>S13</t>
  </si>
  <si>
    <t>S14</t>
  </si>
  <si>
    <t>Graphique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</si>
</sst>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%"/>
    <numFmt numFmtId="165" formatCode="0.0"/>
    <numFmt numFmtId="166" formatCode="#,##0.0_ ;\-#,##0.0\ "/>
    <numFmt numFmtId="167" formatCode="_-* #,##0.00\ _€_-;\-* #,##0.00\ _€_-;_-* &quot;-&quot;??\ _€_-;_-@_-"/>
    <numFmt numFmtId="168" formatCode="_-* #,##0\ _€_-;\-* #,##0\ _€_-;_-* &quot;-&quot;??\ _€_-;_-@_-"/>
  </numFmts>
  <fonts count="1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b/>
      <sz val="12"/>
      <color theme="1"/>
      <name val="Arial"/>
      <family val="2"/>
    </font>
    <font>
      <sz val="10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ptos Narrow"/>
      <family val="2"/>
      <scheme val="minor"/>
    </font>
    <font>
      <i/>
      <sz val="10"/>
      <color theme="1"/>
      <name val="Aptos Narrow"/>
      <family val="2"/>
      <scheme val="minor"/>
    </font>
    <font>
      <sz val="10"/>
      <name val="Arial"/>
      <family val="2"/>
    </font>
    <font>
      <sz val="10"/>
      <color indexed="8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3" tint="0.89999084444715716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0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67">
    <xf numFmtId="0" fontId="0" fillId="0" borderId="0" xfId="0"/>
    <xf numFmtId="0" fontId="4" fillId="0" borderId="0" xfId="2" applyFont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6" fillId="0" borderId="0" xfId="2" applyFont="1" applyAlignment="1" applyProtection="1">
      <alignment horizontal="center" vertical="center"/>
      <protection locked="0"/>
    </xf>
    <xf numFmtId="0" fontId="1" fillId="0" borderId="0" xfId="2"/>
    <xf numFmtId="0" fontId="6" fillId="0" borderId="4" xfId="2" applyFont="1" applyBorder="1" applyAlignment="1" applyProtection="1">
      <alignment horizontal="center" vertical="center"/>
      <protection locked="0"/>
    </xf>
    <xf numFmtId="1" fontId="6" fillId="0" borderId="3" xfId="3" applyNumberFormat="1" applyFont="1" applyFill="1" applyBorder="1" applyAlignment="1">
      <alignment horizontal="center" vertical="center"/>
    </xf>
    <xf numFmtId="1" fontId="6" fillId="0" borderId="3" xfId="3" applyNumberFormat="1" applyFont="1" applyBorder="1" applyAlignment="1">
      <alignment horizontal="center" vertical="center"/>
    </xf>
    <xf numFmtId="164" fontId="6" fillId="0" borderId="3" xfId="3" applyNumberFormat="1" applyFont="1" applyFill="1" applyBorder="1" applyAlignment="1">
      <alignment horizontal="center" vertical="center"/>
    </xf>
    <xf numFmtId="10" fontId="6" fillId="0" borderId="3" xfId="3" applyNumberFormat="1" applyFont="1" applyFill="1" applyBorder="1" applyAlignment="1">
      <alignment horizontal="center" vertical="center"/>
    </xf>
    <xf numFmtId="10" fontId="6" fillId="0" borderId="3" xfId="3" applyNumberFormat="1" applyFont="1" applyBorder="1" applyAlignment="1">
      <alignment horizontal="center" vertical="center"/>
    </xf>
    <xf numFmtId="0" fontId="9" fillId="0" borderId="0" xfId="2" applyFont="1" applyAlignment="1">
      <alignment horizontal="right" vertical="center"/>
    </xf>
    <xf numFmtId="1" fontId="6" fillId="0" borderId="0" xfId="3" applyNumberFormat="1" applyFont="1" applyBorder="1" applyAlignment="1" applyProtection="1">
      <alignment horizontal="center" vertical="center"/>
      <protection locked="0"/>
    </xf>
    <xf numFmtId="165" fontId="6" fillId="0" borderId="0" xfId="3" quotePrefix="1" applyNumberFormat="1" applyFont="1" applyBorder="1" applyAlignment="1" applyProtection="1">
      <alignment horizontal="center" vertical="center"/>
      <protection locked="0"/>
    </xf>
    <xf numFmtId="0" fontId="6" fillId="0" borderId="3" xfId="2" applyFont="1" applyBorder="1" applyAlignment="1" applyProtection="1">
      <alignment horizontal="center" vertical="center"/>
      <protection locked="0"/>
    </xf>
    <xf numFmtId="0" fontId="6" fillId="0" borderId="3" xfId="3" applyNumberFormat="1" applyFont="1" applyFill="1" applyBorder="1" applyAlignment="1">
      <alignment horizontal="center" vertical="center"/>
    </xf>
    <xf numFmtId="0" fontId="6" fillId="0" borderId="3" xfId="3" applyNumberFormat="1" applyFont="1" applyBorder="1" applyAlignment="1">
      <alignment horizontal="center" vertical="center"/>
    </xf>
    <xf numFmtId="9" fontId="6" fillId="0" borderId="3" xfId="1" applyFont="1" applyFill="1" applyBorder="1" applyAlignment="1">
      <alignment horizontal="center" vertical="center"/>
    </xf>
    <xf numFmtId="9" fontId="6" fillId="0" borderId="3" xfId="4" applyFont="1" applyFill="1" applyBorder="1" applyAlignment="1">
      <alignment horizontal="center" vertical="center"/>
    </xf>
    <xf numFmtId="9" fontId="6" fillId="0" borderId="3" xfId="1" applyFont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0" fontId="6" fillId="0" borderId="0" xfId="2" applyFont="1" applyAlignment="1">
      <alignment vertical="center"/>
    </xf>
    <xf numFmtId="168" fontId="6" fillId="0" borderId="0" xfId="5" applyNumberFormat="1" applyFont="1" applyBorder="1" applyAlignment="1">
      <alignment horizontal="center" vertical="center"/>
    </xf>
    <xf numFmtId="0" fontId="7" fillId="2" borderId="3" xfId="2" applyFont="1" applyFill="1" applyBorder="1" applyAlignment="1">
      <alignment horizontal="center" vertical="center"/>
    </xf>
    <xf numFmtId="166" fontId="12" fillId="0" borderId="6" xfId="2" applyNumberFormat="1" applyFont="1" applyBorder="1" applyAlignment="1">
      <alignment horizontal="center" vertical="center"/>
    </xf>
    <xf numFmtId="168" fontId="12" fillId="0" borderId="6" xfId="5" applyNumberFormat="1" applyFont="1" applyFill="1" applyBorder="1" applyAlignment="1" applyProtection="1">
      <alignment horizontal="center" vertical="center"/>
      <protection locked="0"/>
    </xf>
    <xf numFmtId="168" fontId="12" fillId="0" borderId="10" xfId="5" applyNumberFormat="1" applyFont="1" applyFill="1" applyBorder="1" applyAlignment="1" applyProtection="1">
      <alignment horizontal="center" vertical="center"/>
      <protection locked="0"/>
    </xf>
    <xf numFmtId="0" fontId="4" fillId="0" borderId="12" xfId="2" applyFont="1" applyBorder="1" applyAlignment="1">
      <alignment horizontal="center" vertical="center"/>
    </xf>
    <xf numFmtId="0" fontId="5" fillId="3" borderId="5" xfId="2" applyFont="1" applyFill="1" applyBorder="1" applyAlignment="1">
      <alignment horizontal="center" vertical="center"/>
    </xf>
    <xf numFmtId="0" fontId="5" fillId="3" borderId="7" xfId="2" applyFont="1" applyFill="1" applyBorder="1" applyAlignment="1">
      <alignment horizontal="center" vertical="center"/>
    </xf>
    <xf numFmtId="0" fontId="5" fillId="3" borderId="6" xfId="2" applyFont="1" applyFill="1" applyBorder="1" applyAlignment="1">
      <alignment horizontal="center" vertical="center"/>
    </xf>
    <xf numFmtId="0" fontId="8" fillId="3" borderId="5" xfId="2" applyFont="1" applyFill="1" applyBorder="1" applyAlignment="1">
      <alignment horizontal="center" vertical="center"/>
    </xf>
    <xf numFmtId="0" fontId="8" fillId="3" borderId="6" xfId="2" applyFont="1" applyFill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2" fillId="0" borderId="11" xfId="2" applyFont="1" applyBorder="1" applyAlignment="1">
      <alignment horizontal="center" vertical="center"/>
    </xf>
    <xf numFmtId="0" fontId="3" fillId="2" borderId="9" xfId="2" applyFont="1" applyFill="1" applyBorder="1" applyAlignment="1" applyProtection="1">
      <alignment horizontal="center" vertical="center"/>
      <protection locked="0"/>
    </xf>
    <xf numFmtId="0" fontId="3" fillId="2" borderId="8" xfId="2" applyFont="1" applyFill="1" applyBorder="1" applyAlignment="1" applyProtection="1">
      <alignment horizontal="center" vertical="center"/>
      <protection locked="0"/>
    </xf>
    <xf numFmtId="0" fontId="7" fillId="2" borderId="3" xfId="2" applyFont="1" applyFill="1" applyBorder="1" applyAlignment="1">
      <alignment horizontal="center" vertical="center"/>
    </xf>
    <xf numFmtId="1" fontId="3" fillId="2" borderId="3" xfId="2" applyNumberFormat="1" applyFont="1" applyFill="1" applyBorder="1" applyAlignment="1" applyProtection="1">
      <alignment horizontal="center" vertical="center"/>
      <protection locked="0"/>
    </xf>
    <xf numFmtId="1" fontId="3" fillId="2" borderId="8" xfId="2" applyNumberFormat="1" applyFont="1" applyFill="1" applyBorder="1" applyAlignment="1" applyProtection="1">
      <alignment horizontal="center" vertical="center"/>
      <protection locked="0"/>
    </xf>
    <xf numFmtId="1" fontId="3" fillId="2" borderId="1" xfId="2" applyNumberFormat="1" applyFont="1" applyFill="1" applyBorder="1" applyAlignment="1" applyProtection="1">
      <alignment horizontal="center" vertical="center"/>
      <protection locked="0"/>
    </xf>
    <xf numFmtId="1" fontId="3" fillId="2" borderId="10" xfId="2" applyNumberFormat="1" applyFont="1" applyFill="1" applyBorder="1" applyAlignment="1" applyProtection="1">
      <alignment horizontal="center" vertical="center"/>
      <protection locked="0"/>
    </xf>
    <xf numFmtId="1" fontId="3" fillId="2" borderId="2" xfId="2" applyNumberFormat="1" applyFont="1" applyFill="1" applyBorder="1" applyAlignment="1" applyProtection="1">
      <alignment horizontal="center" vertical="center"/>
      <protection locked="0"/>
    </xf>
    <xf numFmtId="0" fontId="3" fillId="2" borderId="3" xfId="2" applyFont="1" applyFill="1" applyBorder="1" applyAlignment="1">
      <alignment horizontal="center" vertical="center" wrapText="1"/>
    </xf>
    <xf numFmtId="0" fontId="4" fillId="3" borderId="0" xfId="2" applyFont="1" applyFill="1" applyAlignment="1">
      <alignment horizontal="center" vertical="center"/>
    </xf>
    <xf numFmtId="0" fontId="5" fillId="0" borderId="3" xfId="2" applyFont="1" applyBorder="1" applyAlignment="1">
      <alignment horizontal="center" vertical="center"/>
    </xf>
    <xf numFmtId="0" fontId="5" fillId="0" borderId="3" xfId="2" applyFont="1" applyBorder="1" applyAlignment="1">
      <alignment horizontal="center" vertical="center" wrapText="1"/>
    </xf>
    <xf numFmtId="0" fontId="11" fillId="0" borderId="3" xfId="2" applyFont="1" applyBorder="1" applyAlignment="1">
      <alignment horizontal="center" vertical="center"/>
    </xf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13" xfId="0" applyBorder="1"/>
    <xf numFmtId="0" fontId="0" fillId="0" borderId="0" xfId="0" applyBorder="1"/>
    <xf numFmtId="0" fontId="0" fillId="0" borderId="11" xfId="0" applyBorder="1"/>
    <xf numFmtId="0" fontId="0" fillId="0" borderId="14" xfId="0" applyBorder="1"/>
    <xf numFmtId="0" fontId="0" fillId="0" borderId="1" xfId="0" applyBorder="1"/>
    <xf numFmtId="0" fontId="0" fillId="0" borderId="2" xfId="0" applyBorder="1"/>
    <xf numFmtId="0" fontId="0" fillId="0" borderId="8" xfId="0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5" fillId="3" borderId="5" xfId="2" applyFont="1" applyFill="1" applyBorder="1" applyAlignment="1">
      <alignment vertical="center"/>
    </xf>
    <xf numFmtId="1" fontId="6" fillId="0" borderId="0" xfId="3" applyNumberFormat="1" applyFont="1" applyFill="1" applyBorder="1" applyAlignment="1">
      <alignment horizontal="center" vertical="center"/>
    </xf>
    <xf numFmtId="164" fontId="6" fillId="0" borderId="0" xfId="3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horizontal="center" vertical="center"/>
      <protection locked="0"/>
    </xf>
  </cellXfs>
  <cellStyles count="6">
    <cellStyle name="Milliers 2" xfId="5" xr:uid="{8C259B80-DC70-438D-B681-AB7244F68940}"/>
    <cellStyle name="Normal" xfId="0" builtinId="0"/>
    <cellStyle name="Normal 4" xfId="2" xr:uid="{3329F03F-D544-4AD4-A0EB-F4ACD0D1FCF0}"/>
    <cellStyle name="Pourcentage" xfId="1" builtinId="5"/>
    <cellStyle name="Pourcentage 2" xfId="4" xr:uid="{847F4136-C4E0-485E-9FAF-172CD6D497EA}"/>
    <cellStyle name="Pourcentage 4" xfId="3" xr:uid="{3F8BCD32-242F-480B-A332-5F6E9E77EA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Tableau!$B$6</c:f>
              <c:strCache>
                <c:ptCount val="1"/>
                <c:pt idx="0">
                  <c:v>Nbre de lignes attendues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Tableau!$E$2:$R$2</c:f>
              <c:strCache>
                <c:ptCount val="14"/>
                <c:pt idx="0">
                  <c:v>W1</c:v>
                </c:pt>
                <c:pt idx="1">
                  <c:v>W2</c:v>
                </c:pt>
                <c:pt idx="2">
                  <c:v>W3</c:v>
                </c:pt>
                <c:pt idx="3">
                  <c:v>W4</c:v>
                </c:pt>
                <c:pt idx="4">
                  <c:v>W5</c:v>
                </c:pt>
                <c:pt idx="5">
                  <c:v>W6</c:v>
                </c:pt>
                <c:pt idx="6">
                  <c:v>W7</c:v>
                </c:pt>
                <c:pt idx="7">
                  <c:v>W8</c:v>
                </c:pt>
                <c:pt idx="8">
                  <c:v>W9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</c:strCache>
            </c:strRef>
          </c:cat>
          <c:val>
            <c:numRef>
              <c:f>Tableau!$E$6:$R$6</c:f>
              <c:numCache>
                <c:formatCode>General</c:formatCode>
                <c:ptCount val="14"/>
                <c:pt idx="0">
                  <c:v>100</c:v>
                </c:pt>
                <c:pt idx="1">
                  <c:v>115</c:v>
                </c:pt>
                <c:pt idx="2">
                  <c:v>187</c:v>
                </c:pt>
                <c:pt idx="3">
                  <c:v>115</c:v>
                </c:pt>
                <c:pt idx="4">
                  <c:v>111</c:v>
                </c:pt>
                <c:pt idx="5">
                  <c:v>139</c:v>
                </c:pt>
                <c:pt idx="6">
                  <c:v>123</c:v>
                </c:pt>
                <c:pt idx="7">
                  <c:v>163</c:v>
                </c:pt>
                <c:pt idx="8">
                  <c:v>96</c:v>
                </c:pt>
                <c:pt idx="9">
                  <c:v>116</c:v>
                </c:pt>
                <c:pt idx="10">
                  <c:v>134</c:v>
                </c:pt>
                <c:pt idx="11">
                  <c:v>113</c:v>
                </c:pt>
                <c:pt idx="12">
                  <c:v>104</c:v>
                </c:pt>
                <c:pt idx="13">
                  <c:v>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1B-4EC8-B812-0F0DE3A8B60A}"/>
            </c:ext>
          </c:extLst>
        </c:ser>
        <c:ser>
          <c:idx val="2"/>
          <c:order val="1"/>
          <c:tx>
            <c:strRef>
              <c:f>Tableau!$B$7</c:f>
              <c:strCache>
                <c:ptCount val="1"/>
                <c:pt idx="0">
                  <c:v>Nbre de lignes livrées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Tableau!$E$2:$R$2</c:f>
              <c:strCache>
                <c:ptCount val="14"/>
                <c:pt idx="0">
                  <c:v>W1</c:v>
                </c:pt>
                <c:pt idx="1">
                  <c:v>W2</c:v>
                </c:pt>
                <c:pt idx="2">
                  <c:v>W3</c:v>
                </c:pt>
                <c:pt idx="3">
                  <c:v>W4</c:v>
                </c:pt>
                <c:pt idx="4">
                  <c:v>W5</c:v>
                </c:pt>
                <c:pt idx="5">
                  <c:v>W6</c:v>
                </c:pt>
                <c:pt idx="6">
                  <c:v>W7</c:v>
                </c:pt>
                <c:pt idx="7">
                  <c:v>W8</c:v>
                </c:pt>
                <c:pt idx="8">
                  <c:v>W9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</c:strCache>
            </c:strRef>
          </c:cat>
          <c:val>
            <c:numRef>
              <c:f>Tableau!$E$7:$R$7</c:f>
              <c:numCache>
                <c:formatCode>0</c:formatCode>
                <c:ptCount val="14"/>
                <c:pt idx="0">
                  <c:v>50</c:v>
                </c:pt>
                <c:pt idx="1">
                  <c:v>71</c:v>
                </c:pt>
                <c:pt idx="2">
                  <c:v>148</c:v>
                </c:pt>
                <c:pt idx="3">
                  <c:v>75</c:v>
                </c:pt>
                <c:pt idx="4">
                  <c:v>77</c:v>
                </c:pt>
                <c:pt idx="5">
                  <c:v>105</c:v>
                </c:pt>
                <c:pt idx="6">
                  <c:v>93</c:v>
                </c:pt>
                <c:pt idx="7">
                  <c:v>139</c:v>
                </c:pt>
                <c:pt idx="8">
                  <c:v>59</c:v>
                </c:pt>
                <c:pt idx="9">
                  <c:v>64</c:v>
                </c:pt>
                <c:pt idx="10">
                  <c:v>105</c:v>
                </c:pt>
                <c:pt idx="11">
                  <c:v>69</c:v>
                </c:pt>
                <c:pt idx="12">
                  <c:v>52</c:v>
                </c:pt>
                <c:pt idx="13">
                  <c:v>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1B-4EC8-B812-0F0DE3A8B6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95453984"/>
        <c:axId val="795443424"/>
        <c:extLst/>
      </c:barChart>
      <c:lineChart>
        <c:grouping val="standard"/>
        <c:varyColors val="0"/>
        <c:ser>
          <c:idx val="3"/>
          <c:order val="2"/>
          <c:tx>
            <c:strRef>
              <c:f>Tableau!$B$8</c:f>
              <c:strCache>
                <c:ptCount val="1"/>
                <c:pt idx="0">
                  <c:v>Taux de service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Tableau!$E$2:$R$2</c:f>
              <c:strCache>
                <c:ptCount val="14"/>
                <c:pt idx="0">
                  <c:v>W1</c:v>
                </c:pt>
                <c:pt idx="1">
                  <c:v>W2</c:v>
                </c:pt>
                <c:pt idx="2">
                  <c:v>W3</c:v>
                </c:pt>
                <c:pt idx="3">
                  <c:v>W4</c:v>
                </c:pt>
                <c:pt idx="4">
                  <c:v>W5</c:v>
                </c:pt>
                <c:pt idx="5">
                  <c:v>W6</c:v>
                </c:pt>
                <c:pt idx="6">
                  <c:v>W7</c:v>
                </c:pt>
                <c:pt idx="7">
                  <c:v>W8</c:v>
                </c:pt>
                <c:pt idx="8">
                  <c:v>W9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</c:strCache>
            </c:strRef>
          </c:cat>
          <c:val>
            <c:numRef>
              <c:f>Tableau!$E$8:$R$8</c:f>
              <c:numCache>
                <c:formatCode>0.0%</c:formatCode>
                <c:ptCount val="14"/>
                <c:pt idx="0">
                  <c:v>0.5</c:v>
                </c:pt>
                <c:pt idx="1">
                  <c:v>0.61739130434782608</c:v>
                </c:pt>
                <c:pt idx="2">
                  <c:v>0.79144385026737973</c:v>
                </c:pt>
                <c:pt idx="3">
                  <c:v>0.65217391304347827</c:v>
                </c:pt>
                <c:pt idx="4">
                  <c:v>0.69369369369369371</c:v>
                </c:pt>
                <c:pt idx="5">
                  <c:v>0.75539568345323738</c:v>
                </c:pt>
                <c:pt idx="6">
                  <c:v>0.75609756097560976</c:v>
                </c:pt>
                <c:pt idx="7">
                  <c:v>0.85276073619631898</c:v>
                </c:pt>
                <c:pt idx="8">
                  <c:v>0.61458333333333337</c:v>
                </c:pt>
                <c:pt idx="9">
                  <c:v>0.55172413793103448</c:v>
                </c:pt>
                <c:pt idx="10">
                  <c:v>0.78358208955223885</c:v>
                </c:pt>
                <c:pt idx="11">
                  <c:v>0.61061946902654862</c:v>
                </c:pt>
                <c:pt idx="12">
                  <c:v>0.5</c:v>
                </c:pt>
                <c:pt idx="13">
                  <c:v>0.72448979591836737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11B-4EC8-B812-0F0DE3A8B6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95445344"/>
        <c:axId val="795461664"/>
      </c:lineChart>
      <c:catAx>
        <c:axId val="795453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5443424"/>
        <c:crosses val="autoZero"/>
        <c:auto val="1"/>
        <c:lblAlgn val="ctr"/>
        <c:lblOffset val="100"/>
        <c:noMultiLvlLbl val="0"/>
      </c:catAx>
      <c:valAx>
        <c:axId val="79544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5453984"/>
        <c:crosses val="autoZero"/>
        <c:crossBetween val="between"/>
      </c:valAx>
      <c:valAx>
        <c:axId val="795461664"/>
        <c:scaling>
          <c:orientation val="minMax"/>
          <c:max val="1"/>
        </c:scaling>
        <c:delete val="0"/>
        <c:axPos val="r"/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5445344"/>
        <c:crosses val="max"/>
        <c:crossBetween val="between"/>
      </c:valAx>
      <c:catAx>
        <c:axId val="7954453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7954616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Graphique!$B$28</c:f>
              <c:strCache>
                <c:ptCount val="1"/>
                <c:pt idx="0">
                  <c:v>Nbre de lignes attendues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Graphique!$E$26:$I$26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S13</c:v>
                </c:pt>
                <c:pt idx="4">
                  <c:v>S14</c:v>
                </c:pt>
              </c:strCache>
            </c:strRef>
          </c:cat>
          <c:val>
            <c:numRef>
              <c:f>Graphique!$E$28:$I$28</c:f>
              <c:numCache>
                <c:formatCode>General</c:formatCode>
                <c:ptCount val="5"/>
                <c:pt idx="0">
                  <c:v>129</c:v>
                </c:pt>
                <c:pt idx="1">
                  <c:v>134</c:v>
                </c:pt>
                <c:pt idx="2">
                  <c:v>115</c:v>
                </c:pt>
                <c:pt idx="3">
                  <c:v>104</c:v>
                </c:pt>
                <c:pt idx="4">
                  <c:v>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85A-47D2-9436-E1E641565FFA}"/>
            </c:ext>
          </c:extLst>
        </c:ser>
        <c:ser>
          <c:idx val="2"/>
          <c:order val="2"/>
          <c:tx>
            <c:strRef>
              <c:f>Graphique!$B$29</c:f>
              <c:strCache>
                <c:ptCount val="1"/>
                <c:pt idx="0">
                  <c:v>Nbre de lignes livrées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Graphique!$E$26:$I$26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S13</c:v>
                </c:pt>
                <c:pt idx="4">
                  <c:v>S14</c:v>
                </c:pt>
              </c:strCache>
            </c:strRef>
          </c:cat>
          <c:val>
            <c:numRef>
              <c:f>Graphique!$E$29:$I$29</c:f>
              <c:numCache>
                <c:formatCode>0</c:formatCode>
                <c:ptCount val="5"/>
                <c:pt idx="0">
                  <c:v>86</c:v>
                </c:pt>
                <c:pt idx="1">
                  <c:v>104</c:v>
                </c:pt>
                <c:pt idx="2">
                  <c:v>74</c:v>
                </c:pt>
                <c:pt idx="3">
                  <c:v>52</c:v>
                </c:pt>
                <c:pt idx="4">
                  <c:v>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85A-47D2-9436-E1E641565F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30083584"/>
        <c:axId val="103008166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Graphique!$E$26:$I$26</c15:sqref>
                        </c15:formulaRef>
                      </c:ext>
                    </c:extLst>
                    <c:strCache>
                      <c:ptCount val="5"/>
                      <c:pt idx="0">
                        <c:v>Janvier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S13</c:v>
                      </c:pt>
                      <c:pt idx="4">
                        <c:v>S14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Graphique!$E$27:$I$27</c15:sqref>
                        </c15:formulaRef>
                      </c:ext>
                    </c:extLst>
                    <c:numCache>
                      <c:formatCode>0</c:formatCode>
                      <c:ptCount val="5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585A-47D2-9436-E1E641565FFA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3"/>
          <c:order val="3"/>
          <c:tx>
            <c:strRef>
              <c:f>Graphique!$B$30</c:f>
              <c:strCache>
                <c:ptCount val="1"/>
                <c:pt idx="0">
                  <c:v>Taux de service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Graphique!$E$26:$I$26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S13</c:v>
                </c:pt>
                <c:pt idx="4">
                  <c:v>S14</c:v>
                </c:pt>
              </c:strCache>
            </c:strRef>
          </c:cat>
          <c:val>
            <c:numRef>
              <c:f>Graphique!$E$30:$I$30</c:f>
              <c:numCache>
                <c:formatCode>0.0%</c:formatCode>
                <c:ptCount val="5"/>
                <c:pt idx="0">
                  <c:v>0.66666666666666663</c:v>
                </c:pt>
                <c:pt idx="1">
                  <c:v>0.77611940298507465</c:v>
                </c:pt>
                <c:pt idx="2">
                  <c:v>0.64347826086956517</c:v>
                </c:pt>
                <c:pt idx="3">
                  <c:v>0.5</c:v>
                </c:pt>
                <c:pt idx="4">
                  <c:v>0.72448979591836737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85A-47D2-9436-E1E641565F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0084544"/>
        <c:axId val="1030080704"/>
      </c:lineChart>
      <c:catAx>
        <c:axId val="1030083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081664"/>
        <c:crosses val="autoZero"/>
        <c:auto val="1"/>
        <c:lblAlgn val="ctr"/>
        <c:lblOffset val="100"/>
        <c:noMultiLvlLbl val="0"/>
      </c:catAx>
      <c:valAx>
        <c:axId val="103008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083584"/>
        <c:crosses val="autoZero"/>
        <c:crossBetween val="between"/>
      </c:valAx>
      <c:valAx>
        <c:axId val="1030080704"/>
        <c:scaling>
          <c:orientation val="minMax"/>
        </c:scaling>
        <c:delete val="0"/>
        <c:axPos val="r"/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084544"/>
        <c:crosses val="max"/>
        <c:crossBetween val="between"/>
      </c:valAx>
      <c:catAx>
        <c:axId val="10300845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3008070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95248</xdr:colOff>
      <xdr:row>2</xdr:row>
      <xdr:rowOff>66675</xdr:rowOff>
    </xdr:from>
    <xdr:to>
      <xdr:col>10</xdr:col>
      <xdr:colOff>666749</xdr:colOff>
      <xdr:row>22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6C2C499-5F74-475A-99DE-58725AB6DF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50346</xdr:colOff>
      <xdr:row>32</xdr:row>
      <xdr:rowOff>42862</xdr:rowOff>
    </xdr:from>
    <xdr:to>
      <xdr:col>10</xdr:col>
      <xdr:colOff>693964</xdr:colOff>
      <xdr:row>54</xdr:row>
      <xdr:rowOff>136072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DBEF26A-18A7-FD3B-DDC6-B1053E5242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244929</xdr:colOff>
      <xdr:row>31</xdr:row>
      <xdr:rowOff>136071</xdr:rowOff>
    </xdr:from>
    <xdr:to>
      <xdr:col>17</xdr:col>
      <xdr:colOff>449036</xdr:colOff>
      <xdr:row>49</xdr:row>
      <xdr:rowOff>149678</xdr:rowOff>
    </xdr:to>
    <xdr:sp macro="" textlink="">
      <xdr:nvSpPr>
        <xdr:cNvPr id="4" name="Phylactère : pensées 3">
          <a:extLst>
            <a:ext uri="{FF2B5EF4-FFF2-40B4-BE49-F238E27FC236}">
              <a16:creationId xmlns:a16="http://schemas.microsoft.com/office/drawing/2014/main" id="{C8EDA535-0BF2-0C63-5C30-4DD43424F54E}"/>
            </a:ext>
          </a:extLst>
        </xdr:cNvPr>
        <xdr:cNvSpPr/>
      </xdr:nvSpPr>
      <xdr:spPr>
        <a:xfrm>
          <a:off x="8626929" y="6150428"/>
          <a:ext cx="4776107" cy="3551464"/>
        </a:xfrm>
        <a:prstGeom prst="cloudCallou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Ce que je</a:t>
          </a:r>
          <a:r>
            <a:rPr lang="fr-FR" sz="2800" b="1" baseline="0"/>
            <a:t> souhaite</a:t>
          </a:r>
          <a:endParaRPr lang="fr-FR" sz="28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B2227-C3C0-4B23-8507-B9CF374BB2B2}">
  <dimension ref="A1:BD23"/>
  <sheetViews>
    <sheetView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E2" sqref="E2:R3"/>
    </sheetView>
  </sheetViews>
  <sheetFormatPr baseColWidth="10" defaultRowHeight="15" x14ac:dyDescent="0.25"/>
  <cols>
    <col min="3" max="3" width="40.85546875" bestFit="1" customWidth="1"/>
  </cols>
  <sheetData>
    <row r="1" spans="1:56" x14ac:dyDescent="0.25">
      <c r="A1" s="34" t="s">
        <v>68</v>
      </c>
      <c r="B1" s="34"/>
      <c r="C1" s="35"/>
      <c r="D1" s="36">
        <v>2025</v>
      </c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</row>
    <row r="2" spans="1:56" x14ac:dyDescent="0.25">
      <c r="A2" s="38">
        <v>2025</v>
      </c>
      <c r="B2" s="38"/>
      <c r="C2" s="38"/>
      <c r="D2" s="44" t="s">
        <v>67</v>
      </c>
      <c r="E2" s="39" t="s">
        <v>0</v>
      </c>
      <c r="F2" s="39" t="s">
        <v>1</v>
      </c>
      <c r="G2" s="40" t="s">
        <v>2</v>
      </c>
      <c r="H2" s="40" t="s">
        <v>3</v>
      </c>
      <c r="I2" s="40" t="s">
        <v>4</v>
      </c>
      <c r="J2" s="40" t="s">
        <v>5</v>
      </c>
      <c r="K2" s="40" t="s">
        <v>6</v>
      </c>
      <c r="L2" s="40" t="s">
        <v>7</v>
      </c>
      <c r="M2" s="40" t="s">
        <v>8</v>
      </c>
      <c r="N2" s="40" t="s">
        <v>9</v>
      </c>
      <c r="O2" s="40" t="s">
        <v>10</v>
      </c>
      <c r="P2" s="40" t="s">
        <v>11</v>
      </c>
      <c r="Q2" s="40" t="s">
        <v>12</v>
      </c>
      <c r="R2" s="40" t="s">
        <v>13</v>
      </c>
      <c r="S2" s="40" t="s">
        <v>14</v>
      </c>
      <c r="T2" s="40" t="s">
        <v>15</v>
      </c>
      <c r="U2" s="40" t="s">
        <v>16</v>
      </c>
      <c r="V2" s="40" t="s">
        <v>17</v>
      </c>
      <c r="W2" s="40" t="s">
        <v>18</v>
      </c>
      <c r="X2" s="40" t="s">
        <v>19</v>
      </c>
      <c r="Y2" s="40" t="s">
        <v>20</v>
      </c>
      <c r="Z2" s="40" t="s">
        <v>21</v>
      </c>
      <c r="AA2" s="40" t="s">
        <v>22</v>
      </c>
      <c r="AB2" s="40" t="s">
        <v>23</v>
      </c>
      <c r="AC2" s="40" t="s">
        <v>24</v>
      </c>
      <c r="AD2" s="40" t="s">
        <v>25</v>
      </c>
      <c r="AE2" s="40" t="s">
        <v>26</v>
      </c>
      <c r="AF2" s="40" t="s">
        <v>27</v>
      </c>
      <c r="AG2" s="40" t="s">
        <v>28</v>
      </c>
      <c r="AH2" s="40" t="s">
        <v>29</v>
      </c>
      <c r="AI2" s="40" t="s">
        <v>30</v>
      </c>
      <c r="AJ2" s="40" t="s">
        <v>31</v>
      </c>
      <c r="AK2" s="40" t="s">
        <v>32</v>
      </c>
      <c r="AL2" s="40" t="s">
        <v>33</v>
      </c>
      <c r="AM2" s="40" t="s">
        <v>34</v>
      </c>
      <c r="AN2" s="40" t="s">
        <v>35</v>
      </c>
      <c r="AO2" s="40" t="s">
        <v>36</v>
      </c>
      <c r="AP2" s="40" t="s">
        <v>37</v>
      </c>
      <c r="AQ2" s="40" t="s">
        <v>38</v>
      </c>
      <c r="AR2" s="40" t="s">
        <v>39</v>
      </c>
      <c r="AS2" s="40" t="s">
        <v>40</v>
      </c>
      <c r="AT2" s="40" t="s">
        <v>41</v>
      </c>
      <c r="AU2" s="40" t="s">
        <v>42</v>
      </c>
      <c r="AV2" s="40" t="s">
        <v>43</v>
      </c>
      <c r="AW2" s="40" t="s">
        <v>44</v>
      </c>
      <c r="AX2" s="40" t="s">
        <v>45</v>
      </c>
      <c r="AY2" s="40" t="s">
        <v>46</v>
      </c>
      <c r="AZ2" s="40" t="s">
        <v>47</v>
      </c>
      <c r="BA2" s="40" t="s">
        <v>48</v>
      </c>
      <c r="BB2" s="40" t="s">
        <v>49</v>
      </c>
      <c r="BC2" s="40" t="s">
        <v>50</v>
      </c>
      <c r="BD2" s="42" t="s">
        <v>51</v>
      </c>
    </row>
    <row r="3" spans="1:56" x14ac:dyDescent="0.25">
      <c r="A3" s="38" t="s">
        <v>69</v>
      </c>
      <c r="B3" s="38"/>
      <c r="C3" s="38"/>
      <c r="D3" s="44"/>
      <c r="E3" s="39"/>
      <c r="F3" s="39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3"/>
    </row>
    <row r="4" spans="1:56" ht="7.5" customHeight="1" x14ac:dyDescent="0.25">
      <c r="A4" s="1"/>
      <c r="B4" s="2"/>
      <c r="C4" s="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</row>
    <row r="5" spans="1:56" ht="15.75" customHeight="1" x14ac:dyDescent="0.25">
      <c r="A5" s="24">
        <v>1</v>
      </c>
      <c r="B5" s="32" t="s">
        <v>52</v>
      </c>
      <c r="C5" s="33"/>
      <c r="D5" s="29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1"/>
    </row>
    <row r="6" spans="1:56" ht="15.75" customHeight="1" x14ac:dyDescent="0.25">
      <c r="A6" s="1"/>
      <c r="B6" s="46" t="s">
        <v>53</v>
      </c>
      <c r="C6" s="46"/>
      <c r="D6" s="6"/>
      <c r="E6" s="6">
        <v>100</v>
      </c>
      <c r="F6" s="6">
        <f>74+41</f>
        <v>115</v>
      </c>
      <c r="G6" s="6">
        <f>112+75</f>
        <v>187</v>
      </c>
      <c r="H6" s="6">
        <f>90+25</f>
        <v>115</v>
      </c>
      <c r="I6" s="6">
        <f>94+17</f>
        <v>111</v>
      </c>
      <c r="J6" s="6">
        <f>105+34</f>
        <v>139</v>
      </c>
      <c r="K6" s="6">
        <f>86+37</f>
        <v>123</v>
      </c>
      <c r="L6" s="6">
        <f>92+71</f>
        <v>163</v>
      </c>
      <c r="M6" s="6">
        <f>95+1</f>
        <v>96</v>
      </c>
      <c r="N6" s="6">
        <f>105+11</f>
        <v>116</v>
      </c>
      <c r="O6" s="6">
        <f>103+31</f>
        <v>134</v>
      </c>
      <c r="P6" s="6">
        <f>106+7</f>
        <v>113</v>
      </c>
      <c r="Q6" s="6">
        <v>104</v>
      </c>
      <c r="R6" s="6">
        <f>79+19</f>
        <v>98</v>
      </c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</row>
    <row r="7" spans="1:56" ht="15.75" customHeight="1" x14ac:dyDescent="0.25">
      <c r="A7" s="1"/>
      <c r="B7" s="46" t="s">
        <v>54</v>
      </c>
      <c r="C7" s="46"/>
      <c r="D7" s="7"/>
      <c r="E7" s="7">
        <v>50</v>
      </c>
      <c r="F7" s="7">
        <f>30+41</f>
        <v>71</v>
      </c>
      <c r="G7" s="7">
        <f>73+75</f>
        <v>148</v>
      </c>
      <c r="H7" s="7">
        <f>50+25</f>
        <v>75</v>
      </c>
      <c r="I7" s="7">
        <f>60+17</f>
        <v>77</v>
      </c>
      <c r="J7" s="7">
        <f>71+34</f>
        <v>105</v>
      </c>
      <c r="K7" s="7">
        <f>56+37</f>
        <v>93</v>
      </c>
      <c r="L7" s="7">
        <f>68+71</f>
        <v>139</v>
      </c>
      <c r="M7" s="7">
        <f>58+1</f>
        <v>59</v>
      </c>
      <c r="N7" s="7">
        <f>53+11</f>
        <v>64</v>
      </c>
      <c r="O7" s="7">
        <f>74+31</f>
        <v>105</v>
      </c>
      <c r="P7" s="7">
        <f>66+3</f>
        <v>69</v>
      </c>
      <c r="Q7" s="7">
        <v>52</v>
      </c>
      <c r="R7" s="7">
        <f>52+19</f>
        <v>71</v>
      </c>
      <c r="S7" s="7"/>
      <c r="T7" s="7"/>
      <c r="U7" s="7"/>
      <c r="V7" s="7"/>
      <c r="W7" s="7"/>
      <c r="X7" s="7"/>
      <c r="Y7" s="7"/>
      <c r="Z7" s="7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</row>
    <row r="8" spans="1:56" ht="15.75" customHeight="1" x14ac:dyDescent="0.25">
      <c r="A8" s="1"/>
      <c r="B8" s="46" t="s">
        <v>55</v>
      </c>
      <c r="C8" s="46"/>
      <c r="D8" s="7"/>
      <c r="E8" s="9">
        <f>E7/E6</f>
        <v>0.5</v>
      </c>
      <c r="F8" s="9">
        <f t="shared" ref="F8:R8" si="0">F7/F6</f>
        <v>0.61739130434782608</v>
      </c>
      <c r="G8" s="9">
        <f t="shared" si="0"/>
        <v>0.79144385026737973</v>
      </c>
      <c r="H8" s="9">
        <f t="shared" si="0"/>
        <v>0.65217391304347827</v>
      </c>
      <c r="I8" s="9">
        <f t="shared" si="0"/>
        <v>0.69369369369369371</v>
      </c>
      <c r="J8" s="9">
        <f t="shared" si="0"/>
        <v>0.75539568345323738</v>
      </c>
      <c r="K8" s="9">
        <f t="shared" si="0"/>
        <v>0.75609756097560976</v>
      </c>
      <c r="L8" s="9">
        <f t="shared" si="0"/>
        <v>0.85276073619631898</v>
      </c>
      <c r="M8" s="9">
        <f t="shared" si="0"/>
        <v>0.61458333333333337</v>
      </c>
      <c r="N8" s="9">
        <f t="shared" si="0"/>
        <v>0.55172413793103448</v>
      </c>
      <c r="O8" s="9">
        <f t="shared" si="0"/>
        <v>0.78358208955223885</v>
      </c>
      <c r="P8" s="9">
        <f t="shared" si="0"/>
        <v>0.61061946902654862</v>
      </c>
      <c r="Q8" s="9">
        <f t="shared" si="0"/>
        <v>0.5</v>
      </c>
      <c r="R8" s="9">
        <f t="shared" si="0"/>
        <v>0.72448979591836737</v>
      </c>
      <c r="S8" s="10"/>
      <c r="T8" s="10"/>
      <c r="U8" s="10"/>
      <c r="V8" s="10"/>
      <c r="W8" s="10"/>
      <c r="X8" s="10"/>
      <c r="Y8" s="10"/>
      <c r="Z8" s="10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</row>
    <row r="9" spans="1:56" ht="7.5" customHeight="1" x14ac:dyDescent="0.25">
      <c r="A9" s="1"/>
      <c r="B9" s="2"/>
      <c r="C9" s="12"/>
      <c r="D9" s="13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</row>
    <row r="10" spans="1:56" ht="15.75" customHeight="1" x14ac:dyDescent="0.25">
      <c r="A10" s="24">
        <v>2</v>
      </c>
      <c r="B10" s="32" t="s">
        <v>56</v>
      </c>
      <c r="C10" s="33"/>
      <c r="D10" s="29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1"/>
    </row>
    <row r="11" spans="1:56" ht="15.75" customHeight="1" x14ac:dyDescent="0.25">
      <c r="A11" s="1"/>
      <c r="B11" s="46" t="s">
        <v>57</v>
      </c>
      <c r="C11" s="46"/>
      <c r="D11" s="15"/>
      <c r="E11" s="15">
        <v>60</v>
      </c>
      <c r="F11" s="15">
        <v>75</v>
      </c>
      <c r="G11" s="15">
        <f>127-75</f>
        <v>52</v>
      </c>
      <c r="H11" s="15">
        <f>170-127</f>
        <v>43</v>
      </c>
      <c r="I11" s="15">
        <v>60</v>
      </c>
      <c r="J11" s="15">
        <v>60</v>
      </c>
      <c r="K11" s="15">
        <f>345-290</f>
        <v>55</v>
      </c>
      <c r="L11" s="15">
        <f>400-345</f>
        <v>55</v>
      </c>
      <c r="M11" s="15">
        <f>455-400</f>
        <v>55</v>
      </c>
      <c r="N11" s="15">
        <f>490-455</f>
        <v>35</v>
      </c>
      <c r="O11" s="15">
        <f>528-490</f>
        <v>38</v>
      </c>
      <c r="P11" s="15">
        <f>584-528</f>
        <v>56</v>
      </c>
      <c r="Q11" s="15">
        <f>641-584</f>
        <v>57</v>
      </c>
      <c r="R11" s="15">
        <f>696-641</f>
        <v>55</v>
      </c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</row>
    <row r="12" spans="1:56" ht="15.75" customHeight="1" x14ac:dyDescent="0.25">
      <c r="A12" s="1"/>
      <c r="B12" s="47" t="s">
        <v>58</v>
      </c>
      <c r="C12" s="47"/>
      <c r="D12" s="7"/>
      <c r="E12" s="15">
        <v>20</v>
      </c>
      <c r="F12" s="15">
        <v>34</v>
      </c>
      <c r="G12" s="15">
        <v>11</v>
      </c>
      <c r="H12" s="15">
        <v>18</v>
      </c>
      <c r="I12" s="15">
        <v>40</v>
      </c>
      <c r="J12" s="15">
        <v>40</v>
      </c>
      <c r="K12" s="15">
        <v>25</v>
      </c>
      <c r="L12" s="15">
        <v>6</v>
      </c>
      <c r="M12" s="15">
        <v>18</v>
      </c>
      <c r="N12" s="15">
        <v>7</v>
      </c>
      <c r="O12" s="15">
        <v>6</v>
      </c>
      <c r="P12" s="15">
        <v>10</v>
      </c>
      <c r="Q12" s="15">
        <v>7</v>
      </c>
      <c r="R12" s="15">
        <v>9</v>
      </c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</row>
    <row r="13" spans="1:56" ht="15.75" customHeight="1" x14ac:dyDescent="0.25">
      <c r="A13" s="1"/>
      <c r="B13" s="47" t="s">
        <v>59</v>
      </c>
      <c r="C13" s="47"/>
      <c r="D13" s="7"/>
      <c r="E13" s="16">
        <v>4800</v>
      </c>
      <c r="F13" s="16">
        <v>4777</v>
      </c>
      <c r="G13" s="16">
        <v>4783</v>
      </c>
      <c r="H13" s="16">
        <v>4746</v>
      </c>
      <c r="I13" s="16">
        <v>4675</v>
      </c>
      <c r="J13" s="16">
        <v>4726</v>
      </c>
      <c r="K13" s="16">
        <v>4659</v>
      </c>
      <c r="L13" s="16">
        <v>4576</v>
      </c>
      <c r="M13" s="16">
        <v>4464</v>
      </c>
      <c r="N13" s="16">
        <v>4458</v>
      </c>
      <c r="O13" s="16">
        <v>4427</v>
      </c>
      <c r="P13" s="16">
        <v>4362</v>
      </c>
      <c r="Q13" s="16">
        <v>4390</v>
      </c>
      <c r="R13" s="16">
        <v>4480</v>
      </c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</row>
    <row r="14" spans="1:56" ht="15.75" customHeight="1" x14ac:dyDescent="0.25">
      <c r="A14" s="1"/>
      <c r="B14" s="47" t="s">
        <v>60</v>
      </c>
      <c r="C14" s="47"/>
      <c r="D14" s="7"/>
      <c r="E14" s="18">
        <v>0.6</v>
      </c>
      <c r="F14" s="18">
        <v>0.59</v>
      </c>
      <c r="G14" s="18">
        <v>0.85</v>
      </c>
      <c r="H14" s="19">
        <v>0.69</v>
      </c>
      <c r="I14" s="19">
        <v>0.83</v>
      </c>
      <c r="J14" s="18">
        <v>0.91</v>
      </c>
      <c r="K14" s="18">
        <v>0.92</v>
      </c>
      <c r="L14" s="18">
        <v>0.9</v>
      </c>
      <c r="M14" s="18">
        <v>0.81</v>
      </c>
      <c r="N14" s="18">
        <v>0.74</v>
      </c>
      <c r="O14" s="18">
        <v>0.72</v>
      </c>
      <c r="P14" s="18">
        <v>0.85</v>
      </c>
      <c r="Q14" s="18">
        <v>0.82</v>
      </c>
      <c r="R14" s="18">
        <v>0.72</v>
      </c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</row>
    <row r="15" spans="1:56" ht="7.5" customHeight="1" x14ac:dyDescent="0.25">
      <c r="A15" s="1"/>
      <c r="B15" s="2"/>
      <c r="C15" s="3"/>
      <c r="D15" s="21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</row>
    <row r="16" spans="1:56" ht="15.75" customHeight="1" x14ac:dyDescent="0.25">
      <c r="A16" s="24">
        <v>3</v>
      </c>
      <c r="B16" s="32" t="s">
        <v>61</v>
      </c>
      <c r="C16" s="33"/>
      <c r="D16" s="29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1"/>
    </row>
    <row r="17" spans="1:56" ht="15.75" customHeight="1" x14ac:dyDescent="0.25">
      <c r="A17" s="1"/>
      <c r="B17" s="48" t="s">
        <v>62</v>
      </c>
      <c r="C17" s="48"/>
      <c r="D17" s="25"/>
      <c r="E17" s="15">
        <v>2</v>
      </c>
      <c r="F17" s="15">
        <v>20</v>
      </c>
      <c r="G17" s="15">
        <v>20</v>
      </c>
      <c r="H17" s="15">
        <v>20</v>
      </c>
      <c r="I17" s="15">
        <v>18</v>
      </c>
      <c r="J17" s="15">
        <v>15</v>
      </c>
      <c r="K17" s="15">
        <v>7</v>
      </c>
      <c r="L17" s="15">
        <v>14</v>
      </c>
      <c r="M17" s="15">
        <v>24</v>
      </c>
      <c r="N17" s="15">
        <v>17</v>
      </c>
      <c r="O17" s="15">
        <v>16</v>
      </c>
      <c r="P17" s="15">
        <v>24</v>
      </c>
      <c r="Q17" s="15">
        <v>7</v>
      </c>
      <c r="R17" s="15">
        <v>19</v>
      </c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</row>
    <row r="18" spans="1:56" ht="15.75" customHeight="1" x14ac:dyDescent="0.25">
      <c r="A18" s="1"/>
      <c r="B18" s="46" t="s">
        <v>63</v>
      </c>
      <c r="C18" s="46"/>
      <c r="D18" s="26"/>
      <c r="E18" s="15">
        <v>120</v>
      </c>
      <c r="F18" s="15">
        <v>150</v>
      </c>
      <c r="G18" s="15">
        <v>150</v>
      </c>
      <c r="H18" s="15">
        <v>115</v>
      </c>
      <c r="I18" s="15">
        <v>105</v>
      </c>
      <c r="J18" s="15">
        <v>120</v>
      </c>
      <c r="K18" s="15">
        <v>105</v>
      </c>
      <c r="L18" s="15">
        <v>110</v>
      </c>
      <c r="M18" s="15">
        <v>102</v>
      </c>
      <c r="N18" s="15">
        <v>105</v>
      </c>
      <c r="O18" s="15">
        <v>85</v>
      </c>
      <c r="P18" s="15">
        <v>129</v>
      </c>
      <c r="Q18" s="15">
        <v>84</v>
      </c>
      <c r="R18" s="15">
        <v>111</v>
      </c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</row>
    <row r="19" spans="1:56" ht="15.75" customHeight="1" x14ac:dyDescent="0.25">
      <c r="A19" s="1"/>
      <c r="B19" s="46" t="s">
        <v>64</v>
      </c>
      <c r="C19" s="46"/>
      <c r="D19" s="26"/>
      <c r="E19" s="7">
        <v>75</v>
      </c>
      <c r="F19" s="7">
        <v>94</v>
      </c>
      <c r="G19" s="7">
        <v>136</v>
      </c>
      <c r="H19" s="7">
        <v>104</v>
      </c>
      <c r="I19" s="7">
        <v>80</v>
      </c>
      <c r="J19" s="7">
        <v>113</v>
      </c>
      <c r="K19" s="7">
        <v>122</v>
      </c>
      <c r="L19" s="7">
        <v>166</v>
      </c>
      <c r="M19" s="7">
        <v>144</v>
      </c>
      <c r="N19" s="7">
        <v>153</v>
      </c>
      <c r="O19" s="7">
        <v>170</v>
      </c>
      <c r="P19" s="7">
        <v>175</v>
      </c>
      <c r="Q19" s="7">
        <v>193</v>
      </c>
      <c r="R19" s="7">
        <v>152</v>
      </c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</row>
    <row r="20" spans="1:56" ht="15.75" customHeight="1" x14ac:dyDescent="0.25">
      <c r="A20" s="1"/>
      <c r="B20" s="46" t="s">
        <v>65</v>
      </c>
      <c r="C20" s="46"/>
      <c r="D20" s="27"/>
      <c r="E20" s="16">
        <v>25</v>
      </c>
      <c r="F20" s="16">
        <v>17</v>
      </c>
      <c r="G20" s="16">
        <v>18</v>
      </c>
      <c r="H20" s="16">
        <v>21</v>
      </c>
      <c r="I20" s="16">
        <v>20</v>
      </c>
      <c r="J20" s="16">
        <v>20</v>
      </c>
      <c r="K20" s="16">
        <v>33</v>
      </c>
      <c r="L20" s="16">
        <v>39</v>
      </c>
      <c r="M20" s="16">
        <v>27</v>
      </c>
      <c r="N20" s="16">
        <v>8</v>
      </c>
      <c r="O20" s="16">
        <v>19</v>
      </c>
      <c r="P20" s="16">
        <v>28</v>
      </c>
      <c r="Q20" s="16">
        <v>23</v>
      </c>
      <c r="R20" s="16">
        <v>18</v>
      </c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</row>
    <row r="21" spans="1:56" ht="15.75" customHeight="1" x14ac:dyDescent="0.25">
      <c r="A21" s="1"/>
      <c r="B21" s="46" t="s">
        <v>66</v>
      </c>
      <c r="C21" s="46"/>
      <c r="D21" s="28"/>
      <c r="E21" s="17">
        <v>0</v>
      </c>
      <c r="F21" s="17">
        <v>0</v>
      </c>
      <c r="G21" s="17">
        <v>0</v>
      </c>
      <c r="H21" s="17">
        <v>5</v>
      </c>
      <c r="I21" s="17">
        <v>4</v>
      </c>
      <c r="J21" s="17">
        <v>1</v>
      </c>
      <c r="K21" s="17">
        <v>0</v>
      </c>
      <c r="L21" s="17">
        <v>0</v>
      </c>
      <c r="M21" s="17">
        <v>12</v>
      </c>
      <c r="N21" s="17">
        <v>25</v>
      </c>
      <c r="O21" s="17">
        <v>36</v>
      </c>
      <c r="P21" s="17">
        <v>21</v>
      </c>
      <c r="Q21" s="17">
        <v>29</v>
      </c>
      <c r="R21" s="17">
        <v>26</v>
      </c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</row>
    <row r="22" spans="1:56" ht="7.5" customHeight="1" x14ac:dyDescent="0.25">
      <c r="A22" s="1"/>
      <c r="B22" s="2"/>
      <c r="C22" s="3"/>
      <c r="D22" s="23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</row>
    <row r="23" spans="1:56" ht="15.75" customHeight="1" x14ac:dyDescent="0.25">
      <c r="A23" s="45"/>
      <c r="B23" s="45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</row>
  </sheetData>
  <mergeCells count="76">
    <mergeCell ref="B11:C11"/>
    <mergeCell ref="B17:C17"/>
    <mergeCell ref="B6:C6"/>
    <mergeCell ref="B7:C7"/>
    <mergeCell ref="B8:C8"/>
    <mergeCell ref="B12:C12"/>
    <mergeCell ref="B10:C10"/>
    <mergeCell ref="B21:C21"/>
    <mergeCell ref="B20:C20"/>
    <mergeCell ref="B19:C19"/>
    <mergeCell ref="B18:C18"/>
    <mergeCell ref="B13:C13"/>
    <mergeCell ref="B14:C14"/>
    <mergeCell ref="BC2:BC3"/>
    <mergeCell ref="BD2:BD3"/>
    <mergeCell ref="D2:D3"/>
    <mergeCell ref="A23:BD23"/>
    <mergeCell ref="AW2:AW3"/>
    <mergeCell ref="AX2:AX3"/>
    <mergeCell ref="AY2:AY3"/>
    <mergeCell ref="AZ2:AZ3"/>
    <mergeCell ref="BA2:BA3"/>
    <mergeCell ref="BB2:BB3"/>
    <mergeCell ref="AQ2:AQ3"/>
    <mergeCell ref="AR2:AR3"/>
    <mergeCell ref="AS2:AS3"/>
    <mergeCell ref="AT2:AT3"/>
    <mergeCell ref="AU2:AU3"/>
    <mergeCell ref="AV2:AV3"/>
    <mergeCell ref="AP2:AP3"/>
    <mergeCell ref="AE2:AE3"/>
    <mergeCell ref="AF2:AF3"/>
    <mergeCell ref="AG2:AG3"/>
    <mergeCell ref="AH2:AH3"/>
    <mergeCell ref="AI2:AI3"/>
    <mergeCell ref="AJ2:AJ3"/>
    <mergeCell ref="AK2:AK3"/>
    <mergeCell ref="AL2:AL3"/>
    <mergeCell ref="AM2:AM3"/>
    <mergeCell ref="AN2:AN3"/>
    <mergeCell ref="AO2:AO3"/>
    <mergeCell ref="P2:P3"/>
    <mergeCell ref="Q2:Q3"/>
    <mergeCell ref="AD2:AD3"/>
    <mergeCell ref="S2:S3"/>
    <mergeCell ref="T2:T3"/>
    <mergeCell ref="U2:U3"/>
    <mergeCell ref="V2:V3"/>
    <mergeCell ref="W2:W3"/>
    <mergeCell ref="X2:X3"/>
    <mergeCell ref="Y2:Y3"/>
    <mergeCell ref="Z2:Z3"/>
    <mergeCell ref="AA2:AA3"/>
    <mergeCell ref="AB2:AB3"/>
    <mergeCell ref="AC2:AC3"/>
    <mergeCell ref="K2:K3"/>
    <mergeCell ref="L2:L3"/>
    <mergeCell ref="M2:M3"/>
    <mergeCell ref="N2:N3"/>
    <mergeCell ref="O2:O3"/>
    <mergeCell ref="D10:BD10"/>
    <mergeCell ref="B16:C16"/>
    <mergeCell ref="D16:BD16"/>
    <mergeCell ref="A1:C1"/>
    <mergeCell ref="D1:BD1"/>
    <mergeCell ref="A2:C2"/>
    <mergeCell ref="A3:C3"/>
    <mergeCell ref="B5:C5"/>
    <mergeCell ref="D5:BD5"/>
    <mergeCell ref="E2:E3"/>
    <mergeCell ref="F2:F3"/>
    <mergeCell ref="R2:R3"/>
    <mergeCell ref="G2:G3"/>
    <mergeCell ref="H2:H3"/>
    <mergeCell ref="I2:I3"/>
    <mergeCell ref="J2:J3"/>
  </mergeCells>
  <phoneticPr fontId="1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F1A5A-9318-4614-9D17-5030C8F44081}">
  <dimension ref="B2:R55"/>
  <sheetViews>
    <sheetView tabSelected="1" topLeftCell="A12" zoomScale="70" zoomScaleNormal="70" workbookViewId="0">
      <selection activeCell="K60" sqref="K60"/>
    </sheetView>
  </sheetViews>
  <sheetFormatPr baseColWidth="10" defaultRowHeight="15" x14ac:dyDescent="0.25"/>
  <sheetData>
    <row r="2" spans="2:11" ht="24" x14ac:dyDescent="0.4">
      <c r="B2" s="59" t="s">
        <v>70</v>
      </c>
      <c r="C2" s="60"/>
      <c r="D2" s="60"/>
      <c r="E2" s="60"/>
      <c r="F2" s="60"/>
      <c r="G2" s="60"/>
      <c r="H2" s="60"/>
      <c r="I2" s="60"/>
      <c r="J2" s="60"/>
      <c r="K2" s="61"/>
    </row>
    <row r="3" spans="2:11" x14ac:dyDescent="0.25">
      <c r="B3" s="52"/>
      <c r="C3" s="53"/>
      <c r="D3" s="53"/>
      <c r="E3" s="53"/>
      <c r="F3" s="53"/>
      <c r="G3" s="53"/>
      <c r="H3" s="53"/>
      <c r="I3" s="53"/>
      <c r="J3" s="53"/>
      <c r="K3" s="54"/>
    </row>
    <row r="4" spans="2:11" x14ac:dyDescent="0.25">
      <c r="B4" s="52"/>
      <c r="C4" s="53"/>
      <c r="D4" s="53"/>
      <c r="E4" s="53"/>
      <c r="F4" s="53"/>
      <c r="G4" s="53"/>
      <c r="H4" s="53"/>
      <c r="I4" s="53"/>
      <c r="J4" s="53"/>
      <c r="K4" s="54"/>
    </row>
    <row r="5" spans="2:11" x14ac:dyDescent="0.25">
      <c r="B5" s="52"/>
      <c r="C5" s="53"/>
      <c r="D5" s="53"/>
      <c r="E5" s="53"/>
      <c r="F5" s="53"/>
      <c r="G5" s="53"/>
      <c r="H5" s="53"/>
      <c r="I5" s="53"/>
      <c r="J5" s="53"/>
      <c r="K5" s="54"/>
    </row>
    <row r="6" spans="2:11" x14ac:dyDescent="0.25">
      <c r="B6" s="52"/>
      <c r="C6" s="53"/>
      <c r="D6" s="53"/>
      <c r="E6" s="53"/>
      <c r="F6" s="53"/>
      <c r="G6" s="53"/>
      <c r="H6" s="53"/>
      <c r="I6" s="53"/>
      <c r="J6" s="53"/>
      <c r="K6" s="54"/>
    </row>
    <row r="7" spans="2:11" x14ac:dyDescent="0.25">
      <c r="B7" s="52"/>
      <c r="C7" s="53"/>
      <c r="D7" s="53"/>
      <c r="E7" s="53"/>
      <c r="F7" s="53"/>
      <c r="G7" s="53"/>
      <c r="H7" s="53"/>
      <c r="I7" s="53"/>
      <c r="J7" s="53"/>
      <c r="K7" s="54"/>
    </row>
    <row r="8" spans="2:11" x14ac:dyDescent="0.25">
      <c r="B8" s="52"/>
      <c r="C8" s="53"/>
      <c r="D8" s="53"/>
      <c r="E8" s="53"/>
      <c r="F8" s="53"/>
      <c r="G8" s="53"/>
      <c r="H8" s="53"/>
      <c r="I8" s="53"/>
      <c r="J8" s="53"/>
      <c r="K8" s="54"/>
    </row>
    <row r="9" spans="2:11" x14ac:dyDescent="0.25">
      <c r="B9" s="52"/>
      <c r="C9" s="53"/>
      <c r="D9" s="53"/>
      <c r="E9" s="53"/>
      <c r="F9" s="53"/>
      <c r="G9" s="53"/>
      <c r="H9" s="53"/>
      <c r="I9" s="53"/>
      <c r="J9" s="53"/>
      <c r="K9" s="54"/>
    </row>
    <row r="10" spans="2:11" x14ac:dyDescent="0.25">
      <c r="B10" s="52"/>
      <c r="C10" s="53"/>
      <c r="D10" s="53"/>
      <c r="E10" s="53"/>
      <c r="F10" s="53"/>
      <c r="G10" s="53"/>
      <c r="H10" s="53"/>
      <c r="I10" s="53"/>
      <c r="J10" s="53"/>
      <c r="K10" s="54"/>
    </row>
    <row r="11" spans="2:11" x14ac:dyDescent="0.25">
      <c r="B11" s="52"/>
      <c r="C11" s="53"/>
      <c r="D11" s="53"/>
      <c r="E11" s="53"/>
      <c r="F11" s="53"/>
      <c r="G11" s="53"/>
      <c r="H11" s="53"/>
      <c r="I11" s="53"/>
      <c r="J11" s="53"/>
      <c r="K11" s="54"/>
    </row>
    <row r="12" spans="2:11" x14ac:dyDescent="0.25">
      <c r="B12" s="52"/>
      <c r="C12" s="53"/>
      <c r="D12" s="53"/>
      <c r="E12" s="53"/>
      <c r="F12" s="53"/>
      <c r="G12" s="53"/>
      <c r="H12" s="53"/>
      <c r="I12" s="53"/>
      <c r="J12" s="53"/>
      <c r="K12" s="54"/>
    </row>
    <row r="13" spans="2:11" x14ac:dyDescent="0.25">
      <c r="B13" s="52"/>
      <c r="C13" s="53"/>
      <c r="D13" s="53"/>
      <c r="E13" s="53"/>
      <c r="F13" s="53"/>
      <c r="G13" s="53"/>
      <c r="H13" s="53"/>
      <c r="I13" s="53"/>
      <c r="J13" s="53"/>
      <c r="K13" s="54"/>
    </row>
    <row r="14" spans="2:11" x14ac:dyDescent="0.25">
      <c r="B14" s="52"/>
      <c r="C14" s="53"/>
      <c r="D14" s="53"/>
      <c r="E14" s="53"/>
      <c r="F14" s="53"/>
      <c r="G14" s="53"/>
      <c r="H14" s="53"/>
      <c r="I14" s="53"/>
      <c r="J14" s="53"/>
      <c r="K14" s="54"/>
    </row>
    <row r="15" spans="2:11" x14ac:dyDescent="0.25">
      <c r="B15" s="52"/>
      <c r="C15" s="53"/>
      <c r="D15" s="53"/>
      <c r="E15" s="53"/>
      <c r="F15" s="53"/>
      <c r="G15" s="53"/>
      <c r="H15" s="53"/>
      <c r="I15" s="53"/>
      <c r="J15" s="53"/>
      <c r="K15" s="54"/>
    </row>
    <row r="16" spans="2:11" x14ac:dyDescent="0.25">
      <c r="B16" s="52"/>
      <c r="C16" s="53"/>
      <c r="D16" s="53"/>
      <c r="E16" s="53"/>
      <c r="F16" s="53"/>
      <c r="G16" s="53"/>
      <c r="H16" s="53"/>
      <c r="I16" s="53"/>
      <c r="J16" s="53"/>
      <c r="K16" s="54"/>
    </row>
    <row r="17" spans="2:18" x14ac:dyDescent="0.25">
      <c r="B17" s="52"/>
      <c r="C17" s="53"/>
      <c r="D17" s="53"/>
      <c r="E17" s="53"/>
      <c r="F17" s="53"/>
      <c r="G17" s="53"/>
      <c r="H17" s="53"/>
      <c r="I17" s="53"/>
      <c r="J17" s="53"/>
      <c r="K17" s="54"/>
    </row>
    <row r="18" spans="2:18" x14ac:dyDescent="0.25">
      <c r="B18" s="52"/>
      <c r="C18" s="53"/>
      <c r="D18" s="53"/>
      <c r="E18" s="53"/>
      <c r="F18" s="53"/>
      <c r="G18" s="53"/>
      <c r="H18" s="53"/>
      <c r="I18" s="53"/>
      <c r="J18" s="53"/>
      <c r="K18" s="54"/>
    </row>
    <row r="19" spans="2:18" x14ac:dyDescent="0.25">
      <c r="B19" s="52"/>
      <c r="C19" s="53"/>
      <c r="D19" s="53"/>
      <c r="E19" s="53"/>
      <c r="F19" s="53"/>
      <c r="G19" s="53"/>
      <c r="H19" s="53"/>
      <c r="I19" s="53"/>
      <c r="J19" s="53"/>
      <c r="K19" s="54"/>
    </row>
    <row r="20" spans="2:18" x14ac:dyDescent="0.25">
      <c r="B20" s="52"/>
      <c r="C20" s="53"/>
      <c r="D20" s="53"/>
      <c r="E20" s="53"/>
      <c r="F20" s="53"/>
      <c r="G20" s="53"/>
      <c r="H20" s="53"/>
      <c r="I20" s="53"/>
      <c r="J20" s="53"/>
      <c r="K20" s="54"/>
    </row>
    <row r="21" spans="2:18" x14ac:dyDescent="0.25">
      <c r="B21" s="52"/>
      <c r="C21" s="53"/>
      <c r="D21" s="53"/>
      <c r="E21" s="53"/>
      <c r="F21" s="53"/>
      <c r="G21" s="53"/>
      <c r="H21" s="53"/>
      <c r="I21" s="53"/>
      <c r="J21" s="53"/>
      <c r="K21" s="54"/>
    </row>
    <row r="22" spans="2:18" x14ac:dyDescent="0.25">
      <c r="B22" s="52"/>
      <c r="C22" s="53"/>
      <c r="D22" s="53"/>
      <c r="E22" s="53"/>
      <c r="F22" s="53"/>
      <c r="G22" s="53"/>
      <c r="H22" s="53"/>
      <c r="I22" s="53"/>
      <c r="J22" s="53"/>
      <c r="K22" s="54"/>
    </row>
    <row r="23" spans="2:18" x14ac:dyDescent="0.25">
      <c r="B23" s="55"/>
      <c r="C23" s="56"/>
      <c r="D23" s="56"/>
      <c r="E23" s="56"/>
      <c r="F23" s="56"/>
      <c r="G23" s="56"/>
      <c r="H23" s="56"/>
      <c r="I23" s="56"/>
      <c r="J23" s="56"/>
      <c r="K23" s="57"/>
    </row>
    <row r="24" spans="2:18" x14ac:dyDescent="0.25">
      <c r="B24" s="53"/>
      <c r="C24" s="53"/>
      <c r="D24" s="53"/>
      <c r="E24" s="53"/>
      <c r="F24" s="53"/>
      <c r="G24" s="53"/>
      <c r="H24" s="53"/>
      <c r="I24" s="53"/>
      <c r="J24" s="53"/>
      <c r="K24" s="53"/>
    </row>
    <row r="25" spans="2:18" x14ac:dyDescent="0.25">
      <c r="B25" s="53"/>
      <c r="C25" s="53"/>
      <c r="D25" s="53"/>
      <c r="E25" s="53"/>
      <c r="F25" s="53"/>
      <c r="G25" s="53"/>
      <c r="H25" s="53"/>
      <c r="I25" s="53"/>
      <c r="J25" s="53"/>
      <c r="K25" s="53"/>
    </row>
    <row r="26" spans="2:18" x14ac:dyDescent="0.25">
      <c r="E26" s="39" t="s">
        <v>71</v>
      </c>
      <c r="F26" s="39" t="s">
        <v>72</v>
      </c>
      <c r="G26" s="39" t="s">
        <v>73</v>
      </c>
      <c r="H26" s="39" t="s">
        <v>74</v>
      </c>
      <c r="I26" s="39" t="s">
        <v>75</v>
      </c>
      <c r="J26" s="65"/>
      <c r="K26" s="65"/>
      <c r="L26" s="65"/>
      <c r="M26" s="65"/>
      <c r="N26" s="65"/>
      <c r="O26" s="65"/>
      <c r="P26" s="65"/>
      <c r="Q26" s="65"/>
      <c r="R26" s="65"/>
    </row>
    <row r="27" spans="2:18" x14ac:dyDescent="0.25">
      <c r="B27" s="32" t="s">
        <v>52</v>
      </c>
      <c r="C27" s="33"/>
      <c r="D27" s="62"/>
      <c r="E27" s="39"/>
      <c r="F27" s="39"/>
      <c r="G27" s="39"/>
      <c r="H27" s="39"/>
      <c r="I27" s="39"/>
      <c r="J27" s="65"/>
      <c r="K27" s="65"/>
      <c r="L27" s="65"/>
      <c r="M27" s="65"/>
      <c r="N27" s="65"/>
      <c r="O27" s="65"/>
      <c r="P27" s="65"/>
      <c r="Q27" s="65"/>
      <c r="R27" s="65"/>
    </row>
    <row r="28" spans="2:18" x14ac:dyDescent="0.25">
      <c r="B28" s="46" t="s">
        <v>53</v>
      </c>
      <c r="C28" s="46"/>
      <c r="D28" s="6"/>
      <c r="E28" s="15">
        <v>129</v>
      </c>
      <c r="F28" s="15">
        <v>134</v>
      </c>
      <c r="G28" s="15">
        <v>115</v>
      </c>
      <c r="H28" s="15">
        <v>104</v>
      </c>
      <c r="I28" s="15">
        <v>98</v>
      </c>
      <c r="J28" s="66"/>
      <c r="K28" s="66"/>
      <c r="L28" s="66"/>
      <c r="M28" s="66"/>
      <c r="N28" s="66"/>
      <c r="O28" s="66"/>
      <c r="P28" s="66"/>
      <c r="Q28" s="66"/>
      <c r="R28" s="66"/>
    </row>
    <row r="29" spans="2:18" x14ac:dyDescent="0.25">
      <c r="B29" s="46" t="s">
        <v>54</v>
      </c>
      <c r="C29" s="46"/>
      <c r="D29" s="7"/>
      <c r="E29" s="7">
        <v>86</v>
      </c>
      <c r="F29" s="7">
        <v>104</v>
      </c>
      <c r="G29" s="7">
        <v>74</v>
      </c>
      <c r="H29" s="7">
        <v>52</v>
      </c>
      <c r="I29" s="7">
        <v>71</v>
      </c>
      <c r="J29" s="63"/>
      <c r="K29" s="63"/>
      <c r="L29" s="63"/>
      <c r="M29" s="63"/>
      <c r="N29" s="63"/>
      <c r="O29" s="63"/>
      <c r="P29" s="63"/>
      <c r="Q29" s="63"/>
      <c r="R29" s="63"/>
    </row>
    <row r="30" spans="2:18" x14ac:dyDescent="0.25">
      <c r="B30" s="46" t="s">
        <v>55</v>
      </c>
      <c r="C30" s="46"/>
      <c r="D30" s="7"/>
      <c r="E30" s="9">
        <f>E29/E28</f>
        <v>0.66666666666666663</v>
      </c>
      <c r="F30" s="9">
        <f t="shared" ref="F30:I30" si="0">F29/F28</f>
        <v>0.77611940298507465</v>
      </c>
      <c r="G30" s="9">
        <f t="shared" si="0"/>
        <v>0.64347826086956517</v>
      </c>
      <c r="H30" s="9">
        <f t="shared" si="0"/>
        <v>0.5</v>
      </c>
      <c r="I30" s="9">
        <f t="shared" si="0"/>
        <v>0.72448979591836737</v>
      </c>
      <c r="J30" s="64"/>
      <c r="K30" s="64"/>
      <c r="L30" s="64"/>
      <c r="M30" s="64"/>
      <c r="N30" s="64"/>
      <c r="O30" s="64"/>
      <c r="P30" s="64"/>
      <c r="Q30" s="64"/>
      <c r="R30" s="64"/>
    </row>
    <row r="32" spans="2:18" ht="24" x14ac:dyDescent="0.4">
      <c r="B32" s="59" t="s">
        <v>76</v>
      </c>
      <c r="C32" s="60"/>
      <c r="D32" s="60"/>
      <c r="E32" s="60"/>
      <c r="F32" s="60"/>
      <c r="G32" s="60"/>
      <c r="H32" s="60"/>
      <c r="I32" s="60"/>
      <c r="J32" s="60"/>
      <c r="K32" s="61"/>
    </row>
    <row r="33" spans="2:11" x14ac:dyDescent="0.25">
      <c r="B33" s="49"/>
      <c r="C33" s="50"/>
      <c r="D33" s="50"/>
      <c r="E33" s="58"/>
      <c r="F33" s="58"/>
      <c r="G33" s="58"/>
      <c r="H33" s="58"/>
      <c r="I33" s="58"/>
      <c r="J33" s="50"/>
      <c r="K33" s="51"/>
    </row>
    <row r="34" spans="2:11" x14ac:dyDescent="0.25">
      <c r="B34" s="52"/>
      <c r="C34" s="53"/>
      <c r="D34" s="53"/>
      <c r="E34" s="53"/>
      <c r="F34" s="53"/>
      <c r="G34" s="53"/>
      <c r="H34" s="53"/>
      <c r="I34" s="53"/>
      <c r="J34" s="53"/>
      <c r="K34" s="54"/>
    </row>
    <row r="35" spans="2:11" x14ac:dyDescent="0.25">
      <c r="B35" s="52"/>
      <c r="C35" s="53"/>
      <c r="D35" s="53"/>
      <c r="E35" s="53"/>
      <c r="F35" s="53"/>
      <c r="G35" s="53"/>
      <c r="H35" s="53"/>
      <c r="I35" s="53"/>
      <c r="J35" s="53"/>
      <c r="K35" s="54"/>
    </row>
    <row r="36" spans="2:11" x14ac:dyDescent="0.25">
      <c r="B36" s="52"/>
      <c r="C36" s="53"/>
      <c r="D36" s="53"/>
      <c r="E36" s="53"/>
      <c r="F36" s="53"/>
      <c r="G36" s="53"/>
      <c r="H36" s="53"/>
      <c r="I36" s="53"/>
      <c r="J36" s="53"/>
      <c r="K36" s="54"/>
    </row>
    <row r="37" spans="2:11" x14ac:dyDescent="0.25">
      <c r="B37" s="52"/>
      <c r="C37" s="53"/>
      <c r="D37" s="53"/>
      <c r="E37" s="53"/>
      <c r="F37" s="53"/>
      <c r="G37" s="53"/>
      <c r="H37" s="53"/>
      <c r="I37" s="53"/>
      <c r="J37" s="53"/>
      <c r="K37" s="54"/>
    </row>
    <row r="38" spans="2:11" x14ac:dyDescent="0.25">
      <c r="B38" s="52"/>
      <c r="C38" s="53"/>
      <c r="D38" s="53"/>
      <c r="E38" s="53"/>
      <c r="F38" s="53"/>
      <c r="G38" s="53"/>
      <c r="H38" s="53"/>
      <c r="I38" s="53"/>
      <c r="J38" s="53"/>
      <c r="K38" s="54"/>
    </row>
    <row r="39" spans="2:11" x14ac:dyDescent="0.25">
      <c r="B39" s="52"/>
      <c r="C39" s="53"/>
      <c r="D39" s="53"/>
      <c r="E39" s="53"/>
      <c r="F39" s="53"/>
      <c r="G39" s="53"/>
      <c r="H39" s="53"/>
      <c r="I39" s="53"/>
      <c r="J39" s="53"/>
      <c r="K39" s="54"/>
    </row>
    <row r="40" spans="2:11" x14ac:dyDescent="0.25">
      <c r="B40" s="52"/>
      <c r="C40" s="53"/>
      <c r="D40" s="53"/>
      <c r="E40" s="53"/>
      <c r="F40" s="53"/>
      <c r="G40" s="53"/>
      <c r="H40" s="53"/>
      <c r="I40" s="53"/>
      <c r="J40" s="53"/>
      <c r="K40" s="54"/>
    </row>
    <row r="41" spans="2:11" x14ac:dyDescent="0.25">
      <c r="B41" s="52"/>
      <c r="C41" s="53"/>
      <c r="D41" s="53"/>
      <c r="E41" s="53"/>
      <c r="F41" s="53"/>
      <c r="G41" s="53"/>
      <c r="H41" s="53"/>
      <c r="I41" s="53"/>
      <c r="J41" s="53"/>
      <c r="K41" s="54"/>
    </row>
    <row r="42" spans="2:11" x14ac:dyDescent="0.25">
      <c r="B42" s="52"/>
      <c r="C42" s="53"/>
      <c r="D42" s="53"/>
      <c r="E42" s="53"/>
      <c r="F42" s="53"/>
      <c r="G42" s="53"/>
      <c r="H42" s="53"/>
      <c r="I42" s="53"/>
      <c r="J42" s="53"/>
      <c r="K42" s="54"/>
    </row>
    <row r="43" spans="2:11" x14ac:dyDescent="0.25">
      <c r="B43" s="52"/>
      <c r="C43" s="53"/>
      <c r="D43" s="53"/>
      <c r="E43" s="53"/>
      <c r="F43" s="53"/>
      <c r="G43" s="53"/>
      <c r="H43" s="53"/>
      <c r="I43" s="53"/>
      <c r="J43" s="53"/>
      <c r="K43" s="54"/>
    </row>
    <row r="44" spans="2:11" x14ac:dyDescent="0.25">
      <c r="B44" s="52"/>
      <c r="C44" s="53"/>
      <c r="D44" s="53"/>
      <c r="E44" s="53"/>
      <c r="F44" s="53"/>
      <c r="G44" s="53"/>
      <c r="H44" s="53"/>
      <c r="I44" s="53"/>
      <c r="J44" s="53"/>
      <c r="K44" s="54"/>
    </row>
    <row r="45" spans="2:11" x14ac:dyDescent="0.25">
      <c r="B45" s="52"/>
      <c r="C45" s="53"/>
      <c r="D45" s="53"/>
      <c r="E45" s="53"/>
      <c r="F45" s="53"/>
      <c r="G45" s="53"/>
      <c r="H45" s="53"/>
      <c r="I45" s="53"/>
      <c r="J45" s="53"/>
      <c r="K45" s="54"/>
    </row>
    <row r="46" spans="2:11" x14ac:dyDescent="0.25">
      <c r="B46" s="52"/>
      <c r="C46" s="53"/>
      <c r="D46" s="53"/>
      <c r="E46" s="53"/>
      <c r="F46" s="53"/>
      <c r="G46" s="53"/>
      <c r="H46" s="53"/>
      <c r="I46" s="53"/>
      <c r="J46" s="53"/>
      <c r="K46" s="54"/>
    </row>
    <row r="47" spans="2:11" x14ac:dyDescent="0.25">
      <c r="B47" s="52"/>
      <c r="C47" s="53"/>
      <c r="D47" s="53"/>
      <c r="E47" s="53"/>
      <c r="F47" s="53"/>
      <c r="G47" s="53"/>
      <c r="H47" s="53"/>
      <c r="I47" s="53"/>
      <c r="J47" s="53"/>
      <c r="K47" s="54"/>
    </row>
    <row r="48" spans="2:11" x14ac:dyDescent="0.25">
      <c r="B48" s="52"/>
      <c r="C48" s="53"/>
      <c r="D48" s="53"/>
      <c r="E48" s="53"/>
      <c r="F48" s="53"/>
      <c r="G48" s="53"/>
      <c r="H48" s="53"/>
      <c r="I48" s="53"/>
      <c r="J48" s="53"/>
      <c r="K48" s="54"/>
    </row>
    <row r="49" spans="2:11" x14ac:dyDescent="0.25">
      <c r="B49" s="52"/>
      <c r="C49" s="53"/>
      <c r="D49" s="53"/>
      <c r="E49" s="53"/>
      <c r="F49" s="53"/>
      <c r="G49" s="53"/>
      <c r="H49" s="53"/>
      <c r="I49" s="53"/>
      <c r="J49" s="53"/>
      <c r="K49" s="54"/>
    </row>
    <row r="50" spans="2:11" x14ac:dyDescent="0.25">
      <c r="B50" s="52"/>
      <c r="C50" s="53"/>
      <c r="D50" s="53"/>
      <c r="E50" s="53"/>
      <c r="F50" s="53"/>
      <c r="G50" s="53"/>
      <c r="H50" s="53"/>
      <c r="I50" s="53"/>
      <c r="J50" s="53"/>
      <c r="K50" s="54"/>
    </row>
    <row r="51" spans="2:11" x14ac:dyDescent="0.25">
      <c r="B51" s="52"/>
      <c r="C51" s="53"/>
      <c r="D51" s="53"/>
      <c r="E51" s="53"/>
      <c r="F51" s="53"/>
      <c r="G51" s="53"/>
      <c r="H51" s="53"/>
      <c r="I51" s="53"/>
      <c r="J51" s="53"/>
      <c r="K51" s="54"/>
    </row>
    <row r="52" spans="2:11" x14ac:dyDescent="0.25">
      <c r="B52" s="52"/>
      <c r="C52" s="53"/>
      <c r="D52" s="53"/>
      <c r="E52" s="53"/>
      <c r="F52" s="53"/>
      <c r="G52" s="53"/>
      <c r="H52" s="53"/>
      <c r="I52" s="53"/>
      <c r="J52" s="53"/>
      <c r="K52" s="54"/>
    </row>
    <row r="53" spans="2:11" x14ac:dyDescent="0.25">
      <c r="B53" s="52"/>
      <c r="C53" s="53"/>
      <c r="D53" s="53"/>
      <c r="E53" s="53"/>
      <c r="F53" s="53"/>
      <c r="G53" s="53"/>
      <c r="H53" s="53"/>
      <c r="I53" s="53"/>
      <c r="J53" s="53"/>
      <c r="K53" s="54"/>
    </row>
    <row r="54" spans="2:11" x14ac:dyDescent="0.25">
      <c r="B54" s="52"/>
      <c r="C54" s="53"/>
      <c r="D54" s="53"/>
      <c r="E54" s="53"/>
      <c r="F54" s="53"/>
      <c r="G54" s="53"/>
      <c r="H54" s="53"/>
      <c r="I54" s="53"/>
      <c r="J54" s="53"/>
      <c r="K54" s="54"/>
    </row>
    <row r="55" spans="2:11" x14ac:dyDescent="0.25">
      <c r="B55" s="55"/>
      <c r="C55" s="56"/>
      <c r="D55" s="56"/>
      <c r="E55" s="56"/>
      <c r="F55" s="56"/>
      <c r="G55" s="56"/>
      <c r="H55" s="56"/>
      <c r="I55" s="56"/>
      <c r="J55" s="56"/>
      <c r="K55" s="57"/>
    </row>
  </sheetData>
  <mergeCells count="20">
    <mergeCell ref="O26:O27"/>
    <mergeCell ref="P26:P27"/>
    <mergeCell ref="Q26:Q27"/>
    <mergeCell ref="R26:R27"/>
    <mergeCell ref="B32:K32"/>
    <mergeCell ref="E26:E27"/>
    <mergeCell ref="F26:F27"/>
    <mergeCell ref="G26:G27"/>
    <mergeCell ref="H26:H27"/>
    <mergeCell ref="I26:I27"/>
    <mergeCell ref="J26:J27"/>
    <mergeCell ref="K26:K27"/>
    <mergeCell ref="L26:L27"/>
    <mergeCell ref="M26:M27"/>
    <mergeCell ref="N26:N27"/>
    <mergeCell ref="B2:K2"/>
    <mergeCell ref="B27:C27"/>
    <mergeCell ref="B28:C28"/>
    <mergeCell ref="B29:C29"/>
    <mergeCell ref="B30:C3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HEURTAUT</dc:creator>
  <cp:lastModifiedBy>Brice HEURTAUT</cp:lastModifiedBy>
  <dcterms:created xsi:type="dcterms:W3CDTF">2025-04-08T12:51:22Z</dcterms:created>
  <dcterms:modified xsi:type="dcterms:W3CDTF">2025-04-08T13:47:14Z</dcterms:modified>
</cp:coreProperties>
</file>