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yet claude\Downloads\"/>
    </mc:Choice>
  </mc:AlternateContent>
  <xr:revisionPtr revIDLastSave="0" documentId="13_ncr:1_{667213E9-1CB9-42E4-8344-09C04FECB488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1" l="1"/>
  <c r="K8" i="1"/>
  <c r="I5" i="1"/>
  <c r="L5" i="1" s="1"/>
  <c r="I6" i="1"/>
  <c r="L6" i="1" s="1"/>
  <c r="K6" i="1" s="1"/>
  <c r="I7" i="1"/>
  <c r="L7" i="1" s="1"/>
  <c r="I8" i="1"/>
  <c r="L8" i="1" s="1"/>
  <c r="I4" i="1"/>
  <c r="J8" i="1"/>
  <c r="J7" i="1"/>
  <c r="J6" i="1"/>
  <c r="J5" i="1"/>
  <c r="J4" i="1"/>
  <c r="I9" i="1" l="1"/>
  <c r="L4" i="1"/>
  <c r="K4" i="1" s="1"/>
  <c r="J9" i="1"/>
  <c r="K7" i="1"/>
  <c r="L9" i="1" l="1"/>
  <c r="K5" i="1"/>
  <c r="L1" i="1" l="1"/>
</calcChain>
</file>

<file path=xl/sharedStrings.xml><?xml version="1.0" encoding="utf-8"?>
<sst xmlns="http://schemas.openxmlformats.org/spreadsheetml/2006/main" count="25" uniqueCount="25">
  <si>
    <t>Mois</t>
  </si>
  <si>
    <t>Total :</t>
  </si>
  <si>
    <t>Num_Ligne</t>
  </si>
  <si>
    <t>Etablissement</t>
  </si>
  <si>
    <t>Nom</t>
  </si>
  <si>
    <t>Nom fournisseur</t>
  </si>
  <si>
    <t>P0</t>
  </si>
  <si>
    <t>P2</t>
  </si>
  <si>
    <t>nom acheteur</t>
  </si>
  <si>
    <t>N° CDA</t>
  </si>
  <si>
    <t>date</t>
  </si>
  <si>
    <t>2026_003</t>
  </si>
  <si>
    <t>2026_004</t>
  </si>
  <si>
    <t>2026_005</t>
  </si>
  <si>
    <t>2026_006</t>
  </si>
  <si>
    <t>2026_007</t>
  </si>
  <si>
    <t>Non de l'agent qui passe la commande</t>
  </si>
  <si>
    <t>Entreprisse</t>
  </si>
  <si>
    <t>Devis 1</t>
  </si>
  <si>
    <t>Devis 2</t>
  </si>
  <si>
    <t>Devis 3</t>
  </si>
  <si>
    <t>Devis Retenu</t>
  </si>
  <si>
    <t>Montant Economie</t>
  </si>
  <si>
    <t>Economie en %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</si>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</sst>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1">
    <xf numFmtId="0" fontId="0" fillId="0" borderId="0" xfId="0"/>
    <xf numFmtId="0" fontId="3" fillId="0" borderId="1" xfId="0" applyFont="1" applyBorder="1" applyAlignment="1" applyProtection="1">
      <alignment horizontal="center"/>
      <protection locked="0"/>
    </xf>
    <xf numFmtId="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4" fontId="0" fillId="0" borderId="1" xfId="0" applyNumberFormat="1" applyBorder="1" applyAlignment="1" applyProtection="1">
      <alignment horizontal="center" vertical="center"/>
      <protection locked="0"/>
    </xf>
    <xf numFmtId="4" fontId="0" fillId="0" borderId="3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4" fontId="0" fillId="0" borderId="8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164" fontId="0" fillId="0" borderId="0" xfId="0" applyNumberFormat="1" applyProtection="1">
      <protection locked="0"/>
    </xf>
    <xf numFmtId="9" fontId="0" fillId="0" borderId="0" xfId="0" applyNumberFormat="1" applyProtection="1">
      <protection locked="0"/>
    </xf>
    <xf numFmtId="4" fontId="0" fillId="0" borderId="5" xfId="0" applyNumberFormat="1" applyBorder="1" applyAlignment="1" applyProtection="1">
      <alignment horizontal="center" vertical="center" wrapText="1"/>
      <protection locked="0"/>
    </xf>
    <xf numFmtId="4" fontId="0" fillId="0" borderId="0" xfId="0" applyNumberFormat="1" applyBorder="1" applyAlignment="1">
      <alignment horizontal="center" vertical="center"/>
    </xf>
    <xf numFmtId="4" fontId="0" fillId="0" borderId="0" xfId="0" applyNumberFormat="1" applyBorder="1" applyAlignment="1" applyProtection="1">
      <alignment horizontal="center" vertical="center"/>
      <protection locked="0"/>
    </xf>
    <xf numFmtId="4" fontId="0" fillId="0" borderId="12" xfId="0" applyNumberFormat="1" applyBorder="1" applyAlignment="1" applyProtection="1">
      <alignment horizontal="center" vertical="center"/>
      <protection locked="0"/>
    </xf>
    <xf numFmtId="0" fontId="0" fillId="0" borderId="7" xfId="0" applyNumberFormat="1" applyBorder="1" applyAlignment="1" applyProtection="1">
      <alignment horizontal="center"/>
      <protection locked="0"/>
    </xf>
    <xf numFmtId="4" fontId="4" fillId="3" borderId="1" xfId="0" applyNumberFormat="1" applyFont="1" applyFill="1" applyBorder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4" fontId="4" fillId="3" borderId="1" xfId="0" applyNumberFormat="1" applyFont="1" applyFill="1" applyBorder="1" applyAlignment="1" applyProtection="1">
      <alignment horizontal="center" vertical="center"/>
    </xf>
    <xf numFmtId="9" fontId="4" fillId="3" borderId="1" xfId="0" applyNumberFormat="1" applyFont="1" applyFill="1" applyBorder="1" applyAlignment="1" applyProtection="1">
      <alignment horizontal="center" vertical="center"/>
    </xf>
    <xf numFmtId="4" fontId="5" fillId="3" borderId="8" xfId="0" applyNumberFormat="1" applyFont="1" applyFill="1" applyBorder="1" applyAlignment="1">
      <alignment horizontal="center" vertical="center"/>
    </xf>
    <xf numFmtId="164" fontId="5" fillId="3" borderId="8" xfId="0" applyNumberFormat="1" applyFont="1" applyFill="1" applyBorder="1" applyAlignment="1">
      <alignment horizontal="center" vertical="center"/>
    </xf>
    <xf numFmtId="4" fontId="4" fillId="3" borderId="14" xfId="0" applyNumberFormat="1" applyFont="1" applyFill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4" fontId="0" fillId="3" borderId="5" xfId="0" applyNumberForma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164" fontId="0" fillId="3" borderId="5" xfId="0" applyNumberFormat="1" applyFill="1" applyBorder="1" applyAlignment="1">
      <alignment horizontal="center" vertical="center" wrapText="1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4" fontId="0" fillId="0" borderId="6" xfId="0" applyNumberFormat="1" applyBorder="1" applyAlignment="1" applyProtection="1">
      <alignment horizontal="center" vertical="center" wrapText="1"/>
      <protection locked="0"/>
    </xf>
    <xf numFmtId="4" fontId="0" fillId="3" borderId="16" xfId="0" applyNumberFormat="1" applyFill="1" applyBorder="1" applyAlignment="1">
      <alignment horizontal="center" vertical="center" wrapText="1"/>
    </xf>
    <xf numFmtId="4" fontId="4" fillId="3" borderId="17" xfId="0" applyNumberFormat="1" applyFont="1" applyFill="1" applyBorder="1" applyAlignment="1">
      <alignment horizontal="center" vertical="center"/>
    </xf>
    <xf numFmtId="4" fontId="5" fillId="3" borderId="18" xfId="0" applyNumberFormat="1" applyFont="1" applyFill="1" applyBorder="1" applyAlignment="1">
      <alignment horizontal="center" vertical="center"/>
    </xf>
    <xf numFmtId="9" fontId="4" fillId="3" borderId="3" xfId="0" applyNumberFormat="1" applyFont="1" applyFill="1" applyBorder="1" applyAlignment="1" applyProtection="1">
      <alignment horizontal="center" vertical="center"/>
    </xf>
    <xf numFmtId="10" fontId="5" fillId="3" borderId="8" xfId="0" applyNumberFormat="1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/>
        <name val="Calibri"/>
        <family val="2"/>
        <scheme val="minor"/>
      </font>
      <numFmt numFmtId="14" formatCode="0.00%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/>
        <name val="Calibri"/>
        <family val="2"/>
        <scheme val="minor"/>
      </font>
      <numFmt numFmtId="4" formatCode="#,##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4" formatCode="#,##0.00"/>
      <fill>
        <patternFill patternType="solid">
          <fgColor indexed="64"/>
          <bgColor rgb="FFFF0000"/>
        </patternFill>
      </fill>
      <alignment horizontal="center" vertical="center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0"/>
    </dxf>
    <dxf>
      <alignment textRotation="0" wrapTex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/>
        <name val="Calibri"/>
        <family val="2"/>
        <scheme val="minor"/>
      </font>
      <numFmt numFmtId="4" formatCode="#,##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FF0000"/>
        </patternFill>
      </fill>
      <alignment horizontal="center" vertical="center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3" formatCode="0%"/>
      <fill>
        <patternFill patternType="solid">
          <fgColor indexed="64"/>
          <bgColor rgb="FFFF0000"/>
        </patternFill>
      </fill>
      <alignment horizontal="center" vertical="center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4" formatCode="#,##0.00"/>
      <fill>
        <patternFill patternType="solid">
          <fgColor indexed="64"/>
          <bgColor rgb="FFFF0000"/>
        </patternFill>
      </fill>
      <alignment horizontal="center" vertical="center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numFmt numFmtId="4" formatCode="#,##0.00"/>
      <alignment horizontal="center" vertical="center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0" hidden="0"/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numFmt numFmtId="4" formatCode="#,##0.00"/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4" formatCode="#,##0.00"/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4" formatCode="#,##0.00"/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617220</xdr:colOff>
      <xdr:row>1</xdr:row>
      <xdr:rowOff>53340</xdr:rowOff>
    </xdr:from>
    <xdr:to>
      <xdr:col>10</xdr:col>
      <xdr:colOff>769620</xdr:colOff>
      <xdr:row>1</xdr:row>
      <xdr:rowOff>350520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BB8CBB0-6B0E-CD99-7D9B-EAED87363776}"/>
            </a:ext>
          </a:extLst>
        </xdr:cNvPr>
        <xdr:cNvSpPr txBox="1"/>
      </xdr:nvSpPr>
      <xdr:spPr>
        <a:xfrm>
          <a:off x="9403080" y="236220"/>
          <a:ext cx="2065020" cy="297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toucher à la zone rouge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99EAF0-9086-400E-8B9F-F4D3D3315C63}" name="Tableau1" displayName="Tableau1" ref="B3:O9" totalsRowCount="1" headerRowDxfId="4" dataDxfId="32" totalsRowDxfId="30" headerRowBorderDxfId="33" tableBorderDxfId="31" totalsRowBorderDxfId="29">
  <tableColumns count="14">
    <tableColumn id="1" xr3:uid="{6AAA4443-21B1-4602-AA6E-6ADAC8E60B6A}" name="Etablissement" dataDxfId="28" totalsRowDxfId="20"/>
    <tableColumn id="14" xr3:uid="{1D752856-7A4D-4FFA-81E8-0D3A228E8DAE}" name="Nom" dataDxfId="27" totalsRowDxfId="19">
      <calculatedColumnFormula>IF(Tableau1[[#This Row],[Etablissement]]="","",VLOOKUP(Tableau1[[#This Row],[Etablissement]],#REF!,2,0))</calculatedColumnFormula>
    </tableColumn>
    <tableColumn id="2" xr3:uid="{EC4B05FD-B4E2-4164-9C7D-E1C3FF715A36}" name="Nom fournisseur" dataDxfId="26" totalsRowDxfId="18"/>
    <tableColumn id="4" xr3:uid="{A248717B-7423-4A31-A88E-9BB94B4EFD0E}" name="Devis Retenu" dataDxfId="25" totalsRowDxfId="17"/>
    <tableColumn id="5" xr3:uid="{7768E87B-0389-43B4-BCBB-B6F8A09E5D40}" name="Devis 1" dataDxfId="24" totalsRowDxfId="16"/>
    <tableColumn id="6" xr3:uid="{94E18B06-B074-4D82-BB17-4020F0F5A8EA}" name="Devis 2" dataDxfId="23" totalsRowDxfId="15"/>
    <tableColumn id="7" xr3:uid="{F895380F-A8C9-45D7-B688-A666C88F0B29}" name="Devis 3" totalsRowLabel="Total" dataDxfId="11" totalsRowDxfId="2"/>
    <tableColumn id="8" xr3:uid="{BCCD3458-327A-4634-B42E-31F308230706}" name="P0" totalsRowFunction="sum" dataDxfId="3" totalsRowDxfId="1">
      <calculatedColumnFormula>IF(COUNTA(Tableau1[[#This Row],[Devis 1]]:Tableau1[[#This Row],[Devis 3]])=0,"",SUM(Tableau1[[#This Row],[Devis 1]]:Tableau1[[#This Row],[Devis 3]])/COUNTA(Tableau1[[#This Row],[Devis 1]]:Tableau1[[#This Row],[Devis 3]]))</calculatedColumnFormula>
    </tableColumn>
    <tableColumn id="9" xr3:uid="{9972FD16-D08F-4995-AACE-C15105C42A5E}" name="P2" totalsRowFunction="sum" dataDxfId="9" totalsRowDxfId="6">
      <calculatedColumnFormula>Tableau1[[#This Row],[Devis Retenu]]</calculatedColumnFormula>
    </tableColumn>
    <tableColumn id="10" xr3:uid="{FF131F3D-F5B4-4E1F-9F7E-84403B132C48}" name="Economie en %" totalsRowFunction="custom" dataDxfId="8" totalsRowDxfId="0">
      <calculatedColumnFormula>IFERROR(L4/I4,0)</calculatedColumnFormula>
      <totalsRowFormula>Tableau1[[#Totals],[Montant Economie]]/Tableau1[[#Totals],[P0]]</totalsRowFormula>
    </tableColumn>
    <tableColumn id="15" xr3:uid="{A009B2BA-B778-465A-B65F-5F7007E469F2}" name="Montant Economie" totalsRowFunction="sum" dataDxfId="7" totalsRowDxfId="5">
      <calculatedColumnFormula>IF(OR(Tableau1[[#This Row],[P0]]="",Tableau1[[#This Row],[P0]]=0),0,Tableau1[[#This Row],[P0]]-Tableau1[[#This Row],[Devis Retenu]])</calculatedColumnFormula>
    </tableColumn>
    <tableColumn id="11" xr3:uid="{B3F0BDCD-DEFC-44F5-B659-12A27BBE9989}" name="nom acheteur" dataDxfId="10" totalsRowDxfId="14"/>
    <tableColumn id="13" xr3:uid="{32E65867-B033-46D0-97AD-BF2B1B692629}" name="N° CDA" dataDxfId="22" totalsRowDxfId="13"/>
    <tableColumn id="12" xr3:uid="{80BF0724-782C-4E02-B28A-E3C8909C2C18}" name="date" dataDxfId="21" totalsRowDxf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9"/>
  <sheetViews>
    <sheetView tabSelected="1" topLeftCell="A2" zoomScaleNormal="100" workbookViewId="0">
      <pane ySplit="2" topLeftCell="A4" activePane="bottomLeft" state="frozen"/>
      <selection pane="bottomLeft" activeCell="I14" sqref="I14"/>
    </sheetView>
  </sheetViews>
  <sheetFormatPr baseColWidth="10" defaultColWidth="11.44140625" defaultRowHeight="14.4" x14ac:dyDescent="0.3"/>
  <cols>
    <col min="1" max="1" width="11.44140625" style="17"/>
    <col min="2" max="2" width="15.6640625" style="17" customWidth="1"/>
    <col min="3" max="3" width="27.109375" style="17" customWidth="1"/>
    <col min="4" max="4" width="28.109375" style="3" bestFit="1" customWidth="1"/>
    <col min="5" max="7" width="11.44140625" style="2"/>
    <col min="8" max="8" width="11.109375" style="26" customWidth="1"/>
    <col min="9" max="9" width="14.88671875" style="25" bestFit="1" customWidth="1"/>
    <col min="10" max="10" width="13" style="19" customWidth="1"/>
    <col min="11" max="11" width="20.88671875" style="18" customWidth="1"/>
    <col min="12" max="12" width="15" style="20" customWidth="1"/>
    <col min="13" max="13" width="16.33203125" style="3" customWidth="1"/>
    <col min="14" max="14" width="14.44140625" style="3" bestFit="1" customWidth="1"/>
    <col min="15" max="15" width="13.6640625" style="3" customWidth="1"/>
    <col min="16" max="16" width="3.33203125" style="17" customWidth="1"/>
    <col min="17" max="17" width="11.6640625" style="17" customWidth="1"/>
    <col min="18" max="16384" width="11.44140625" style="17"/>
  </cols>
  <sheetData>
    <row r="1" spans="1:18" x14ac:dyDescent="0.3">
      <c r="B1" s="16" t="s">
        <v>0</v>
      </c>
      <c r="C1" s="1">
        <v>12</v>
      </c>
      <c r="D1" s="3">
        <v>1154</v>
      </c>
      <c r="K1" s="18" t="s">
        <v>1</v>
      </c>
      <c r="L1" s="20">
        <f>SUM(Tableau1[Montant Economie])</f>
        <v>51221.096666666672</v>
      </c>
    </row>
    <row r="2" spans="1:18" ht="31.2" customHeight="1" x14ac:dyDescent="0.3"/>
    <row r="3" spans="1:18" ht="40.5" customHeight="1" x14ac:dyDescent="0.3">
      <c r="A3" s="17" t="s">
        <v>2</v>
      </c>
      <c r="B3" s="38" t="s">
        <v>3</v>
      </c>
      <c r="C3" s="38" t="s">
        <v>4</v>
      </c>
      <c r="D3" s="39" t="s">
        <v>5</v>
      </c>
      <c r="E3" s="24" t="s">
        <v>21</v>
      </c>
      <c r="F3" s="24" t="s">
        <v>18</v>
      </c>
      <c r="G3" s="24" t="s">
        <v>19</v>
      </c>
      <c r="H3" s="45" t="s">
        <v>20</v>
      </c>
      <c r="I3" s="46" t="s">
        <v>6</v>
      </c>
      <c r="J3" s="40" t="s">
        <v>7</v>
      </c>
      <c r="K3" s="41" t="s">
        <v>23</v>
      </c>
      <c r="L3" s="42" t="s">
        <v>22</v>
      </c>
      <c r="M3" s="43" t="s">
        <v>8</v>
      </c>
      <c r="N3" s="44" t="s">
        <v>9</v>
      </c>
      <c r="O3" s="39" t="s">
        <v>10</v>
      </c>
    </row>
    <row r="4" spans="1:18" ht="43.2" x14ac:dyDescent="0.3">
      <c r="A4" s="17" t="s">
        <v>11</v>
      </c>
      <c r="B4" s="4"/>
      <c r="C4" s="21" t="s">
        <v>17</v>
      </c>
      <c r="D4" s="5"/>
      <c r="E4" s="6">
        <v>36825.39</v>
      </c>
      <c r="F4" s="6">
        <v>86499.07</v>
      </c>
      <c r="G4" s="6">
        <v>35815</v>
      </c>
      <c r="H4" s="7">
        <v>36825.39</v>
      </c>
      <c r="I4" s="47">
        <f>IF(COUNTA(Tableau1[[#This Row],[Devis 1]]:Tableau1[[#This Row],[Devis 3]])=0,"",SUM(Tableau1[[#This Row],[Devis 1]]:Tableau1[[#This Row],[Devis 3]])/COUNTA(Tableau1[[#This Row],[Devis 1]]:Tableau1[[#This Row],[Devis 3]]))</f>
        <v>53046.486666666671</v>
      </c>
      <c r="J4" s="29">
        <f>Tableau1[[#This Row],[Devis Retenu]]</f>
        <v>36825.39</v>
      </c>
      <c r="K4" s="30">
        <f>Tableau1[[#This Row],[Montant Economie]]/Tableau1[[#This Row],[P0]]</f>
        <v>0.30579021695813224</v>
      </c>
      <c r="L4" s="31">
        <f>IF(OR(Tableau1[[#This Row],[P0]]="",Tableau1[[#This Row],[P0]]=0),0,Tableau1[[#This Row],[P0]]-Tableau1[[#This Row],[Devis Retenu]])</f>
        <v>16221.096666666672</v>
      </c>
      <c r="M4" s="13" t="s">
        <v>16</v>
      </c>
      <c r="N4" s="11"/>
      <c r="O4" s="12">
        <v>46098</v>
      </c>
      <c r="Q4" s="23"/>
      <c r="R4" s="22"/>
    </row>
    <row r="5" spans="1:18" x14ac:dyDescent="0.3">
      <c r="A5" s="17" t="s">
        <v>12</v>
      </c>
      <c r="B5" s="8"/>
      <c r="C5" s="28"/>
      <c r="D5" s="9"/>
      <c r="E5" s="10">
        <v>10000</v>
      </c>
      <c r="F5" s="10">
        <v>20000</v>
      </c>
      <c r="G5" s="10">
        <v>25000</v>
      </c>
      <c r="H5" s="27">
        <v>30000</v>
      </c>
      <c r="I5" s="47">
        <f>IF(COUNTA(Tableau1[[#This Row],[Devis 1]]:Tableau1[[#This Row],[Devis 3]])=0,"",SUM(Tableau1[[#This Row],[Devis 1]]:Tableau1[[#This Row],[Devis 3]])/COUNTA(Tableau1[[#This Row],[Devis 1]]:Tableau1[[#This Row],[Devis 3]]))</f>
        <v>25000</v>
      </c>
      <c r="J5" s="29">
        <f>Tableau1[[#This Row],[Devis Retenu]]</f>
        <v>10000</v>
      </c>
      <c r="K5" s="33">
        <f>IFERROR(L5/I5,0)</f>
        <v>0.6</v>
      </c>
      <c r="L5" s="31">
        <f>IF(OR(Tableau1[[#This Row],[P0]]="",Tableau1[[#This Row],[P0]]=0),0,Tableau1[[#This Row],[P0]]-Tableau1[[#This Row],[Devis Retenu]])</f>
        <v>15000</v>
      </c>
      <c r="M5" s="14"/>
      <c r="N5" s="15"/>
      <c r="O5" s="9"/>
    </row>
    <row r="6" spans="1:18" x14ac:dyDescent="0.3">
      <c r="A6" s="17" t="s">
        <v>13</v>
      </c>
      <c r="B6" s="8"/>
      <c r="C6" s="28"/>
      <c r="D6" s="9"/>
      <c r="E6" s="10">
        <v>20000</v>
      </c>
      <c r="F6" s="10">
        <v>30000</v>
      </c>
      <c r="G6" s="10">
        <v>50000</v>
      </c>
      <c r="H6" s="27"/>
      <c r="I6" s="47">
        <f>IF(COUNTA(Tableau1[[#This Row],[Devis 1]]:Tableau1[[#This Row],[Devis 3]])=0,"",SUM(Tableau1[[#This Row],[Devis 1]]:Tableau1[[#This Row],[Devis 3]])/COUNTA(Tableau1[[#This Row],[Devis 1]]:Tableau1[[#This Row],[Devis 3]]))</f>
        <v>40000</v>
      </c>
      <c r="J6" s="32">
        <f>Tableau1[[#This Row],[Devis Retenu]]</f>
        <v>20000</v>
      </c>
      <c r="K6" s="33">
        <f>IFERROR(L6/I6,0)</f>
        <v>0.5</v>
      </c>
      <c r="L6" s="31">
        <f>IF(OR(Tableau1[[#This Row],[P0]]="",Tableau1[[#This Row],[P0]]=0),0,Tableau1[[#This Row],[P0]]-Tableau1[[#This Row],[Devis Retenu]])</f>
        <v>20000</v>
      </c>
      <c r="M6" s="14"/>
      <c r="N6" s="15"/>
      <c r="O6" s="9"/>
      <c r="R6" s="22"/>
    </row>
    <row r="7" spans="1:18" x14ac:dyDescent="0.3">
      <c r="A7" s="17" t="s">
        <v>14</v>
      </c>
      <c r="B7" s="8"/>
      <c r="C7" s="28"/>
      <c r="D7" s="9"/>
      <c r="E7" s="10">
        <v>5000</v>
      </c>
      <c r="F7" s="10">
        <v>5000</v>
      </c>
      <c r="G7" s="10"/>
      <c r="H7" s="27"/>
      <c r="I7" s="47">
        <f>IF(COUNTA(Tableau1[[#This Row],[Devis 1]]:Tableau1[[#This Row],[Devis 3]])=0,"",SUM(Tableau1[[#This Row],[Devis 1]]:Tableau1[[#This Row],[Devis 3]])/COUNTA(Tableau1[[#This Row],[Devis 1]]:Tableau1[[#This Row],[Devis 3]]))</f>
        <v>5000</v>
      </c>
      <c r="J7" s="32">
        <f>Tableau1[[#This Row],[Devis Retenu]]</f>
        <v>5000</v>
      </c>
      <c r="K7" s="49">
        <f>IFERROR(L7/I7,0)</f>
        <v>0</v>
      </c>
      <c r="L7" s="31">
        <f>IF(OR(Tableau1[[#This Row],[P0]]="",Tableau1[[#This Row],[P0]]=0),0,Tableau1[[#This Row],[P0]]-Tableau1[[#This Row],[Devis Retenu]])</f>
        <v>0</v>
      </c>
      <c r="M7" s="37"/>
      <c r="N7" s="15"/>
      <c r="O7" s="9"/>
    </row>
    <row r="8" spans="1:18" x14ac:dyDescent="0.3">
      <c r="A8" s="17" t="s">
        <v>15</v>
      </c>
      <c r="B8" s="8"/>
      <c r="C8" s="28"/>
      <c r="D8" s="9"/>
      <c r="E8" s="10">
        <v>10000</v>
      </c>
      <c r="F8" s="10"/>
      <c r="G8" s="10"/>
      <c r="H8" s="27"/>
      <c r="I8" s="47" t="str">
        <f>IF(COUNTA(Tableau1[[#This Row],[Devis 1]]:Tableau1[[#This Row],[Devis 3]])=0,"",SUM(Tableau1[[#This Row],[Devis 1]]:Tableau1[[#This Row],[Devis 3]])/COUNTA(Tableau1[[#This Row],[Devis 1]]:Tableau1[[#This Row],[Devis 3]]))</f>
        <v/>
      </c>
      <c r="J8" s="36">
        <f>Tableau1[[#This Row],[Devis Retenu]]</f>
        <v>10000</v>
      </c>
      <c r="K8" s="49">
        <f>IFERROR(L8/I8,0)</f>
        <v>0</v>
      </c>
      <c r="L8" s="31">
        <f>IF(OR(Tableau1[[#This Row],[P0]]="",Tableau1[[#This Row],[P0]]=0),0,Tableau1[[#This Row],[P0]]-Tableau1[[#This Row],[Devis Retenu]])</f>
        <v>0</v>
      </c>
      <c r="M8" s="37"/>
      <c r="N8" s="15"/>
      <c r="O8" s="9"/>
    </row>
    <row r="9" spans="1:18" x14ac:dyDescent="0.3">
      <c r="B9" s="8"/>
      <c r="C9" s="8"/>
      <c r="D9" s="9"/>
      <c r="E9" s="10"/>
      <c r="F9" s="10"/>
      <c r="G9" s="10"/>
      <c r="H9" s="27" t="s">
        <v>24</v>
      </c>
      <c r="I9" s="48">
        <f>SUBTOTAL(109,Tableau1[P0])</f>
        <v>123046.48666666666</v>
      </c>
      <c r="J9" s="34">
        <f>SUBTOTAL(109,Tableau1[P2])</f>
        <v>81825.39</v>
      </c>
      <c r="K9" s="50">
        <f>Tableau1[[#Totals],[Montant Economie]]/Tableau1[[#Totals],[P0]]</f>
        <v>0.4162743533297687</v>
      </c>
      <c r="L9" s="35">
        <f>SUBTOTAL(109,Tableau1[Montant Economie])</f>
        <v>51221.096666666672</v>
      </c>
      <c r="M9" s="14"/>
      <c r="N9" s="15"/>
      <c r="O9" s="9"/>
    </row>
  </sheetData>
  <phoneticPr fontId="1" type="noConversion"/>
  <dataValidations count="2">
    <dataValidation type="list" allowBlank="1" showInputMessage="1" showErrorMessage="1" sqref="C1" xr:uid="{F9C280FD-2578-4349-88CC-ADF44132E2B3}">
      <formula1>"3,6,9,12"</formula1>
    </dataValidation>
    <dataValidation type="list" allowBlank="1" showInputMessage="1" showErrorMessage="1" sqref="B4:B9" xr:uid="{D008D727-3F42-4591-BC6A-68EF000A010D}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3d66b79-fb5d-438c-9b2f-ff59fbd24051">
      <Terms xmlns="http://schemas.microsoft.com/office/infopath/2007/PartnerControls"/>
    </lcf76f155ced4ddcb4097134ff3c332f>
    <TaxCatchAll xmlns="ad77c9f5-4676-4963-8747-9a069e04e270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FAD8AD58313CB439A92197D6F8AC91F" ma:contentTypeVersion="19" ma:contentTypeDescription="Crée un document." ma:contentTypeScope="" ma:versionID="aa8ceb6c6ebea270059e68311a33cd0d">
  <xsd:schema xmlns:xsd="http://www.w3.org/2001/XMLSchema" xmlns:xs="http://www.w3.org/2001/XMLSchema" xmlns:p="http://schemas.microsoft.com/office/2006/metadata/properties" xmlns:ns2="13d66b79-fb5d-438c-9b2f-ff59fbd24051" xmlns:ns3="ad77c9f5-4676-4963-8747-9a069e04e270" targetNamespace="http://schemas.microsoft.com/office/2006/metadata/properties" ma:root="true" ma:fieldsID="450894e5a6c3d630b140f80a7f76ac48" ns2:_="" ns3:_="">
    <xsd:import namespace="13d66b79-fb5d-438c-9b2f-ff59fbd24051"/>
    <xsd:import namespace="ad77c9f5-4676-4963-8747-9a069e04e27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3:SharedWithUsers" minOccurs="0"/>
                <xsd:element ref="ns3:SharedWithDetail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d66b79-fb5d-438c-9b2f-ff59fbd2405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4" nillable="true" ma:displayName="MediaServiceLocation" ma:internalName="MediaServiceLocation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77c9f5-4676-4963-8747-9a069e04e270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34509a50-c937-4804-95a1-a7735eda20c6}" ma:internalName="TaxCatchAll" ma:showField="CatchAllData" ma:web="ad77c9f5-4676-4963-8747-9a069e04e27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2E9B6E0-7DF9-473C-90A1-40BC18AEB670}">
  <ds:schemaRefs>
    <ds:schemaRef ds:uri="http://purl.org/dc/elements/1.1/"/>
    <ds:schemaRef ds:uri="ad77c9f5-4676-4963-8747-9a069e04e270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schemas.microsoft.com/office/2006/documentManagement/types"/>
    <ds:schemaRef ds:uri="13d66b79-fb5d-438c-9b2f-ff59fbd24051"/>
    <ds:schemaRef ds:uri="http://purl.org/dc/dcmitype/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636D666E-BCB7-49E5-8074-D74AE2ED605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d66b79-fb5d-438c-9b2f-ff59fbd24051"/>
    <ds:schemaRef ds:uri="ad77c9f5-4676-4963-8747-9a069e04e2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37ABEA3-9B3E-4477-99CA-F3195855906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7911137M</dc:creator>
  <cp:keywords/>
  <dc:description/>
  <cp:lastModifiedBy>payet claude</cp:lastModifiedBy>
  <cp:revision/>
  <dcterms:created xsi:type="dcterms:W3CDTF">2023-07-27T11:49:23Z</dcterms:created>
  <dcterms:modified xsi:type="dcterms:W3CDTF">2026-07-02T06:55:13Z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0x0101001FAD8AD58313CB439A92197D6F8AC91F</vt:lpwstr>
  </property>
  <property fmtid="{D5CDD505-2E9C-101B-9397-08002B2CF9AE}" pid="3" name="MediaServiceImageTags">
    <vt:lpwstr/>
  </property>
  <property fmtid="{D5CDD505-2E9C-101B-9397-08002B2CF9AE}" pid="4" name="MSIP_Label_c8d3f7c8-5c4b-4ab6-9486-a0a9eb08efa7_Enabled">
    <vt:lpwstr>true</vt:lpwstr>
  </property>
  <property fmtid="{D5CDD505-2E9C-101B-9397-08002B2CF9AE}" pid="5" name="MSIP_Label_c8d3f7c8-5c4b-4ab6-9486-a0a9eb08efa7_SetDate">
    <vt:lpwstr>2023-11-20T10:52:23Z</vt:lpwstr>
  </property>
  <property fmtid="{D5CDD505-2E9C-101B-9397-08002B2CF9AE}" pid="6" name="MSIP_Label_c8d3f7c8-5c4b-4ab6-9486-a0a9eb08efa7_Method">
    <vt:lpwstr>Standard</vt:lpwstr>
  </property>
  <property fmtid="{D5CDD505-2E9C-101B-9397-08002B2CF9AE}" pid="7" name="MSIP_Label_c8d3f7c8-5c4b-4ab6-9486-a0a9eb08efa7_Name">
    <vt:lpwstr>Interne - Groupe</vt:lpwstr>
  </property>
  <property fmtid="{D5CDD505-2E9C-101B-9397-08002B2CF9AE}" pid="8" name="MSIP_Label_c8d3f7c8-5c4b-4ab6-9486-a0a9eb08efa7_SiteId">
    <vt:lpwstr>4a7c8238-5799-4b16-9fc6-9ad8fce5a7d9</vt:lpwstr>
  </property>
  <property fmtid="{D5CDD505-2E9C-101B-9397-08002B2CF9AE}" pid="9" name="MSIP_Label_c8d3f7c8-5c4b-4ab6-9486-a0a9eb08efa7_ActionId">
    <vt:lpwstr>cafd8416-a739-4545-bda9-b719e49e6de3</vt:lpwstr>
  </property>
  <property fmtid="{D5CDD505-2E9C-101B-9397-08002B2CF9AE}" pid="10" name="MSIP_Label_c8d3f7c8-5c4b-4ab6-9486-a0a9eb08efa7_ContentBits">
    <vt:lpwstr>2</vt:lpwstr>
  </property>
</Properties>
</file>