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adminoissel-my.sharepoint.com/personal/emeric_berrube_stag-oissel_epnak_org/Documents/Bureau/Formation/Culture pro/Feuilles types/Feuilles/"/>
    </mc:Choice>
  </mc:AlternateContent>
  <xr:revisionPtr revIDLastSave="337" documentId="8_{A7755B4B-7E6F-41F6-91EC-1CA05A456D18}" xr6:coauthVersionLast="47" xr6:coauthVersionMax="47" xr10:uidLastSave="{FCAD92C9-C3E3-4AFE-8F78-589EEA6DE939}"/>
  <bookViews>
    <workbookView xWindow="-120" yWindow="-120" windowWidth="29040" windowHeight="15720" xr2:uid="{B475C6C8-4575-4DC3-98F6-7CA22FB53076}"/>
  </bookViews>
  <sheets>
    <sheet name="Acoustique" sheetId="1" r:id="rId1"/>
    <sheet name="Nomenclature" sheetId="2" r:id="rId2"/>
    <sheet name="Type de bruits" sheetId="3" r:id="rId3"/>
    <sheet name="Locaux" sheetId="4" r:id="rId4"/>
  </sheets>
  <definedNames>
    <definedName name="_xlnm._FilterDatabase" localSheetId="1" hidden="1">Nomenclature!$A$1:$F$157</definedName>
    <definedName name="_xlnm.Criteria" localSheetId="1">Nomenclature!$A$1:$F$157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" i="1" l="1"/>
  <c r="K18" i="1"/>
  <c r="I18" i="1"/>
  <c r="H19" i="1" s="1"/>
  <c r="D13" i="4"/>
  <c r="B12" i="4"/>
  <c r="J29" i="1"/>
  <c r="D7" i="1"/>
  <c r="L8" i="1"/>
  <c r="K8" i="1"/>
  <c r="J8" i="1"/>
  <c r="I8" i="1"/>
  <c r="H8" i="1"/>
  <c r="G8" i="1"/>
  <c r="F8" i="1"/>
  <c r="E8" i="1"/>
  <c r="D8" i="1"/>
  <c r="D6" i="1"/>
  <c r="D5" i="1"/>
  <c r="O2" i="1" l="1"/>
  <c r="T2" i="1"/>
  <c r="R2" i="1"/>
  <c r="E27" i="1"/>
  <c r="E33" i="1"/>
  <c r="L18" i="1"/>
  <c r="K10" i="1"/>
  <c r="I10" i="1"/>
  <c r="G10" i="1"/>
  <c r="E10" i="1"/>
  <c r="K9" i="1"/>
  <c r="I9" i="1"/>
  <c r="G9" i="1"/>
  <c r="E9" i="1"/>
  <c r="K7" i="1"/>
  <c r="G7" i="1"/>
  <c r="I7" i="1"/>
  <c r="E7" i="1"/>
  <c r="K6" i="1"/>
  <c r="I6" i="1"/>
  <c r="G6" i="1"/>
  <c r="E6" i="1"/>
  <c r="K5" i="1"/>
  <c r="I5" i="1"/>
  <c r="G5" i="1"/>
  <c r="E5" i="1"/>
  <c r="U32" i="1" l="1"/>
  <c r="E36" i="1"/>
  <c r="M29" i="1"/>
  <c r="E30" i="1"/>
  <c r="E24" i="1"/>
  <c r="D9" i="1" s="1"/>
  <c r="D19" i="1"/>
  <c r="U22" i="1" s="1"/>
  <c r="D18" i="1"/>
  <c r="F9" i="1" l="1"/>
  <c r="G30" i="1"/>
  <c r="H7" i="1" s="1"/>
  <c r="D10" i="1"/>
  <c r="J10" i="1" s="1"/>
  <c r="J5" i="1"/>
  <c r="K11" i="1"/>
  <c r="G11" i="1"/>
  <c r="I11" i="1"/>
  <c r="M22" i="1"/>
  <c r="M32" i="1"/>
  <c r="E11" i="1"/>
  <c r="L9" i="1" l="1"/>
  <c r="H9" i="1"/>
  <c r="H5" i="1"/>
  <c r="J24" i="1"/>
  <c r="F5" i="1"/>
  <c r="L5" i="1"/>
  <c r="H10" i="1"/>
  <c r="F10" i="1"/>
  <c r="L10" i="1"/>
  <c r="J28" i="1"/>
  <c r="J26" i="1"/>
  <c r="L7" i="1"/>
  <c r="J7" i="1"/>
  <c r="F7" i="1"/>
  <c r="J9" i="1"/>
  <c r="J27" i="1"/>
  <c r="L6" i="1"/>
  <c r="D20" i="1"/>
  <c r="J19" i="1" s="1"/>
  <c r="J25" i="1"/>
  <c r="J6" i="1"/>
  <c r="F6" i="1"/>
  <c r="H6" i="1"/>
  <c r="J11" i="1" l="1"/>
  <c r="J12" i="1" s="1"/>
  <c r="H11" i="1"/>
  <c r="H12" i="1" s="1"/>
  <c r="C12" i="4"/>
  <c r="L11" i="1"/>
  <c r="F11" i="1"/>
  <c r="F12" i="1" s="1"/>
  <c r="K29" i="1"/>
  <c r="K25" i="1" l="1"/>
  <c r="K24" i="1"/>
  <c r="K28" i="1"/>
  <c r="K26" i="1"/>
  <c r="K27" i="1"/>
  <c r="L19" i="1"/>
  <c r="F19" i="1"/>
  <c r="L12" i="1"/>
  <c r="F18" i="1" s="1"/>
</calcChain>
</file>

<file path=xl/sharedStrings.xml><?xml version="1.0" encoding="utf-8"?>
<sst xmlns="http://schemas.openxmlformats.org/spreadsheetml/2006/main" count="353" uniqueCount="305">
  <si>
    <t>Nature</t>
  </si>
  <si>
    <t>Désignation</t>
  </si>
  <si>
    <t>Surface en m²</t>
  </si>
  <si>
    <t>250 Hz</t>
  </si>
  <si>
    <t>500 Hz</t>
  </si>
  <si>
    <t>1000 Hz</t>
  </si>
  <si>
    <t>2000 Hz</t>
  </si>
  <si>
    <t>Proportionnalité de surface</t>
  </si>
  <si>
    <t>Coefficient de Sabine</t>
  </si>
  <si>
    <t>Sabine x Surface</t>
  </si>
  <si>
    <t>Surface de référence</t>
  </si>
  <si>
    <t>Pourcentages</t>
  </si>
  <si>
    <t>Plafond</t>
  </si>
  <si>
    <t>Platre peint</t>
  </si>
  <si>
    <t>Sol</t>
  </si>
  <si>
    <t>Carrelage 2</t>
  </si>
  <si>
    <t>Murs</t>
  </si>
  <si>
    <t>Plâtre peint (murs)</t>
  </si>
  <si>
    <t>Porte</t>
  </si>
  <si>
    <t>Porte isoplane contre-plaqué 8mm</t>
  </si>
  <si>
    <t>Fentêtres</t>
  </si>
  <si>
    <t>vitrage courant</t>
  </si>
  <si>
    <t>A : Aire d'absorption équivalente en m²</t>
  </si>
  <si>
    <t>Total</t>
  </si>
  <si>
    <t>Tr : Temps de réverbération en secondes</t>
  </si>
  <si>
    <t>Constante Sabine</t>
  </si>
  <si>
    <t>Temps moyen et Aire d'absoption moyenne</t>
  </si>
  <si>
    <t>Règlementation</t>
  </si>
  <si>
    <t>Moyenne</t>
  </si>
  <si>
    <t>L</t>
  </si>
  <si>
    <t>l</t>
  </si>
  <si>
    <t>h</t>
  </si>
  <si>
    <t>Surface</t>
  </si>
  <si>
    <t>Hauteur de pièce</t>
  </si>
  <si>
    <t>Volume</t>
  </si>
  <si>
    <t>Nbr</t>
  </si>
  <si>
    <t>Portes</t>
  </si>
  <si>
    <t>S</t>
  </si>
  <si>
    <t>Fenêtres</t>
  </si>
  <si>
    <t>Etude :</t>
  </si>
  <si>
    <t>Désignations</t>
  </si>
  <si>
    <t>Fréquences</t>
  </si>
  <si>
    <t>MURS</t>
  </si>
  <si>
    <t>Béton brut décoffrage et non peint</t>
  </si>
  <si>
    <t>Béton brut sur mur</t>
  </si>
  <si>
    <t>Béton lisse</t>
  </si>
  <si>
    <t>Béton très lisse et peint (vernis, laque)</t>
  </si>
  <si>
    <t>briques</t>
  </si>
  <si>
    <t>Cloison plaque de plâtre e=13mm (20 mm air+LM 20mm)</t>
  </si>
  <si>
    <t>Contreplaqué 5mm à 20mm du support</t>
  </si>
  <si>
    <t>Contreplaqué 5mm à 50mm du support</t>
  </si>
  <si>
    <t>Draperie coton contre mur</t>
  </si>
  <si>
    <t>Tissus posé sur mousse de 5 ou 10mm (décoratif)</t>
  </si>
  <si>
    <t>Dalle plastique collées (murs)</t>
  </si>
  <si>
    <t>Draperie coton, plis serrés</t>
  </si>
  <si>
    <t>Enduit ciment lissé</t>
  </si>
  <si>
    <t>Enduit plâtre</t>
  </si>
  <si>
    <t>Enduit chaux et au sable sur métal déployé</t>
  </si>
  <si>
    <t>Enduit crépi</t>
  </si>
  <si>
    <t>Enduit à la chaux sur lattis bois</t>
  </si>
  <si>
    <t>Feutre 25 mm collé</t>
  </si>
  <si>
    <t>Feutre e = 12mm, flottant</t>
  </si>
  <si>
    <t>Fibres de roche projeté (e = 25mm)</t>
  </si>
  <si>
    <t>Fibres de verre</t>
  </si>
  <si>
    <t>Fibres de verre panneaux (e = 30mm)</t>
  </si>
  <si>
    <t>Aggloméré projection billes polyst, + résine (e = 10mm)</t>
  </si>
  <si>
    <t>Laine de roche 250 kg/m3-15mm projeté métal déployé</t>
  </si>
  <si>
    <t>Laine de verre e = 25mm</t>
  </si>
  <si>
    <t>Laine de verre projeté (e = 10mm)</t>
  </si>
  <si>
    <t>Laine de verre 50mm et recouverte de toile poreuse</t>
  </si>
  <si>
    <t>Laine minérale r = 100 kg/m3 / e = 50 mm</t>
  </si>
  <si>
    <t>Laine minérale isover (25 mm)</t>
  </si>
  <si>
    <t>Laine de lin</t>
  </si>
  <si>
    <t>Lambris (mur)</t>
  </si>
  <si>
    <t>Marbres surface polie</t>
  </si>
  <si>
    <t>Mousse urée formol (r = 6 kg/m3 / e=20mm)</t>
  </si>
  <si>
    <t>Pierres poli</t>
  </si>
  <si>
    <t>Platre lisse sur mur lourd</t>
  </si>
  <si>
    <t>Plâtre plâtre lissé</t>
  </si>
  <si>
    <t>Plaque plâtre e=10mm+40mm laine min,à 0,10m mur</t>
  </si>
  <si>
    <t>Vermiculite</t>
  </si>
  <si>
    <t>Brique perforée 1500 trous/m² + 9mm laine minérale</t>
  </si>
  <si>
    <t>Décors (scène) tentures légères en cretonne</t>
  </si>
  <si>
    <t>Rideaux velours mince, plis simples</t>
  </si>
  <si>
    <t>Rideaux velours épais, double plis</t>
  </si>
  <si>
    <t>Rideaux coton</t>
  </si>
  <si>
    <t>Rideaux velours 350g/m² tendu contre mur</t>
  </si>
  <si>
    <t>Rideaux velours 500g/m², drapés à 50%</t>
  </si>
  <si>
    <t>rideaux légers</t>
  </si>
  <si>
    <t>rideaux lourds à plis</t>
  </si>
  <si>
    <t>Rideaux très lourds, 625g/m², rdapés à 50%</t>
  </si>
  <si>
    <t>Rideaux à 90mm du mur</t>
  </si>
  <si>
    <t>Velours à 100 mm du mur</t>
  </si>
  <si>
    <t>Velours à 200 mm du mur</t>
  </si>
  <si>
    <t>Moleton tendu</t>
  </si>
  <si>
    <t>Tissus posé sur mousse de 20mm (décoratif)</t>
  </si>
  <si>
    <t>Panneau de bois perfo oblongue Tx 18,15% ; Pas 24 mm ;  rainures 6 mm</t>
  </si>
  <si>
    <t>Panneau de bois perfo oblongue Tx 16,05% ; Pas 52 mm ; rainures 8 mm</t>
  </si>
  <si>
    <r>
      <t xml:space="preserve">Panneau de bois perfo ronde Tx 18,9 % ; Trous </t>
    </r>
    <r>
      <rPr>
        <sz val="11"/>
        <color theme="1"/>
        <rFont val="Sylfaen"/>
        <family val="1"/>
      </rPr>
      <t>Ø</t>
    </r>
    <r>
      <rPr>
        <sz val="11"/>
        <color theme="1"/>
        <rFont val="Aptos"/>
        <family val="2"/>
      </rPr>
      <t xml:space="preserve"> 8 mm</t>
    </r>
  </si>
  <si>
    <r>
      <t xml:space="preserve">Panneau de bois perfo ronde ; Tx 4,2 % ; Trous </t>
    </r>
    <r>
      <rPr>
        <sz val="11"/>
        <color theme="1"/>
        <rFont val="Sylfaen"/>
        <family val="1"/>
      </rPr>
      <t>Ø</t>
    </r>
    <r>
      <rPr>
        <sz val="11"/>
        <color theme="1"/>
        <rFont val="Aptos"/>
        <family val="2"/>
      </rPr>
      <t xml:space="preserve"> 8 mm</t>
    </r>
  </si>
  <si>
    <t>Panneaux fourrures 5kg/m²- e=8mm à 3cm mur</t>
  </si>
  <si>
    <t>Panneaux fourrures 5kg/m²- e=8mm à 5cm mur</t>
  </si>
  <si>
    <t>Panneaux fourrures 10kg/m² e=16mm à 5cm mur</t>
  </si>
  <si>
    <t>Panneaux fibres perfora, borgne, e=12mm, vide d'air</t>
  </si>
  <si>
    <t>Panneaux fibres perfora, borgne, e=12mm, collé paroi</t>
  </si>
  <si>
    <t>Platre</t>
  </si>
  <si>
    <t>Plaque de plâtre e=13mm - plénum 50mm + LM 20mm (mur)</t>
  </si>
  <si>
    <t>PLAFONDS</t>
  </si>
  <si>
    <t>Dalles fibres de roche micro perforées (e = 16mm)</t>
  </si>
  <si>
    <t>Dalles fibres de verre et résine, granité (e = 18mm)</t>
  </si>
  <si>
    <t>Dalles fibres minérales (perforation et fissuration)</t>
  </si>
  <si>
    <t>Fibralith Ciment gris é = 35 a 0,40 (MH)</t>
  </si>
  <si>
    <t>Fibralith Ciment gris é = 50 ;  a 0,55 (H)</t>
  </si>
  <si>
    <t>Fibrastyroc ULTRA Clarté Ciment blanc é=125 a 0,90</t>
  </si>
  <si>
    <r>
      <t xml:space="preserve">Fibraroc 35 Clarté Ciment blanc </t>
    </r>
    <r>
      <rPr>
        <sz val="9.35"/>
        <color theme="1"/>
        <rFont val="Aptos"/>
        <family val="2"/>
      </rPr>
      <t>é = 125 ; a  1,00</t>
    </r>
  </si>
  <si>
    <t>Lames aluminium 5/10, espace 15 à 25mm</t>
  </si>
  <si>
    <t>Lame de bois de 30 mm sur LM 30 mm</t>
  </si>
  <si>
    <t>Lambris</t>
  </si>
  <si>
    <t>ARMSTRONG PERLA OP 1.00</t>
  </si>
  <si>
    <t>ARMSTRONG Alpina</t>
  </si>
  <si>
    <t>Plaque de fibre minérale e=20mm - plénum 250mm</t>
  </si>
  <si>
    <t>Plaque de fibre minérale e=25mm - plénum 200mm</t>
  </si>
  <si>
    <t>Plaque de fibre minérale e=50mm - plénum 300mm</t>
  </si>
  <si>
    <t>Plaque de fibre minérale e=80mm - plénum 200mm</t>
  </si>
  <si>
    <t>Plaque de plâtre e=13mm - plénum 300mm + LM 50mm</t>
  </si>
  <si>
    <t>Plaque de plâtre e=13mm - plénum 300mm + LM 50mm Emboitée</t>
  </si>
  <si>
    <t>Plaque de plâtre e=13mm - plénum 50mm + LM 20mm</t>
  </si>
  <si>
    <t>Plaque de tôle 30% de perfo (20/10) • 5 diamètres * - LM 30mm</t>
  </si>
  <si>
    <t>Plaque de tôle 20% de perfo (20/10) • 5 diamètres * - LM 30mm</t>
  </si>
  <si>
    <t>Rampants</t>
  </si>
  <si>
    <t>Tonga  (eurocoustic)</t>
  </si>
  <si>
    <t>Tonga 25 mm avec plénum 200 mm (eurocoustic)</t>
  </si>
  <si>
    <t>MEUBLES et PERSONNES</t>
  </si>
  <si>
    <t>Chaises</t>
  </si>
  <si>
    <t>Personnes Adulte</t>
  </si>
  <si>
    <t>Enfant Adolescent</t>
  </si>
  <si>
    <t>Enfant ensignement primaire</t>
  </si>
  <si>
    <t>Personnes Adulte dans un fauteuil</t>
  </si>
  <si>
    <t>Auditoire assis (sièges de théâtre)</t>
  </si>
  <si>
    <t>Auditoire assis (bancs d'église)</t>
  </si>
  <si>
    <t>Fauteuil recouvert de tissus plastique</t>
  </si>
  <si>
    <t>Fauteuil recouvert de tissus épais</t>
  </si>
  <si>
    <t>Sièges bois simple</t>
  </si>
  <si>
    <t>Sièges à ressort (siège+dossier en tissus)</t>
  </si>
  <si>
    <t>Sièges théâtre (confortablement rembourrés)</t>
  </si>
  <si>
    <t>Strapontins en contrplaqués (position relevée)</t>
  </si>
  <si>
    <t>Fauteuil revêtu de velours</t>
  </si>
  <si>
    <t>Sièges siège dur, vide sur planchers bois</t>
  </si>
  <si>
    <t>Fauteuil très rembourrés, vide sur moquette</t>
  </si>
  <si>
    <t>Table</t>
  </si>
  <si>
    <t>Tissus épais sièges</t>
  </si>
  <si>
    <t>SOLS</t>
  </si>
  <si>
    <t>Béton lisse ou peint</t>
  </si>
  <si>
    <t>Béton brut sur sol</t>
  </si>
  <si>
    <t>carrelage</t>
  </si>
  <si>
    <t>Carrelages plastiques</t>
  </si>
  <si>
    <t>Dalle thermoplastique</t>
  </si>
  <si>
    <t>dalles plastiques collées</t>
  </si>
  <si>
    <t>Kletone 445x445x1795 Posé au sol</t>
  </si>
  <si>
    <t>Laine de verre projeté  (e = 10mm)</t>
  </si>
  <si>
    <t>Linoléum sur feutre</t>
  </si>
  <si>
    <t>Linoléum sur isorel</t>
  </si>
  <si>
    <t>Linoléum sur isorel 2</t>
  </si>
  <si>
    <t>marbre ou chape béton lissée</t>
  </si>
  <si>
    <t>moquette</t>
  </si>
  <si>
    <t>moquette sur thibaude</t>
  </si>
  <si>
    <t>moquette épaisse sur sous-couche caoutchouc epaisseur 4mm</t>
  </si>
  <si>
    <t>moquette rase epaisseur 4mm</t>
  </si>
  <si>
    <t>Moquette sur béton</t>
  </si>
  <si>
    <t>Moquette sur feutre</t>
  </si>
  <si>
    <t>Moquette sur thibaude</t>
  </si>
  <si>
    <t>parquet bois collé</t>
  </si>
  <si>
    <t>parquet bois sur lambourdes</t>
  </si>
  <si>
    <t>parquet en lames</t>
  </si>
  <si>
    <t>Parquets collés (ciré)</t>
  </si>
  <si>
    <t>Parquets sur lambourdes (ciré)</t>
  </si>
  <si>
    <t>Sable sec (non tassé)</t>
  </si>
  <si>
    <t>sol PVC</t>
  </si>
  <si>
    <t>sol PVC sur sous-couche 3 mm</t>
  </si>
  <si>
    <t>Tapis e = 11mm, posé sur béton</t>
  </si>
  <si>
    <t>Tissus de coton plissé de moitié (475 g/m²)</t>
  </si>
  <si>
    <t>Tissus de coton plissé au 7/8</t>
  </si>
  <si>
    <t>Tapis tapis, type SOMMER</t>
  </si>
  <si>
    <t>Tapis tapis, type SOMMER velours</t>
  </si>
  <si>
    <t>tapis caoutchouc 6,5 mm</t>
  </si>
  <si>
    <t>Tapis haute laine</t>
  </si>
  <si>
    <t>Tapis liège 20mm ciré poli</t>
  </si>
  <si>
    <t>Tapis liège brut 20mm</t>
  </si>
  <si>
    <t>Tapis traditionnel épaisseur 12mm</t>
  </si>
  <si>
    <t>Texdecor Vinacoustique 923 gr/m2 é=3,5 mm</t>
  </si>
  <si>
    <t>BAIES &amp; SURFACES VITREES</t>
  </si>
  <si>
    <t>Glace ou miroir</t>
  </si>
  <si>
    <t>Bois fixé rigidement</t>
  </si>
  <si>
    <t>grand panneau de glace simple</t>
  </si>
  <si>
    <t>Porte bois , estrade, …</t>
  </si>
  <si>
    <t>Porte bois traditionnelle</t>
  </si>
  <si>
    <t>Porte plane</t>
  </si>
  <si>
    <t>'Porte</t>
  </si>
  <si>
    <t>Vitre</t>
  </si>
  <si>
    <t>Vitrage en grand panneau</t>
  </si>
  <si>
    <t>Vitre ordinaire</t>
  </si>
  <si>
    <t>Autres</t>
  </si>
  <si>
    <t>Akustar Alto Gris</t>
  </si>
  <si>
    <t>Akustar Colonne Galand</t>
  </si>
  <si>
    <t>Akustar Colonne Louxor Gris</t>
  </si>
  <si>
    <t>Akustar diffuseur DS710 ABS</t>
  </si>
  <si>
    <t>Akustar diffuseur Manhattan</t>
  </si>
  <si>
    <t>Akustar mhonia 40</t>
  </si>
  <si>
    <t>Akustar s mhonia 60</t>
  </si>
  <si>
    <t>Auraiex LENRD Bass Tra s</t>
  </si>
  <si>
    <t>Auralex 1 Wed</t>
  </si>
  <si>
    <t>Auralex 2 Metro</t>
  </si>
  <si>
    <t>Auralex 2 P ramids</t>
  </si>
  <si>
    <t>Auralex 2 SonoFlat Panels</t>
  </si>
  <si>
    <t>1 12</t>
  </si>
  <si>
    <t>Auralex 2 Wed</t>
  </si>
  <si>
    <t>Auralex 3 Wed es</t>
  </si>
  <si>
    <t>Auralex 4</t>
  </si>
  <si>
    <t>Auralex 4 Metro</t>
  </si>
  <si>
    <t>Auralex 4 Wed</t>
  </si>
  <si>
    <t>Auralex Maxvvall</t>
  </si>
  <si>
    <t>Auralex ProPanels 1 60x60cm</t>
  </si>
  <si>
    <t>Auralex ProPanels 2 60x60cm</t>
  </si>
  <si>
    <t>Auralex SonoColumns</t>
  </si>
  <si>
    <t>Auralex Venus Bass Tra</t>
  </si>
  <si>
    <t>Auralex Versatile</t>
  </si>
  <si>
    <t>Auralex Versatile Mounted in Corner</t>
  </si>
  <si>
    <t>Auralex Versatile One ed</t>
  </si>
  <si>
    <t>avé Texaa 60X60X5 indé</t>
  </si>
  <si>
    <t>corner-tra s ImX 3,2m</t>
  </si>
  <si>
    <t>corner-tra X 2,50m</t>
  </si>
  <si>
    <t>Decibel France mobile Acoustissimo Cube 480 mini commande = 10</t>
  </si>
  <si>
    <t>Jocavi ATP Basskee</t>
  </si>
  <si>
    <t>Jocavi ATP Slim bass an le vendu</t>
  </si>
  <si>
    <t>Jocavi ATP SlimBass Wall</t>
  </si>
  <si>
    <t>Jocavi Baffes sus endus MellowWafie</t>
  </si>
  <si>
    <t>nneau Texaa Stereo 120X120X5 sus</t>
  </si>
  <si>
    <t>TDA Baffes RONDO 150mm RMA 400</t>
  </si>
  <si>
    <t>TDA Baffes RONDO 150mrn RMA 720</t>
  </si>
  <si>
    <t>TDA Baffes RONDO 230mm RMA 400</t>
  </si>
  <si>
    <t>TDA Baffes RONDO 230mm RMA 720</t>
  </si>
  <si>
    <t>TDA Cube 480x480 ossibilité colons RAL</t>
  </si>
  <si>
    <t>TDA Ilitec</t>
  </si>
  <si>
    <t>TDA Ilitec P ramide 100/50 Dalles de 1200x600</t>
  </si>
  <si>
    <t>TDA Ilitec P ramide 50/50 Dalles de 1200x600</t>
  </si>
  <si>
    <t>TDA Panneau MDF 1200x1200</t>
  </si>
  <si>
    <t>TDA Panneau MDF 1200x600</t>
  </si>
  <si>
    <t>Texaa</t>
  </si>
  <si>
    <t>Texaa Cloisonnette de bureau59+59cm x 39cm x 5cm</t>
  </si>
  <si>
    <t>Texaa écran ri ide stereo 120 x 120 x 5 cm vissable</t>
  </si>
  <si>
    <t>Texaa Panneau e Abso Ovale 250x125 é</t>
  </si>
  <si>
    <t>Texaa Panneau Ri ide RondDiam 1,20m é</t>
  </si>
  <si>
    <t>Nature du Bruit</t>
  </si>
  <si>
    <t>Local d'émission</t>
  </si>
  <si>
    <t>Local de réception</t>
  </si>
  <si>
    <t>pièce principale</t>
  </si>
  <si>
    <t>Cuisine salle de bains</t>
  </si>
  <si>
    <t>Bruits roses (DnAT)</t>
  </si>
  <si>
    <t>Logement d'habitation</t>
  </si>
  <si>
    <t>Circulation commune comportant une porte palière et une autre porte</t>
  </si>
  <si>
    <t>Circulation commune autres cas</t>
  </si>
  <si>
    <t>Gaiage</t>
  </si>
  <si>
    <t>Local d'activités</t>
  </si>
  <si>
    <t>Bruits routiers (DnAT)</t>
  </si>
  <si>
    <t>Extérieur du bâtiment</t>
  </si>
  <si>
    <t>Bruits d'impacts (LnAT)</t>
  </si>
  <si>
    <t>Plancher (autre que celui du logement de réception)</t>
  </si>
  <si>
    <t>-</t>
  </si>
  <si>
    <t>Bruits d'équipements
(LnAT)</t>
  </si>
  <si>
    <t>Appareil individuel de chauffage</t>
  </si>
  <si>
    <t xml:space="preserve">                              </t>
  </si>
  <si>
    <t>Appareil individuel de chauffage placé dans une cuisine ouverte</t>
  </si>
  <si>
    <t>Appareil individuel de climatisation</t>
  </si>
  <si>
    <t>Ventilation mécanique (en position de débit maximum)</t>
  </si>
  <si>
    <t>Equipements collectifs (chauffefie, ascenseurs„,)</t>
  </si>
  <si>
    <t>Equipement individuel d'un autre logement</t>
  </si>
  <si>
    <t>Amini =</t>
  </si>
  <si>
    <t>Amaxi =</t>
  </si>
  <si>
    <r>
      <t>V ≤ 250 m</t>
    </r>
    <r>
      <rPr>
        <vertAlign val="superscript"/>
        <sz val="7.5"/>
        <color rgb="FF161615"/>
        <rFont val="Unset"/>
      </rPr>
      <t>3</t>
    </r>
  </si>
  <si>
    <r>
      <t>V &gt; 250 m</t>
    </r>
    <r>
      <rPr>
        <vertAlign val="superscript"/>
        <sz val="7.5"/>
        <color rgb="FF161615"/>
        <rFont val="Unset"/>
      </rPr>
      <t>3</t>
    </r>
  </si>
  <si>
    <t>Salle de restauration*</t>
  </si>
  <si>
    <t>Salle polyvalente</t>
  </si>
  <si>
    <t>Locaux et circulation accessibles aux élèves</t>
  </si>
  <si>
    <r>
      <t>et V ≤ 512 m</t>
    </r>
    <r>
      <rPr>
        <vertAlign val="superscript"/>
        <sz val="7.5"/>
        <color rgb="FF161615"/>
        <rFont val="Unset"/>
      </rPr>
      <t>3</t>
    </r>
  </si>
  <si>
    <r>
      <t>V &gt; 512 m</t>
    </r>
    <r>
      <rPr>
        <vertAlign val="superscript"/>
        <sz val="7.5"/>
        <color rgb="FF161615"/>
        <rFont val="Unset"/>
      </rPr>
      <t>3</t>
    </r>
  </si>
  <si>
    <t>Circulations horizontales, halls et préaux</t>
  </si>
  <si>
    <t>LOCAL (meublé non occupé)</t>
  </si>
  <si>
    <t>Durée de réverbération Moyenne mini arithmétique sur 500, 1000 et 2 000 Hz</t>
  </si>
  <si>
    <t>Durée de réverbération Moyenne maxi arithmétique sur 500, 1000 et 2 000 Hz</t>
  </si>
  <si>
    <t>Aire d'absorption équivalente en m2</t>
  </si>
  <si>
    <t>Local d'enseignement, de musique, d'études, d'activités pratiques, (sauf atelier bruyant)</t>
  </si>
  <si>
    <t xml:space="preserve">Page : </t>
  </si>
  <si>
    <t>/</t>
  </si>
  <si>
    <t xml:space="preserve">Date : </t>
  </si>
  <si>
    <t>Total Fenêtres
 + 
Portes</t>
  </si>
  <si>
    <t>ℓ</t>
  </si>
  <si>
    <t>Typologie</t>
  </si>
  <si>
    <r>
      <t>V ≤ 250 m</t>
    </r>
    <r>
      <rPr>
        <vertAlign val="superscript"/>
        <sz val="11"/>
        <color rgb="FF161615"/>
        <rFont val="Arial"/>
        <family val="2"/>
      </rPr>
      <t>3</t>
    </r>
  </si>
  <si>
    <t>Local médical ou social, infirmerie, sanitaires, administration, foyer, salle de réunion, bibliothèque, centre de documentation</t>
  </si>
  <si>
    <t>Salle de repos, d'exercices et de jeux (écoles maternelles)</t>
  </si>
  <si>
    <t>Salle de restauration* 2</t>
  </si>
  <si>
    <t>Salle polyvalente 2</t>
  </si>
  <si>
    <t>Locaux et circulation accessibles aux élèves 2</t>
  </si>
  <si>
    <t>Locaux et circulation accessibles aux élèves 3</t>
  </si>
  <si>
    <t>Local d'enseignement, de musique, d'études, d'activités pratiques, (sauf atelier bruyant)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</si>
</sst>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0.00&quot; &quot;&quot;m²&quot;"/>
    <numFmt numFmtId="165" formatCode="0.00&quot; &quot;&quot;%&quot;"/>
    <numFmt numFmtId="166" formatCode="0.000&quot; &quot;&quot;s&quot;"/>
    <numFmt numFmtId="167" formatCode="0.00&quot; &quot;&quot;m&quot;"/>
    <numFmt numFmtId="169" formatCode="0.000&quot; &quot;&quot;m³&quot;"/>
    <numFmt numFmtId="170" formatCode="&quot;V&quot;\ \=\ 0.000&quot; &quot;&quot;m³&quot;"/>
    <numFmt numFmtId="171" formatCode="&quot;h&quot;\ \=&quot; &quot;0.00"/>
    <numFmt numFmtId="172" formatCode="&quot;L&quot;\ \=\ 0.00"/>
    <numFmt numFmtId="173" formatCode="&quot;S&quot;\ \=\ 0.00&quot; &quot;&quot;m²&quot;"/>
    <numFmt numFmtId="174" formatCode="&quot;l&quot;\ \=\ 0.00"/>
    <numFmt numFmtId="175" formatCode="&quot;≥&quot;0&quot; &quot;&quot;dB&quot;"/>
    <numFmt numFmtId="176" formatCode="&quot;≤&quot;0&quot; &quot;&quot;dB&quot;"/>
    <numFmt numFmtId="177" formatCode="0&quot; &quot;&quot;Hz&quot;"/>
  </numFmts>
  <fonts count="27">
    <font>
      <sz val="11"/>
      <color theme="1"/>
      <name val="Aptos Narrow"/>
      <family val="2"/>
      <scheme val="minor"/>
    </font>
    <font>
      <sz val="12"/>
      <color theme="1"/>
      <name val="Aptos"/>
      <family val="2"/>
    </font>
    <font>
      <b/>
      <sz val="12"/>
      <color theme="0"/>
      <name val="Aptos"/>
      <family val="2"/>
    </font>
    <font>
      <b/>
      <sz val="14"/>
      <color theme="0"/>
      <name val="Aptos"/>
      <family val="2"/>
    </font>
    <font>
      <b/>
      <sz val="16"/>
      <color theme="0"/>
      <name val="Aptos"/>
      <family val="2"/>
    </font>
    <font>
      <b/>
      <sz val="12"/>
      <color theme="1"/>
      <name val="Aptos"/>
      <family val="2"/>
    </font>
    <font>
      <sz val="11"/>
      <color theme="1"/>
      <name val="Aptos"/>
      <family val="2"/>
    </font>
    <font>
      <b/>
      <sz val="18"/>
      <color theme="1"/>
      <name val="Aptos"/>
      <family val="2"/>
    </font>
    <font>
      <sz val="11"/>
      <color theme="1"/>
      <name val="Sylfaen"/>
      <family val="1"/>
    </font>
    <font>
      <sz val="9.35"/>
      <color theme="1"/>
      <name val="Aptos"/>
      <family val="2"/>
    </font>
    <font>
      <sz val="11"/>
      <color rgb="FF000000"/>
      <name val="Aptos"/>
      <family val="2"/>
    </font>
    <font>
      <sz val="12"/>
      <color theme="1"/>
      <name val="Aptos Narrow"/>
      <family val="2"/>
      <scheme val="minor"/>
    </font>
    <font>
      <b/>
      <sz val="11"/>
      <color rgb="FF161615"/>
      <name val="Arial"/>
      <family val="2"/>
    </font>
    <font>
      <b/>
      <sz val="11"/>
      <color rgb="FFFFFFFF"/>
      <name val="Arial"/>
      <family val="2"/>
    </font>
    <font>
      <b/>
      <sz val="11"/>
      <color rgb="FFFFFFFF"/>
      <name val="Unset"/>
    </font>
    <font>
      <sz val="11"/>
      <color rgb="FF161615"/>
      <name val="Arial"/>
      <family val="2"/>
    </font>
    <font>
      <vertAlign val="superscript"/>
      <sz val="7.5"/>
      <color rgb="FF161615"/>
      <name val="Unset"/>
    </font>
    <font>
      <sz val="11"/>
      <color rgb="FF161615"/>
      <name val="Unset"/>
    </font>
    <font>
      <sz val="8"/>
      <name val="Aptos Narrow"/>
      <family val="2"/>
      <scheme val="minor"/>
    </font>
    <font>
      <sz val="20"/>
      <color theme="1"/>
      <name val="Aptos"/>
      <family val="2"/>
    </font>
    <font>
      <sz val="20"/>
      <color theme="1"/>
      <name val="Aptos Narrow"/>
      <family val="2"/>
    </font>
    <font>
      <vertAlign val="superscript"/>
      <sz val="11"/>
      <color rgb="FF161615"/>
      <name val="Arial"/>
      <family val="2"/>
    </font>
    <font>
      <sz val="14"/>
      <color theme="1"/>
      <name val="Aptos"/>
      <family val="2"/>
    </font>
    <font>
      <b/>
      <sz val="14"/>
      <name val="Aptos"/>
      <family val="2"/>
    </font>
    <font>
      <b/>
      <sz val="14"/>
      <color theme="1"/>
      <name val="Aptos"/>
      <family val="2"/>
    </font>
    <font>
      <b/>
      <sz val="20"/>
      <color theme="0"/>
      <name val="Aptos"/>
      <family val="2"/>
    </font>
    <font>
      <sz val="14"/>
      <color theme="0"/>
      <name val="Aptos"/>
      <family val="2"/>
    </font>
  </fonts>
  <fills count="1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DAFF7D"/>
        <bgColor indexed="64"/>
      </patternFill>
    </fill>
    <fill>
      <patternFill patternType="solid">
        <fgColor rgb="FF74F8F2"/>
        <bgColor indexed="64"/>
      </patternFill>
    </fill>
    <fill>
      <patternFill patternType="solid">
        <fgColor theme="3" tint="9.9978637043366805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743C83"/>
        <bgColor indexed="64"/>
      </patternFill>
    </fill>
    <fill>
      <patternFill patternType="solid">
        <fgColor rgb="FFE7E7E7"/>
        <bgColor indexed="64"/>
      </patternFill>
    </fill>
    <fill>
      <patternFill patternType="darkDown">
        <fgColor theme="1" tint="0.499984740745262"/>
        <bgColor indexed="65"/>
      </patternFill>
    </fill>
    <fill>
      <patternFill patternType="solid">
        <fgColor theme="8"/>
        <bgColor indexed="64"/>
      </patternFill>
    </fill>
  </fills>
  <borders count="8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theme="9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9" tint="0.3999755851924192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theme="9" tint="0.39997558519241921"/>
      </bottom>
      <diagonal/>
    </border>
    <border>
      <left style="thin">
        <color theme="1"/>
      </left>
      <right style="thin">
        <color theme="1"/>
      </right>
      <top style="thin">
        <color auto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auto="1"/>
      </left>
      <right style="thin">
        <color auto="1"/>
      </right>
      <top style="thin">
        <color theme="9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9" tint="0.3999755851924192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theme="9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theme="1"/>
      </right>
      <top style="thin">
        <color auto="1"/>
      </top>
      <bottom style="thin">
        <color theme="1"/>
      </bottom>
      <diagonal/>
    </border>
    <border>
      <left style="thin">
        <color theme="1"/>
      </left>
      <right style="medium">
        <color auto="1"/>
      </right>
      <top style="thin">
        <color auto="1"/>
      </top>
      <bottom style="thin">
        <color theme="1"/>
      </bottom>
      <diagonal/>
    </border>
    <border>
      <left style="medium">
        <color auto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auto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 style="thin">
        <color theme="1"/>
      </right>
      <top style="thin">
        <color theme="1"/>
      </top>
      <bottom style="thin">
        <color auto="1"/>
      </bottom>
      <diagonal/>
    </border>
    <border>
      <left style="thin">
        <color theme="1"/>
      </left>
      <right style="medium">
        <color auto="1"/>
      </right>
      <top style="thin">
        <color theme="1"/>
      </top>
      <bottom style="thin">
        <color auto="1"/>
      </bottom>
      <diagonal/>
    </border>
    <border>
      <left style="medium">
        <color auto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auto="1"/>
      </right>
      <top/>
      <bottom style="thin">
        <color theme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5">
    <xf numFmtId="0" fontId="0" fillId="0" borderId="0" xfId="0"/>
    <xf numFmtId="0" fontId="1" fillId="0" borderId="0" xfId="0" applyFont="1"/>
    <xf numFmtId="2" fontId="1" fillId="0" borderId="0" xfId="0" applyNumberFormat="1" applyFont="1"/>
    <xf numFmtId="0" fontId="1" fillId="0" borderId="0" xfId="0" applyFont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2" fontId="1" fillId="0" borderId="0" xfId="0" applyNumberFormat="1" applyFont="1" applyAlignment="1">
      <alignment horizontal="center" vertical="center" wrapText="1"/>
    </xf>
    <xf numFmtId="2" fontId="1" fillId="0" borderId="11" xfId="0" applyNumberFormat="1" applyFont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167" fontId="1" fillId="0" borderId="7" xfId="0" applyNumberFormat="1" applyFont="1" applyBorder="1" applyAlignment="1">
      <alignment horizontal="center" vertical="center"/>
    </xf>
    <xf numFmtId="167" fontId="1" fillId="0" borderId="8" xfId="0" applyNumberFormat="1" applyFont="1" applyBorder="1" applyAlignment="1">
      <alignment horizontal="center" vertical="center"/>
    </xf>
    <xf numFmtId="167" fontId="1" fillId="0" borderId="9" xfId="0" applyNumberFormat="1" applyFont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9" fontId="1" fillId="0" borderId="17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0" fontId="1" fillId="0" borderId="23" xfId="0" applyFont="1" applyBorder="1"/>
    <xf numFmtId="0" fontId="1" fillId="0" borderId="24" xfId="0" applyFont="1" applyBorder="1"/>
    <xf numFmtId="2" fontId="2" fillId="2" borderId="9" xfId="0" applyNumberFormat="1" applyFont="1" applyFill="1" applyBorder="1" applyAlignment="1">
      <alignment horizontal="center" vertical="center"/>
    </xf>
    <xf numFmtId="2" fontId="1" fillId="0" borderId="15" xfId="0" applyNumberFormat="1" applyFont="1" applyBorder="1" applyAlignment="1">
      <alignment horizontal="center" vertical="center"/>
    </xf>
    <xf numFmtId="167" fontId="1" fillId="0" borderId="16" xfId="0" applyNumberFormat="1" applyFont="1" applyBorder="1" applyAlignment="1">
      <alignment horizontal="center" vertical="center"/>
    </xf>
    <xf numFmtId="0" fontId="1" fillId="0" borderId="35" xfId="0" applyFont="1" applyBorder="1"/>
    <xf numFmtId="0" fontId="1" fillId="0" borderId="36" xfId="0" applyFont="1" applyBorder="1"/>
    <xf numFmtId="0" fontId="6" fillId="0" borderId="0" xfId="0" applyFont="1" applyAlignment="1">
      <alignment vertical="center" wrapText="1"/>
    </xf>
    <xf numFmtId="0" fontId="6" fillId="0" borderId="19" xfId="0" applyFont="1" applyBorder="1" applyAlignment="1">
      <alignment vertical="center"/>
    </xf>
    <xf numFmtId="2" fontId="6" fillId="0" borderId="20" xfId="0" applyNumberFormat="1" applyFont="1" applyBorder="1" applyAlignment="1">
      <alignment vertical="center"/>
    </xf>
    <xf numFmtId="2" fontId="6" fillId="0" borderId="21" xfId="0" applyNumberFormat="1" applyFont="1" applyBorder="1" applyAlignment="1">
      <alignment vertical="center"/>
    </xf>
    <xf numFmtId="0" fontId="6" fillId="0" borderId="38" xfId="0" applyFont="1" applyBorder="1" applyAlignment="1">
      <alignment vertical="center"/>
    </xf>
    <xf numFmtId="2" fontId="6" fillId="0" borderId="8" xfId="0" applyNumberFormat="1" applyFont="1" applyBorder="1" applyAlignment="1">
      <alignment vertical="center"/>
    </xf>
    <xf numFmtId="2" fontId="6" fillId="0" borderId="9" xfId="0" applyNumberFormat="1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2" fontId="6" fillId="0" borderId="3" xfId="0" applyNumberFormat="1" applyFont="1" applyBorder="1" applyAlignment="1">
      <alignment vertical="center"/>
    </xf>
    <xf numFmtId="2" fontId="6" fillId="0" borderId="4" xfId="0" applyNumberFormat="1" applyFont="1" applyBorder="1" applyAlignment="1">
      <alignment vertical="center"/>
    </xf>
    <xf numFmtId="2" fontId="6" fillId="0" borderId="0" xfId="0" applyNumberFormat="1" applyFont="1" applyAlignment="1">
      <alignment vertical="center" wrapText="1"/>
    </xf>
    <xf numFmtId="0" fontId="6" fillId="0" borderId="0" xfId="0" applyFont="1" applyAlignment="1">
      <alignment horizontal="right" vertical="center" wrapText="1"/>
    </xf>
    <xf numFmtId="2" fontId="6" fillId="0" borderId="0" xfId="0" applyNumberFormat="1" applyFont="1" applyAlignment="1">
      <alignment horizontal="right" vertical="center" wrapText="1"/>
    </xf>
    <xf numFmtId="0" fontId="6" fillId="0" borderId="39" xfId="0" applyFont="1" applyBorder="1" applyAlignment="1">
      <alignment vertical="center"/>
    </xf>
    <xf numFmtId="2" fontId="6" fillId="0" borderId="40" xfId="0" applyNumberFormat="1" applyFont="1" applyBorder="1" applyAlignment="1">
      <alignment vertical="center"/>
    </xf>
    <xf numFmtId="2" fontId="6" fillId="0" borderId="41" xfId="0" applyNumberFormat="1" applyFont="1" applyBorder="1" applyAlignment="1">
      <alignment vertical="center"/>
    </xf>
    <xf numFmtId="2" fontId="6" fillId="0" borderId="42" xfId="0" applyNumberFormat="1" applyFont="1" applyBorder="1" applyAlignment="1">
      <alignment vertical="center"/>
    </xf>
    <xf numFmtId="2" fontId="6" fillId="0" borderId="43" xfId="0" applyNumberFormat="1" applyFont="1" applyBorder="1" applyAlignment="1">
      <alignment vertical="center"/>
    </xf>
    <xf numFmtId="2" fontId="6" fillId="0" borderId="44" xfId="0" applyNumberFormat="1" applyFont="1" applyBorder="1" applyAlignment="1">
      <alignment vertical="center"/>
    </xf>
    <xf numFmtId="0" fontId="6" fillId="0" borderId="45" xfId="0" applyFont="1" applyBorder="1" applyAlignment="1">
      <alignment vertical="center"/>
    </xf>
    <xf numFmtId="2" fontId="6" fillId="0" borderId="46" xfId="0" applyNumberFormat="1" applyFont="1" applyBorder="1" applyAlignment="1">
      <alignment vertical="center"/>
    </xf>
    <xf numFmtId="2" fontId="6" fillId="0" borderId="47" xfId="0" applyNumberFormat="1" applyFont="1" applyBorder="1" applyAlignment="1">
      <alignment vertical="center"/>
    </xf>
    <xf numFmtId="0" fontId="6" fillId="0" borderId="7" xfId="0" applyFont="1" applyBorder="1" applyAlignment="1">
      <alignment vertical="center" wrapText="1"/>
    </xf>
    <xf numFmtId="0" fontId="6" fillId="0" borderId="9" xfId="0" applyFont="1" applyBorder="1" applyAlignment="1">
      <alignment vertical="center" wrapText="1"/>
    </xf>
    <xf numFmtId="2" fontId="6" fillId="0" borderId="48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2" fontId="7" fillId="0" borderId="0" xfId="0" applyNumberFormat="1" applyFont="1" applyAlignment="1">
      <alignment vertical="center" wrapText="1"/>
    </xf>
    <xf numFmtId="0" fontId="6" fillId="0" borderId="49" xfId="0" applyFont="1" applyBorder="1" applyAlignment="1">
      <alignment vertical="center"/>
    </xf>
    <xf numFmtId="2" fontId="6" fillId="0" borderId="50" xfId="0" applyNumberFormat="1" applyFont="1" applyBorder="1" applyAlignment="1">
      <alignment vertical="center"/>
    </xf>
    <xf numFmtId="2" fontId="6" fillId="0" borderId="51" xfId="0" applyNumberFormat="1" applyFont="1" applyBorder="1" applyAlignment="1">
      <alignment vertical="center"/>
    </xf>
    <xf numFmtId="2" fontId="0" fillId="0" borderId="8" xfId="0" applyNumberFormat="1" applyBorder="1" applyAlignment="1">
      <alignment horizontal="right" vertical="center"/>
    </xf>
    <xf numFmtId="2" fontId="6" fillId="0" borderId="8" xfId="0" applyNumberFormat="1" applyFont="1" applyBorder="1" applyAlignment="1">
      <alignment horizontal="right" vertical="center"/>
    </xf>
    <xf numFmtId="2" fontId="6" fillId="0" borderId="9" xfId="0" applyNumberFormat="1" applyFont="1" applyBorder="1" applyAlignment="1">
      <alignment horizontal="right" vertical="center"/>
    </xf>
    <xf numFmtId="0" fontId="6" fillId="0" borderId="45" xfId="0" applyFont="1" applyBorder="1" applyAlignment="1">
      <alignment vertical="center" wrapText="1"/>
    </xf>
    <xf numFmtId="2" fontId="6" fillId="0" borderId="16" xfId="0" applyNumberFormat="1" applyFont="1" applyBorder="1" applyAlignment="1">
      <alignment vertical="center"/>
    </xf>
    <xf numFmtId="2" fontId="6" fillId="0" borderId="17" xfId="0" applyNumberFormat="1" applyFont="1" applyBorder="1" applyAlignment="1">
      <alignment vertical="center"/>
    </xf>
    <xf numFmtId="2" fontId="10" fillId="0" borderId="8" xfId="0" applyNumberFormat="1" applyFont="1" applyBorder="1" applyAlignment="1">
      <alignment vertical="center" wrapText="1"/>
    </xf>
    <xf numFmtId="0" fontId="6" fillId="0" borderId="7" xfId="0" applyFont="1" applyBorder="1" applyAlignment="1">
      <alignment horizontal="left" vertical="center" wrapText="1"/>
    </xf>
    <xf numFmtId="2" fontId="6" fillId="0" borderId="8" xfId="0" applyNumberFormat="1" applyFont="1" applyBorder="1" applyAlignment="1">
      <alignment vertical="center" wrapText="1"/>
    </xf>
    <xf numFmtId="2" fontId="6" fillId="0" borderId="9" xfId="0" applyNumberFormat="1" applyFont="1" applyBorder="1" applyAlignment="1">
      <alignment vertical="center" wrapText="1"/>
    </xf>
    <xf numFmtId="2" fontId="6" fillId="0" borderId="8" xfId="0" applyNumberFormat="1" applyFont="1" applyBorder="1" applyAlignment="1">
      <alignment horizontal="right" vertical="center" wrapText="1"/>
    </xf>
    <xf numFmtId="0" fontId="10" fillId="0" borderId="7" xfId="0" applyFont="1" applyBorder="1" applyAlignment="1">
      <alignment vertical="center" wrapText="1"/>
    </xf>
    <xf numFmtId="2" fontId="6" fillId="0" borderId="46" xfId="0" applyNumberFormat="1" applyFont="1" applyBorder="1" applyAlignment="1">
      <alignment vertical="center" wrapText="1"/>
    </xf>
    <xf numFmtId="2" fontId="6" fillId="0" borderId="46" xfId="0" applyNumberFormat="1" applyFont="1" applyBorder="1" applyAlignment="1">
      <alignment horizontal="right" vertical="center" wrapText="1"/>
    </xf>
    <xf numFmtId="2" fontId="6" fillId="0" borderId="47" xfId="0" applyNumberFormat="1" applyFont="1" applyBorder="1" applyAlignment="1">
      <alignment vertical="center" wrapText="1"/>
    </xf>
    <xf numFmtId="0" fontId="6" fillId="0" borderId="15" xfId="0" applyFont="1" applyBorder="1" applyAlignment="1">
      <alignment vertical="center"/>
    </xf>
    <xf numFmtId="0" fontId="6" fillId="0" borderId="2" xfId="0" applyFont="1" applyBorder="1" applyAlignment="1">
      <alignment horizontal="left" vertical="center" wrapText="1"/>
    </xf>
    <xf numFmtId="2" fontId="6" fillId="0" borderId="3" xfId="0" applyNumberFormat="1" applyFont="1" applyBorder="1" applyAlignment="1">
      <alignment vertical="center" wrapText="1"/>
    </xf>
    <xf numFmtId="2" fontId="6" fillId="0" borderId="4" xfId="0" applyNumberFormat="1" applyFont="1" applyBorder="1" applyAlignment="1">
      <alignment vertical="center" wrapText="1"/>
    </xf>
    <xf numFmtId="0" fontId="6" fillId="0" borderId="7" xfId="0" applyFont="1" applyBorder="1" applyAlignment="1">
      <alignment horizontal="left" vertical="center"/>
    </xf>
    <xf numFmtId="0" fontId="6" fillId="0" borderId="15" xfId="0" applyFont="1" applyBorder="1" applyAlignment="1">
      <alignment horizontal="left" vertical="center" wrapText="1"/>
    </xf>
    <xf numFmtId="2" fontId="6" fillId="0" borderId="16" xfId="0" applyNumberFormat="1" applyFont="1" applyBorder="1" applyAlignment="1">
      <alignment vertical="center" wrapText="1"/>
    </xf>
    <xf numFmtId="2" fontId="6" fillId="0" borderId="17" xfId="0" applyNumberFormat="1" applyFont="1" applyBorder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175" fontId="0" fillId="0" borderId="3" xfId="0" applyNumberFormat="1" applyBorder="1" applyAlignment="1">
      <alignment horizontal="center" vertical="center"/>
    </xf>
    <xf numFmtId="175" fontId="0" fillId="0" borderId="4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1" fillId="0" borderId="59" xfId="0" applyFont="1" applyBorder="1" applyAlignment="1">
      <alignment horizontal="center" vertical="center"/>
    </xf>
    <xf numFmtId="176" fontId="0" fillId="0" borderId="3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76" fontId="0" fillId="0" borderId="4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76" fontId="0" fillId="0" borderId="52" xfId="0" applyNumberFormat="1" applyBorder="1" applyAlignment="1">
      <alignment horizontal="center" vertical="center"/>
    </xf>
    <xf numFmtId="176" fontId="0" fillId="0" borderId="62" xfId="0" applyNumberFormat="1" applyBorder="1" applyAlignment="1">
      <alignment horizontal="center" vertical="center"/>
    </xf>
    <xf numFmtId="0" fontId="11" fillId="0" borderId="0" xfId="0" applyFont="1"/>
    <xf numFmtId="0" fontId="3" fillId="5" borderId="7" xfId="0" applyFont="1" applyFill="1" applyBorder="1" applyAlignment="1">
      <alignment horizontal="center" vertical="center" wrapText="1"/>
    </xf>
    <xf numFmtId="2" fontId="1" fillId="8" borderId="8" xfId="0" applyNumberFormat="1" applyFont="1" applyFill="1" applyBorder="1" applyAlignment="1">
      <alignment horizontal="center" vertical="center" wrapText="1"/>
    </xf>
    <xf numFmtId="2" fontId="1" fillId="0" borderId="8" xfId="0" applyNumberFormat="1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 wrapText="1"/>
    </xf>
    <xf numFmtId="164" fontId="1" fillId="0" borderId="9" xfId="0" applyNumberFormat="1" applyFont="1" applyBorder="1" applyAlignment="1">
      <alignment horizontal="center" vertical="center" wrapText="1"/>
    </xf>
    <xf numFmtId="166" fontId="1" fillId="0" borderId="16" xfId="0" applyNumberFormat="1" applyFont="1" applyBorder="1" applyAlignment="1">
      <alignment horizontal="center" vertical="center" wrapText="1"/>
    </xf>
    <xf numFmtId="2" fontId="6" fillId="0" borderId="3" xfId="0" applyNumberFormat="1" applyFont="1" applyBorder="1" applyAlignment="1">
      <alignment horizontal="right" vertical="center" wrapText="1"/>
    </xf>
    <xf numFmtId="2" fontId="6" fillId="0" borderId="4" xfId="0" applyNumberFormat="1" applyFont="1" applyBorder="1" applyAlignment="1">
      <alignment horizontal="right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6" fillId="0" borderId="63" xfId="0" applyFont="1" applyBorder="1" applyAlignment="1">
      <alignment vertical="center"/>
    </xf>
    <xf numFmtId="2" fontId="6" fillId="0" borderId="64" xfId="0" applyNumberFormat="1" applyFont="1" applyBorder="1" applyAlignment="1">
      <alignment vertical="center"/>
    </xf>
    <xf numFmtId="0" fontId="6" fillId="0" borderId="65" xfId="0" applyFont="1" applyBorder="1" applyAlignment="1">
      <alignment vertical="center"/>
    </xf>
    <xf numFmtId="2" fontId="6" fillId="0" borderId="66" xfId="0" applyNumberFormat="1" applyFont="1" applyBorder="1" applyAlignment="1">
      <alignment vertical="center"/>
    </xf>
    <xf numFmtId="0" fontId="6" fillId="0" borderId="67" xfId="0" applyFont="1" applyBorder="1" applyAlignment="1">
      <alignment vertical="center"/>
    </xf>
    <xf numFmtId="2" fontId="6" fillId="0" borderId="68" xfId="0" applyNumberFormat="1" applyFont="1" applyBorder="1" applyAlignment="1">
      <alignment vertical="center"/>
    </xf>
    <xf numFmtId="0" fontId="6" fillId="0" borderId="69" xfId="0" applyFont="1" applyBorder="1" applyAlignment="1">
      <alignment vertical="center"/>
    </xf>
    <xf numFmtId="2" fontId="6" fillId="0" borderId="70" xfId="0" applyNumberFormat="1" applyFont="1" applyBorder="1" applyAlignment="1">
      <alignment vertical="center"/>
    </xf>
    <xf numFmtId="0" fontId="6" fillId="0" borderId="55" xfId="0" applyFont="1" applyBorder="1" applyAlignment="1">
      <alignment vertical="center"/>
    </xf>
    <xf numFmtId="2" fontId="10" fillId="0" borderId="9" xfId="0" applyNumberFormat="1" applyFont="1" applyBorder="1" applyAlignment="1">
      <alignment vertical="center" wrapText="1"/>
    </xf>
    <xf numFmtId="0" fontId="6" fillId="0" borderId="1" xfId="0" applyFont="1" applyBorder="1" applyAlignment="1">
      <alignment vertical="center"/>
    </xf>
    <xf numFmtId="0" fontId="14" fillId="11" borderId="75" xfId="0" applyFont="1" applyFill="1" applyBorder="1" applyAlignment="1">
      <alignment horizontal="center" vertical="center" wrapText="1"/>
    </xf>
    <xf numFmtId="0" fontId="15" fillId="12" borderId="75" xfId="0" applyFont="1" applyFill="1" applyBorder="1" applyAlignment="1">
      <alignment horizontal="center" vertical="center" wrapText="1"/>
    </xf>
    <xf numFmtId="0" fontId="15" fillId="12" borderId="71" xfId="0" applyFont="1" applyFill="1" applyBorder="1" applyAlignment="1">
      <alignment horizontal="center" vertical="center" wrapText="1"/>
    </xf>
    <xf numFmtId="0" fontId="15" fillId="10" borderId="75" xfId="0" applyFont="1" applyFill="1" applyBorder="1" applyAlignment="1">
      <alignment horizontal="center" vertical="center" wrapText="1"/>
    </xf>
    <xf numFmtId="0" fontId="15" fillId="10" borderId="71" xfId="0" applyFont="1" applyFill="1" applyBorder="1" applyAlignment="1">
      <alignment horizontal="center" vertical="center" wrapText="1"/>
    </xf>
    <xf numFmtId="166" fontId="1" fillId="0" borderId="17" xfId="0" applyNumberFormat="1" applyFont="1" applyBorder="1" applyAlignment="1">
      <alignment horizontal="center" vertical="center" wrapText="1"/>
    </xf>
    <xf numFmtId="0" fontId="19" fillId="0" borderId="5" xfId="0" applyFont="1" applyBorder="1" applyAlignment="1">
      <alignment horizontal="center" vertical="center"/>
    </xf>
    <xf numFmtId="0" fontId="19" fillId="0" borderId="37" xfId="0" applyFont="1" applyBorder="1" applyAlignment="1">
      <alignment horizontal="left" vertical="center"/>
    </xf>
    <xf numFmtId="0" fontId="19" fillId="0" borderId="37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0" xfId="0" applyFont="1"/>
    <xf numFmtId="0" fontId="19" fillId="0" borderId="5" xfId="0" applyFont="1" applyBorder="1" applyAlignment="1">
      <alignment horizontal="right" vertical="center"/>
    </xf>
    <xf numFmtId="0" fontId="2" fillId="0" borderId="0" xfId="0" applyFont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165" fontId="1" fillId="0" borderId="81" xfId="0" applyNumberFormat="1" applyFont="1" applyBorder="1" applyAlignment="1">
      <alignment horizontal="center" vertical="center" wrapText="1"/>
    </xf>
    <xf numFmtId="0" fontId="1" fillId="0" borderId="82" xfId="0" applyFont="1" applyBorder="1"/>
    <xf numFmtId="0" fontId="1" fillId="0" borderId="26" xfId="0" applyFont="1" applyBorder="1"/>
    <xf numFmtId="0" fontId="20" fillId="0" borderId="0" xfId="0" applyFont="1"/>
    <xf numFmtId="2" fontId="6" fillId="0" borderId="20" xfId="0" applyNumberFormat="1" applyFont="1" applyBorder="1" applyAlignment="1">
      <alignment horizontal="right" vertical="center"/>
    </xf>
    <xf numFmtId="2" fontId="6" fillId="0" borderId="3" xfId="0" applyNumberFormat="1" applyFont="1" applyBorder="1" applyAlignment="1">
      <alignment horizontal="right" vertical="center"/>
    </xf>
    <xf numFmtId="2" fontId="6" fillId="0" borderId="40" xfId="0" applyNumberFormat="1" applyFont="1" applyBorder="1" applyAlignment="1">
      <alignment horizontal="right" vertical="center"/>
    </xf>
    <xf numFmtId="2" fontId="6" fillId="0" borderId="42" xfId="0" applyNumberFormat="1" applyFont="1" applyBorder="1" applyAlignment="1">
      <alignment horizontal="right" vertical="center"/>
    </xf>
    <xf numFmtId="2" fontId="6" fillId="0" borderId="43" xfId="0" applyNumberFormat="1" applyFont="1" applyBorder="1" applyAlignment="1">
      <alignment horizontal="right" vertical="center"/>
    </xf>
    <xf numFmtId="2" fontId="6" fillId="0" borderId="44" xfId="0" applyNumberFormat="1" applyFont="1" applyBorder="1" applyAlignment="1">
      <alignment horizontal="right" vertical="center"/>
    </xf>
    <xf numFmtId="2" fontId="6" fillId="0" borderId="46" xfId="0" applyNumberFormat="1" applyFont="1" applyBorder="1" applyAlignment="1">
      <alignment horizontal="right" vertical="center"/>
    </xf>
    <xf numFmtId="2" fontId="6" fillId="0" borderId="48" xfId="0" applyNumberFormat="1" applyFont="1" applyBorder="1" applyAlignment="1">
      <alignment horizontal="right" vertical="center"/>
    </xf>
    <xf numFmtId="2" fontId="6" fillId="0" borderId="50" xfId="0" applyNumberFormat="1" applyFont="1" applyBorder="1" applyAlignment="1">
      <alignment horizontal="right" vertical="center"/>
    </xf>
    <xf numFmtId="2" fontId="6" fillId="0" borderId="16" xfId="0" applyNumberFormat="1" applyFont="1" applyBorder="1" applyAlignment="1">
      <alignment horizontal="right" vertical="center"/>
    </xf>
    <xf numFmtId="2" fontId="10" fillId="0" borderId="8" xfId="0" applyNumberFormat="1" applyFont="1" applyBorder="1" applyAlignment="1">
      <alignment horizontal="right" vertical="center" wrapText="1"/>
    </xf>
    <xf numFmtId="0" fontId="7" fillId="0" borderId="20" xfId="0" applyFont="1" applyBorder="1" applyAlignment="1">
      <alignment horizontal="right" vertical="center" wrapText="1"/>
    </xf>
    <xf numFmtId="2" fontId="6" fillId="0" borderId="16" xfId="0" applyNumberFormat="1" applyFont="1" applyBorder="1" applyAlignment="1">
      <alignment horizontal="right" vertical="center" wrapText="1"/>
    </xf>
    <xf numFmtId="14" fontId="19" fillId="0" borderId="37" xfId="0" applyNumberFormat="1" applyFont="1" applyBorder="1" applyAlignment="1">
      <alignment horizontal="center" vertical="center"/>
    </xf>
    <xf numFmtId="0" fontId="19" fillId="0" borderId="37" xfId="0" applyFont="1" applyBorder="1" applyAlignment="1">
      <alignment horizontal="right" vertical="center"/>
    </xf>
    <xf numFmtId="0" fontId="2" fillId="2" borderId="3" xfId="0" applyFont="1" applyFill="1" applyBorder="1" applyAlignment="1">
      <alignment horizontal="center" vertical="center" wrapText="1"/>
    </xf>
    <xf numFmtId="0" fontId="19" fillId="0" borderId="37" xfId="0" applyFont="1" applyBorder="1" applyAlignment="1">
      <alignment vertical="center"/>
    </xf>
    <xf numFmtId="0" fontId="19" fillId="0" borderId="6" xfId="0" applyFont="1" applyBorder="1" applyAlignment="1">
      <alignment vertical="center"/>
    </xf>
    <xf numFmtId="0" fontId="2" fillId="2" borderId="4" xfId="0" applyFont="1" applyFill="1" applyBorder="1" applyAlignment="1">
      <alignment horizontal="center" vertical="center" wrapText="1"/>
    </xf>
    <xf numFmtId="0" fontId="1" fillId="0" borderId="7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left" vertical="center" wrapText="1"/>
    </xf>
    <xf numFmtId="0" fontId="1" fillId="0" borderId="15" xfId="0" applyFont="1" applyBorder="1" applyAlignment="1">
      <alignment horizontal="left" vertical="center" wrapText="1"/>
    </xf>
    <xf numFmtId="0" fontId="1" fillId="0" borderId="16" xfId="0" applyFont="1" applyBorder="1" applyAlignment="1">
      <alignment horizontal="left" vertical="center" wrapText="1"/>
    </xf>
    <xf numFmtId="2" fontId="2" fillId="2" borderId="10" xfId="0" applyNumberFormat="1" applyFont="1" applyFill="1" applyBorder="1" applyAlignment="1">
      <alignment horizontal="center" vertical="center"/>
    </xf>
    <xf numFmtId="2" fontId="2" fillId="2" borderId="18" xfId="0" applyNumberFormat="1" applyFont="1" applyFill="1" applyBorder="1" applyAlignment="1">
      <alignment horizontal="center" vertical="center"/>
    </xf>
    <xf numFmtId="2" fontId="3" fillId="2" borderId="19" xfId="0" applyNumberFormat="1" applyFont="1" applyFill="1" applyBorder="1" applyAlignment="1">
      <alignment horizontal="center" vertical="center" wrapText="1"/>
    </xf>
    <xf numFmtId="2" fontId="3" fillId="2" borderId="20" xfId="0" applyNumberFormat="1" applyFont="1" applyFill="1" applyBorder="1" applyAlignment="1">
      <alignment horizontal="center" vertical="center" wrapText="1"/>
    </xf>
    <xf numFmtId="2" fontId="3" fillId="2" borderId="7" xfId="0" applyNumberFormat="1" applyFont="1" applyFill="1" applyBorder="1" applyAlignment="1">
      <alignment horizontal="center" vertical="center" wrapText="1"/>
    </xf>
    <xf numFmtId="2" fontId="3" fillId="2" borderId="8" xfId="0" applyNumberFormat="1" applyFont="1" applyFill="1" applyBorder="1" applyAlignment="1">
      <alignment horizontal="center" vertical="center" wrapText="1"/>
    </xf>
    <xf numFmtId="2" fontId="3" fillId="2" borderId="20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2" fontId="2" fillId="7" borderId="3" xfId="0" applyNumberFormat="1" applyFont="1" applyFill="1" applyBorder="1" applyAlignment="1">
      <alignment horizontal="center" vertical="center" wrapText="1"/>
    </xf>
    <xf numFmtId="2" fontId="2" fillId="7" borderId="8" xfId="0" applyNumberFormat="1" applyFont="1" applyFill="1" applyBorder="1" applyAlignment="1">
      <alignment horizontal="center" vertical="center" wrapText="1"/>
    </xf>
    <xf numFmtId="174" fontId="1" fillId="0" borderId="29" xfId="0" applyNumberFormat="1" applyFont="1" applyBorder="1" applyAlignment="1">
      <alignment horizontal="center" vertical="center" textRotation="180"/>
    </xf>
    <xf numFmtId="2" fontId="2" fillId="2" borderId="19" xfId="0" applyNumberFormat="1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172" fontId="1" fillId="0" borderId="3" xfId="0" applyNumberFormat="1" applyFont="1" applyBorder="1" applyAlignment="1">
      <alignment horizontal="center"/>
    </xf>
    <xf numFmtId="0" fontId="19" fillId="0" borderId="46" xfId="0" applyFont="1" applyBorder="1" applyAlignment="1">
      <alignment horizontal="center"/>
    </xf>
    <xf numFmtId="173" fontId="1" fillId="0" borderId="25" xfId="0" applyNumberFormat="1" applyFont="1" applyBorder="1" applyAlignment="1">
      <alignment horizontal="center" vertical="center"/>
    </xf>
    <xf numFmtId="173" fontId="1" fillId="0" borderId="26" xfId="0" applyNumberFormat="1" applyFont="1" applyBorder="1" applyAlignment="1">
      <alignment horizontal="center" vertical="center"/>
    </xf>
    <xf numFmtId="173" fontId="1" fillId="0" borderId="27" xfId="0" applyNumberFormat="1" applyFont="1" applyBorder="1" applyAlignment="1">
      <alignment horizontal="center" vertical="center"/>
    </xf>
    <xf numFmtId="173" fontId="1" fillId="0" borderId="30" xfId="0" applyNumberFormat="1" applyFont="1" applyBorder="1" applyAlignment="1">
      <alignment horizontal="center" vertical="center"/>
    </xf>
    <xf numFmtId="173" fontId="1" fillId="0" borderId="0" xfId="0" applyNumberFormat="1" applyFont="1" applyAlignment="1">
      <alignment horizontal="center" vertical="center"/>
    </xf>
    <xf numFmtId="173" fontId="1" fillId="0" borderId="31" xfId="0" applyNumberFormat="1" applyFont="1" applyBorder="1" applyAlignment="1">
      <alignment horizontal="center" vertical="center"/>
    </xf>
    <xf numFmtId="173" fontId="1" fillId="0" borderId="32" xfId="0" applyNumberFormat="1" applyFont="1" applyBorder="1" applyAlignment="1">
      <alignment horizontal="center" vertical="center"/>
    </xf>
    <xf numFmtId="173" fontId="1" fillId="0" borderId="34" xfId="0" applyNumberFormat="1" applyFont="1" applyBorder="1" applyAlignment="1">
      <alignment horizontal="center" vertical="center"/>
    </xf>
    <xf numFmtId="173" fontId="1" fillId="0" borderId="33" xfId="0" applyNumberFormat="1" applyFont="1" applyBorder="1" applyAlignment="1">
      <alignment horizontal="center" vertical="center"/>
    </xf>
    <xf numFmtId="0" fontId="19" fillId="0" borderId="28" xfId="0" applyFont="1" applyBorder="1" applyAlignment="1">
      <alignment horizontal="center" vertical="center"/>
    </xf>
    <xf numFmtId="164" fontId="1" fillId="0" borderId="57" xfId="0" applyNumberFormat="1" applyFont="1" applyBorder="1" applyAlignment="1">
      <alignment horizontal="center" vertical="center"/>
    </xf>
    <xf numFmtId="164" fontId="1" fillId="0" borderId="61" xfId="0" applyNumberFormat="1" applyFont="1" applyBorder="1" applyAlignment="1">
      <alignment horizontal="center" vertical="center"/>
    </xf>
    <xf numFmtId="171" fontId="1" fillId="0" borderId="29" xfId="0" applyNumberFormat="1" applyFont="1" applyBorder="1" applyAlignment="1">
      <alignment horizontal="center" vertical="center" textRotation="180"/>
    </xf>
    <xf numFmtId="2" fontId="2" fillId="2" borderId="8" xfId="0" applyNumberFormat="1" applyFont="1" applyFill="1" applyBorder="1" applyAlignment="1">
      <alignment horizontal="center" vertical="center"/>
    </xf>
    <xf numFmtId="2" fontId="2" fillId="2" borderId="15" xfId="0" applyNumberFormat="1" applyFont="1" applyFill="1" applyBorder="1" applyAlignment="1">
      <alignment horizontal="center" vertical="center"/>
    </xf>
    <xf numFmtId="2" fontId="2" fillId="2" borderId="16" xfId="0" applyNumberFormat="1" applyFont="1" applyFill="1" applyBorder="1" applyAlignment="1">
      <alignment horizontal="center" vertical="center"/>
    </xf>
    <xf numFmtId="170" fontId="1" fillId="0" borderId="25" xfId="0" applyNumberFormat="1" applyFont="1" applyBorder="1" applyAlignment="1">
      <alignment horizontal="center" vertical="center"/>
    </xf>
    <xf numFmtId="170" fontId="1" fillId="0" borderId="26" xfId="0" applyNumberFormat="1" applyFont="1" applyBorder="1" applyAlignment="1">
      <alignment horizontal="center" vertical="center"/>
    </xf>
    <xf numFmtId="170" fontId="1" fillId="0" borderId="27" xfId="0" applyNumberFormat="1" applyFont="1" applyBorder="1" applyAlignment="1">
      <alignment horizontal="center" vertical="center"/>
    </xf>
    <xf numFmtId="170" fontId="1" fillId="0" borderId="30" xfId="0" applyNumberFormat="1" applyFont="1" applyBorder="1" applyAlignment="1">
      <alignment horizontal="center" vertical="center"/>
    </xf>
    <xf numFmtId="170" fontId="1" fillId="0" borderId="0" xfId="0" applyNumberFormat="1" applyFont="1" applyAlignment="1">
      <alignment horizontal="center" vertical="center"/>
    </xf>
    <xf numFmtId="170" fontId="1" fillId="0" borderId="31" xfId="0" applyNumberFormat="1" applyFont="1" applyBorder="1" applyAlignment="1">
      <alignment horizontal="center" vertical="center"/>
    </xf>
    <xf numFmtId="170" fontId="1" fillId="0" borderId="32" xfId="0" applyNumberFormat="1" applyFont="1" applyBorder="1" applyAlignment="1">
      <alignment horizontal="center" vertical="center"/>
    </xf>
    <xf numFmtId="170" fontId="1" fillId="0" borderId="34" xfId="0" applyNumberFormat="1" applyFont="1" applyBorder="1" applyAlignment="1">
      <alignment horizontal="center" vertical="center"/>
    </xf>
    <xf numFmtId="170" fontId="1" fillId="0" borderId="33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177" fontId="4" fillId="9" borderId="2" xfId="0" applyNumberFormat="1" applyFont="1" applyFill="1" applyBorder="1" applyAlignment="1">
      <alignment horizontal="center" vertical="center" wrapText="1"/>
    </xf>
    <xf numFmtId="177" fontId="4" fillId="9" borderId="15" xfId="0" applyNumberFormat="1" applyFont="1" applyFill="1" applyBorder="1" applyAlignment="1">
      <alignment horizontal="center" vertical="center" wrapText="1"/>
    </xf>
    <xf numFmtId="0" fontId="4" fillId="7" borderId="25" xfId="0" applyFont="1" applyFill="1" applyBorder="1" applyAlignment="1">
      <alignment horizontal="center" vertical="center" wrapText="1"/>
    </xf>
    <xf numFmtId="0" fontId="4" fillId="7" borderId="30" xfId="0" applyFont="1" applyFill="1" applyBorder="1" applyAlignment="1">
      <alignment horizontal="center" vertical="center" wrapText="1"/>
    </xf>
    <xf numFmtId="0" fontId="4" fillId="7" borderId="32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4" fillId="6" borderId="37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 wrapText="1"/>
    </xf>
    <xf numFmtId="0" fontId="11" fillId="0" borderId="53" xfId="0" applyFont="1" applyBorder="1" applyAlignment="1">
      <alignment horizontal="center" vertical="center"/>
    </xf>
    <xf numFmtId="0" fontId="11" fillId="0" borderId="55" xfId="0" applyFont="1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1" fillId="0" borderId="56" xfId="0" applyFont="1" applyBorder="1" applyAlignment="1">
      <alignment horizontal="center" vertical="center"/>
    </xf>
    <xf numFmtId="0" fontId="11" fillId="0" borderId="57" xfId="0" applyFont="1" applyBorder="1" applyAlignment="1">
      <alignment horizontal="center" vertical="center"/>
    </xf>
    <xf numFmtId="0" fontId="11" fillId="0" borderId="58" xfId="0" applyFont="1" applyBorder="1" applyAlignment="1">
      <alignment horizontal="center" vertical="center"/>
    </xf>
    <xf numFmtId="0" fontId="11" fillId="0" borderId="60" xfId="0" applyFont="1" applyBorder="1" applyAlignment="1">
      <alignment horizontal="center" vertical="center" wrapText="1"/>
    </xf>
    <xf numFmtId="0" fontId="11" fillId="0" borderId="57" xfId="0" applyFont="1" applyBorder="1" applyAlignment="1">
      <alignment horizontal="center" vertical="center" wrapText="1"/>
    </xf>
    <xf numFmtId="0" fontId="11" fillId="0" borderId="61" xfId="0" applyFont="1" applyBorder="1" applyAlignment="1">
      <alignment horizontal="center" vertical="center" wrapText="1"/>
    </xf>
    <xf numFmtId="0" fontId="15" fillId="10" borderId="73" xfId="0" applyFont="1" applyFill="1" applyBorder="1" applyAlignment="1">
      <alignment horizontal="center" vertical="center" wrapText="1"/>
    </xf>
    <xf numFmtId="0" fontId="15" fillId="12" borderId="84" xfId="0" applyFont="1" applyFill="1" applyBorder="1" applyAlignment="1">
      <alignment horizontal="center" vertical="center" wrapText="1"/>
    </xf>
    <xf numFmtId="0" fontId="15" fillId="10" borderId="84" xfId="0" applyFont="1" applyFill="1" applyBorder="1" applyAlignment="1">
      <alignment horizontal="center" vertical="center" wrapText="1"/>
    </xf>
    <xf numFmtId="0" fontId="13" fillId="11" borderId="75" xfId="0" applyFont="1" applyFill="1" applyBorder="1" applyAlignment="1">
      <alignment horizontal="right" vertical="center" wrapText="1"/>
    </xf>
    <xf numFmtId="0" fontId="15" fillId="0" borderId="75" xfId="0" applyFont="1" applyBorder="1" applyAlignment="1">
      <alignment horizontal="right" vertical="center" wrapText="1"/>
    </xf>
    <xf numFmtId="0" fontId="15" fillId="0" borderId="71" xfId="0" applyFont="1" applyBorder="1" applyAlignment="1">
      <alignment horizontal="right" vertical="center" wrapText="1"/>
    </xf>
    <xf numFmtId="0" fontId="15" fillId="10" borderId="75" xfId="0" applyFont="1" applyFill="1" applyBorder="1" applyAlignment="1">
      <alignment horizontal="right" vertical="center" wrapText="1"/>
    </xf>
    <xf numFmtId="0" fontId="15" fillId="0" borderId="76" xfId="0" applyFont="1" applyBorder="1" applyAlignment="1">
      <alignment horizontal="right" vertical="center" wrapText="1"/>
    </xf>
    <xf numFmtId="0" fontId="15" fillId="12" borderId="71" xfId="0" applyFont="1" applyFill="1" applyBorder="1" applyAlignment="1">
      <alignment horizontal="right" vertical="center" wrapText="1"/>
    </xf>
    <xf numFmtId="0" fontId="0" fillId="0" borderId="0" xfId="0" applyAlignment="1">
      <alignment horizontal="right"/>
    </xf>
    <xf numFmtId="0" fontId="15" fillId="0" borderId="10" xfId="0" applyFont="1" applyBorder="1" applyAlignment="1">
      <alignment vertical="center" wrapText="1"/>
    </xf>
    <xf numFmtId="0" fontId="17" fillId="0" borderId="10" xfId="0" applyFont="1" applyBorder="1" applyAlignment="1">
      <alignment vertical="center" wrapText="1"/>
    </xf>
    <xf numFmtId="0" fontId="15" fillId="0" borderId="85" xfId="0" applyFont="1" applyBorder="1" applyAlignment="1">
      <alignment vertical="center" wrapText="1"/>
    </xf>
    <xf numFmtId="0" fontId="15" fillId="0" borderId="72" xfId="0" applyFont="1" applyBorder="1" applyAlignment="1">
      <alignment vertical="center" wrapText="1"/>
    </xf>
    <xf numFmtId="0" fontId="12" fillId="0" borderId="72" xfId="0" applyFont="1" applyBorder="1" applyAlignment="1">
      <alignment vertical="center" wrapText="1"/>
    </xf>
    <xf numFmtId="0" fontId="15" fillId="0" borderId="74" xfId="0" applyFont="1" applyBorder="1" applyAlignment="1">
      <alignment vertical="center" wrapText="1"/>
    </xf>
    <xf numFmtId="2" fontId="1" fillId="13" borderId="16" xfId="0" applyNumberFormat="1" applyFont="1" applyFill="1" applyBorder="1" applyAlignment="1">
      <alignment horizontal="center" vertical="center" wrapText="1"/>
    </xf>
    <xf numFmtId="2" fontId="3" fillId="14" borderId="19" xfId="0" applyNumberFormat="1" applyFont="1" applyFill="1" applyBorder="1" applyAlignment="1">
      <alignment horizontal="center" vertical="center" wrapText="1"/>
    </xf>
    <xf numFmtId="2" fontId="3" fillId="14" borderId="20" xfId="0" applyNumberFormat="1" applyFont="1" applyFill="1" applyBorder="1" applyAlignment="1">
      <alignment horizontal="center" vertical="center" wrapText="1"/>
    </xf>
    <xf numFmtId="2" fontId="3" fillId="14" borderId="8" xfId="0" applyNumberFormat="1" applyFont="1" applyFill="1" applyBorder="1" applyAlignment="1">
      <alignment horizontal="right" vertical="center"/>
    </xf>
    <xf numFmtId="166" fontId="22" fillId="0" borderId="38" xfId="0" applyNumberFormat="1" applyFont="1" applyBorder="1" applyAlignment="1">
      <alignment horizontal="center" vertical="center"/>
    </xf>
    <xf numFmtId="166" fontId="22" fillId="0" borderId="28" xfId="0" applyNumberFormat="1" applyFont="1" applyBorder="1" applyAlignment="1">
      <alignment horizontal="center" vertical="center"/>
    </xf>
    <xf numFmtId="2" fontId="23" fillId="0" borderId="29" xfId="0" applyNumberFormat="1" applyFont="1" applyBorder="1" applyAlignment="1">
      <alignment horizontal="center" vertical="center"/>
    </xf>
    <xf numFmtId="166" fontId="22" fillId="0" borderId="29" xfId="0" applyNumberFormat="1" applyFont="1" applyBorder="1" applyAlignment="1">
      <alignment horizontal="center" vertical="center"/>
    </xf>
    <xf numFmtId="166" fontId="22" fillId="0" borderId="86" xfId="0" applyNumberFormat="1" applyFont="1" applyBorder="1" applyAlignment="1">
      <alignment horizontal="center" vertical="center"/>
    </xf>
    <xf numFmtId="164" fontId="22" fillId="0" borderId="15" xfId="0" applyNumberFormat="1" applyFont="1" applyBorder="1" applyAlignment="1">
      <alignment horizontal="center" vertical="center"/>
    </xf>
    <xf numFmtId="164" fontId="22" fillId="0" borderId="16" xfId="0" applyNumberFormat="1" applyFont="1" applyBorder="1" applyAlignment="1">
      <alignment horizontal="center" vertical="center"/>
    </xf>
    <xf numFmtId="164" fontId="22" fillId="0" borderId="80" xfId="0" applyNumberFormat="1" applyFont="1" applyBorder="1" applyAlignment="1">
      <alignment horizontal="center" vertical="center"/>
    </xf>
    <xf numFmtId="164" fontId="22" fillId="0" borderId="22" xfId="0" applyNumberFormat="1" applyFont="1" applyBorder="1" applyAlignment="1">
      <alignment horizontal="center" vertical="center"/>
    </xf>
    <xf numFmtId="164" fontId="22" fillId="0" borderId="87" xfId="0" applyNumberFormat="1" applyFont="1" applyBorder="1" applyAlignment="1">
      <alignment horizontal="center" vertical="center"/>
    </xf>
    <xf numFmtId="0" fontId="3" fillId="2" borderId="77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78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79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 wrapText="1"/>
    </xf>
    <xf numFmtId="164" fontId="22" fillId="3" borderId="2" xfId="0" applyNumberFormat="1" applyFont="1" applyFill="1" applyBorder="1" applyAlignment="1">
      <alignment horizontal="center" vertical="center" wrapText="1"/>
    </xf>
    <xf numFmtId="165" fontId="22" fillId="4" borderId="4" xfId="0" applyNumberFormat="1" applyFont="1" applyFill="1" applyBorder="1" applyAlignment="1">
      <alignment horizontal="center" vertical="center" wrapText="1"/>
    </xf>
    <xf numFmtId="164" fontId="22" fillId="3" borderId="12" xfId="0" applyNumberFormat="1" applyFont="1" applyFill="1" applyBorder="1" applyAlignment="1">
      <alignment horizontal="center" vertical="center" wrapText="1"/>
    </xf>
    <xf numFmtId="165" fontId="22" fillId="4" borderId="13" xfId="0" applyNumberFormat="1" applyFont="1" applyFill="1" applyBorder="1" applyAlignment="1">
      <alignment horizontal="center" vertical="center" wrapText="1"/>
    </xf>
    <xf numFmtId="0" fontId="22" fillId="0" borderId="14" xfId="0" applyFont="1" applyBorder="1" applyAlignment="1">
      <alignment horizontal="center" vertical="center" wrapText="1"/>
    </xf>
    <xf numFmtId="164" fontId="22" fillId="3" borderId="10" xfId="0" applyNumberFormat="1" applyFont="1" applyFill="1" applyBorder="1" applyAlignment="1">
      <alignment horizontal="center" vertical="center" wrapText="1"/>
    </xf>
    <xf numFmtId="165" fontId="22" fillId="4" borderId="11" xfId="0" applyNumberFormat="1" applyFont="1" applyFill="1" applyBorder="1" applyAlignment="1">
      <alignment horizontal="center" vertical="center" wrapText="1"/>
    </xf>
    <xf numFmtId="0" fontId="24" fillId="3" borderId="10" xfId="0" applyFont="1" applyFill="1" applyBorder="1" applyAlignment="1">
      <alignment horizontal="center" vertical="center" wrapText="1"/>
    </xf>
    <xf numFmtId="2" fontId="24" fillId="4" borderId="11" xfId="0" applyNumberFormat="1" applyFont="1" applyFill="1" applyBorder="1" applyAlignment="1">
      <alignment horizontal="center" vertical="center" wrapText="1"/>
    </xf>
    <xf numFmtId="0" fontId="25" fillId="2" borderId="5" xfId="0" applyFont="1" applyFill="1" applyBorder="1" applyAlignment="1">
      <alignment horizontal="center" vertical="center" wrapText="1"/>
    </xf>
    <xf numFmtId="0" fontId="25" fillId="2" borderId="6" xfId="0" applyFont="1" applyFill="1" applyBorder="1" applyAlignment="1">
      <alignment horizontal="center" vertical="center" wrapText="1"/>
    </xf>
    <xf numFmtId="2" fontId="3" fillId="2" borderId="56" xfId="0" applyNumberFormat="1" applyFont="1" applyFill="1" applyBorder="1" applyAlignment="1">
      <alignment horizontal="center" vertical="center" wrapText="1"/>
    </xf>
    <xf numFmtId="2" fontId="3" fillId="2" borderId="57" xfId="0" applyNumberFormat="1" applyFont="1" applyFill="1" applyBorder="1" applyAlignment="1">
      <alignment horizontal="center" vertical="center" wrapText="1"/>
    </xf>
    <xf numFmtId="2" fontId="3" fillId="2" borderId="61" xfId="0" applyNumberFormat="1" applyFont="1" applyFill="1" applyBorder="1" applyAlignment="1">
      <alignment horizontal="center" vertical="center" wrapText="1"/>
    </xf>
    <xf numFmtId="0" fontId="26" fillId="14" borderId="83" xfId="0" applyFont="1" applyFill="1" applyBorder="1" applyAlignment="1">
      <alignment horizontal="left" vertical="center"/>
    </xf>
    <xf numFmtId="0" fontId="26" fillId="14" borderId="37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112058</xdr:colOff>
      <xdr:row>21</xdr:row>
      <xdr:rowOff>78440</xdr:rowOff>
    </xdr:from>
    <xdr:to>
      <xdr:col>5</xdr:col>
      <xdr:colOff>1102177</xdr:colOff>
      <xdr:row>36</xdr:row>
      <xdr:rowOff>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B392F2C1-89C3-4E5F-B934-4D0533851226}"/>
            </a:ext>
          </a:extLst>
        </xdr:cNvPr>
        <xdr:cNvSpPr/>
      </xdr:nvSpPr>
      <xdr:spPr>
        <a:xfrm>
          <a:off x="7187772" y="7222190"/>
          <a:ext cx="990119" cy="5854273"/>
        </a:xfrm>
        <a:prstGeom prst="rightBrace">
          <a:avLst>
            <a:gd name="adj1" fmla="val 137000"/>
            <a:gd name="adj2" fmla="val 52557"/>
          </a:avLst>
        </a:prstGeom>
        <a:ln w="285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12</xdr:row>
      <xdr:rowOff>41413</xdr:rowOff>
    </xdr:from>
    <xdr:to>
      <xdr:col>11</xdr:col>
      <xdr:colOff>1143000</xdr:colOff>
      <xdr:row>13</xdr:row>
      <xdr:rowOff>81644</xdr:rowOff>
    </xdr:to>
    <xdr:sp macro="" textlink="">
      <xdr:nvSpPr>
        <xdr:cNvPr id="3" name="Accolade ouvrante 2">
          <a:extLst>
            <a:ext uri="{FF2B5EF4-FFF2-40B4-BE49-F238E27FC236}">
              <a16:creationId xmlns:a16="http://schemas.microsoft.com/office/drawing/2014/main" id="{D1E4327E-206B-44BC-B2DA-560929B41F6C}"/>
            </a:ext>
          </a:extLst>
        </xdr:cNvPr>
        <xdr:cNvSpPr/>
      </xdr:nvSpPr>
      <xdr:spPr>
        <a:xfrm rot="16200000">
          <a:off x="11477920" y="-47329"/>
          <a:ext cx="421231" cy="9225643"/>
        </a:xfrm>
        <a:prstGeom prst="leftBrace">
          <a:avLst>
            <a:gd name="adj1" fmla="val 147348"/>
            <a:gd name="adj2" fmla="val 15419"/>
          </a:avLst>
        </a:prstGeom>
        <a:ln w="285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98FB3-C0D4-4E8D-974B-E4A343B24D8C}">
  <sheetPr>
    <pageSetUpPr fitToPage="1"/>
  </sheetPr>
  <dimension ref="B1:V47"/>
  <sheetViews>
    <sheetView showZeros="0" tabSelected="1" zoomScale="70" zoomScaleNormal="70" workbookViewId="0">
      <selection activeCell="Q15" sqref="Q15"/>
    </sheetView>
  </sheetViews>
  <sheetFormatPr baseColWidth="10" defaultColWidth="11.42578125" defaultRowHeight="15.75"/>
  <cols>
    <col min="1" max="1" width="4.140625" style="1" customWidth="1"/>
    <col min="2" max="2" width="15.7109375" style="1" customWidth="1"/>
    <col min="3" max="3" width="50.7109375" style="1" customWidth="1"/>
    <col min="4" max="4" width="12.85546875" style="2" bestFit="1" customWidth="1"/>
    <col min="5" max="5" width="22.5703125" style="2" bestFit="1" customWidth="1"/>
    <col min="6" max="6" width="17.7109375" style="2" bestFit="1" customWidth="1"/>
    <col min="7" max="7" width="22.5703125" style="1" bestFit="1" customWidth="1"/>
    <col min="8" max="8" width="17.7109375" style="1" bestFit="1" customWidth="1"/>
    <col min="9" max="9" width="22.5703125" style="1" bestFit="1" customWidth="1"/>
    <col min="10" max="10" width="17.7109375" style="1" bestFit="1" customWidth="1"/>
    <col min="11" max="11" width="22.5703125" style="1" bestFit="1" customWidth="1"/>
    <col min="12" max="12" width="17.7109375" style="1" bestFit="1" customWidth="1"/>
    <col min="13" max="13" width="9.42578125" style="1" bestFit="1" customWidth="1"/>
    <col min="14" max="14" width="11.7109375" style="1" customWidth="1"/>
    <col min="15" max="16" width="11.42578125" style="1"/>
    <col min="17" max="17" width="14.85546875" style="1" bestFit="1" customWidth="1"/>
    <col min="18" max="18" width="3.85546875" style="1" bestFit="1" customWidth="1"/>
    <col min="19" max="19" width="3" style="1" bestFit="1" customWidth="1"/>
    <col min="20" max="20" width="3.85546875" style="1" bestFit="1" customWidth="1"/>
    <col min="21" max="21" width="3.5703125" style="1" customWidth="1"/>
    <col min="22" max="16384" width="11.42578125" style="1"/>
  </cols>
  <sheetData>
    <row r="1" spans="2:20" ht="16.5" thickBot="1"/>
    <row r="2" spans="2:20" s="130" customFormat="1" ht="24" customHeight="1" thickBot="1">
      <c r="B2" s="126" t="s">
        <v>39</v>
      </c>
      <c r="C2" s="154"/>
      <c r="D2" s="154"/>
      <c r="E2" s="154"/>
      <c r="F2" s="154"/>
      <c r="G2" s="154"/>
      <c r="H2" s="154"/>
      <c r="I2" s="154"/>
      <c r="J2" s="154"/>
      <c r="K2" s="154"/>
      <c r="L2" s="155"/>
      <c r="M2" s="152" t="s">
        <v>293</v>
      </c>
      <c r="N2" s="152"/>
      <c r="O2" s="151">
        <f ca="1">TODAY()</f>
        <v>45742</v>
      </c>
      <c r="P2" s="151"/>
      <c r="Q2" s="131" t="s">
        <v>291</v>
      </c>
      <c r="R2" s="127">
        <f ca="1">_xlfn.SHEET()</f>
        <v>1</v>
      </c>
      <c r="S2" s="128" t="s">
        <v>292</v>
      </c>
      <c r="T2" s="129">
        <f ca="1">_xlfn.SHEETS()</f>
        <v>4</v>
      </c>
    </row>
    <row r="3" spans="2:20" s="3" customFormat="1" ht="30" customHeight="1">
      <c r="B3" s="171" t="s">
        <v>0</v>
      </c>
      <c r="C3" s="173" t="s">
        <v>1</v>
      </c>
      <c r="D3" s="175" t="s">
        <v>2</v>
      </c>
      <c r="E3" s="153" t="s">
        <v>3</v>
      </c>
      <c r="F3" s="153"/>
      <c r="G3" s="153" t="s">
        <v>4</v>
      </c>
      <c r="H3" s="153"/>
      <c r="I3" s="153" t="s">
        <v>5</v>
      </c>
      <c r="J3" s="153"/>
      <c r="K3" s="153" t="s">
        <v>6</v>
      </c>
      <c r="L3" s="156"/>
    </row>
    <row r="4" spans="2:20" s="3" customFormat="1" ht="30" customHeight="1">
      <c r="B4" s="172"/>
      <c r="C4" s="174"/>
      <c r="D4" s="176"/>
      <c r="E4" s="4" t="s">
        <v>8</v>
      </c>
      <c r="F4" s="4" t="s">
        <v>9</v>
      </c>
      <c r="G4" s="4" t="s">
        <v>8</v>
      </c>
      <c r="H4" s="4" t="s">
        <v>9</v>
      </c>
      <c r="I4" s="4" t="s">
        <v>8</v>
      </c>
      <c r="J4" s="4" t="s">
        <v>9</v>
      </c>
      <c r="K4" s="4" t="s">
        <v>8</v>
      </c>
      <c r="L4" s="100" t="s">
        <v>9</v>
      </c>
    </row>
    <row r="5" spans="2:20" s="3" customFormat="1" ht="30" customHeight="1">
      <c r="B5" s="97" t="s">
        <v>12</v>
      </c>
      <c r="C5" s="4" t="s">
        <v>131</v>
      </c>
      <c r="D5" s="98">
        <f>$B$17*$C$17</f>
        <v>168.11520000000002</v>
      </c>
      <c r="E5" s="99">
        <f>IFERROR(VLOOKUP(C5,Nomenclature!A73:C98,3,0),0)</f>
        <v>0.7</v>
      </c>
      <c r="F5" s="101">
        <f>D5*E5</f>
        <v>117.68064</v>
      </c>
      <c r="G5" s="99">
        <f>IFERROR(VLOOKUP(C5,Nomenclature!A73:D98,4,0),0)</f>
        <v>0.9</v>
      </c>
      <c r="H5" s="101">
        <f>D5*G5</f>
        <v>151.30368000000001</v>
      </c>
      <c r="I5" s="99">
        <f>IFERROR(VLOOKUP(C5,Nomenclature!A73:E98,5,0),0)</f>
        <v>0.85</v>
      </c>
      <c r="J5" s="101">
        <f>D5*I5</f>
        <v>142.89792</v>
      </c>
      <c r="K5" s="99">
        <f>IFERROR(VLOOKUP(C5,Nomenclature!A73:F98,6,0),0)</f>
        <v>0.95</v>
      </c>
      <c r="L5" s="102">
        <f>D5*K5</f>
        <v>159.70944</v>
      </c>
    </row>
    <row r="6" spans="2:20" s="3" customFormat="1" ht="30" customHeight="1">
      <c r="B6" s="97" t="s">
        <v>14</v>
      </c>
      <c r="C6" s="4" t="s">
        <v>160</v>
      </c>
      <c r="D6" s="98">
        <f>$B$17*$C$17</f>
        <v>168.11520000000002</v>
      </c>
      <c r="E6" s="99">
        <f>IFERROR(VLOOKUP(C6,Nomenclature!$A$120:$C$159,3,0),0)</f>
        <v>0.08</v>
      </c>
      <c r="F6" s="101">
        <f>D6*E6</f>
        <v>13.449216000000002</v>
      </c>
      <c r="G6" s="99">
        <f>IFERROR(VLOOKUP(C6,Nomenclature!$A$120:$D$159,4,0),0)</f>
        <v>0.09</v>
      </c>
      <c r="H6" s="101">
        <f>D6*G6</f>
        <v>15.130368000000001</v>
      </c>
      <c r="I6" s="99">
        <f>IFERROR(VLOOKUP(C6,Nomenclature!$A$120:$E$159,5,0),0)</f>
        <v>0.1</v>
      </c>
      <c r="J6" s="101">
        <f>D6*I6</f>
        <v>16.811520000000002</v>
      </c>
      <c r="K6" s="99">
        <f>IFERROR(VLOOKUP(C6,Nomenclature!$A$120:$F$159,6,0),0)</f>
        <v>0.12</v>
      </c>
      <c r="L6" s="102">
        <f>D6*K6</f>
        <v>20.173824</v>
      </c>
    </row>
    <row r="7" spans="2:20" s="3" customFormat="1" ht="30" customHeight="1">
      <c r="B7" s="97" t="s">
        <v>16</v>
      </c>
      <c r="C7" s="4" t="s">
        <v>48</v>
      </c>
      <c r="D7" s="98">
        <f>($B$17+$C$17)*2*$D$17-$G$30</f>
        <v>115.44300000000001</v>
      </c>
      <c r="E7" s="99">
        <f>IFERROR(VLOOKUP($C$7,Nomenclature!$A$5:C71,2,0),0)</f>
        <v>0.35399999999999998</v>
      </c>
      <c r="F7" s="101">
        <f>D7*E7</f>
        <v>40.866821999999999</v>
      </c>
      <c r="G7" s="99">
        <f>IFERROR(VLOOKUP($C$7,Nomenclature!$A$5:D71,4,0),0)</f>
        <v>0.4</v>
      </c>
      <c r="H7" s="101">
        <f>D7*G7</f>
        <v>46.177200000000006</v>
      </c>
      <c r="I7" s="99">
        <f>IFERROR(VLOOKUP($C$7,Nomenclature!$A$5:E71,5,0),0)</f>
        <v>0.25</v>
      </c>
      <c r="J7" s="101">
        <f>D7*I7</f>
        <v>28.860750000000003</v>
      </c>
      <c r="K7" s="99">
        <f>IFERROR(VLOOKUP($C$7,Nomenclature!$A$5:F71,6,0),0)</f>
        <v>0.18</v>
      </c>
      <c r="L7" s="102">
        <f>D7*K7</f>
        <v>20.77974</v>
      </c>
    </row>
    <row r="8" spans="2:20" s="3" customFormat="1" ht="30" customHeight="1">
      <c r="B8" s="97" t="s">
        <v>16</v>
      </c>
      <c r="C8" s="4" t="s">
        <v>79</v>
      </c>
      <c r="D8" s="98">
        <f>($B$17+$C$17)*2*$D$17-$G$30</f>
        <v>115.44300000000001</v>
      </c>
      <c r="E8" s="99">
        <f>IFERROR(VLOOKUP($C$7,Nomenclature!$A$5:C72,2,0),0)</f>
        <v>0.35399999999999998</v>
      </c>
      <c r="F8" s="101">
        <f>D8*E8</f>
        <v>40.866821999999999</v>
      </c>
      <c r="G8" s="99">
        <f>IFERROR(VLOOKUP($C$7,Nomenclature!$A$5:D72,4,0),0)</f>
        <v>0.4</v>
      </c>
      <c r="H8" s="101">
        <f>D8*G8</f>
        <v>46.177200000000006</v>
      </c>
      <c r="I8" s="99">
        <f>IFERROR(VLOOKUP($C$7,Nomenclature!$A$5:E72,5,0),0)</f>
        <v>0.25</v>
      </c>
      <c r="J8" s="101">
        <f>D8*I8</f>
        <v>28.860750000000003</v>
      </c>
      <c r="K8" s="99">
        <f>IFERROR(VLOOKUP($C$7,Nomenclature!$A$5:F72,6,0),0)</f>
        <v>0.18</v>
      </c>
      <c r="L8" s="102">
        <f>D8*K8</f>
        <v>20.77974</v>
      </c>
    </row>
    <row r="9" spans="2:20" s="3" customFormat="1" ht="30" customHeight="1">
      <c r="B9" s="97" t="s">
        <v>18</v>
      </c>
      <c r="C9" s="4" t="s">
        <v>19</v>
      </c>
      <c r="D9" s="98">
        <f>SUM(E24,E27)</f>
        <v>9.5399999999999991</v>
      </c>
      <c r="E9" s="99">
        <f>IFERROR(VLOOKUP($C$9,Nomenclature!$A$161:C174,3,0),0)</f>
        <v>0.22</v>
      </c>
      <c r="F9" s="101">
        <f>D9*E9</f>
        <v>2.0987999999999998</v>
      </c>
      <c r="G9" s="99">
        <f>IFERROR(VLOOKUP($C$9,Nomenclature!$A$161:D174,4,0),0)</f>
        <v>0.17</v>
      </c>
      <c r="H9" s="101">
        <f>D9*G9</f>
        <v>1.6217999999999999</v>
      </c>
      <c r="I9" s="99">
        <f>IFERROR(VLOOKUP($C$9,Nomenclature!$A$161:E174,5,0),0)</f>
        <v>0.09</v>
      </c>
      <c r="J9" s="101">
        <f>D9*I9</f>
        <v>0.85859999999999992</v>
      </c>
      <c r="K9" s="99">
        <f>IFERROR(VLOOKUP($C$9,Nomenclature!$A$161:F174,6,0),0)</f>
        <v>0.08</v>
      </c>
      <c r="L9" s="102">
        <f>D9*K9</f>
        <v>0.76319999999999999</v>
      </c>
    </row>
    <row r="10" spans="2:20" s="3" customFormat="1" ht="30" customHeight="1">
      <c r="B10" s="97" t="s">
        <v>20</v>
      </c>
      <c r="C10" s="4" t="s">
        <v>21</v>
      </c>
      <c r="D10" s="98">
        <f>SUM(E30,E33,E36)</f>
        <v>10.065</v>
      </c>
      <c r="E10" s="99">
        <f>IFERROR(VLOOKUP($C$10,Nomenclature!$A$161:C175,3,0),0)</f>
        <v>0.25</v>
      </c>
      <c r="F10" s="101">
        <f>D10*E10</f>
        <v>2.5162499999999999</v>
      </c>
      <c r="G10" s="99">
        <f>IFERROR(VLOOKUP($C$10,Nomenclature!$A$161:D175,4,0),0)</f>
        <v>0.18</v>
      </c>
      <c r="H10" s="101">
        <f>D10*G10</f>
        <v>1.8116999999999999</v>
      </c>
      <c r="I10" s="99">
        <f>IFERROR(VLOOKUP($C$10,Nomenclature!$A$161:E175,5,0),0)</f>
        <v>0.12</v>
      </c>
      <c r="J10" s="101">
        <f>D10*I10</f>
        <v>1.2078</v>
      </c>
      <c r="K10" s="99">
        <f>IFERROR(VLOOKUP($C$10,Nomenclature!$A$161:F175,6,0),0)</f>
        <v>7.0000000000000007E-2</v>
      </c>
      <c r="L10" s="102">
        <f>D10*K10</f>
        <v>0.70455000000000001</v>
      </c>
    </row>
    <row r="11" spans="2:20" s="3" customFormat="1" ht="30" customHeight="1">
      <c r="B11" s="157" t="s">
        <v>22</v>
      </c>
      <c r="C11" s="158"/>
      <c r="D11" s="158"/>
      <c r="E11" s="99">
        <f>SUM(E6:E10)</f>
        <v>1.258</v>
      </c>
      <c r="F11" s="101">
        <f>IFERROR(SUM(F5:F10),0)</f>
        <v>217.47855000000001</v>
      </c>
      <c r="G11" s="99">
        <f>SUM(G6:G10)</f>
        <v>1.24</v>
      </c>
      <c r="H11" s="101">
        <f>IFERROR(SUM(H5:H10),0)</f>
        <v>262.221948</v>
      </c>
      <c r="I11" s="99">
        <f>SUM(I6:I10)</f>
        <v>0.80999999999999994</v>
      </c>
      <c r="J11" s="101">
        <f>IFERROR(SUM(J5:J10),0)</f>
        <v>219.49733999999998</v>
      </c>
      <c r="K11" s="99">
        <f>SUM(K6:K10)</f>
        <v>0.62999999999999989</v>
      </c>
      <c r="L11" s="102">
        <f>IFERROR(SUM(L5:L10),0)</f>
        <v>222.91049400000003</v>
      </c>
    </row>
    <row r="12" spans="2:20" s="3" customFormat="1" ht="30" customHeight="1" thickBot="1">
      <c r="B12" s="159" t="s">
        <v>24</v>
      </c>
      <c r="C12" s="160"/>
      <c r="D12" s="160"/>
      <c r="E12" s="248"/>
      <c r="F12" s="103">
        <f>IFERROR(($D$14*$D$20)/F11,0)</f>
        <v>0.3153920310761682</v>
      </c>
      <c r="G12" s="248"/>
      <c r="H12" s="103">
        <f>IFERROR(($D$14*$D$20)/H11,0)</f>
        <v>0.26157612710588207</v>
      </c>
      <c r="I12" s="248"/>
      <c r="J12" s="103">
        <f>IFERROR(($D$14*$D$20)/J11,0)</f>
        <v>0.31249126572558922</v>
      </c>
      <c r="K12" s="248"/>
      <c r="L12" s="125">
        <f>IFERROR(($D$14*$D$20)/L11,0)</f>
        <v>0.30770647163879145</v>
      </c>
      <c r="M12" s="5"/>
    </row>
    <row r="13" spans="2:20" s="3" customFormat="1" ht="30" customHeight="1" thickBot="1">
      <c r="B13" s="6"/>
      <c r="C13" s="6"/>
      <c r="D13" s="6"/>
      <c r="E13" s="7"/>
      <c r="F13" s="7"/>
      <c r="G13" s="7"/>
      <c r="H13" s="7"/>
      <c r="I13" s="7"/>
      <c r="J13" s="7"/>
      <c r="K13" s="7"/>
      <c r="L13" s="7"/>
    </row>
    <row r="14" spans="2:20" s="3" customFormat="1" ht="35.1" customHeight="1" thickBot="1">
      <c r="B14" s="161" t="s">
        <v>25</v>
      </c>
      <c r="C14" s="162"/>
      <c r="D14" s="8">
        <v>0.16</v>
      </c>
      <c r="E14" s="7"/>
    </row>
    <row r="15" spans="2:20" s="3" customFormat="1" ht="35.1" customHeight="1" thickBot="1">
      <c r="B15" s="1"/>
      <c r="C15" s="1"/>
      <c r="D15" s="2"/>
      <c r="E15" s="2"/>
      <c r="F15" s="249" t="s">
        <v>296</v>
      </c>
      <c r="G15" s="250"/>
      <c r="H15" s="283" t="s">
        <v>290</v>
      </c>
      <c r="I15" s="284"/>
      <c r="J15" s="284"/>
      <c r="K15" s="284"/>
      <c r="L15" s="284"/>
      <c r="M15" s="284"/>
    </row>
    <row r="16" spans="2:20" s="3" customFormat="1" ht="30" customHeight="1">
      <c r="B16" s="9" t="s">
        <v>29</v>
      </c>
      <c r="C16" s="10" t="s">
        <v>30</v>
      </c>
      <c r="D16" s="11" t="s">
        <v>31</v>
      </c>
      <c r="E16" s="2"/>
      <c r="F16" s="163" t="s">
        <v>26</v>
      </c>
      <c r="G16" s="164"/>
      <c r="H16" s="262" t="s">
        <v>27</v>
      </c>
      <c r="I16" s="263"/>
      <c r="J16" s="263"/>
      <c r="K16" s="264"/>
      <c r="L16" s="167" t="s">
        <v>28</v>
      </c>
      <c r="M16" s="168"/>
    </row>
    <row r="17" spans="2:21" s="3" customFormat="1" ht="30" customHeight="1">
      <c r="B17" s="12">
        <v>10.56</v>
      </c>
      <c r="C17" s="13">
        <v>15.92</v>
      </c>
      <c r="D17" s="14">
        <v>2.5499999999999998</v>
      </c>
      <c r="E17" s="2"/>
      <c r="F17" s="165"/>
      <c r="G17" s="166"/>
      <c r="H17" s="265"/>
      <c r="I17" s="266"/>
      <c r="J17" s="266"/>
      <c r="K17" s="267"/>
      <c r="L17" s="169"/>
      <c r="M17" s="170"/>
    </row>
    <row r="18" spans="2:21" ht="24" customHeight="1">
      <c r="B18" s="179" t="s">
        <v>32</v>
      </c>
      <c r="C18" s="197"/>
      <c r="D18" s="17">
        <f>B17*C17</f>
        <v>168.11520000000002</v>
      </c>
      <c r="F18" s="252">
        <f>IFERROR(AVERAGE(F12,H12,J12,L12),0)</f>
        <v>0.29929147388660771</v>
      </c>
      <c r="G18" s="253"/>
      <c r="H18" s="251" t="s">
        <v>276</v>
      </c>
      <c r="I18" s="254">
        <f>VLOOKUP($H$15,Locaux!A2:B13,2,0)</f>
        <v>0.4</v>
      </c>
      <c r="J18" s="251" t="s">
        <v>277</v>
      </c>
      <c r="K18" s="254">
        <f>VLOOKUP($H$15,Locaux!A1:C13,3,0)</f>
        <v>0.8</v>
      </c>
      <c r="L18" s="255">
        <f>AVERAGE(0.6,1.2)</f>
        <v>0.89999999999999991</v>
      </c>
      <c r="M18" s="256"/>
    </row>
    <row r="19" spans="2:21" ht="24" customHeight="1" thickBot="1">
      <c r="B19" s="179" t="s">
        <v>33</v>
      </c>
      <c r="C19" s="197"/>
      <c r="D19" s="14">
        <f>D17</f>
        <v>2.5499999999999998</v>
      </c>
      <c r="F19" s="257">
        <f>IFERROR(AVERAGE(F11,H11,J11,L11),0)</f>
        <v>230.527083</v>
      </c>
      <c r="G19" s="258" t="str">
        <f>VLOOKUP($H$15,Locaux!A1:D13,4)</f>
        <v>V ≤ 250 m3</v>
      </c>
      <c r="H19" s="259">
        <f>IFERROR((D14*D20)/I18,0)</f>
        <v>171.47750399999998</v>
      </c>
      <c r="I19" s="260"/>
      <c r="J19" s="259">
        <f>IFERROR((D14*D20)/K18,0)</f>
        <v>85.738751999999991</v>
      </c>
      <c r="K19" s="260"/>
      <c r="L19" s="259">
        <f>IFERROR(AVERAGE(J19,H19),0)</f>
        <v>128.60812799999999</v>
      </c>
      <c r="M19" s="261"/>
    </row>
    <row r="20" spans="2:21" ht="24" customHeight="1" thickBot="1">
      <c r="B20" s="198" t="s">
        <v>34</v>
      </c>
      <c r="C20" s="199"/>
      <c r="D20" s="18">
        <f>D6*D19</f>
        <v>428.69376</v>
      </c>
      <c r="E20" s="19"/>
      <c r="F20" s="19"/>
      <c r="G20" s="2"/>
    </row>
    <row r="21" spans="2:21" ht="24" customHeight="1" thickBot="1">
      <c r="T21" s="20"/>
      <c r="U21" s="21"/>
    </row>
    <row r="22" spans="2:21" ht="54.75" customHeight="1" thickBot="1">
      <c r="B22" s="178" t="s">
        <v>35</v>
      </c>
      <c r="C22" s="180" t="s">
        <v>36</v>
      </c>
      <c r="D22" s="180"/>
      <c r="E22" s="181"/>
      <c r="I22" s="268"/>
      <c r="J22" s="278" t="s">
        <v>7</v>
      </c>
      <c r="K22" s="279"/>
      <c r="L22" s="132"/>
      <c r="M22" s="200">
        <f>M29*U32*U22</f>
        <v>428.69376</v>
      </c>
      <c r="N22" s="201"/>
      <c r="O22" s="201"/>
      <c r="P22" s="201"/>
      <c r="Q22" s="201"/>
      <c r="R22" s="202"/>
      <c r="T22" s="193" t="s">
        <v>31</v>
      </c>
      <c r="U22" s="196">
        <f>D19</f>
        <v>2.5499999999999998</v>
      </c>
    </row>
    <row r="23" spans="2:21" ht="38.25" thickBot="1">
      <c r="B23" s="179"/>
      <c r="C23" s="16" t="s">
        <v>29</v>
      </c>
      <c r="D23" s="16" t="s">
        <v>31</v>
      </c>
      <c r="E23" s="22" t="s">
        <v>37</v>
      </c>
      <c r="I23" s="268"/>
      <c r="J23" s="276" t="s">
        <v>10</v>
      </c>
      <c r="K23" s="277" t="s">
        <v>11</v>
      </c>
      <c r="L23" s="7"/>
      <c r="M23" s="203"/>
      <c r="N23" s="204"/>
      <c r="O23" s="204"/>
      <c r="P23" s="204"/>
      <c r="Q23" s="204"/>
      <c r="R23" s="205"/>
      <c r="T23" s="193"/>
      <c r="U23" s="196"/>
    </row>
    <row r="24" spans="2:21" ht="32.1" customHeight="1" thickBot="1">
      <c r="B24" s="23">
        <v>3</v>
      </c>
      <c r="C24" s="24">
        <v>0.9</v>
      </c>
      <c r="D24" s="24">
        <v>2.15</v>
      </c>
      <c r="E24" s="15">
        <f>B24*C24*D24</f>
        <v>5.8049999999999997</v>
      </c>
      <c r="I24" s="268"/>
      <c r="J24" s="269">
        <f>D5</f>
        <v>168.11520000000002</v>
      </c>
      <c r="K24" s="270">
        <f t="shared" ref="K24:K29" si="0">IFERROR(J24*100/$J$29,0)</f>
        <v>35.672163205442892</v>
      </c>
      <c r="L24" s="133"/>
      <c r="M24" s="203"/>
      <c r="N24" s="204"/>
      <c r="O24" s="204"/>
      <c r="P24" s="204"/>
      <c r="Q24" s="204"/>
      <c r="R24" s="205"/>
      <c r="T24" s="193"/>
      <c r="U24" s="196"/>
    </row>
    <row r="25" spans="2:21" ht="32.1" customHeight="1">
      <c r="B25" s="178" t="s">
        <v>35</v>
      </c>
      <c r="C25" s="180" t="s">
        <v>36</v>
      </c>
      <c r="D25" s="180"/>
      <c r="E25" s="181"/>
      <c r="I25" s="268"/>
      <c r="J25" s="269">
        <f>D6</f>
        <v>168.11520000000002</v>
      </c>
      <c r="K25" s="270">
        <f t="shared" si="0"/>
        <v>35.672163205442892</v>
      </c>
      <c r="L25" s="133"/>
      <c r="M25" s="203"/>
      <c r="N25" s="204"/>
      <c r="O25" s="204"/>
      <c r="P25" s="204"/>
      <c r="Q25" s="204"/>
      <c r="R25" s="205"/>
      <c r="T25" s="193"/>
      <c r="U25" s="196"/>
    </row>
    <row r="26" spans="2:21" ht="32.1" customHeight="1" thickBot="1">
      <c r="B26" s="179"/>
      <c r="C26" s="16" t="s">
        <v>29</v>
      </c>
      <c r="D26" s="16" t="s">
        <v>31</v>
      </c>
      <c r="E26" s="22" t="s">
        <v>37</v>
      </c>
      <c r="I26" s="268"/>
      <c r="J26" s="269">
        <f>D7</f>
        <v>115.44300000000001</v>
      </c>
      <c r="K26" s="270">
        <f t="shared" si="0"/>
        <v>24.495712088650784</v>
      </c>
      <c r="L26" s="133"/>
      <c r="M26" s="203"/>
      <c r="N26" s="204"/>
      <c r="O26" s="204"/>
      <c r="P26" s="204"/>
      <c r="Q26" s="204"/>
      <c r="R26" s="205"/>
      <c r="T26" s="193"/>
      <c r="U26" s="196"/>
    </row>
    <row r="27" spans="2:21" ht="32.1" customHeight="1" thickBot="1">
      <c r="B27" s="23">
        <v>2</v>
      </c>
      <c r="C27" s="24">
        <v>0.83</v>
      </c>
      <c r="D27" s="24">
        <v>2.25</v>
      </c>
      <c r="E27" s="15">
        <f>B27*C27*D27</f>
        <v>3.7349999999999999</v>
      </c>
      <c r="G27" s="280" t="s">
        <v>294</v>
      </c>
      <c r="I27" s="268"/>
      <c r="J27" s="269">
        <f>D9</f>
        <v>9.5399999999999991</v>
      </c>
      <c r="K27" s="270">
        <f t="shared" si="0"/>
        <v>2.0242811892079073</v>
      </c>
      <c r="L27" s="133"/>
      <c r="M27" s="206"/>
      <c r="N27" s="207"/>
      <c r="O27" s="207"/>
      <c r="P27" s="207"/>
      <c r="Q27" s="207"/>
      <c r="R27" s="208"/>
      <c r="T27" s="193"/>
      <c r="U27" s="196"/>
    </row>
    <row r="28" spans="2:21" ht="32.1" customHeight="1" thickBot="1">
      <c r="B28" s="178" t="s">
        <v>35</v>
      </c>
      <c r="C28" s="180" t="s">
        <v>38</v>
      </c>
      <c r="D28" s="180"/>
      <c r="E28" s="181"/>
      <c r="F28" s="1"/>
      <c r="G28" s="281"/>
      <c r="I28" s="268"/>
      <c r="J28" s="271">
        <f>D10</f>
        <v>10.065</v>
      </c>
      <c r="K28" s="272">
        <f t="shared" si="0"/>
        <v>2.1356803112555127</v>
      </c>
      <c r="L28" s="133"/>
      <c r="T28" s="25"/>
      <c r="U28" s="26"/>
    </row>
    <row r="29" spans="2:21" ht="32.1" customHeight="1" thickBot="1">
      <c r="B29" s="179"/>
      <c r="C29" s="16" t="s">
        <v>29</v>
      </c>
      <c r="D29" s="16" t="s">
        <v>31</v>
      </c>
      <c r="E29" s="22" t="s">
        <v>37</v>
      </c>
      <c r="F29" s="1"/>
      <c r="G29" s="282"/>
      <c r="I29" s="273" t="s">
        <v>23</v>
      </c>
      <c r="J29" s="274">
        <f>SUM(J24:J28)</f>
        <v>471.27840000000003</v>
      </c>
      <c r="K29" s="275">
        <f t="shared" si="0"/>
        <v>100</v>
      </c>
      <c r="L29" s="134"/>
      <c r="M29" s="182">
        <f>B17</f>
        <v>10.56</v>
      </c>
      <c r="N29" s="182"/>
      <c r="O29" s="182"/>
      <c r="P29" s="182"/>
      <c r="Q29" s="182"/>
      <c r="R29" s="182"/>
    </row>
    <row r="30" spans="2:21" ht="32.1" customHeight="1" thickBot="1">
      <c r="B30" s="23">
        <v>4</v>
      </c>
      <c r="C30" s="24">
        <v>1.2</v>
      </c>
      <c r="D30" s="24">
        <v>1.2</v>
      </c>
      <c r="E30" s="15">
        <f>B30*C30*D30</f>
        <v>5.76</v>
      </c>
      <c r="F30" s="1"/>
      <c r="G30" s="194">
        <f>SUM(E24,E27,E30,E33,E36)</f>
        <v>19.604999999999997</v>
      </c>
      <c r="M30" s="183" t="s">
        <v>29</v>
      </c>
      <c r="N30" s="183"/>
      <c r="O30" s="183"/>
      <c r="P30" s="183"/>
      <c r="Q30" s="183"/>
      <c r="R30" s="183"/>
    </row>
    <row r="31" spans="2:21" ht="32.1" customHeight="1" thickBot="1">
      <c r="B31" s="178" t="s">
        <v>35</v>
      </c>
      <c r="C31" s="180" t="s">
        <v>38</v>
      </c>
      <c r="D31" s="180"/>
      <c r="E31" s="181"/>
      <c r="G31" s="194"/>
      <c r="T31" s="20"/>
      <c r="U31" s="21"/>
    </row>
    <row r="32" spans="2:21" ht="32.1" customHeight="1" thickBot="1">
      <c r="B32" s="179"/>
      <c r="C32" s="16" t="s">
        <v>29</v>
      </c>
      <c r="D32" s="16" t="s">
        <v>31</v>
      </c>
      <c r="E32" s="22" t="s">
        <v>37</v>
      </c>
      <c r="G32" s="195"/>
      <c r="M32" s="184">
        <f>M29*U32</f>
        <v>168.11520000000002</v>
      </c>
      <c r="N32" s="185"/>
      <c r="O32" s="185"/>
      <c r="P32" s="185"/>
      <c r="Q32" s="185"/>
      <c r="R32" s="186"/>
      <c r="T32" s="193" t="s">
        <v>295</v>
      </c>
      <c r="U32" s="177">
        <f>C17</f>
        <v>15.92</v>
      </c>
    </row>
    <row r="33" spans="2:22" ht="32.1" customHeight="1" thickBot="1">
      <c r="B33" s="23">
        <v>2</v>
      </c>
      <c r="C33" s="24">
        <v>0.95</v>
      </c>
      <c r="D33" s="24">
        <v>1.2</v>
      </c>
      <c r="E33" s="15">
        <f>B33*C33*D33</f>
        <v>2.2799999999999998</v>
      </c>
      <c r="M33" s="187"/>
      <c r="N33" s="188"/>
      <c r="O33" s="188"/>
      <c r="P33" s="188"/>
      <c r="Q33" s="188"/>
      <c r="R33" s="189"/>
      <c r="T33" s="193"/>
      <c r="U33" s="177"/>
    </row>
    <row r="34" spans="2:22" ht="32.1" customHeight="1">
      <c r="B34" s="178" t="s">
        <v>35</v>
      </c>
      <c r="C34" s="180" t="s">
        <v>38</v>
      </c>
      <c r="D34" s="180"/>
      <c r="E34" s="181"/>
      <c r="M34" s="187"/>
      <c r="N34" s="188"/>
      <c r="O34" s="188"/>
      <c r="P34" s="188"/>
      <c r="Q34" s="188"/>
      <c r="R34" s="189"/>
      <c r="T34" s="193"/>
      <c r="U34" s="177"/>
    </row>
    <row r="35" spans="2:22" ht="32.1" customHeight="1">
      <c r="B35" s="179"/>
      <c r="C35" s="16" t="s">
        <v>29</v>
      </c>
      <c r="D35" s="16" t="s">
        <v>31</v>
      </c>
      <c r="E35" s="22" t="s">
        <v>37</v>
      </c>
      <c r="M35" s="187"/>
      <c r="N35" s="188"/>
      <c r="O35" s="188"/>
      <c r="P35" s="188"/>
      <c r="Q35" s="188"/>
      <c r="R35" s="189"/>
      <c r="T35" s="193"/>
      <c r="U35" s="177"/>
      <c r="V35" s="137"/>
    </row>
    <row r="36" spans="2:22" ht="32.1" customHeight="1" thickBot="1">
      <c r="B36" s="23">
        <v>1</v>
      </c>
      <c r="C36" s="24">
        <v>0.9</v>
      </c>
      <c r="D36" s="24">
        <v>2.25</v>
      </c>
      <c r="E36" s="15">
        <f>B36*C36*D36</f>
        <v>2.0249999999999999</v>
      </c>
      <c r="M36" s="187"/>
      <c r="N36" s="188"/>
      <c r="O36" s="188"/>
      <c r="P36" s="188"/>
      <c r="Q36" s="188"/>
      <c r="R36" s="189"/>
      <c r="T36" s="193"/>
      <c r="U36" s="177"/>
    </row>
    <row r="37" spans="2:22" ht="32.1" customHeight="1">
      <c r="M37" s="187"/>
      <c r="N37" s="188"/>
      <c r="O37" s="188"/>
      <c r="P37" s="188"/>
      <c r="Q37" s="188"/>
      <c r="R37" s="189"/>
      <c r="T37" s="193"/>
      <c r="U37" s="177"/>
    </row>
    <row r="38" spans="2:22" ht="32.1" customHeight="1" thickBot="1">
      <c r="M38" s="190"/>
      <c r="N38" s="191"/>
      <c r="O38" s="191"/>
      <c r="P38" s="191"/>
      <c r="Q38" s="191"/>
      <c r="R38" s="192"/>
      <c r="T38" s="193"/>
      <c r="U38" s="177"/>
    </row>
    <row r="39" spans="2:22" ht="32.1" customHeight="1">
      <c r="N39" s="136"/>
      <c r="O39" s="135"/>
      <c r="T39" s="25"/>
      <c r="U39" s="26"/>
    </row>
    <row r="40" spans="2:22" ht="24" customHeight="1"/>
    <row r="41" spans="2:22" ht="24" customHeight="1"/>
    <row r="42" spans="2:22" ht="24" customHeight="1"/>
    <row r="43" spans="2:22" ht="24" customHeight="1"/>
    <row r="44" spans="2:22" ht="24" customHeight="1"/>
    <row r="45" spans="2:22" ht="24" customHeight="1"/>
    <row r="46" spans="2:22" ht="24" customHeight="1"/>
    <row r="47" spans="2:22" ht="24" customHeight="1"/>
  </sheetData>
  <mergeCells count="47">
    <mergeCell ref="U22:U27"/>
    <mergeCell ref="B28:B29"/>
    <mergeCell ref="C28:E28"/>
    <mergeCell ref="B18:C18"/>
    <mergeCell ref="B19:C19"/>
    <mergeCell ref="B20:C20"/>
    <mergeCell ref="B22:B23"/>
    <mergeCell ref="C22:E22"/>
    <mergeCell ref="M22:R27"/>
    <mergeCell ref="B25:B26"/>
    <mergeCell ref="C25:E25"/>
    <mergeCell ref="H19:I19"/>
    <mergeCell ref="J19:K19"/>
    <mergeCell ref="L18:M18"/>
    <mergeCell ref="L19:M19"/>
    <mergeCell ref="F18:G18"/>
    <mergeCell ref="B3:B4"/>
    <mergeCell ref="C3:C4"/>
    <mergeCell ref="D3:D4"/>
    <mergeCell ref="E3:F3"/>
    <mergeCell ref="U32:U38"/>
    <mergeCell ref="B34:B35"/>
    <mergeCell ref="C34:E34"/>
    <mergeCell ref="M29:R29"/>
    <mergeCell ref="M30:R30"/>
    <mergeCell ref="M32:R38"/>
    <mergeCell ref="T32:T38"/>
    <mergeCell ref="B31:B32"/>
    <mergeCell ref="C31:E31"/>
    <mergeCell ref="G30:G32"/>
    <mergeCell ref="G27:G29"/>
    <mergeCell ref="T22:T27"/>
    <mergeCell ref="J22:K22"/>
    <mergeCell ref="B11:D11"/>
    <mergeCell ref="B12:D12"/>
    <mergeCell ref="B14:C14"/>
    <mergeCell ref="F16:G17"/>
    <mergeCell ref="F15:G15"/>
    <mergeCell ref="H15:M15"/>
    <mergeCell ref="O2:P2"/>
    <mergeCell ref="M2:N2"/>
    <mergeCell ref="H16:K17"/>
    <mergeCell ref="G3:H3"/>
    <mergeCell ref="I3:J3"/>
    <mergeCell ref="C2:L2"/>
    <mergeCell ref="K3:L3"/>
    <mergeCell ref="L16:M17"/>
  </mergeCells>
  <conditionalFormatting sqref="E3:L3">
    <cfRule type="colorScale" priority="2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6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624BAEF-11A8-4EA2-8DD4-EBAF70BFF6C9}">
          <x14:formula1>
            <xm:f>Nomenclature!$A$73:$A$98</xm:f>
          </x14:formula1>
          <xm:sqref>C5</xm:sqref>
        </x14:dataValidation>
        <x14:dataValidation type="list" allowBlank="1" showInputMessage="1" showErrorMessage="1" xr:uid="{02DCC273-2B34-4CF7-AA01-1B359A4C208E}">
          <x14:formula1>
            <xm:f>Nomenclature!$A$120:$A$159</xm:f>
          </x14:formula1>
          <xm:sqref>C6</xm:sqref>
        </x14:dataValidation>
        <x14:dataValidation type="list" allowBlank="1" showInputMessage="1" showErrorMessage="1" xr:uid="{35B1D87F-969E-4AFA-AB9A-5DD6CA74F92F}">
          <x14:formula1>
            <xm:f>Nomenclature!$A$5:$A$71</xm:f>
          </x14:formula1>
          <xm:sqref>C7:C8</xm:sqref>
        </x14:dataValidation>
        <x14:dataValidation type="list" allowBlank="1" showInputMessage="1" showErrorMessage="1" xr:uid="{426D629C-2E89-47E1-A322-0B08945B54D6}">
          <x14:formula1>
            <xm:f>Nomenclature!$A$161:$A$174</xm:f>
          </x14:formula1>
          <xm:sqref>C9:C10</xm:sqref>
        </x14:dataValidation>
        <x14:dataValidation type="list" allowBlank="1" showInputMessage="1" showErrorMessage="1" xr:uid="{730FA5D7-4338-4038-AF69-FF6BC06A9467}">
          <x14:formula1>
            <xm:f>Locaux!$A$2:$A$13</xm:f>
          </x14:formula1>
          <xm:sqref>H15:M15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0D912A-B9FC-4A46-AB6C-FFA44D834C5E}">
  <dimension ref="A1:N231"/>
  <sheetViews>
    <sheetView zoomScaleNormal="100" workbookViewId="0">
      <pane ySplit="3" topLeftCell="A4" activePane="bottomLeft" state="frozen"/>
      <selection activeCell="J22" sqref="J22"/>
      <selection pane="bottomLeft" activeCell="C2" sqref="C2:C3"/>
    </sheetView>
  </sheetViews>
  <sheetFormatPr baseColWidth="10" defaultColWidth="11.5703125" defaultRowHeight="15"/>
  <cols>
    <col min="1" max="1" width="65.28515625" style="81" bestFit="1" customWidth="1"/>
    <col min="2" max="2" width="10.140625" style="40" bestFit="1" customWidth="1"/>
    <col min="3" max="3" width="11.28515625" style="38" customWidth="1"/>
    <col min="4" max="4" width="10.140625" style="38" bestFit="1" customWidth="1"/>
    <col min="5" max="7" width="11.7109375" style="38" bestFit="1" customWidth="1"/>
    <col min="8" max="10" width="11.5703125" style="27"/>
    <col min="11" max="12" width="11.5703125" style="38"/>
    <col min="13" max="16384" width="11.5703125" style="27"/>
  </cols>
  <sheetData>
    <row r="1" spans="1:7" ht="15.75" customHeight="1" thickBot="1">
      <c r="A1" s="214" t="s">
        <v>40</v>
      </c>
      <c r="B1" s="217" t="s">
        <v>41</v>
      </c>
      <c r="C1" s="218"/>
      <c r="D1" s="218"/>
      <c r="E1" s="218"/>
      <c r="F1" s="218"/>
      <c r="G1" s="219"/>
    </row>
    <row r="2" spans="1:7" ht="15" customHeight="1">
      <c r="A2" s="215"/>
      <c r="B2" s="212">
        <v>125</v>
      </c>
      <c r="C2" s="212">
        <v>250</v>
      </c>
      <c r="D2" s="212">
        <v>500</v>
      </c>
      <c r="E2" s="212">
        <v>1000</v>
      </c>
      <c r="F2" s="212">
        <v>2000</v>
      </c>
      <c r="G2" s="212">
        <v>4000</v>
      </c>
    </row>
    <row r="3" spans="1:7" ht="15.75" customHeight="1" thickBot="1">
      <c r="A3" s="216"/>
      <c r="B3" s="213"/>
      <c r="C3" s="213"/>
      <c r="D3" s="213"/>
      <c r="E3" s="213"/>
      <c r="F3" s="213"/>
      <c r="G3" s="213"/>
    </row>
    <row r="4" spans="1:7" ht="32.1" customHeight="1" thickBot="1">
      <c r="A4" s="209" t="s">
        <v>42</v>
      </c>
      <c r="B4" s="210"/>
      <c r="C4" s="210"/>
      <c r="D4" s="210"/>
      <c r="E4" s="210"/>
      <c r="F4" s="210"/>
      <c r="G4" s="211"/>
    </row>
    <row r="5" spans="1:7" ht="32.1" customHeight="1">
      <c r="A5" s="119"/>
      <c r="B5" s="138"/>
      <c r="C5" s="29"/>
      <c r="D5" s="29"/>
      <c r="E5" s="29"/>
      <c r="F5" s="29"/>
      <c r="G5" s="30"/>
    </row>
    <row r="6" spans="1:7" ht="32.1" customHeight="1">
      <c r="A6" s="35" t="s">
        <v>43</v>
      </c>
      <c r="B6" s="139">
        <v>0.02</v>
      </c>
      <c r="C6" s="36">
        <v>0.02</v>
      </c>
      <c r="D6" s="36">
        <v>0.02</v>
      </c>
      <c r="E6" s="36">
        <v>0.03</v>
      </c>
      <c r="F6" s="36">
        <v>0.04</v>
      </c>
      <c r="G6" s="37">
        <v>0.04</v>
      </c>
    </row>
    <row r="7" spans="1:7" ht="32.1" customHeight="1">
      <c r="A7" s="31" t="s">
        <v>44</v>
      </c>
      <c r="B7" s="59">
        <v>0.02</v>
      </c>
      <c r="C7" s="32">
        <v>0.04</v>
      </c>
      <c r="D7" s="32">
        <v>0.05</v>
      </c>
      <c r="E7" s="32">
        <v>0.05</v>
      </c>
      <c r="F7" s="32">
        <v>0.05</v>
      </c>
      <c r="G7" s="33">
        <v>0.05</v>
      </c>
    </row>
    <row r="8" spans="1:7" ht="32.1" customHeight="1">
      <c r="A8" s="34" t="s">
        <v>45</v>
      </c>
      <c r="B8" s="59">
        <v>0.01</v>
      </c>
      <c r="C8" s="32">
        <v>0.01</v>
      </c>
      <c r="D8" s="32">
        <v>0.01</v>
      </c>
      <c r="E8" s="32">
        <v>0.02</v>
      </c>
      <c r="F8" s="32">
        <v>0.05</v>
      </c>
      <c r="G8" s="33">
        <v>7.0000000000000007E-2</v>
      </c>
    </row>
    <row r="9" spans="1:7" ht="32.1" customHeight="1">
      <c r="A9" s="34" t="s">
        <v>46</v>
      </c>
      <c r="B9" s="59">
        <v>0.01</v>
      </c>
      <c r="C9" s="32">
        <v>0.01</v>
      </c>
      <c r="D9" s="32">
        <v>0.01</v>
      </c>
      <c r="E9" s="32">
        <v>0.01</v>
      </c>
      <c r="F9" s="32">
        <v>0.02</v>
      </c>
      <c r="G9" s="33">
        <v>0.02</v>
      </c>
    </row>
    <row r="10" spans="1:7" ht="32.1" customHeight="1">
      <c r="A10" s="35" t="s">
        <v>47</v>
      </c>
      <c r="B10" s="139">
        <v>0.02</v>
      </c>
      <c r="C10" s="36">
        <v>0.02</v>
      </c>
      <c r="D10" s="36">
        <v>0.03</v>
      </c>
      <c r="E10" s="36">
        <v>0.04</v>
      </c>
      <c r="F10" s="36">
        <v>0.05</v>
      </c>
      <c r="G10" s="37">
        <v>7.0000000000000007E-2</v>
      </c>
    </row>
    <row r="11" spans="1:7" ht="32.1" customHeight="1">
      <c r="A11" s="35" t="s">
        <v>48</v>
      </c>
      <c r="B11" s="139">
        <v>0.35399999999999998</v>
      </c>
      <c r="C11" s="36">
        <v>0.5</v>
      </c>
      <c r="D11" s="36">
        <v>0.4</v>
      </c>
      <c r="E11" s="36">
        <v>0.25</v>
      </c>
      <c r="F11" s="36">
        <v>0.18</v>
      </c>
      <c r="G11" s="37">
        <v>0.05</v>
      </c>
    </row>
    <row r="12" spans="1:7" ht="32.1" customHeight="1">
      <c r="A12" s="35" t="s">
        <v>49</v>
      </c>
      <c r="B12" s="139">
        <v>7.0000000000000007E-2</v>
      </c>
      <c r="C12" s="36">
        <v>0.12</v>
      </c>
      <c r="D12" s="36">
        <v>0.18</v>
      </c>
      <c r="E12" s="36">
        <v>0.11</v>
      </c>
      <c r="F12" s="36">
        <v>0.08</v>
      </c>
      <c r="G12" s="37">
        <v>0.08</v>
      </c>
    </row>
    <row r="13" spans="1:7" ht="32.1" customHeight="1">
      <c r="A13" s="35" t="s">
        <v>50</v>
      </c>
      <c r="B13" s="139">
        <v>0.47</v>
      </c>
      <c r="C13" s="36">
        <v>0.34</v>
      </c>
      <c r="D13" s="36">
        <v>0.3</v>
      </c>
      <c r="E13" s="36">
        <v>0.11</v>
      </c>
      <c r="F13" s="36">
        <v>0.08</v>
      </c>
      <c r="G13" s="37">
        <v>0.08</v>
      </c>
    </row>
    <row r="14" spans="1:7" ht="32.1" customHeight="1">
      <c r="A14" s="35" t="s">
        <v>51</v>
      </c>
      <c r="B14" s="139">
        <v>0.04</v>
      </c>
      <c r="C14" s="36">
        <v>0.05</v>
      </c>
      <c r="D14" s="36">
        <v>0.11</v>
      </c>
      <c r="E14" s="36">
        <v>0.18</v>
      </c>
      <c r="F14" s="36">
        <v>0.3</v>
      </c>
      <c r="G14" s="37">
        <v>0.44</v>
      </c>
    </row>
    <row r="15" spans="1:7" ht="32.1" customHeight="1">
      <c r="A15" s="34" t="s">
        <v>52</v>
      </c>
      <c r="B15" s="59">
        <v>0.13</v>
      </c>
      <c r="C15" s="32">
        <v>0.16</v>
      </c>
      <c r="D15" s="32">
        <v>0.17</v>
      </c>
      <c r="E15" s="32">
        <v>0.24</v>
      </c>
      <c r="F15" s="32">
        <v>0.44</v>
      </c>
      <c r="G15" s="33">
        <v>0.53</v>
      </c>
    </row>
    <row r="16" spans="1:7" ht="32.1" customHeight="1">
      <c r="A16" s="34" t="s">
        <v>53</v>
      </c>
      <c r="B16" s="59">
        <v>0.02</v>
      </c>
      <c r="C16" s="32">
        <v>0.02</v>
      </c>
      <c r="D16" s="32">
        <v>0.04</v>
      </c>
      <c r="E16" s="32">
        <v>0.03</v>
      </c>
      <c r="F16" s="32">
        <v>0.02</v>
      </c>
      <c r="G16" s="33">
        <v>0.02</v>
      </c>
    </row>
    <row r="17" spans="1:12" ht="32.1" customHeight="1">
      <c r="A17" s="34" t="s">
        <v>54</v>
      </c>
      <c r="B17" s="59">
        <v>0.1</v>
      </c>
      <c r="C17" s="32">
        <v>0.38</v>
      </c>
      <c r="D17" s="32">
        <v>0.5</v>
      </c>
      <c r="E17" s="32">
        <v>0.85</v>
      </c>
      <c r="F17" s="32">
        <v>0.82</v>
      </c>
      <c r="G17" s="33">
        <v>0.67</v>
      </c>
    </row>
    <row r="18" spans="1:12" ht="32.1" customHeight="1">
      <c r="A18" s="34" t="s">
        <v>55</v>
      </c>
      <c r="B18" s="59">
        <v>0.01</v>
      </c>
      <c r="C18" s="32">
        <v>0.01</v>
      </c>
      <c r="D18" s="32">
        <v>0.02</v>
      </c>
      <c r="E18" s="32">
        <v>0.02</v>
      </c>
      <c r="F18" s="32">
        <v>0.02</v>
      </c>
      <c r="G18" s="33">
        <v>0.03</v>
      </c>
    </row>
    <row r="19" spans="1:12" ht="32.1" customHeight="1">
      <c r="A19" s="34" t="s">
        <v>56</v>
      </c>
      <c r="B19" s="59">
        <v>0.02</v>
      </c>
      <c r="C19" s="32">
        <v>0.02</v>
      </c>
      <c r="D19" s="32">
        <v>0.03</v>
      </c>
      <c r="E19" s="32">
        <v>0.03</v>
      </c>
      <c r="F19" s="32">
        <v>0.03</v>
      </c>
      <c r="G19" s="33">
        <v>0.03</v>
      </c>
    </row>
    <row r="20" spans="1:12" s="39" customFormat="1" ht="32.1" customHeight="1">
      <c r="A20" s="34" t="s">
        <v>57</v>
      </c>
      <c r="B20" s="59">
        <v>0.04</v>
      </c>
      <c r="C20" s="32">
        <v>0.05</v>
      </c>
      <c r="D20" s="32">
        <v>0.06</v>
      </c>
      <c r="E20" s="32">
        <v>0.08</v>
      </c>
      <c r="F20" s="32">
        <v>0.04</v>
      </c>
      <c r="G20" s="33">
        <v>0.06</v>
      </c>
      <c r="K20" s="40"/>
      <c r="L20" s="40"/>
    </row>
    <row r="21" spans="1:12" s="39" customFormat="1" ht="32.1" customHeight="1">
      <c r="A21" s="34" t="s">
        <v>58</v>
      </c>
      <c r="B21" s="59">
        <v>0.01</v>
      </c>
      <c r="C21" s="32">
        <v>0.03</v>
      </c>
      <c r="D21" s="32">
        <v>0.04</v>
      </c>
      <c r="E21" s="32">
        <v>0.05</v>
      </c>
      <c r="F21" s="32">
        <v>0.08</v>
      </c>
      <c r="G21" s="33">
        <v>0.17</v>
      </c>
      <c r="K21" s="40"/>
      <c r="L21" s="40"/>
    </row>
    <row r="22" spans="1:12" s="39" customFormat="1" ht="32.1" customHeight="1">
      <c r="A22" s="41" t="s">
        <v>59</v>
      </c>
      <c r="B22" s="140">
        <v>0.03</v>
      </c>
      <c r="C22" s="42">
        <v>0.03</v>
      </c>
      <c r="D22" s="42">
        <v>0.03</v>
      </c>
      <c r="E22" s="42">
        <v>0.04</v>
      </c>
      <c r="F22" s="42">
        <v>0.05</v>
      </c>
      <c r="G22" s="43">
        <v>0.05</v>
      </c>
      <c r="K22" s="40"/>
      <c r="L22" s="40"/>
    </row>
    <row r="23" spans="1:12" s="39" customFormat="1" ht="32.1" customHeight="1">
      <c r="A23" s="34" t="s">
        <v>60</v>
      </c>
      <c r="B23" s="59">
        <v>0.12</v>
      </c>
      <c r="C23" s="32">
        <v>0.25</v>
      </c>
      <c r="D23" s="32">
        <v>0.5</v>
      </c>
      <c r="E23" s="32">
        <v>0.63</v>
      </c>
      <c r="F23" s="32">
        <v>0.65</v>
      </c>
      <c r="G23" s="33">
        <v>0.6</v>
      </c>
      <c r="K23" s="40"/>
      <c r="L23" s="40"/>
    </row>
    <row r="24" spans="1:12" s="39" customFormat="1" ht="32.1" customHeight="1">
      <c r="A24" s="34" t="s">
        <v>61</v>
      </c>
      <c r="B24" s="59">
        <v>0.17</v>
      </c>
      <c r="C24" s="32">
        <v>0.24</v>
      </c>
      <c r="D24" s="32">
        <v>0.35</v>
      </c>
      <c r="E24" s="32">
        <v>0.5</v>
      </c>
      <c r="F24" s="32">
        <v>0.65</v>
      </c>
      <c r="G24" s="33">
        <v>0.65</v>
      </c>
      <c r="K24" s="40"/>
      <c r="L24" s="40"/>
    </row>
    <row r="25" spans="1:12" s="39" customFormat="1" ht="32.1" customHeight="1">
      <c r="A25" s="109" t="s">
        <v>62</v>
      </c>
      <c r="B25" s="141">
        <v>0.2</v>
      </c>
      <c r="C25" s="44">
        <v>0.55000000000000004</v>
      </c>
      <c r="D25" s="44">
        <v>0.6</v>
      </c>
      <c r="E25" s="44">
        <v>0.6</v>
      </c>
      <c r="F25" s="44">
        <v>0.6</v>
      </c>
      <c r="G25" s="110">
        <v>0.6</v>
      </c>
      <c r="K25" s="40"/>
      <c r="L25" s="40"/>
    </row>
    <row r="26" spans="1:12" s="39" customFormat="1" ht="32.1" customHeight="1">
      <c r="A26" s="111" t="s">
        <v>63</v>
      </c>
      <c r="B26" s="142">
        <v>0.25</v>
      </c>
      <c r="C26" s="45">
        <v>0.32</v>
      </c>
      <c r="D26" s="45">
        <v>0.65</v>
      </c>
      <c r="E26" s="45">
        <v>0.7</v>
      </c>
      <c r="F26" s="45">
        <v>0.73</v>
      </c>
      <c r="G26" s="112">
        <v>0.8</v>
      </c>
      <c r="K26" s="40"/>
      <c r="L26" s="40"/>
    </row>
    <row r="27" spans="1:12" s="39" customFormat="1" ht="32.1" customHeight="1">
      <c r="A27" s="111" t="s">
        <v>64</v>
      </c>
      <c r="B27" s="142">
        <v>0.08</v>
      </c>
      <c r="C27" s="45">
        <v>0.31</v>
      </c>
      <c r="D27" s="45">
        <v>0.8</v>
      </c>
      <c r="E27" s="45">
        <v>0.97</v>
      </c>
      <c r="F27" s="45">
        <v>0.99</v>
      </c>
      <c r="G27" s="112">
        <v>1</v>
      </c>
      <c r="K27" s="40"/>
      <c r="L27" s="40"/>
    </row>
    <row r="28" spans="1:12" s="39" customFormat="1" ht="32.1" customHeight="1">
      <c r="A28" s="111" t="s">
        <v>65</v>
      </c>
      <c r="B28" s="142">
        <v>0.03</v>
      </c>
      <c r="C28" s="45">
        <v>0.04</v>
      </c>
      <c r="D28" s="45">
        <v>0.05</v>
      </c>
      <c r="E28" s="45">
        <v>0.14000000000000001</v>
      </c>
      <c r="F28" s="45">
        <v>0.32</v>
      </c>
      <c r="G28" s="112">
        <v>0.75</v>
      </c>
      <c r="K28" s="40"/>
      <c r="L28" s="40"/>
    </row>
    <row r="29" spans="1:12" s="39" customFormat="1" ht="32.1" customHeight="1">
      <c r="A29" s="111" t="s">
        <v>66</v>
      </c>
      <c r="B29" s="142">
        <v>0.15</v>
      </c>
      <c r="C29" s="45">
        <v>0.16</v>
      </c>
      <c r="D29" s="45">
        <v>0.25</v>
      </c>
      <c r="E29" s="45">
        <v>0.35</v>
      </c>
      <c r="F29" s="45">
        <v>0.35</v>
      </c>
      <c r="G29" s="112">
        <v>0.35</v>
      </c>
      <c r="K29" s="40"/>
      <c r="L29" s="40"/>
    </row>
    <row r="30" spans="1:12" s="39" customFormat="1" ht="32.1" customHeight="1">
      <c r="A30" s="111" t="s">
        <v>67</v>
      </c>
      <c r="B30" s="142">
        <v>0.15</v>
      </c>
      <c r="C30" s="45">
        <v>0.38</v>
      </c>
      <c r="D30" s="45">
        <v>0.6</v>
      </c>
      <c r="E30" s="45">
        <v>0.64</v>
      </c>
      <c r="F30" s="45">
        <v>0.62</v>
      </c>
      <c r="G30" s="112">
        <v>0.62</v>
      </c>
      <c r="K30" s="40"/>
      <c r="L30" s="40"/>
    </row>
    <row r="31" spans="1:12" s="39" customFormat="1" ht="32.1" customHeight="1">
      <c r="A31" s="111" t="s">
        <v>68</v>
      </c>
      <c r="B31" s="142">
        <v>0.06</v>
      </c>
      <c r="C31" s="45">
        <v>0.09</v>
      </c>
      <c r="D31" s="45">
        <v>0.13</v>
      </c>
      <c r="E31" s="45">
        <v>0.19</v>
      </c>
      <c r="F31" s="45">
        <v>0.25</v>
      </c>
      <c r="G31" s="112">
        <v>0.31</v>
      </c>
      <c r="K31" s="40"/>
      <c r="L31" s="40"/>
    </row>
    <row r="32" spans="1:12" s="39" customFormat="1" ht="32.1" customHeight="1">
      <c r="A32" s="111" t="s">
        <v>69</v>
      </c>
      <c r="B32" s="142">
        <v>0.35</v>
      </c>
      <c r="C32" s="45">
        <v>0.45</v>
      </c>
      <c r="D32" s="45">
        <v>0.56000000000000005</v>
      </c>
      <c r="E32" s="45">
        <v>0.8</v>
      </c>
      <c r="F32" s="45">
        <v>0.6</v>
      </c>
      <c r="G32" s="112">
        <v>0.55000000000000004</v>
      </c>
      <c r="K32" s="40"/>
      <c r="L32" s="40"/>
    </row>
    <row r="33" spans="1:12" s="39" customFormat="1" ht="32.1" customHeight="1">
      <c r="A33" s="111" t="s">
        <v>70</v>
      </c>
      <c r="B33" s="142">
        <v>0.27</v>
      </c>
      <c r="C33" s="45">
        <v>0.62</v>
      </c>
      <c r="D33" s="45">
        <v>0.88</v>
      </c>
      <c r="E33" s="45">
        <v>0.93</v>
      </c>
      <c r="F33" s="45">
        <v>0.81</v>
      </c>
      <c r="G33" s="112">
        <v>0.76</v>
      </c>
      <c r="K33" s="40"/>
      <c r="L33" s="40"/>
    </row>
    <row r="34" spans="1:12" s="39" customFormat="1" ht="32.1" customHeight="1">
      <c r="A34" s="111" t="s">
        <v>71</v>
      </c>
      <c r="B34" s="142">
        <v>0.43</v>
      </c>
      <c r="C34" s="45">
        <v>0.51</v>
      </c>
      <c r="D34" s="45">
        <v>0.56999999999999995</v>
      </c>
      <c r="E34" s="45">
        <v>0.62</v>
      </c>
      <c r="F34" s="45">
        <v>0.65</v>
      </c>
      <c r="G34" s="112">
        <v>0.67</v>
      </c>
      <c r="K34" s="40"/>
      <c r="L34" s="40"/>
    </row>
    <row r="35" spans="1:12" s="39" customFormat="1" ht="32.1" customHeight="1">
      <c r="A35" s="111" t="s">
        <v>72</v>
      </c>
      <c r="B35" s="142">
        <v>0.09</v>
      </c>
      <c r="C35" s="45">
        <v>0.18</v>
      </c>
      <c r="D35" s="45">
        <v>0.45</v>
      </c>
      <c r="E35" s="45">
        <v>0.72</v>
      </c>
      <c r="F35" s="45">
        <v>0.5</v>
      </c>
      <c r="G35" s="112">
        <v>0.33</v>
      </c>
      <c r="K35" s="40"/>
      <c r="L35" s="40"/>
    </row>
    <row r="36" spans="1:12" s="39" customFormat="1" ht="32.1" customHeight="1">
      <c r="A36" s="34" t="s">
        <v>73</v>
      </c>
      <c r="B36" s="59">
        <v>0.04</v>
      </c>
      <c r="C36" s="32">
        <v>0.05</v>
      </c>
      <c r="D36" s="32">
        <v>0.06</v>
      </c>
      <c r="E36" s="32">
        <v>7.0000000000000007E-2</v>
      </c>
      <c r="F36" s="32">
        <v>0.06</v>
      </c>
      <c r="G36" s="33">
        <v>7.0000000000000007E-2</v>
      </c>
      <c r="K36" s="40"/>
      <c r="L36" s="40"/>
    </row>
    <row r="37" spans="1:12" s="39" customFormat="1" ht="32.1" customHeight="1">
      <c r="A37" s="111" t="s">
        <v>74</v>
      </c>
      <c r="B37" s="142">
        <v>0.1</v>
      </c>
      <c r="C37" s="45">
        <v>0.1</v>
      </c>
      <c r="D37" s="45">
        <v>0.1</v>
      </c>
      <c r="E37" s="45">
        <v>0.1</v>
      </c>
      <c r="F37" s="45">
        <v>0.1</v>
      </c>
      <c r="G37" s="112">
        <v>0.1</v>
      </c>
      <c r="K37" s="40"/>
      <c r="L37" s="40"/>
    </row>
    <row r="38" spans="1:12" s="39" customFormat="1" ht="32.1" customHeight="1">
      <c r="A38" s="111" t="s">
        <v>75</v>
      </c>
      <c r="B38" s="142">
        <v>0.14000000000000001</v>
      </c>
      <c r="C38" s="45">
        <v>0.19</v>
      </c>
      <c r="D38" s="45">
        <v>0.3</v>
      </c>
      <c r="E38" s="45">
        <v>0.62</v>
      </c>
      <c r="F38" s="45">
        <v>0.8</v>
      </c>
      <c r="G38" s="112">
        <v>0.72</v>
      </c>
      <c r="K38" s="40"/>
      <c r="L38" s="40"/>
    </row>
    <row r="39" spans="1:12" s="39" customFormat="1" ht="32.1" customHeight="1">
      <c r="A39" s="111" t="s">
        <v>76</v>
      </c>
      <c r="B39" s="142">
        <v>0.1</v>
      </c>
      <c r="C39" s="45">
        <v>0.1</v>
      </c>
      <c r="D39" s="45">
        <v>0.1</v>
      </c>
      <c r="E39" s="45">
        <v>0.1</v>
      </c>
      <c r="F39" s="45">
        <v>0.1</v>
      </c>
      <c r="G39" s="112">
        <v>0.1</v>
      </c>
      <c r="K39" s="40"/>
      <c r="L39" s="40"/>
    </row>
    <row r="40" spans="1:12" s="39" customFormat="1" ht="32.1" customHeight="1">
      <c r="A40" s="111" t="s">
        <v>77</v>
      </c>
      <c r="B40" s="142">
        <v>0.02</v>
      </c>
      <c r="C40" s="45">
        <v>0.03</v>
      </c>
      <c r="D40" s="45">
        <v>0.03</v>
      </c>
      <c r="E40" s="45">
        <v>0.04</v>
      </c>
      <c r="F40" s="45">
        <v>0.05</v>
      </c>
      <c r="G40" s="112">
        <v>0.04</v>
      </c>
      <c r="K40" s="40"/>
      <c r="L40" s="40"/>
    </row>
    <row r="41" spans="1:12" s="39" customFormat="1" ht="32.1" customHeight="1">
      <c r="A41" s="111" t="s">
        <v>78</v>
      </c>
      <c r="B41" s="142">
        <v>0.02</v>
      </c>
      <c r="C41" s="45">
        <v>0.02</v>
      </c>
      <c r="D41" s="45">
        <v>0.03</v>
      </c>
      <c r="E41" s="45">
        <v>0.04</v>
      </c>
      <c r="F41" s="45">
        <v>0.05</v>
      </c>
      <c r="G41" s="112">
        <v>7.0000000000000007E-2</v>
      </c>
      <c r="K41" s="40"/>
      <c r="L41" s="40"/>
    </row>
    <row r="42" spans="1:12" s="39" customFormat="1" ht="32.1" customHeight="1">
      <c r="A42" s="111" t="s">
        <v>17</v>
      </c>
      <c r="B42" s="59">
        <v>0.01</v>
      </c>
      <c r="C42" s="32">
        <v>0.01</v>
      </c>
      <c r="D42" s="32">
        <v>0.02</v>
      </c>
      <c r="E42" s="32">
        <v>0.03</v>
      </c>
      <c r="F42" s="32">
        <v>0.04</v>
      </c>
      <c r="G42" s="33">
        <v>0.04</v>
      </c>
      <c r="K42" s="40"/>
      <c r="L42" s="40"/>
    </row>
    <row r="43" spans="1:12" s="39" customFormat="1" ht="32.1" customHeight="1">
      <c r="A43" s="111" t="s">
        <v>79</v>
      </c>
      <c r="B43" s="142">
        <v>0.3</v>
      </c>
      <c r="C43" s="45">
        <v>0.2</v>
      </c>
      <c r="D43" s="45">
        <v>0.1</v>
      </c>
      <c r="E43" s="45">
        <v>0.1</v>
      </c>
      <c r="F43" s="45">
        <v>0.05</v>
      </c>
      <c r="G43" s="112">
        <v>0.1</v>
      </c>
      <c r="K43" s="40"/>
      <c r="L43" s="40"/>
    </row>
    <row r="44" spans="1:12" ht="32.1" customHeight="1">
      <c r="A44" s="111" t="s">
        <v>80</v>
      </c>
      <c r="B44" s="142">
        <v>0.31</v>
      </c>
      <c r="C44" s="45">
        <v>0.34</v>
      </c>
      <c r="D44" s="45">
        <v>0.5</v>
      </c>
      <c r="E44" s="45">
        <v>0.75</v>
      </c>
      <c r="F44" s="45">
        <v>0.8</v>
      </c>
      <c r="G44" s="112">
        <v>0.85</v>
      </c>
    </row>
    <row r="45" spans="1:12" ht="32.1" customHeight="1">
      <c r="A45" s="113" t="s">
        <v>81</v>
      </c>
      <c r="B45" s="143">
        <v>0.09</v>
      </c>
      <c r="C45" s="46">
        <v>0.71</v>
      </c>
      <c r="D45" s="46">
        <v>0.74</v>
      </c>
      <c r="E45" s="46">
        <v>0.57999999999999996</v>
      </c>
      <c r="F45" s="46">
        <v>0.37</v>
      </c>
      <c r="G45" s="114">
        <v>0.28999999999999998</v>
      </c>
    </row>
    <row r="46" spans="1:12" ht="32.1" customHeight="1">
      <c r="A46" s="34" t="s">
        <v>82</v>
      </c>
      <c r="B46" s="59">
        <v>0.05</v>
      </c>
      <c r="C46" s="32">
        <v>0.15</v>
      </c>
      <c r="D46" s="32">
        <v>0.15</v>
      </c>
      <c r="E46" s="32">
        <v>0.15</v>
      </c>
      <c r="F46" s="32">
        <v>0.1</v>
      </c>
      <c r="G46" s="33">
        <v>0.05</v>
      </c>
    </row>
    <row r="47" spans="1:12" ht="32.1" customHeight="1">
      <c r="A47" s="34" t="s">
        <v>83</v>
      </c>
      <c r="B47" s="59">
        <v>0.08</v>
      </c>
      <c r="C47" s="32">
        <v>0.3</v>
      </c>
      <c r="D47" s="32">
        <v>0.5</v>
      </c>
      <c r="E47" s="32">
        <v>0.5</v>
      </c>
      <c r="F47" s="32">
        <v>0.6</v>
      </c>
      <c r="G47" s="33">
        <v>0.6</v>
      </c>
    </row>
    <row r="48" spans="1:12" ht="32.1" customHeight="1">
      <c r="A48" s="34" t="s">
        <v>84</v>
      </c>
      <c r="B48" s="59">
        <v>0.5</v>
      </c>
      <c r="C48" s="32">
        <v>0.5</v>
      </c>
      <c r="D48" s="32">
        <v>0.7</v>
      </c>
      <c r="E48" s="32">
        <v>0.9</v>
      </c>
      <c r="F48" s="32">
        <v>0.9</v>
      </c>
      <c r="G48" s="33">
        <v>0.92</v>
      </c>
    </row>
    <row r="49" spans="1:14" ht="32.1" customHeight="1">
      <c r="A49" s="34" t="s">
        <v>85</v>
      </c>
      <c r="B49" s="59">
        <v>0.1</v>
      </c>
      <c r="C49" s="32">
        <v>0.2</v>
      </c>
      <c r="D49" s="32">
        <v>0.4</v>
      </c>
      <c r="E49" s="32">
        <v>0.5</v>
      </c>
      <c r="F49" s="32">
        <v>0.65</v>
      </c>
      <c r="G49" s="33">
        <v>0.6</v>
      </c>
    </row>
    <row r="50" spans="1:14" ht="32.1" customHeight="1">
      <c r="A50" s="34" t="s">
        <v>86</v>
      </c>
      <c r="B50" s="59">
        <v>0.03</v>
      </c>
      <c r="C50" s="32">
        <v>0.04</v>
      </c>
      <c r="D50" s="32">
        <v>0.11</v>
      </c>
      <c r="E50" s="32">
        <v>0.17</v>
      </c>
      <c r="F50" s="32">
        <v>0.24</v>
      </c>
      <c r="G50" s="33">
        <v>0.37</v>
      </c>
    </row>
    <row r="51" spans="1:14" ht="32.1" customHeight="1">
      <c r="A51" s="34" t="s">
        <v>87</v>
      </c>
      <c r="B51" s="59">
        <v>7.0000000000000007E-2</v>
      </c>
      <c r="C51" s="32">
        <v>0.31</v>
      </c>
      <c r="D51" s="32">
        <v>0.49</v>
      </c>
      <c r="E51" s="32">
        <v>0.75</v>
      </c>
      <c r="F51" s="32">
        <v>0.7</v>
      </c>
      <c r="G51" s="33">
        <v>0.6</v>
      </c>
      <c r="M51" s="38"/>
      <c r="N51" s="38"/>
    </row>
    <row r="52" spans="1:14" ht="32.1" customHeight="1">
      <c r="A52" s="34" t="s">
        <v>88</v>
      </c>
      <c r="B52" s="59">
        <v>0.04</v>
      </c>
      <c r="C52" s="32">
        <v>0.05</v>
      </c>
      <c r="D52" s="32">
        <v>0.11</v>
      </c>
      <c r="E52" s="32">
        <v>0.18</v>
      </c>
      <c r="F52" s="32">
        <v>0.3</v>
      </c>
      <c r="G52" s="33">
        <v>0.44</v>
      </c>
    </row>
    <row r="53" spans="1:14" ht="32.1" customHeight="1">
      <c r="A53" s="34" t="s">
        <v>89</v>
      </c>
      <c r="B53" s="59">
        <v>0.09</v>
      </c>
      <c r="C53" s="32">
        <v>0.33</v>
      </c>
      <c r="D53" s="32">
        <v>0.4</v>
      </c>
      <c r="E53" s="32">
        <v>0.52</v>
      </c>
      <c r="F53" s="32">
        <v>0.5</v>
      </c>
      <c r="G53" s="33">
        <v>0.44</v>
      </c>
    </row>
    <row r="54" spans="1:14" ht="32.1" customHeight="1">
      <c r="A54" s="34" t="s">
        <v>90</v>
      </c>
      <c r="B54" s="59">
        <v>0.14000000000000001</v>
      </c>
      <c r="C54" s="32">
        <v>0.35</v>
      </c>
      <c r="D54" s="32">
        <v>0.55000000000000004</v>
      </c>
      <c r="E54" s="32">
        <v>0.72</v>
      </c>
      <c r="F54" s="32">
        <v>0.7</v>
      </c>
      <c r="G54" s="33">
        <v>0.65</v>
      </c>
    </row>
    <row r="55" spans="1:14" ht="32.1" customHeight="1">
      <c r="A55" s="34" t="s">
        <v>91</v>
      </c>
      <c r="B55" s="59">
        <v>0.06</v>
      </c>
      <c r="C55" s="32">
        <v>0.1</v>
      </c>
      <c r="D55" s="32">
        <v>0.38</v>
      </c>
      <c r="E55" s="32">
        <v>0.63</v>
      </c>
      <c r="F55" s="32">
        <v>0.7</v>
      </c>
      <c r="G55" s="33">
        <v>0.73</v>
      </c>
    </row>
    <row r="56" spans="1:14" ht="32.1" customHeight="1">
      <c r="A56" s="34" t="s">
        <v>92</v>
      </c>
      <c r="B56" s="59">
        <v>0.09</v>
      </c>
      <c r="C56" s="32">
        <v>0.33</v>
      </c>
      <c r="D56" s="32">
        <v>0.45</v>
      </c>
      <c r="E56" s="32">
        <v>0.52</v>
      </c>
      <c r="F56" s="32">
        <v>0.5</v>
      </c>
      <c r="G56" s="33">
        <v>0.44</v>
      </c>
    </row>
    <row r="57" spans="1:14" ht="32.1" customHeight="1">
      <c r="A57" s="34" t="s">
        <v>93</v>
      </c>
      <c r="B57" s="59">
        <v>0.12</v>
      </c>
      <c r="C57" s="32">
        <v>0.36</v>
      </c>
      <c r="D57" s="32">
        <v>0.45</v>
      </c>
      <c r="E57" s="32">
        <v>0.52</v>
      </c>
      <c r="F57" s="32">
        <v>0.5</v>
      </c>
      <c r="G57" s="33">
        <v>0.44</v>
      </c>
    </row>
    <row r="58" spans="1:14" ht="32.1" customHeight="1">
      <c r="A58" s="34" t="s">
        <v>72</v>
      </c>
      <c r="B58" s="59">
        <v>0.09</v>
      </c>
      <c r="C58" s="32">
        <v>0.18</v>
      </c>
      <c r="D58" s="32">
        <v>0.48</v>
      </c>
      <c r="E58" s="32">
        <v>0.73</v>
      </c>
      <c r="F58" s="32">
        <v>0.5</v>
      </c>
      <c r="G58" s="33">
        <v>0.33</v>
      </c>
    </row>
    <row r="59" spans="1:14" ht="32.1" customHeight="1">
      <c r="A59" s="34" t="s">
        <v>94</v>
      </c>
      <c r="B59" s="59">
        <v>0.5</v>
      </c>
      <c r="C59" s="32">
        <v>0.56999999999999995</v>
      </c>
      <c r="D59" s="32">
        <v>0.48</v>
      </c>
      <c r="E59" s="32">
        <v>0.35</v>
      </c>
      <c r="F59" s="32">
        <v>0.28000000000000003</v>
      </c>
      <c r="G59" s="33">
        <v>0.2</v>
      </c>
    </row>
    <row r="60" spans="1:14" ht="32.1" customHeight="1">
      <c r="A60" s="47" t="s">
        <v>95</v>
      </c>
      <c r="B60" s="144">
        <v>0.35</v>
      </c>
      <c r="C60" s="48">
        <v>0.4</v>
      </c>
      <c r="D60" s="48">
        <v>0.43</v>
      </c>
      <c r="E60" s="48">
        <v>0.52</v>
      </c>
      <c r="F60" s="48">
        <v>0.53</v>
      </c>
      <c r="G60" s="49">
        <v>0.56999999999999995</v>
      </c>
    </row>
    <row r="61" spans="1:14" ht="32.1" customHeight="1">
      <c r="A61" s="50" t="s">
        <v>96</v>
      </c>
      <c r="B61" s="59">
        <v>0.38</v>
      </c>
      <c r="C61" s="32">
        <v>1.1499999999999999</v>
      </c>
      <c r="D61" s="32">
        <v>0.95</v>
      </c>
      <c r="E61" s="32">
        <v>0.71</v>
      </c>
      <c r="F61" s="32">
        <v>0.63</v>
      </c>
      <c r="G61" s="33">
        <v>0.5</v>
      </c>
    </row>
    <row r="62" spans="1:14" ht="32.1" customHeight="1">
      <c r="A62" s="50" t="s">
        <v>97</v>
      </c>
      <c r="B62" s="59">
        <v>0.42</v>
      </c>
      <c r="C62" s="32">
        <v>1.17</v>
      </c>
      <c r="D62" s="32">
        <v>0.92</v>
      </c>
      <c r="E62" s="32">
        <v>0.63</v>
      </c>
      <c r="F62" s="32">
        <v>0.5</v>
      </c>
      <c r="G62" s="51">
        <v>0.41</v>
      </c>
    </row>
    <row r="63" spans="1:14" ht="32.1" customHeight="1">
      <c r="A63" s="34" t="s">
        <v>98</v>
      </c>
      <c r="B63" s="59">
        <v>0.33</v>
      </c>
      <c r="C63" s="32">
        <v>1.04</v>
      </c>
      <c r="D63" s="32">
        <v>0.96</v>
      </c>
      <c r="E63" s="32">
        <v>0.77</v>
      </c>
      <c r="F63" s="32">
        <v>0.71</v>
      </c>
      <c r="G63" s="33">
        <v>0.59</v>
      </c>
    </row>
    <row r="64" spans="1:14" ht="32.1" customHeight="1">
      <c r="A64" s="34" t="s">
        <v>99</v>
      </c>
      <c r="B64" s="59">
        <v>0.51</v>
      </c>
      <c r="C64" s="32">
        <v>1.04</v>
      </c>
      <c r="D64" s="32">
        <v>0.54</v>
      </c>
      <c r="E64" s="32">
        <v>0.31</v>
      </c>
      <c r="F64" s="32">
        <v>0.24</v>
      </c>
      <c r="G64" s="33">
        <v>0.18</v>
      </c>
    </row>
    <row r="65" spans="1:12" ht="32.1" customHeight="1">
      <c r="A65" s="115" t="s">
        <v>100</v>
      </c>
      <c r="B65" s="145">
        <v>0.25</v>
      </c>
      <c r="C65" s="52">
        <v>0.22</v>
      </c>
      <c r="D65" s="52">
        <v>0.04</v>
      </c>
      <c r="E65" s="52">
        <v>0.03</v>
      </c>
      <c r="F65" s="52">
        <v>0.03</v>
      </c>
      <c r="G65" s="116">
        <v>0.08</v>
      </c>
    </row>
    <row r="66" spans="1:12" ht="32.1" customHeight="1">
      <c r="A66" s="111" t="s">
        <v>101</v>
      </c>
      <c r="B66" s="142">
        <v>0.28000000000000003</v>
      </c>
      <c r="C66" s="45">
        <v>0.22</v>
      </c>
      <c r="D66" s="45">
        <v>0.17</v>
      </c>
      <c r="E66" s="45">
        <v>0.09</v>
      </c>
      <c r="F66" s="45">
        <v>0.1</v>
      </c>
      <c r="G66" s="112">
        <v>0.11</v>
      </c>
    </row>
    <row r="67" spans="1:12" ht="32.1" customHeight="1">
      <c r="A67" s="111" t="s">
        <v>102</v>
      </c>
      <c r="B67" s="142">
        <v>0.18</v>
      </c>
      <c r="C67" s="45">
        <v>0.12</v>
      </c>
      <c r="D67" s="45">
        <v>0.1</v>
      </c>
      <c r="E67" s="45">
        <v>0.09</v>
      </c>
      <c r="F67" s="45">
        <v>0.08</v>
      </c>
      <c r="G67" s="112">
        <v>7.0000000000000007E-2</v>
      </c>
    </row>
    <row r="68" spans="1:12" ht="32.1" customHeight="1">
      <c r="A68" s="111" t="s">
        <v>103</v>
      </c>
      <c r="B68" s="142">
        <v>0.48</v>
      </c>
      <c r="C68" s="45">
        <v>0.41</v>
      </c>
      <c r="D68" s="45">
        <v>0.56999999999999995</v>
      </c>
      <c r="E68" s="45">
        <v>0.96</v>
      </c>
      <c r="F68" s="45">
        <v>0.89</v>
      </c>
      <c r="G68" s="112">
        <v>0.59</v>
      </c>
    </row>
    <row r="69" spans="1:12" ht="32.1" customHeight="1">
      <c r="A69" s="113" t="s">
        <v>104</v>
      </c>
      <c r="B69" s="143">
        <v>0.12</v>
      </c>
      <c r="C69" s="46">
        <v>0.21</v>
      </c>
      <c r="D69" s="46">
        <v>0.59</v>
      </c>
      <c r="E69" s="46">
        <v>0.74</v>
      </c>
      <c r="F69" s="46">
        <v>0.82</v>
      </c>
      <c r="G69" s="114">
        <v>0.74</v>
      </c>
    </row>
    <row r="70" spans="1:12" s="53" customFormat="1" ht="32.1" customHeight="1">
      <c r="A70" s="34" t="s">
        <v>105</v>
      </c>
      <c r="B70" s="59"/>
      <c r="C70" s="32"/>
      <c r="D70" s="32">
        <v>0.04</v>
      </c>
      <c r="E70" s="32">
        <v>0.05</v>
      </c>
      <c r="F70" s="32">
        <v>0.08</v>
      </c>
      <c r="G70" s="33"/>
      <c r="K70" s="54"/>
      <c r="L70" s="54"/>
    </row>
    <row r="71" spans="1:12" ht="32.1" customHeight="1" thickBot="1">
      <c r="A71" s="47" t="s">
        <v>106</v>
      </c>
      <c r="B71" s="59">
        <v>0.2</v>
      </c>
      <c r="C71" s="32">
        <v>0.62</v>
      </c>
      <c r="D71" s="32">
        <v>1</v>
      </c>
      <c r="E71" s="32">
        <v>0.7</v>
      </c>
      <c r="F71" s="32">
        <v>0.45</v>
      </c>
      <c r="G71" s="33">
        <v>0.43</v>
      </c>
    </row>
    <row r="72" spans="1:12" ht="32.1" customHeight="1" thickBot="1">
      <c r="A72" s="209" t="s">
        <v>107</v>
      </c>
      <c r="B72" s="210"/>
      <c r="C72" s="210"/>
      <c r="D72" s="210"/>
      <c r="E72" s="210"/>
      <c r="F72" s="210"/>
      <c r="G72" s="211"/>
    </row>
    <row r="73" spans="1:12" ht="32.1" customHeight="1">
      <c r="A73" s="55"/>
      <c r="B73" s="146"/>
      <c r="C73" s="56"/>
      <c r="D73" s="56"/>
      <c r="E73" s="56"/>
      <c r="F73" s="56"/>
      <c r="G73" s="57"/>
    </row>
    <row r="74" spans="1:12" ht="32.1" customHeight="1">
      <c r="A74" s="55" t="s">
        <v>108</v>
      </c>
      <c r="B74" s="146">
        <v>0.52</v>
      </c>
      <c r="C74" s="56">
        <v>0.43</v>
      </c>
      <c r="D74" s="56">
        <v>0.68</v>
      </c>
      <c r="E74" s="56">
        <v>0.95</v>
      </c>
      <c r="F74" s="56">
        <v>0.82</v>
      </c>
      <c r="G74" s="57">
        <v>0.74</v>
      </c>
    </row>
    <row r="75" spans="1:12" ht="32.1" customHeight="1">
      <c r="A75" s="34" t="s">
        <v>109</v>
      </c>
      <c r="B75" s="59">
        <v>0.1</v>
      </c>
      <c r="C75" s="32">
        <v>0.45</v>
      </c>
      <c r="D75" s="32">
        <v>0.85</v>
      </c>
      <c r="E75" s="32">
        <v>0.7</v>
      </c>
      <c r="F75" s="32">
        <v>0.6</v>
      </c>
      <c r="G75" s="33">
        <v>0.5</v>
      </c>
    </row>
    <row r="76" spans="1:12" ht="32.1" customHeight="1">
      <c r="A76" s="34" t="s">
        <v>110</v>
      </c>
      <c r="B76" s="59">
        <v>0.37</v>
      </c>
      <c r="C76" s="32">
        <v>0.4</v>
      </c>
      <c r="D76" s="32">
        <v>0.62</v>
      </c>
      <c r="E76" s="32">
        <v>0.82</v>
      </c>
      <c r="F76" s="32">
        <v>0.86</v>
      </c>
      <c r="G76" s="33">
        <v>0.88</v>
      </c>
    </row>
    <row r="77" spans="1:12" ht="32.1" customHeight="1">
      <c r="A77" s="47" t="s">
        <v>111</v>
      </c>
      <c r="B77" s="144">
        <v>0.08</v>
      </c>
      <c r="C77" s="48">
        <v>0.18</v>
      </c>
      <c r="D77" s="48">
        <v>0.37</v>
      </c>
      <c r="E77" s="48">
        <v>0.75</v>
      </c>
      <c r="F77" s="48">
        <v>0.61</v>
      </c>
      <c r="G77" s="49">
        <v>0.77</v>
      </c>
    </row>
    <row r="78" spans="1:12" ht="32.1" customHeight="1">
      <c r="A78" s="47" t="s">
        <v>112</v>
      </c>
      <c r="B78" s="144">
        <v>0.11</v>
      </c>
      <c r="C78" s="48">
        <v>0.24</v>
      </c>
      <c r="D78" s="48">
        <v>0.66</v>
      </c>
      <c r="E78" s="48">
        <v>0.68</v>
      </c>
      <c r="F78" s="48">
        <v>0.66</v>
      </c>
      <c r="G78" s="49">
        <v>0.76</v>
      </c>
    </row>
    <row r="79" spans="1:12" ht="32.1" customHeight="1">
      <c r="A79" s="47" t="s">
        <v>113</v>
      </c>
      <c r="B79" s="144">
        <v>0.27</v>
      </c>
      <c r="C79" s="48">
        <v>0.73</v>
      </c>
      <c r="D79" s="48">
        <v>1.05</v>
      </c>
      <c r="E79" s="48">
        <v>1.05</v>
      </c>
      <c r="F79" s="48">
        <v>0.88</v>
      </c>
      <c r="G79" s="49">
        <v>0.7</v>
      </c>
    </row>
    <row r="80" spans="1:12" ht="32.1" customHeight="1">
      <c r="A80" s="47" t="s">
        <v>114</v>
      </c>
      <c r="B80" s="144">
        <v>0.63</v>
      </c>
      <c r="C80" s="48">
        <v>0.84</v>
      </c>
      <c r="D80" s="48">
        <v>0.97</v>
      </c>
      <c r="E80" s="48">
        <v>1.04</v>
      </c>
      <c r="F80" s="48">
        <v>1.01</v>
      </c>
      <c r="G80" s="49">
        <v>0.92</v>
      </c>
    </row>
    <row r="81" spans="1:12" ht="32.1" customHeight="1">
      <c r="A81" s="34" t="s">
        <v>115</v>
      </c>
      <c r="B81" s="59">
        <v>0.72</v>
      </c>
      <c r="C81" s="32">
        <v>0.51</v>
      </c>
      <c r="D81" s="32">
        <v>0.65</v>
      </c>
      <c r="E81" s="32">
        <v>0.8</v>
      </c>
      <c r="F81" s="32">
        <v>0.6</v>
      </c>
      <c r="G81" s="33">
        <v>0.5</v>
      </c>
    </row>
    <row r="82" spans="1:12" ht="32.1" customHeight="1">
      <c r="A82" s="34" t="s">
        <v>116</v>
      </c>
      <c r="B82" s="59">
        <v>0.26</v>
      </c>
      <c r="C82" s="32">
        <v>0.72</v>
      </c>
      <c r="D82" s="32">
        <v>0.54</v>
      </c>
      <c r="E82" s="32">
        <v>0.42</v>
      </c>
      <c r="F82" s="32">
        <v>0.63</v>
      </c>
      <c r="G82" s="33">
        <v>0.51</v>
      </c>
    </row>
    <row r="83" spans="1:12" ht="32.1" customHeight="1">
      <c r="A83" s="34" t="s">
        <v>117</v>
      </c>
      <c r="B83" s="59">
        <v>0.04</v>
      </c>
      <c r="C83" s="32">
        <v>0.05</v>
      </c>
      <c r="D83" s="32">
        <v>0.06</v>
      </c>
      <c r="E83" s="32">
        <v>7.0000000000000007E-2</v>
      </c>
      <c r="F83" s="32">
        <v>0.06</v>
      </c>
      <c r="G83" s="33">
        <v>7.0000000000000007E-2</v>
      </c>
    </row>
    <row r="84" spans="1:12" ht="32.1" customHeight="1">
      <c r="A84" s="34" t="s">
        <v>118</v>
      </c>
      <c r="B84" s="58">
        <v>0.5</v>
      </c>
      <c r="C84" s="59">
        <v>0.85</v>
      </c>
      <c r="D84" s="59">
        <v>0.95</v>
      </c>
      <c r="E84" s="59">
        <v>0.95</v>
      </c>
      <c r="F84" s="59">
        <v>1</v>
      </c>
      <c r="G84" s="60">
        <v>1</v>
      </c>
    </row>
    <row r="85" spans="1:12" ht="32.1" customHeight="1">
      <c r="A85" s="34" t="s">
        <v>119</v>
      </c>
      <c r="B85" s="58">
        <v>0.4</v>
      </c>
      <c r="C85" s="59">
        <v>0.6</v>
      </c>
      <c r="D85" s="59">
        <v>0.6</v>
      </c>
      <c r="E85" s="59">
        <v>0.75</v>
      </c>
      <c r="F85" s="59">
        <v>0.9</v>
      </c>
      <c r="G85" s="60">
        <v>1</v>
      </c>
    </row>
    <row r="86" spans="1:12" ht="32.1" customHeight="1">
      <c r="A86" s="34" t="s">
        <v>13</v>
      </c>
      <c r="B86" s="59">
        <v>0.01</v>
      </c>
      <c r="C86" s="32">
        <v>0.01</v>
      </c>
      <c r="D86" s="32">
        <v>0.02</v>
      </c>
      <c r="E86" s="32">
        <v>0.03</v>
      </c>
      <c r="F86" s="32">
        <v>0.04</v>
      </c>
      <c r="G86" s="33">
        <v>0.04</v>
      </c>
    </row>
    <row r="87" spans="1:12" ht="32.1" customHeight="1">
      <c r="A87" s="34" t="s">
        <v>120</v>
      </c>
      <c r="B87" s="59">
        <v>0.4</v>
      </c>
      <c r="C87" s="32">
        <v>0.5</v>
      </c>
      <c r="D87" s="32">
        <v>0.5</v>
      </c>
      <c r="E87" s="32">
        <v>0.5</v>
      </c>
      <c r="F87" s="32">
        <v>0.5</v>
      </c>
      <c r="G87" s="33">
        <v>0.3</v>
      </c>
    </row>
    <row r="88" spans="1:12" ht="32.1" customHeight="1">
      <c r="A88" s="34" t="s">
        <v>121</v>
      </c>
      <c r="B88" s="59">
        <v>0.4</v>
      </c>
      <c r="C88" s="32">
        <v>0.9</v>
      </c>
      <c r="D88" s="32">
        <v>1</v>
      </c>
      <c r="E88" s="32">
        <v>0.9</v>
      </c>
      <c r="F88" s="32">
        <v>1</v>
      </c>
      <c r="G88" s="33">
        <v>0.95</v>
      </c>
    </row>
    <row r="89" spans="1:12" ht="32.1" customHeight="1">
      <c r="A89" s="34" t="s">
        <v>122</v>
      </c>
      <c r="B89" s="59">
        <v>4</v>
      </c>
      <c r="C89" s="32">
        <v>0.9</v>
      </c>
      <c r="D89" s="32">
        <v>0.85</v>
      </c>
      <c r="E89" s="32">
        <v>0.9</v>
      </c>
      <c r="F89" s="32">
        <v>0.85</v>
      </c>
      <c r="G89" s="33">
        <v>0.9</v>
      </c>
    </row>
    <row r="90" spans="1:12" ht="32.1" customHeight="1">
      <c r="A90" s="34" t="s">
        <v>123</v>
      </c>
      <c r="B90" s="59">
        <v>0.45</v>
      </c>
      <c r="C90" s="32">
        <v>1</v>
      </c>
      <c r="D90" s="32">
        <v>1</v>
      </c>
      <c r="E90" s="32">
        <v>1</v>
      </c>
      <c r="F90" s="32">
        <v>1</v>
      </c>
      <c r="G90" s="33">
        <v>1</v>
      </c>
    </row>
    <row r="91" spans="1:12" ht="32.1" customHeight="1">
      <c r="A91" s="47" t="s">
        <v>124</v>
      </c>
      <c r="B91" s="144">
        <v>0.35</v>
      </c>
      <c r="C91" s="48">
        <v>0.7</v>
      </c>
      <c r="D91" s="48">
        <v>0.75</v>
      </c>
      <c r="E91" s="48">
        <v>0.45</v>
      </c>
      <c r="F91" s="48">
        <v>0.3</v>
      </c>
      <c r="G91" s="49">
        <v>0.25</v>
      </c>
    </row>
    <row r="92" spans="1:12" ht="32.1" customHeight="1">
      <c r="A92" s="61" t="s">
        <v>125</v>
      </c>
      <c r="B92" s="59">
        <v>0.55000000000000004</v>
      </c>
      <c r="C92" s="32">
        <v>0.6</v>
      </c>
      <c r="D92" s="32">
        <v>0.65</v>
      </c>
      <c r="E92" s="32">
        <v>0.4</v>
      </c>
      <c r="F92" s="32">
        <v>0.3</v>
      </c>
      <c r="G92" s="33">
        <v>0.3</v>
      </c>
    </row>
    <row r="93" spans="1:12" ht="32.1" customHeight="1">
      <c r="A93" s="47" t="s">
        <v>126</v>
      </c>
      <c r="B93" s="59">
        <v>0.2</v>
      </c>
      <c r="C93" s="32">
        <v>0.62</v>
      </c>
      <c r="D93" s="32">
        <v>1</v>
      </c>
      <c r="E93" s="32">
        <v>0.7</v>
      </c>
      <c r="F93" s="32">
        <v>0.45</v>
      </c>
      <c r="G93" s="33">
        <v>0.43</v>
      </c>
    </row>
    <row r="94" spans="1:12" ht="32.1" customHeight="1">
      <c r="A94" s="61" t="s">
        <v>127</v>
      </c>
      <c r="B94" s="59">
        <v>0.31</v>
      </c>
      <c r="C94" s="32">
        <v>0.68</v>
      </c>
      <c r="D94" s="32">
        <v>0.98</v>
      </c>
      <c r="E94" s="32">
        <v>0.85</v>
      </c>
      <c r="F94" s="32">
        <v>0.79</v>
      </c>
      <c r="G94" s="33">
        <v>0.63</v>
      </c>
      <c r="K94" s="27"/>
      <c r="L94" s="27"/>
    </row>
    <row r="95" spans="1:12" ht="32.1" customHeight="1">
      <c r="A95" s="50" t="s">
        <v>128</v>
      </c>
      <c r="B95" s="59">
        <v>0.61</v>
      </c>
      <c r="C95" s="32">
        <v>0.75</v>
      </c>
      <c r="D95" s="32">
        <v>0.73</v>
      </c>
      <c r="E95" s="32">
        <v>0.7</v>
      </c>
      <c r="F95" s="32">
        <v>0.76</v>
      </c>
      <c r="G95" s="33">
        <v>0.67</v>
      </c>
      <c r="K95" s="27"/>
      <c r="L95" s="27"/>
    </row>
    <row r="96" spans="1:12" ht="32.1" customHeight="1">
      <c r="A96" s="61" t="s">
        <v>129</v>
      </c>
      <c r="B96" s="144">
        <v>0.15</v>
      </c>
      <c r="C96" s="48">
        <v>0.15</v>
      </c>
      <c r="D96" s="48">
        <v>0.15</v>
      </c>
      <c r="E96" s="48">
        <v>0.18</v>
      </c>
      <c r="F96" s="48">
        <v>0.17</v>
      </c>
      <c r="G96" s="49">
        <v>0.17</v>
      </c>
      <c r="K96" s="27"/>
      <c r="L96" s="27"/>
    </row>
    <row r="97" spans="1:12" ht="32.1" customHeight="1">
      <c r="A97" s="34" t="s">
        <v>130</v>
      </c>
      <c r="B97" s="144">
        <v>0.71666666666666701</v>
      </c>
      <c r="C97" s="48">
        <v>0.76666666666666705</v>
      </c>
      <c r="D97" s="48">
        <v>0.8</v>
      </c>
      <c r="E97" s="48">
        <v>0.9</v>
      </c>
      <c r="F97" s="48">
        <v>0.9</v>
      </c>
      <c r="G97" s="49">
        <v>0.96666666666666701</v>
      </c>
      <c r="K97" s="27"/>
      <c r="L97" s="27"/>
    </row>
    <row r="98" spans="1:12" ht="32.1" customHeight="1" thickBot="1">
      <c r="A98" s="117" t="s">
        <v>131</v>
      </c>
      <c r="B98" s="147">
        <v>0.35</v>
      </c>
      <c r="C98" s="62">
        <v>0.7</v>
      </c>
      <c r="D98" s="62">
        <v>0.9</v>
      </c>
      <c r="E98" s="62">
        <v>0.85</v>
      </c>
      <c r="F98" s="62">
        <v>0.95</v>
      </c>
      <c r="G98" s="63">
        <v>0.95</v>
      </c>
      <c r="K98" s="27"/>
      <c r="L98" s="27"/>
    </row>
    <row r="99" spans="1:12" ht="32.1" customHeight="1" thickBot="1">
      <c r="A99" s="209" t="s">
        <v>132</v>
      </c>
      <c r="B99" s="210"/>
      <c r="C99" s="210"/>
      <c r="D99" s="210"/>
      <c r="E99" s="210"/>
      <c r="F99" s="210"/>
      <c r="G99" s="211"/>
      <c r="K99" s="27"/>
      <c r="L99" s="27"/>
    </row>
    <row r="100" spans="1:12" ht="32.1" customHeight="1">
      <c r="A100" s="28"/>
      <c r="B100" s="138"/>
      <c r="C100" s="29"/>
      <c r="D100" s="29"/>
      <c r="E100" s="29"/>
      <c r="F100" s="29"/>
      <c r="G100" s="30"/>
      <c r="K100" s="27"/>
      <c r="L100" s="27"/>
    </row>
    <row r="101" spans="1:12" ht="32.1" customHeight="1">
      <c r="A101" s="74" t="s">
        <v>133</v>
      </c>
      <c r="B101" s="104">
        <v>0.1</v>
      </c>
      <c r="C101" s="104">
        <v>0.1</v>
      </c>
      <c r="D101" s="104">
        <v>0.1</v>
      </c>
      <c r="E101" s="104">
        <v>0.15</v>
      </c>
      <c r="F101" s="104">
        <v>0.15</v>
      </c>
      <c r="G101" s="105">
        <v>0.15</v>
      </c>
      <c r="K101" s="27"/>
      <c r="L101" s="27"/>
    </row>
    <row r="102" spans="1:12" ht="32.1" customHeight="1">
      <c r="A102" s="34" t="s">
        <v>134</v>
      </c>
      <c r="B102" s="59">
        <v>0.2</v>
      </c>
      <c r="C102" s="32">
        <v>0.3</v>
      </c>
      <c r="D102" s="32">
        <v>0.39</v>
      </c>
      <c r="E102" s="32">
        <v>0.43</v>
      </c>
      <c r="F102" s="32">
        <v>0.47</v>
      </c>
      <c r="G102" s="33">
        <v>0.47</v>
      </c>
      <c r="K102" s="27"/>
      <c r="L102" s="27"/>
    </row>
    <row r="103" spans="1:12" ht="32.1" customHeight="1">
      <c r="A103" s="34" t="s">
        <v>135</v>
      </c>
      <c r="B103" s="59">
        <v>0.19</v>
      </c>
      <c r="C103" s="32">
        <v>0.2</v>
      </c>
      <c r="D103" s="32">
        <v>0.33</v>
      </c>
      <c r="E103" s="32">
        <v>0.38</v>
      </c>
      <c r="F103" s="32">
        <v>0.42</v>
      </c>
      <c r="G103" s="33">
        <v>0.4</v>
      </c>
      <c r="K103" s="27"/>
      <c r="L103" s="27"/>
    </row>
    <row r="104" spans="1:12" ht="32.1" customHeight="1">
      <c r="A104" s="34" t="s">
        <v>136</v>
      </c>
      <c r="B104" s="59">
        <v>0.17</v>
      </c>
      <c r="C104" s="32">
        <v>0.4</v>
      </c>
      <c r="D104" s="32">
        <v>0.42</v>
      </c>
      <c r="E104" s="32">
        <v>0.42</v>
      </c>
      <c r="F104" s="32">
        <v>0.33</v>
      </c>
      <c r="G104" s="33">
        <v>0.26</v>
      </c>
      <c r="K104" s="27"/>
      <c r="L104" s="27"/>
    </row>
    <row r="105" spans="1:12" ht="32.1" customHeight="1">
      <c r="A105" s="34" t="s">
        <v>137</v>
      </c>
      <c r="B105" s="59">
        <v>0.28000000000000003</v>
      </c>
      <c r="C105" s="32">
        <v>0.3</v>
      </c>
      <c r="D105" s="32">
        <v>0.42</v>
      </c>
      <c r="E105" s="32">
        <v>0.45</v>
      </c>
      <c r="F105" s="32">
        <v>0.45</v>
      </c>
      <c r="G105" s="33">
        <v>0.48</v>
      </c>
      <c r="K105" s="27"/>
      <c r="L105" s="27"/>
    </row>
    <row r="106" spans="1:12" ht="32.1" customHeight="1">
      <c r="A106" s="34" t="s">
        <v>138</v>
      </c>
      <c r="B106" s="59">
        <v>0.2</v>
      </c>
      <c r="C106" s="32">
        <v>0.33</v>
      </c>
      <c r="D106" s="32">
        <v>0.38</v>
      </c>
      <c r="E106" s="32">
        <v>0.46</v>
      </c>
      <c r="F106" s="32">
        <v>0.4</v>
      </c>
      <c r="G106" s="33">
        <v>0.04</v>
      </c>
      <c r="K106" s="27"/>
      <c r="L106" s="27"/>
    </row>
    <row r="107" spans="1:12" ht="32.1" customHeight="1">
      <c r="A107" s="34" t="s">
        <v>139</v>
      </c>
      <c r="B107" s="59">
        <v>0.2</v>
      </c>
      <c r="C107" s="32">
        <v>0.25</v>
      </c>
      <c r="D107" s="32">
        <v>0.31</v>
      </c>
      <c r="E107" s="32">
        <v>0.35</v>
      </c>
      <c r="F107" s="32">
        <v>0.33</v>
      </c>
      <c r="G107" s="33">
        <v>0.35</v>
      </c>
      <c r="K107" s="27"/>
      <c r="L107" s="27"/>
    </row>
    <row r="108" spans="1:12" ht="32.1" customHeight="1">
      <c r="A108" s="34" t="s">
        <v>140</v>
      </c>
      <c r="B108" s="59">
        <v>0.14000000000000001</v>
      </c>
      <c r="C108" s="32">
        <v>0.23</v>
      </c>
      <c r="D108" s="32">
        <v>0.35</v>
      </c>
      <c r="E108" s="32">
        <v>0.39</v>
      </c>
      <c r="F108" s="32">
        <v>0.3</v>
      </c>
      <c r="G108" s="33">
        <v>0.28000000000000003</v>
      </c>
      <c r="K108" s="27"/>
      <c r="L108" s="27"/>
    </row>
    <row r="109" spans="1:12" ht="32.1" customHeight="1">
      <c r="A109" s="34" t="s">
        <v>141</v>
      </c>
      <c r="B109" s="59">
        <v>0.15</v>
      </c>
      <c r="C109" s="32">
        <v>0.2</v>
      </c>
      <c r="D109" s="32">
        <v>0.3</v>
      </c>
      <c r="E109" s="32">
        <v>0.4</v>
      </c>
      <c r="F109" s="32">
        <v>0.5</v>
      </c>
      <c r="G109" s="33">
        <v>0.6</v>
      </c>
      <c r="K109" s="27"/>
      <c r="L109" s="27"/>
    </row>
    <row r="110" spans="1:12" ht="32.1" customHeight="1">
      <c r="A110" s="34" t="s">
        <v>142</v>
      </c>
      <c r="B110" s="59">
        <v>0.03</v>
      </c>
      <c r="C110" s="32">
        <v>0.04</v>
      </c>
      <c r="D110" s="32">
        <v>0.04</v>
      </c>
      <c r="E110" s="32">
        <v>0.05</v>
      </c>
      <c r="F110" s="32">
        <v>0.05</v>
      </c>
      <c r="G110" s="33">
        <v>0.06</v>
      </c>
      <c r="K110" s="27"/>
      <c r="L110" s="27"/>
    </row>
    <row r="111" spans="1:12" ht="32.1" customHeight="1">
      <c r="A111" s="34" t="s">
        <v>143</v>
      </c>
      <c r="B111" s="59">
        <v>0.25</v>
      </c>
      <c r="C111" s="32">
        <v>0.31</v>
      </c>
      <c r="D111" s="32">
        <v>0.33</v>
      </c>
      <c r="E111" s="32">
        <v>0.34</v>
      </c>
      <c r="F111" s="32">
        <v>0.35</v>
      </c>
      <c r="G111" s="33">
        <v>0.32</v>
      </c>
      <c r="K111" s="27"/>
      <c r="L111" s="27"/>
    </row>
    <row r="112" spans="1:12" ht="32.1" customHeight="1">
      <c r="A112" s="34" t="s">
        <v>144</v>
      </c>
      <c r="B112" s="59">
        <v>0.25</v>
      </c>
      <c r="C112" s="32">
        <v>0.32</v>
      </c>
      <c r="D112" s="32">
        <v>0.28000000000000003</v>
      </c>
      <c r="E112" s="32">
        <v>0.31</v>
      </c>
      <c r="F112" s="32">
        <v>0.33</v>
      </c>
      <c r="G112" s="33">
        <v>0.3</v>
      </c>
    </row>
    <row r="113" spans="1:7" ht="32.1" customHeight="1">
      <c r="A113" s="34" t="s">
        <v>145</v>
      </c>
      <c r="B113" s="59">
        <v>0.15</v>
      </c>
      <c r="C113" s="32">
        <v>0.13</v>
      </c>
      <c r="D113" s="32">
        <v>0.15</v>
      </c>
      <c r="E113" s="32">
        <v>0.12</v>
      </c>
      <c r="F113" s="32">
        <v>0.06</v>
      </c>
      <c r="G113" s="33">
        <v>0.06</v>
      </c>
    </row>
    <row r="114" spans="1:7" ht="32.1" customHeight="1">
      <c r="A114" s="34" t="s">
        <v>146</v>
      </c>
      <c r="B114" s="59">
        <v>0.14000000000000001</v>
      </c>
      <c r="C114" s="32">
        <v>0.23</v>
      </c>
      <c r="D114" s="32">
        <v>0.35</v>
      </c>
      <c r="E114" s="32">
        <v>0.39</v>
      </c>
      <c r="F114" s="32">
        <v>0.5</v>
      </c>
      <c r="G114" s="33">
        <v>0.55000000000000004</v>
      </c>
    </row>
    <row r="115" spans="1:7" ht="32.1" customHeight="1">
      <c r="A115" s="34" t="s">
        <v>147</v>
      </c>
      <c r="B115" s="59">
        <v>0.15</v>
      </c>
      <c r="C115" s="32">
        <v>0.2</v>
      </c>
      <c r="D115" s="32">
        <v>0.25</v>
      </c>
      <c r="E115" s="32">
        <v>0.3</v>
      </c>
      <c r="F115" s="32">
        <v>0.25</v>
      </c>
      <c r="G115" s="33">
        <v>0.2</v>
      </c>
    </row>
    <row r="116" spans="1:7" ht="32.1" customHeight="1">
      <c r="A116" s="34" t="s">
        <v>148</v>
      </c>
      <c r="B116" s="59">
        <v>0.2</v>
      </c>
      <c r="C116" s="32">
        <v>0.25</v>
      </c>
      <c r="D116" s="32">
        <v>0.35</v>
      </c>
      <c r="E116" s="32">
        <v>0.4</v>
      </c>
      <c r="F116" s="32">
        <v>0.3</v>
      </c>
      <c r="G116" s="33">
        <v>0.3</v>
      </c>
    </row>
    <row r="117" spans="1:7" ht="32.1" customHeight="1">
      <c r="A117" s="34" t="s">
        <v>149</v>
      </c>
      <c r="B117" s="59">
        <v>0.2</v>
      </c>
      <c r="C117" s="32">
        <v>0.2</v>
      </c>
      <c r="D117" s="32">
        <v>0.2</v>
      </c>
      <c r="E117" s="32">
        <v>0.18</v>
      </c>
      <c r="F117" s="32">
        <v>0.17</v>
      </c>
      <c r="G117" s="33">
        <v>0.17</v>
      </c>
    </row>
    <row r="118" spans="1:7" ht="32.1" customHeight="1" thickBot="1">
      <c r="A118" s="34" t="s">
        <v>150</v>
      </c>
      <c r="B118" s="59">
        <v>0.4</v>
      </c>
      <c r="C118" s="32">
        <v>0.6</v>
      </c>
      <c r="D118" s="32">
        <v>0.8</v>
      </c>
      <c r="E118" s="32">
        <v>0.88</v>
      </c>
      <c r="F118" s="32">
        <v>0.82</v>
      </c>
      <c r="G118" s="33">
        <v>0.7</v>
      </c>
    </row>
    <row r="119" spans="1:7" ht="32.1" customHeight="1" thickBot="1">
      <c r="A119" s="209" t="s">
        <v>151</v>
      </c>
      <c r="B119" s="210"/>
      <c r="C119" s="210"/>
      <c r="D119" s="210"/>
      <c r="E119" s="210"/>
      <c r="F119" s="210"/>
      <c r="G119" s="211"/>
    </row>
    <row r="120" spans="1:7" ht="32.1" customHeight="1">
      <c r="A120" s="28"/>
      <c r="B120" s="138"/>
      <c r="C120" s="29"/>
      <c r="D120" s="29"/>
      <c r="E120" s="29"/>
      <c r="F120" s="29"/>
      <c r="G120" s="30"/>
    </row>
    <row r="121" spans="1:7" ht="32.1" customHeight="1">
      <c r="A121" s="69" t="s">
        <v>152</v>
      </c>
      <c r="B121" s="59">
        <v>0.05</v>
      </c>
      <c r="C121" s="32">
        <v>0.08</v>
      </c>
      <c r="D121" s="32">
        <v>0.02</v>
      </c>
      <c r="E121" s="32">
        <v>0.03</v>
      </c>
      <c r="F121" s="32">
        <v>0.04</v>
      </c>
      <c r="G121" s="33">
        <v>0.04</v>
      </c>
    </row>
    <row r="122" spans="1:7" ht="32.1" customHeight="1">
      <c r="A122" s="31" t="s">
        <v>153</v>
      </c>
      <c r="B122" s="59">
        <v>0.02</v>
      </c>
      <c r="C122" s="32">
        <v>0.04</v>
      </c>
      <c r="D122" s="32">
        <v>0.05</v>
      </c>
      <c r="E122" s="32">
        <v>0.05</v>
      </c>
      <c r="F122" s="32">
        <v>0.05</v>
      </c>
      <c r="G122" s="33">
        <v>0.05</v>
      </c>
    </row>
    <row r="123" spans="1:7" ht="32.1" customHeight="1">
      <c r="A123" s="50" t="s">
        <v>154</v>
      </c>
      <c r="B123" s="148">
        <v>0.01</v>
      </c>
      <c r="C123" s="64">
        <v>0.01</v>
      </c>
      <c r="D123" s="64">
        <v>0.01</v>
      </c>
      <c r="E123" s="64">
        <v>0.01</v>
      </c>
      <c r="F123" s="64">
        <v>0.02</v>
      </c>
      <c r="G123" s="118">
        <v>0.03</v>
      </c>
    </row>
    <row r="124" spans="1:7" ht="32.1" customHeight="1">
      <c r="A124" s="65" t="s">
        <v>15</v>
      </c>
      <c r="B124" s="68">
        <v>0.01</v>
      </c>
      <c r="C124" s="66">
        <v>0.01</v>
      </c>
      <c r="D124" s="66">
        <v>0.02</v>
      </c>
      <c r="E124" s="66">
        <v>0.03</v>
      </c>
      <c r="F124" s="66">
        <v>0.04</v>
      </c>
      <c r="G124" s="67">
        <v>0.04</v>
      </c>
    </row>
    <row r="125" spans="1:7" ht="32.1" customHeight="1">
      <c r="A125" s="65" t="s">
        <v>155</v>
      </c>
      <c r="B125" s="68">
        <v>0.02</v>
      </c>
      <c r="C125" s="66">
        <v>0.02</v>
      </c>
      <c r="D125" s="66">
        <v>0.04</v>
      </c>
      <c r="E125" s="66">
        <v>0.03</v>
      </c>
      <c r="F125" s="66">
        <v>0.02</v>
      </c>
      <c r="G125" s="67">
        <v>0.02</v>
      </c>
    </row>
    <row r="126" spans="1:7" ht="32.1" customHeight="1">
      <c r="A126" s="65" t="s">
        <v>156</v>
      </c>
      <c r="B126" s="68">
        <v>0.02</v>
      </c>
      <c r="C126" s="66">
        <v>0.03</v>
      </c>
      <c r="D126" s="66">
        <v>0.04</v>
      </c>
      <c r="E126" s="66">
        <v>0.04</v>
      </c>
      <c r="F126" s="66">
        <v>0.03</v>
      </c>
      <c r="G126" s="67">
        <v>0.03</v>
      </c>
    </row>
    <row r="127" spans="1:7" ht="32.1" customHeight="1">
      <c r="A127" s="34" t="s">
        <v>157</v>
      </c>
      <c r="B127" s="59">
        <v>0.02</v>
      </c>
      <c r="C127" s="32">
        <v>0.02</v>
      </c>
      <c r="D127" s="32">
        <v>0.04</v>
      </c>
      <c r="E127" s="32">
        <v>0.03</v>
      </c>
      <c r="F127" s="32">
        <v>0.02</v>
      </c>
      <c r="G127" s="33">
        <v>0.02</v>
      </c>
    </row>
    <row r="128" spans="1:7" ht="32.1" customHeight="1">
      <c r="A128" s="50" t="s">
        <v>158</v>
      </c>
      <c r="B128" s="68"/>
      <c r="C128" s="66">
        <v>2.2000000000000002</v>
      </c>
      <c r="D128" s="66">
        <v>2.4</v>
      </c>
      <c r="E128" s="66">
        <v>2.4</v>
      </c>
      <c r="F128" s="66">
        <v>2.6</v>
      </c>
      <c r="G128" s="67"/>
    </row>
    <row r="129" spans="1:7" ht="32.1" customHeight="1">
      <c r="A129" s="65" t="s">
        <v>159</v>
      </c>
      <c r="B129" s="68"/>
      <c r="C129" s="64">
        <v>0.09</v>
      </c>
      <c r="D129" s="64">
        <v>0.13</v>
      </c>
      <c r="E129" s="64">
        <v>0.19</v>
      </c>
      <c r="F129" s="64">
        <v>0.25</v>
      </c>
      <c r="G129" s="67"/>
    </row>
    <row r="130" spans="1:7" ht="32.1" customHeight="1">
      <c r="A130" s="65" t="s">
        <v>160</v>
      </c>
      <c r="B130" s="68"/>
      <c r="C130" s="66">
        <v>0.08</v>
      </c>
      <c r="D130" s="66">
        <v>0.09</v>
      </c>
      <c r="E130" s="66">
        <v>0.1</v>
      </c>
      <c r="F130" s="66">
        <v>0.12</v>
      </c>
      <c r="G130" s="67"/>
    </row>
    <row r="131" spans="1:7" ht="32.1" customHeight="1">
      <c r="A131" s="65" t="s">
        <v>161</v>
      </c>
      <c r="B131" s="68"/>
      <c r="C131" s="66">
        <v>0.1</v>
      </c>
      <c r="D131" s="64">
        <v>0.12</v>
      </c>
      <c r="E131" s="64">
        <v>0.04</v>
      </c>
      <c r="F131" s="64">
        <v>0.04</v>
      </c>
      <c r="G131" s="67"/>
    </row>
    <row r="132" spans="1:7" ht="32.1" customHeight="1">
      <c r="A132" s="65" t="s">
        <v>162</v>
      </c>
      <c r="B132" s="68"/>
      <c r="C132" s="66"/>
      <c r="D132" s="64">
        <v>0.12</v>
      </c>
      <c r="E132" s="64">
        <v>0.04</v>
      </c>
      <c r="F132" s="64">
        <v>0.04</v>
      </c>
      <c r="G132" s="67"/>
    </row>
    <row r="133" spans="1:7" ht="32.1" customHeight="1">
      <c r="A133" s="50" t="s">
        <v>163</v>
      </c>
      <c r="B133" s="68"/>
      <c r="C133" s="66">
        <v>0.01</v>
      </c>
      <c r="D133" s="66">
        <v>0.01</v>
      </c>
      <c r="E133" s="68">
        <v>0.01</v>
      </c>
      <c r="F133" s="68">
        <v>0.01</v>
      </c>
      <c r="G133" s="67"/>
    </row>
    <row r="134" spans="1:7" ht="32.1" customHeight="1">
      <c r="A134" s="65" t="s">
        <v>164</v>
      </c>
      <c r="B134" s="68"/>
      <c r="C134" s="64">
        <v>0.1</v>
      </c>
      <c r="D134" s="64">
        <v>0.25</v>
      </c>
      <c r="E134" s="64">
        <v>0.4</v>
      </c>
      <c r="F134" s="64">
        <v>0.6</v>
      </c>
      <c r="G134" s="67"/>
    </row>
    <row r="135" spans="1:7" ht="32.1" customHeight="1">
      <c r="A135" s="34" t="s">
        <v>165</v>
      </c>
      <c r="B135" s="59">
        <v>0.14000000000000001</v>
      </c>
      <c r="C135" s="32">
        <v>0.32</v>
      </c>
      <c r="D135" s="32">
        <v>0.45</v>
      </c>
      <c r="E135" s="32">
        <v>0.45</v>
      </c>
      <c r="F135" s="32">
        <v>0.4</v>
      </c>
      <c r="G135" s="33">
        <v>0.35</v>
      </c>
    </row>
    <row r="136" spans="1:7" ht="32.1" customHeight="1">
      <c r="A136" s="50" t="s">
        <v>166</v>
      </c>
      <c r="B136" s="68"/>
      <c r="C136" s="66">
        <v>0.2</v>
      </c>
      <c r="D136" s="66">
        <v>0.35</v>
      </c>
      <c r="E136" s="68">
        <v>0.45</v>
      </c>
      <c r="F136" s="68">
        <v>0.65</v>
      </c>
      <c r="G136" s="67"/>
    </row>
    <row r="137" spans="1:7" ht="32.1" customHeight="1">
      <c r="A137" s="50" t="s">
        <v>167</v>
      </c>
      <c r="B137" s="68"/>
      <c r="C137" s="66">
        <v>0.03</v>
      </c>
      <c r="D137" s="66">
        <v>0.1</v>
      </c>
      <c r="E137" s="68">
        <v>0.25</v>
      </c>
      <c r="F137" s="68">
        <v>0.4</v>
      </c>
      <c r="G137" s="67"/>
    </row>
    <row r="138" spans="1:7" ht="32.1" customHeight="1">
      <c r="A138" s="65" t="s">
        <v>168</v>
      </c>
      <c r="B138" s="68"/>
      <c r="C138" s="66">
        <v>0.08</v>
      </c>
      <c r="D138" s="66">
        <v>0.21</v>
      </c>
      <c r="E138" s="66">
        <v>0.26</v>
      </c>
      <c r="F138" s="66">
        <v>0.27</v>
      </c>
      <c r="G138" s="67"/>
    </row>
    <row r="139" spans="1:7" ht="32.1" customHeight="1">
      <c r="A139" s="65" t="s">
        <v>169</v>
      </c>
      <c r="B139" s="68"/>
      <c r="C139" s="66">
        <v>0.14000000000000001</v>
      </c>
      <c r="D139" s="66">
        <v>0.37</v>
      </c>
      <c r="E139" s="66">
        <v>0.43</v>
      </c>
      <c r="F139" s="66">
        <v>0.27</v>
      </c>
      <c r="G139" s="67"/>
    </row>
    <row r="140" spans="1:7" ht="32.1" customHeight="1">
      <c r="A140" s="69" t="s">
        <v>170</v>
      </c>
      <c r="B140" s="148"/>
      <c r="C140" s="64">
        <v>0.2</v>
      </c>
      <c r="D140" s="64">
        <v>0.5</v>
      </c>
      <c r="E140" s="64">
        <v>0.6</v>
      </c>
      <c r="F140" s="64">
        <v>0.8</v>
      </c>
      <c r="G140" s="67"/>
    </row>
    <row r="141" spans="1:7" ht="32.1" customHeight="1">
      <c r="A141" s="50" t="s">
        <v>171</v>
      </c>
      <c r="B141" s="68"/>
      <c r="C141" s="66">
        <v>0.04</v>
      </c>
      <c r="D141" s="66">
        <v>0.05</v>
      </c>
      <c r="E141" s="68">
        <v>0.06</v>
      </c>
      <c r="F141" s="68">
        <v>0.06</v>
      </c>
      <c r="G141" s="67"/>
    </row>
    <row r="142" spans="1:7" ht="32.1" customHeight="1">
      <c r="A142" s="50" t="s">
        <v>172</v>
      </c>
      <c r="B142" s="68"/>
      <c r="C142" s="66">
        <v>0.11</v>
      </c>
      <c r="D142" s="66">
        <v>0.1</v>
      </c>
      <c r="E142" s="68">
        <v>7.0000000000000007E-2</v>
      </c>
      <c r="F142" s="68">
        <v>0.06</v>
      </c>
      <c r="G142" s="67"/>
    </row>
    <row r="143" spans="1:7" ht="32.1" customHeight="1">
      <c r="A143" s="50" t="s">
        <v>173</v>
      </c>
      <c r="B143" s="68"/>
      <c r="C143" s="66">
        <v>0.04</v>
      </c>
      <c r="D143" s="66">
        <v>0.08</v>
      </c>
      <c r="E143" s="68">
        <v>0.12</v>
      </c>
      <c r="F143" s="68">
        <v>0.12</v>
      </c>
      <c r="G143" s="67"/>
    </row>
    <row r="144" spans="1:7" ht="32.1" customHeight="1">
      <c r="A144" s="65" t="s">
        <v>174</v>
      </c>
      <c r="B144" s="68"/>
      <c r="C144" s="66">
        <v>0.04</v>
      </c>
      <c r="D144" s="66">
        <v>0.06</v>
      </c>
      <c r="E144" s="66">
        <v>0.06</v>
      </c>
      <c r="F144" s="66">
        <v>0.06</v>
      </c>
      <c r="G144" s="67"/>
    </row>
    <row r="145" spans="1:12" ht="32.1" customHeight="1">
      <c r="A145" s="65" t="s">
        <v>175</v>
      </c>
      <c r="B145" s="68"/>
      <c r="C145" s="66">
        <v>0.11</v>
      </c>
      <c r="D145" s="66">
        <v>0.1</v>
      </c>
      <c r="E145" s="66">
        <v>7.0000000000000007E-2</v>
      </c>
      <c r="F145" s="66">
        <v>0.08</v>
      </c>
      <c r="G145" s="67"/>
    </row>
    <row r="146" spans="1:12" ht="32.1" customHeight="1">
      <c r="A146" s="65" t="s">
        <v>176</v>
      </c>
      <c r="B146" s="68">
        <v>1.4999999999999999E-2</v>
      </c>
      <c r="C146" s="66">
        <v>3.5000000000000003E-2</v>
      </c>
      <c r="D146" s="66">
        <v>0.4</v>
      </c>
      <c r="E146" s="66">
        <v>0.5</v>
      </c>
      <c r="F146" s="66">
        <v>0.55000000000000004</v>
      </c>
      <c r="G146" s="67">
        <v>0.8</v>
      </c>
    </row>
    <row r="147" spans="1:12" ht="32.1" customHeight="1">
      <c r="A147" s="50" t="s">
        <v>177</v>
      </c>
      <c r="B147" s="68"/>
      <c r="C147" s="66">
        <v>0.03</v>
      </c>
      <c r="D147" s="66">
        <v>0.03</v>
      </c>
      <c r="E147" s="68">
        <v>0.04</v>
      </c>
      <c r="F147" s="68">
        <v>0.04</v>
      </c>
      <c r="G147" s="67"/>
    </row>
    <row r="148" spans="1:12" ht="32.1" customHeight="1">
      <c r="A148" s="50" t="s">
        <v>178</v>
      </c>
      <c r="B148" s="68"/>
      <c r="C148" s="66">
        <v>0.06</v>
      </c>
      <c r="D148" s="66">
        <v>0.08</v>
      </c>
      <c r="E148" s="68">
        <v>0.12</v>
      </c>
      <c r="F148" s="68">
        <v>0.04</v>
      </c>
      <c r="G148" s="67"/>
    </row>
    <row r="149" spans="1:12" ht="32.1" customHeight="1">
      <c r="A149" s="34" t="s">
        <v>179</v>
      </c>
      <c r="B149" s="59">
        <v>0.09</v>
      </c>
      <c r="C149" s="32">
        <v>0.06</v>
      </c>
      <c r="D149" s="32">
        <v>0.24</v>
      </c>
      <c r="E149" s="32">
        <v>0.24</v>
      </c>
      <c r="F149" s="32">
        <v>0.24</v>
      </c>
      <c r="G149" s="33">
        <v>0.11</v>
      </c>
    </row>
    <row r="150" spans="1:12" ht="32.1" customHeight="1">
      <c r="A150" s="34" t="s">
        <v>180</v>
      </c>
      <c r="B150" s="59">
        <v>7.0000000000000007E-2</v>
      </c>
      <c r="C150" s="32">
        <v>0.31</v>
      </c>
      <c r="D150" s="32">
        <v>0.49</v>
      </c>
      <c r="E150" s="32">
        <v>0.81</v>
      </c>
      <c r="F150" s="32">
        <v>0.66</v>
      </c>
      <c r="G150" s="33">
        <v>0.54</v>
      </c>
    </row>
    <row r="151" spans="1:12" ht="32.1" customHeight="1">
      <c r="A151" s="34" t="s">
        <v>181</v>
      </c>
      <c r="B151" s="59">
        <v>0.03</v>
      </c>
      <c r="C151" s="32">
        <v>0.12</v>
      </c>
      <c r="D151" s="32">
        <v>0.15</v>
      </c>
      <c r="E151" s="32">
        <v>0.27</v>
      </c>
      <c r="F151" s="32">
        <v>0.37</v>
      </c>
      <c r="G151" s="33">
        <v>0.42</v>
      </c>
    </row>
    <row r="152" spans="1:12" ht="32.1" customHeight="1">
      <c r="A152" s="34" t="s">
        <v>182</v>
      </c>
      <c r="B152" s="59">
        <v>0.02</v>
      </c>
      <c r="C152" s="32">
        <v>0.04</v>
      </c>
      <c r="D152" s="32">
        <v>7.0000000000000007E-2</v>
      </c>
      <c r="E152" s="32">
        <v>0.14000000000000001</v>
      </c>
      <c r="F152" s="32">
        <v>0.25</v>
      </c>
      <c r="G152" s="33">
        <v>0.37</v>
      </c>
    </row>
    <row r="153" spans="1:12" ht="32.1" customHeight="1">
      <c r="A153" s="34" t="s">
        <v>183</v>
      </c>
      <c r="B153" s="59">
        <v>0.03</v>
      </c>
      <c r="C153" s="32">
        <v>7.0000000000000007E-2</v>
      </c>
      <c r="D153" s="32">
        <v>0.18</v>
      </c>
      <c r="E153" s="32">
        <v>0.32</v>
      </c>
      <c r="F153" s="32">
        <v>0.62</v>
      </c>
      <c r="G153" s="33">
        <v>0.68</v>
      </c>
    </row>
    <row r="154" spans="1:12" ht="32.1" customHeight="1">
      <c r="A154" s="50" t="s">
        <v>184</v>
      </c>
      <c r="B154" s="68">
        <v>0.04</v>
      </c>
      <c r="C154" s="66">
        <v>0.04</v>
      </c>
      <c r="D154" s="66">
        <v>0.08</v>
      </c>
      <c r="E154" s="68">
        <v>0.12</v>
      </c>
      <c r="F154" s="68">
        <v>0.1</v>
      </c>
      <c r="G154" s="67">
        <v>0.1</v>
      </c>
    </row>
    <row r="155" spans="1:12" ht="32.1" customHeight="1">
      <c r="A155" s="65" t="s">
        <v>185</v>
      </c>
      <c r="B155" s="68"/>
      <c r="C155" s="66">
        <v>0.3</v>
      </c>
      <c r="D155" s="66">
        <v>0.4</v>
      </c>
      <c r="E155" s="66">
        <v>0.5</v>
      </c>
      <c r="F155" s="66">
        <v>0.6</v>
      </c>
      <c r="G155" s="67"/>
      <c r="J155" s="38"/>
      <c r="L155" s="27"/>
    </row>
    <row r="156" spans="1:12" ht="32.1" customHeight="1">
      <c r="A156" s="50" t="s">
        <v>186</v>
      </c>
      <c r="B156" s="68"/>
      <c r="C156" s="66">
        <v>0.03</v>
      </c>
      <c r="D156" s="66">
        <v>0.05</v>
      </c>
      <c r="E156" s="68">
        <v>0.11</v>
      </c>
      <c r="F156" s="68">
        <v>7.0000000000000007E-2</v>
      </c>
      <c r="G156" s="67"/>
    </row>
    <row r="157" spans="1:12" ht="32.1" customHeight="1">
      <c r="A157" s="50" t="s">
        <v>187</v>
      </c>
      <c r="B157" s="68"/>
      <c r="C157" s="66">
        <v>0.03</v>
      </c>
      <c r="D157" s="66">
        <v>0.08</v>
      </c>
      <c r="E157" s="68">
        <v>0.18</v>
      </c>
      <c r="F157" s="68">
        <v>0.21</v>
      </c>
      <c r="G157" s="67"/>
    </row>
    <row r="158" spans="1:12" ht="32.1" customHeight="1">
      <c r="A158" s="61" t="s">
        <v>188</v>
      </c>
      <c r="B158" s="71"/>
      <c r="C158" s="70">
        <v>0.3</v>
      </c>
      <c r="D158" s="70">
        <v>0.55000000000000004</v>
      </c>
      <c r="E158" s="71">
        <v>0.83</v>
      </c>
      <c r="F158" s="71">
        <v>0.95</v>
      </c>
      <c r="G158" s="72"/>
    </row>
    <row r="159" spans="1:12" ht="32.1" customHeight="1" thickBot="1">
      <c r="A159" s="73" t="s">
        <v>189</v>
      </c>
      <c r="B159" s="147">
        <v>0.02</v>
      </c>
      <c r="C159" s="62">
        <v>0.09</v>
      </c>
      <c r="D159" s="62">
        <v>0.17</v>
      </c>
      <c r="E159" s="62">
        <v>0.24</v>
      </c>
      <c r="F159" s="62">
        <v>0.38</v>
      </c>
      <c r="G159" s="63">
        <v>0.56000000000000005</v>
      </c>
    </row>
    <row r="160" spans="1:12" ht="32.1" customHeight="1" thickBot="1">
      <c r="A160" s="209" t="s">
        <v>190</v>
      </c>
      <c r="B160" s="210"/>
      <c r="C160" s="210"/>
      <c r="D160" s="210"/>
      <c r="E160" s="210"/>
      <c r="F160" s="210"/>
      <c r="G160" s="211"/>
    </row>
    <row r="161" spans="1:7" ht="32.1" customHeight="1">
      <c r="A161" s="106"/>
      <c r="B161" s="149"/>
      <c r="C161" s="107"/>
      <c r="D161" s="107"/>
      <c r="E161" s="107"/>
      <c r="F161" s="107"/>
      <c r="G161" s="108"/>
    </row>
    <row r="162" spans="1:7" ht="32.1" customHeight="1">
      <c r="A162" s="65" t="s">
        <v>191</v>
      </c>
      <c r="B162" s="68"/>
      <c r="C162" s="66">
        <v>0.04</v>
      </c>
      <c r="D162" s="66">
        <v>0.03</v>
      </c>
      <c r="E162" s="66">
        <v>0.03</v>
      </c>
      <c r="F162" s="66">
        <v>0.02</v>
      </c>
      <c r="G162" s="67"/>
    </row>
    <row r="163" spans="1:7" ht="32.1" customHeight="1">
      <c r="A163" s="74" t="s">
        <v>192</v>
      </c>
      <c r="B163" s="104">
        <v>0.04</v>
      </c>
      <c r="C163" s="75">
        <v>0.05</v>
      </c>
      <c r="D163" s="75">
        <v>0.06</v>
      </c>
      <c r="E163" s="75">
        <v>7.0000000000000007E-2</v>
      </c>
      <c r="F163" s="75">
        <v>0.06</v>
      </c>
      <c r="G163" s="76">
        <v>7.0000000000000007E-2</v>
      </c>
    </row>
    <row r="164" spans="1:7" ht="32.1" customHeight="1">
      <c r="A164" s="50" t="s">
        <v>193</v>
      </c>
      <c r="B164" s="68"/>
      <c r="C164" s="66">
        <v>0.06</v>
      </c>
      <c r="D164" s="66">
        <v>0.04</v>
      </c>
      <c r="E164" s="66">
        <v>0.03</v>
      </c>
      <c r="F164" s="66">
        <v>0.02</v>
      </c>
      <c r="G164" s="67"/>
    </row>
    <row r="165" spans="1:7" ht="32.1" customHeight="1">
      <c r="A165" s="50" t="s">
        <v>194</v>
      </c>
      <c r="B165" s="68">
        <v>0.25</v>
      </c>
      <c r="C165" s="66">
        <v>0.15</v>
      </c>
      <c r="D165" s="66">
        <v>0.15</v>
      </c>
      <c r="E165" s="66">
        <v>0.1</v>
      </c>
      <c r="F165" s="66">
        <v>7.0000000000000007E-2</v>
      </c>
      <c r="G165" s="67">
        <v>0.05</v>
      </c>
    </row>
    <row r="166" spans="1:7" ht="32.1" customHeight="1">
      <c r="A166" s="65" t="s">
        <v>195</v>
      </c>
      <c r="B166" s="68">
        <v>0.25</v>
      </c>
      <c r="C166" s="66">
        <v>0.15</v>
      </c>
      <c r="D166" s="66">
        <v>0.15</v>
      </c>
      <c r="E166" s="66">
        <v>0.1</v>
      </c>
      <c r="F166" s="66">
        <v>7.0000000000000007E-2</v>
      </c>
      <c r="G166" s="67">
        <v>0.05</v>
      </c>
    </row>
    <row r="167" spans="1:7" ht="32.1" customHeight="1">
      <c r="A167" s="65" t="s">
        <v>19</v>
      </c>
      <c r="B167" s="68"/>
      <c r="C167" s="66">
        <v>0.22</v>
      </c>
      <c r="D167" s="66">
        <v>0.17</v>
      </c>
      <c r="E167" s="66">
        <v>0.09</v>
      </c>
      <c r="F167" s="66">
        <v>0.08</v>
      </c>
      <c r="G167" s="67"/>
    </row>
    <row r="168" spans="1:7" ht="32.1" customHeight="1">
      <c r="A168" s="69" t="s">
        <v>196</v>
      </c>
      <c r="B168" s="148"/>
      <c r="C168" s="64">
        <v>0.2</v>
      </c>
      <c r="D168" s="64">
        <v>0.2</v>
      </c>
      <c r="E168" s="64">
        <v>0.1</v>
      </c>
      <c r="F168" s="64">
        <v>7.0000000000000007E-2</v>
      </c>
      <c r="G168" s="67"/>
    </row>
    <row r="169" spans="1:7" ht="32.1" customHeight="1">
      <c r="A169" s="69" t="s">
        <v>36</v>
      </c>
      <c r="B169" s="148">
        <v>0.04</v>
      </c>
      <c r="C169" s="64">
        <v>0.04</v>
      </c>
      <c r="D169" s="64">
        <v>0.03</v>
      </c>
      <c r="E169" s="64">
        <v>0.03</v>
      </c>
      <c r="F169" s="64">
        <v>0.03</v>
      </c>
      <c r="G169" s="67">
        <v>0.02</v>
      </c>
    </row>
    <row r="170" spans="1:7" ht="32.1" customHeight="1">
      <c r="A170" s="77" t="s">
        <v>197</v>
      </c>
      <c r="B170" s="59">
        <v>0.12</v>
      </c>
      <c r="C170" s="59">
        <v>0.22</v>
      </c>
      <c r="D170" s="59">
        <v>0.17</v>
      </c>
      <c r="E170" s="59">
        <v>0.09</v>
      </c>
      <c r="F170" s="59">
        <v>0.1</v>
      </c>
      <c r="G170" s="60">
        <v>0.1</v>
      </c>
    </row>
    <row r="171" spans="1:7" ht="32.1" customHeight="1">
      <c r="A171" s="34" t="s">
        <v>198</v>
      </c>
      <c r="B171" s="59">
        <v>0.03</v>
      </c>
      <c r="C171" s="32">
        <v>0.03</v>
      </c>
      <c r="D171" s="32">
        <v>0.03</v>
      </c>
      <c r="E171" s="32">
        <v>0.02</v>
      </c>
      <c r="F171" s="32">
        <v>0.02</v>
      </c>
      <c r="G171" s="33">
        <v>0.02</v>
      </c>
    </row>
    <row r="172" spans="1:7" ht="32.1" customHeight="1">
      <c r="A172" s="34" t="s">
        <v>21</v>
      </c>
      <c r="B172" s="59">
        <v>0.35</v>
      </c>
      <c r="C172" s="32">
        <v>0.25</v>
      </c>
      <c r="D172" s="32">
        <v>0.18</v>
      </c>
      <c r="E172" s="32">
        <v>0.12</v>
      </c>
      <c r="F172" s="32">
        <v>7.0000000000000007E-2</v>
      </c>
      <c r="G172" s="33">
        <v>0.04</v>
      </c>
    </row>
    <row r="173" spans="1:7" ht="32.1" customHeight="1">
      <c r="A173" s="47" t="s">
        <v>199</v>
      </c>
      <c r="B173" s="144">
        <v>0.18</v>
      </c>
      <c r="C173" s="48">
        <v>0.06</v>
      </c>
      <c r="D173" s="48">
        <v>0.04</v>
      </c>
      <c r="E173" s="48">
        <v>0.03</v>
      </c>
      <c r="F173" s="48">
        <v>0.02</v>
      </c>
      <c r="G173" s="49">
        <v>0.02</v>
      </c>
    </row>
    <row r="174" spans="1:7" ht="32.1" customHeight="1" thickBot="1">
      <c r="A174" s="47" t="s">
        <v>200</v>
      </c>
      <c r="B174" s="144">
        <v>0.05</v>
      </c>
      <c r="C174" s="48">
        <v>0.05</v>
      </c>
      <c r="D174" s="48">
        <v>0.03</v>
      </c>
      <c r="E174" s="48">
        <v>0.03</v>
      </c>
      <c r="F174" s="48">
        <v>0.02</v>
      </c>
      <c r="G174" s="49">
        <v>0.02</v>
      </c>
    </row>
    <row r="175" spans="1:7" ht="32.1" customHeight="1" thickBot="1">
      <c r="A175" s="209" t="s">
        <v>201</v>
      </c>
      <c r="B175" s="210"/>
      <c r="C175" s="210"/>
      <c r="D175" s="210"/>
      <c r="E175" s="210"/>
      <c r="F175" s="210"/>
      <c r="G175" s="211"/>
    </row>
    <row r="176" spans="1:7" ht="32.1" customHeight="1">
      <c r="A176" s="106"/>
      <c r="B176" s="149"/>
      <c r="C176" s="107"/>
      <c r="D176" s="107"/>
      <c r="E176" s="107"/>
      <c r="F176" s="107"/>
      <c r="G176" s="108"/>
    </row>
    <row r="177" spans="1:7" ht="32.1" customHeight="1">
      <c r="A177" s="34" t="s">
        <v>202</v>
      </c>
      <c r="B177" s="59"/>
      <c r="C177" s="32">
        <v>0.85</v>
      </c>
      <c r="D177" s="32">
        <v>1.2</v>
      </c>
      <c r="E177" s="59">
        <v>1.3</v>
      </c>
      <c r="F177" s="59">
        <v>1.22</v>
      </c>
      <c r="G177" s="67"/>
    </row>
    <row r="178" spans="1:7" ht="32.1" customHeight="1">
      <c r="A178" s="34" t="s">
        <v>203</v>
      </c>
      <c r="B178" s="59"/>
      <c r="C178" s="32">
        <v>1</v>
      </c>
      <c r="D178" s="32">
        <v>1.22</v>
      </c>
      <c r="E178" s="59">
        <v>1.1499999999999999</v>
      </c>
      <c r="F178" s="59">
        <v>1.1499999999999999</v>
      </c>
      <c r="G178" s="67"/>
    </row>
    <row r="179" spans="1:7" ht="32.1" customHeight="1">
      <c r="A179" s="34" t="s">
        <v>204</v>
      </c>
      <c r="B179" s="59"/>
      <c r="C179" s="32">
        <v>1.1000000000000001</v>
      </c>
      <c r="D179" s="32">
        <v>1.32</v>
      </c>
      <c r="E179" s="59">
        <v>1.22</v>
      </c>
      <c r="F179" s="59">
        <v>1.2</v>
      </c>
      <c r="G179" s="67"/>
    </row>
    <row r="180" spans="1:7" ht="32.1" customHeight="1">
      <c r="A180" s="34" t="s">
        <v>205</v>
      </c>
      <c r="B180" s="59"/>
      <c r="C180" s="32">
        <v>0.46</v>
      </c>
      <c r="D180" s="32">
        <v>0.36</v>
      </c>
      <c r="E180" s="59">
        <v>0.32</v>
      </c>
      <c r="F180" s="59">
        <v>0.16</v>
      </c>
      <c r="G180" s="67"/>
    </row>
    <row r="181" spans="1:7" ht="32.1" customHeight="1">
      <c r="A181" s="34" t="s">
        <v>206</v>
      </c>
      <c r="B181" s="59"/>
      <c r="C181" s="32">
        <v>0.44</v>
      </c>
      <c r="D181" s="32">
        <v>0.35</v>
      </c>
      <c r="E181" s="59">
        <v>0.33</v>
      </c>
      <c r="F181" s="59">
        <v>0.18</v>
      </c>
      <c r="G181" s="67"/>
    </row>
    <row r="182" spans="1:7" ht="32.1" customHeight="1">
      <c r="A182" s="34" t="s">
        <v>207</v>
      </c>
      <c r="B182" s="59"/>
      <c r="C182" s="32">
        <v>0.96</v>
      </c>
      <c r="D182" s="32">
        <v>1.18</v>
      </c>
      <c r="E182" s="59">
        <v>1.1499999999999999</v>
      </c>
      <c r="F182" s="59">
        <v>1.1000000000000001</v>
      </c>
      <c r="G182" s="67"/>
    </row>
    <row r="183" spans="1:7" ht="32.1" customHeight="1">
      <c r="A183" s="34" t="s">
        <v>208</v>
      </c>
      <c r="B183" s="59"/>
      <c r="C183" s="32">
        <v>1.1599999999999999</v>
      </c>
      <c r="D183" s="32">
        <v>1.32</v>
      </c>
      <c r="E183" s="59">
        <v>1.2</v>
      </c>
      <c r="F183" s="59">
        <v>1.1599999999999999</v>
      </c>
      <c r="G183" s="67"/>
    </row>
    <row r="184" spans="1:7" ht="32.1" customHeight="1">
      <c r="A184" s="34" t="s">
        <v>209</v>
      </c>
      <c r="B184" s="59"/>
      <c r="C184" s="32">
        <v>1.28</v>
      </c>
      <c r="D184" s="32">
        <v>1.45</v>
      </c>
      <c r="E184" s="59">
        <v>1.39</v>
      </c>
      <c r="F184" s="59">
        <v>1.27</v>
      </c>
      <c r="G184" s="67"/>
    </row>
    <row r="185" spans="1:7" ht="32.1" customHeight="1">
      <c r="A185" s="34" t="s">
        <v>210</v>
      </c>
      <c r="B185" s="59"/>
      <c r="C185" s="32">
        <v>0.13</v>
      </c>
      <c r="D185" s="32">
        <v>0.3</v>
      </c>
      <c r="E185" s="59">
        <v>0.68</v>
      </c>
      <c r="F185" s="59">
        <v>0.94</v>
      </c>
      <c r="G185" s="67"/>
    </row>
    <row r="186" spans="1:7" ht="32.1" customHeight="1">
      <c r="A186" s="34" t="s">
        <v>211</v>
      </c>
      <c r="B186" s="59"/>
      <c r="C186" s="32">
        <v>0.23</v>
      </c>
      <c r="D186" s="32">
        <v>0.68</v>
      </c>
      <c r="E186" s="59">
        <v>0.93</v>
      </c>
      <c r="F186" s="59">
        <v>0.91</v>
      </c>
      <c r="G186" s="67"/>
    </row>
    <row r="187" spans="1:7" ht="32.1" customHeight="1">
      <c r="A187" s="34" t="s">
        <v>212</v>
      </c>
      <c r="B187" s="59"/>
      <c r="C187" s="32">
        <v>0.18</v>
      </c>
      <c r="D187" s="32">
        <v>0.56999999999999995</v>
      </c>
      <c r="E187" s="59">
        <v>0.96</v>
      </c>
      <c r="F187" s="59">
        <v>1.03</v>
      </c>
      <c r="G187" s="67"/>
    </row>
    <row r="188" spans="1:7" ht="32.1" customHeight="1">
      <c r="A188" s="34" t="s">
        <v>213</v>
      </c>
      <c r="B188" s="59"/>
      <c r="C188" s="32">
        <v>0.46</v>
      </c>
      <c r="D188" s="32">
        <v>0.99</v>
      </c>
      <c r="E188" s="59" t="s">
        <v>214</v>
      </c>
      <c r="F188" s="59">
        <v>1.1399999999999999</v>
      </c>
      <c r="G188" s="67"/>
    </row>
    <row r="189" spans="1:7" ht="32.1" customHeight="1">
      <c r="A189" s="34" t="s">
        <v>215</v>
      </c>
      <c r="B189" s="59"/>
      <c r="C189" s="32">
        <v>0.3</v>
      </c>
      <c r="D189" s="32">
        <v>0.91</v>
      </c>
      <c r="E189" s="59">
        <v>1.05</v>
      </c>
      <c r="F189" s="59">
        <v>0.99</v>
      </c>
      <c r="G189" s="67"/>
    </row>
    <row r="190" spans="1:7" ht="32.1" customHeight="1">
      <c r="A190" s="34" t="s">
        <v>216</v>
      </c>
      <c r="B190" s="59"/>
      <c r="C190" s="32">
        <v>0.49</v>
      </c>
      <c r="D190" s="32">
        <v>1.06</v>
      </c>
      <c r="E190" s="59">
        <v>1.04</v>
      </c>
      <c r="F190" s="59">
        <v>0.96</v>
      </c>
      <c r="G190" s="67"/>
    </row>
    <row r="191" spans="1:7" ht="32.1" customHeight="1">
      <c r="A191" s="34" t="s">
        <v>217</v>
      </c>
      <c r="B191" s="59"/>
      <c r="C191" s="32">
        <v>0.5</v>
      </c>
      <c r="D191" s="32">
        <v>1.01</v>
      </c>
      <c r="E191" s="59">
        <v>1.1299999999999999</v>
      </c>
      <c r="F191" s="59">
        <v>1.1100000000000001</v>
      </c>
      <c r="G191" s="67"/>
    </row>
    <row r="192" spans="1:7" ht="32.1" customHeight="1">
      <c r="A192" s="34" t="s">
        <v>218</v>
      </c>
      <c r="B192" s="59"/>
      <c r="C192" s="32">
        <v>0.72</v>
      </c>
      <c r="D192" s="32">
        <v>1.19</v>
      </c>
      <c r="E192" s="59">
        <v>1.26</v>
      </c>
      <c r="F192" s="59">
        <v>1.22</v>
      </c>
      <c r="G192" s="67"/>
    </row>
    <row r="193" spans="1:7" ht="32.1" customHeight="1">
      <c r="A193" s="34" t="s">
        <v>219</v>
      </c>
      <c r="B193" s="59"/>
      <c r="C193" s="32">
        <v>0.85</v>
      </c>
      <c r="D193" s="32">
        <v>1.25</v>
      </c>
      <c r="E193" s="59">
        <v>1.1399999999999999</v>
      </c>
      <c r="F193" s="59">
        <v>1.06</v>
      </c>
      <c r="G193" s="67"/>
    </row>
    <row r="194" spans="1:7" ht="32.1" customHeight="1">
      <c r="A194" s="34" t="s">
        <v>220</v>
      </c>
      <c r="B194" s="59"/>
      <c r="C194" s="32">
        <v>1.02</v>
      </c>
      <c r="D194" s="32">
        <v>1.06</v>
      </c>
      <c r="E194" s="59">
        <v>1.05</v>
      </c>
      <c r="F194" s="59">
        <v>1.02</v>
      </c>
      <c r="G194" s="67"/>
    </row>
    <row r="195" spans="1:7" ht="32.1" customHeight="1">
      <c r="A195" s="34" t="s">
        <v>221</v>
      </c>
      <c r="B195" s="59"/>
      <c r="C195" s="32">
        <v>0.28999999999999998</v>
      </c>
      <c r="D195" s="32">
        <v>0.8</v>
      </c>
      <c r="E195" s="59">
        <v>1.01</v>
      </c>
      <c r="F195" s="59">
        <v>1.05</v>
      </c>
      <c r="G195" s="67"/>
    </row>
    <row r="196" spans="1:7" ht="32.1" customHeight="1">
      <c r="A196" s="34" t="s">
        <v>222</v>
      </c>
      <c r="B196" s="59"/>
      <c r="C196" s="32">
        <v>0.89</v>
      </c>
      <c r="D196" s="32">
        <v>1.1200000000000001</v>
      </c>
      <c r="E196" s="59">
        <v>1.07</v>
      </c>
      <c r="F196" s="59">
        <v>1.1000000000000001</v>
      </c>
      <c r="G196" s="67"/>
    </row>
    <row r="197" spans="1:7" ht="32.1" customHeight="1">
      <c r="A197" s="34" t="s">
        <v>223</v>
      </c>
      <c r="B197" s="59"/>
      <c r="C197" s="32">
        <v>1.36</v>
      </c>
      <c r="D197" s="32">
        <v>1.5</v>
      </c>
      <c r="E197" s="59">
        <v>1.38</v>
      </c>
      <c r="F197" s="59">
        <v>1.34</v>
      </c>
      <c r="G197" s="67"/>
    </row>
    <row r="198" spans="1:7" ht="32.1" customHeight="1">
      <c r="A198" s="34" t="s">
        <v>224</v>
      </c>
      <c r="B198" s="59"/>
      <c r="C198" s="32">
        <v>1.34</v>
      </c>
      <c r="D198" s="32">
        <v>1.29</v>
      </c>
      <c r="E198" s="59">
        <v>1.26</v>
      </c>
      <c r="F198" s="59">
        <v>1.25</v>
      </c>
      <c r="G198" s="67"/>
    </row>
    <row r="199" spans="1:7" ht="32.1" customHeight="1">
      <c r="A199" s="34" t="s">
        <v>225</v>
      </c>
      <c r="B199" s="59"/>
      <c r="C199" s="32">
        <v>0.48</v>
      </c>
      <c r="D199" s="32">
        <v>0.84</v>
      </c>
      <c r="E199" s="59">
        <v>0.8</v>
      </c>
      <c r="F199" s="59">
        <v>0.9</v>
      </c>
      <c r="G199" s="67"/>
    </row>
    <row r="200" spans="1:7" ht="32.1" customHeight="1">
      <c r="A200" s="34" t="s">
        <v>226</v>
      </c>
      <c r="B200" s="59"/>
      <c r="C200" s="32">
        <v>1.01</v>
      </c>
      <c r="D200" s="32">
        <v>0.99</v>
      </c>
      <c r="E200" s="59">
        <v>1.1200000000000001</v>
      </c>
      <c r="F200" s="59">
        <v>1.1299999999999999</v>
      </c>
      <c r="G200" s="67"/>
    </row>
    <row r="201" spans="1:7" ht="32.1" customHeight="1">
      <c r="A201" s="34" t="s">
        <v>227</v>
      </c>
      <c r="B201" s="59"/>
      <c r="C201" s="32">
        <v>0.52</v>
      </c>
      <c r="D201" s="32">
        <v>0.9</v>
      </c>
      <c r="E201" s="59">
        <v>0.92</v>
      </c>
      <c r="F201" s="59">
        <v>0.92</v>
      </c>
      <c r="G201" s="67"/>
    </row>
    <row r="202" spans="1:7" ht="32.1" customHeight="1">
      <c r="A202" s="34" t="s">
        <v>228</v>
      </c>
      <c r="B202" s="59"/>
      <c r="C202" s="32">
        <v>0.42</v>
      </c>
      <c r="D202" s="32">
        <v>0.79</v>
      </c>
      <c r="E202" s="59">
        <v>0.75</v>
      </c>
      <c r="F202" s="59">
        <v>0.63</v>
      </c>
      <c r="G202" s="67"/>
    </row>
    <row r="203" spans="1:7" ht="32.1" customHeight="1">
      <c r="A203" s="34" t="s">
        <v>229</v>
      </c>
      <c r="B203" s="59"/>
      <c r="C203" s="32">
        <v>2.56</v>
      </c>
      <c r="D203" s="32">
        <v>3.46</v>
      </c>
      <c r="E203" s="59">
        <v>3.2</v>
      </c>
      <c r="F203" s="59">
        <v>3.2</v>
      </c>
      <c r="G203" s="67"/>
    </row>
    <row r="204" spans="1:7" ht="32.1" customHeight="1">
      <c r="A204" s="34" t="s">
        <v>230</v>
      </c>
      <c r="B204" s="59"/>
      <c r="C204" s="32">
        <v>2</v>
      </c>
      <c r="D204" s="32">
        <v>2.7</v>
      </c>
      <c r="E204" s="59">
        <v>2.5</v>
      </c>
      <c r="F204" s="59">
        <v>2.5</v>
      </c>
      <c r="G204" s="67"/>
    </row>
    <row r="205" spans="1:7" ht="32.1" customHeight="1">
      <c r="A205" s="34" t="s">
        <v>231</v>
      </c>
      <c r="B205" s="59"/>
      <c r="C205" s="32">
        <v>1.08</v>
      </c>
      <c r="D205" s="32">
        <v>1.24</v>
      </c>
      <c r="E205" s="59">
        <v>1.38</v>
      </c>
      <c r="F205" s="59">
        <v>1.24</v>
      </c>
      <c r="G205" s="67"/>
    </row>
    <row r="206" spans="1:7" ht="32.1" customHeight="1">
      <c r="A206" s="34" t="s">
        <v>232</v>
      </c>
      <c r="B206" s="59"/>
      <c r="C206" s="32">
        <v>0.68</v>
      </c>
      <c r="D206" s="32">
        <v>0.5</v>
      </c>
      <c r="E206" s="59">
        <v>0.55000000000000004</v>
      </c>
      <c r="F206" s="59">
        <v>0.55000000000000004</v>
      </c>
      <c r="G206" s="67"/>
    </row>
    <row r="207" spans="1:7" ht="32.1" customHeight="1">
      <c r="A207" s="34" t="s">
        <v>232</v>
      </c>
      <c r="B207" s="59"/>
      <c r="C207" s="32">
        <v>0.75</v>
      </c>
      <c r="D207" s="32">
        <v>0.5</v>
      </c>
      <c r="E207" s="59">
        <v>0.41</v>
      </c>
      <c r="F207" s="59">
        <v>0.36</v>
      </c>
      <c r="G207" s="67"/>
    </row>
    <row r="208" spans="1:7" ht="32.1" customHeight="1">
      <c r="A208" s="34" t="s">
        <v>233</v>
      </c>
      <c r="B208" s="59"/>
      <c r="C208" s="32">
        <v>0.88</v>
      </c>
      <c r="D208" s="32">
        <v>0.67</v>
      </c>
      <c r="E208" s="59">
        <v>0.45</v>
      </c>
      <c r="F208" s="59">
        <v>0.44</v>
      </c>
      <c r="G208" s="67"/>
    </row>
    <row r="209" spans="1:7" ht="32.1" customHeight="1">
      <c r="A209" s="34" t="s">
        <v>234</v>
      </c>
      <c r="B209" s="59"/>
      <c r="C209" s="32">
        <v>0.75</v>
      </c>
      <c r="D209" s="32">
        <v>0.6</v>
      </c>
      <c r="E209" s="59">
        <v>0.4</v>
      </c>
      <c r="F209" s="59">
        <v>0.38</v>
      </c>
      <c r="G209" s="67"/>
    </row>
    <row r="210" spans="1:7" ht="32.1" customHeight="1">
      <c r="A210" s="34" t="s">
        <v>235</v>
      </c>
      <c r="B210" s="59"/>
      <c r="C210" s="32">
        <v>1</v>
      </c>
      <c r="D210" s="32">
        <v>1.2</v>
      </c>
      <c r="E210" s="59">
        <v>1.22</v>
      </c>
      <c r="F210" s="59">
        <v>0.97</v>
      </c>
      <c r="G210" s="67"/>
    </row>
    <row r="211" spans="1:7" ht="32.1" customHeight="1">
      <c r="A211" s="34" t="s">
        <v>236</v>
      </c>
      <c r="B211" s="59"/>
      <c r="C211" s="32">
        <v>1</v>
      </c>
      <c r="D211" s="32">
        <v>1.52</v>
      </c>
      <c r="E211" s="59">
        <v>2.04</v>
      </c>
      <c r="F211" s="59">
        <v>1.88</v>
      </c>
      <c r="G211" s="67"/>
    </row>
    <row r="212" spans="1:7" ht="32.1" customHeight="1">
      <c r="A212" s="34" t="s">
        <v>237</v>
      </c>
      <c r="B212" s="59">
        <v>0.08</v>
      </c>
      <c r="C212" s="32">
        <v>0.26</v>
      </c>
      <c r="D212" s="32">
        <v>0.56000000000000005</v>
      </c>
      <c r="E212" s="32">
        <v>0.64</v>
      </c>
      <c r="F212" s="32">
        <v>0.56000000000000005</v>
      </c>
      <c r="G212" s="33">
        <v>0.49</v>
      </c>
    </row>
    <row r="213" spans="1:7" ht="32.1" customHeight="1">
      <c r="A213" s="34" t="s">
        <v>238</v>
      </c>
      <c r="B213" s="59">
        <v>0.08</v>
      </c>
      <c r="C213" s="32">
        <v>0.19</v>
      </c>
      <c r="D213" s="32">
        <v>0.41</v>
      </c>
      <c r="E213" s="32">
        <v>0.45</v>
      </c>
      <c r="F213" s="32">
        <v>0.41</v>
      </c>
      <c r="G213" s="33">
        <v>0.38</v>
      </c>
    </row>
    <row r="214" spans="1:7" ht="32.1" customHeight="1">
      <c r="A214" s="34" t="s">
        <v>239</v>
      </c>
      <c r="B214" s="59">
        <v>0.33</v>
      </c>
      <c r="C214" s="32">
        <v>0.62</v>
      </c>
      <c r="D214" s="32">
        <v>0.86</v>
      </c>
      <c r="E214" s="32">
        <v>0.86</v>
      </c>
      <c r="F214" s="32">
        <v>0.86</v>
      </c>
      <c r="G214" s="33">
        <v>0.86</v>
      </c>
    </row>
    <row r="215" spans="1:7" ht="32.1" customHeight="1">
      <c r="A215" s="34" t="s">
        <v>240</v>
      </c>
      <c r="B215" s="59">
        <v>0.19</v>
      </c>
      <c r="C215" s="32">
        <v>0.47</v>
      </c>
      <c r="D215" s="32">
        <v>0.71</v>
      </c>
      <c r="E215" s="32">
        <v>0.71</v>
      </c>
      <c r="F215" s="32">
        <v>0.71</v>
      </c>
      <c r="G215" s="33">
        <v>0.67</v>
      </c>
    </row>
    <row r="216" spans="1:7" ht="32.1" customHeight="1">
      <c r="A216" s="34" t="s">
        <v>241</v>
      </c>
      <c r="B216" s="59">
        <v>0.41</v>
      </c>
      <c r="C216" s="32">
        <v>0.86</v>
      </c>
      <c r="D216" s="32">
        <v>1.1299999999999999</v>
      </c>
      <c r="E216" s="32">
        <v>1.29</v>
      </c>
      <c r="F216" s="32">
        <v>1.38</v>
      </c>
      <c r="G216" s="33">
        <v>1.38</v>
      </c>
    </row>
    <row r="217" spans="1:7" ht="32.1" customHeight="1">
      <c r="A217" s="34" t="s">
        <v>242</v>
      </c>
      <c r="B217" s="59"/>
      <c r="C217" s="32">
        <v>0.45</v>
      </c>
      <c r="D217" s="32">
        <v>0.8</v>
      </c>
      <c r="E217" s="59">
        <v>0.85</v>
      </c>
      <c r="F217" s="59">
        <v>0.95</v>
      </c>
      <c r="G217" s="67"/>
    </row>
    <row r="218" spans="1:7" ht="32.1" customHeight="1">
      <c r="A218" s="34" t="s">
        <v>243</v>
      </c>
      <c r="B218" s="59"/>
      <c r="C218" s="32">
        <v>0.8</v>
      </c>
      <c r="D218" s="32">
        <v>1</v>
      </c>
      <c r="E218" s="59">
        <v>1</v>
      </c>
      <c r="F218" s="59">
        <v>1</v>
      </c>
      <c r="G218" s="67"/>
    </row>
    <row r="219" spans="1:7" ht="32.1" customHeight="1">
      <c r="A219" s="34" t="s">
        <v>244</v>
      </c>
      <c r="B219" s="59"/>
      <c r="C219" s="32">
        <v>0.25</v>
      </c>
      <c r="D219" s="32">
        <v>0.6</v>
      </c>
      <c r="E219" s="59">
        <v>0.75</v>
      </c>
      <c r="F219" s="59">
        <v>0.85</v>
      </c>
      <c r="G219" s="67"/>
    </row>
    <row r="220" spans="1:7" ht="32.1" customHeight="1">
      <c r="A220" s="34" t="s">
        <v>245</v>
      </c>
      <c r="B220" s="59"/>
      <c r="C220" s="32">
        <v>1.3</v>
      </c>
      <c r="D220" s="32">
        <v>1.44</v>
      </c>
      <c r="E220" s="59">
        <v>1.37</v>
      </c>
      <c r="F220" s="59">
        <v>1.37</v>
      </c>
      <c r="G220" s="67"/>
    </row>
    <row r="221" spans="1:7" ht="32.1" customHeight="1">
      <c r="A221" s="34" t="s">
        <v>246</v>
      </c>
      <c r="B221" s="59"/>
      <c r="C221" s="32">
        <v>0.65</v>
      </c>
      <c r="D221" s="32">
        <v>0.72</v>
      </c>
      <c r="E221" s="59">
        <v>0.69</v>
      </c>
      <c r="F221" s="59">
        <v>0.69</v>
      </c>
      <c r="G221" s="67"/>
    </row>
    <row r="222" spans="1:7" ht="32.1" customHeight="1">
      <c r="A222" s="34" t="s">
        <v>247</v>
      </c>
      <c r="B222" s="59"/>
      <c r="C222" s="32">
        <v>1</v>
      </c>
      <c r="D222" s="32">
        <v>1.75</v>
      </c>
      <c r="E222" s="59">
        <v>1.85</v>
      </c>
      <c r="F222" s="59">
        <v>1.6</v>
      </c>
      <c r="G222" s="67"/>
    </row>
    <row r="223" spans="1:7" ht="32.1" customHeight="1">
      <c r="A223" s="34" t="s">
        <v>248</v>
      </c>
      <c r="B223" s="59"/>
      <c r="C223" s="32">
        <v>0.45</v>
      </c>
      <c r="D223" s="32">
        <v>0.59</v>
      </c>
      <c r="E223" s="59">
        <v>0.78</v>
      </c>
      <c r="F223" s="59">
        <v>0.72</v>
      </c>
      <c r="G223" s="67"/>
    </row>
    <row r="224" spans="1:7" ht="32.1" customHeight="1">
      <c r="A224" s="34" t="s">
        <v>249</v>
      </c>
      <c r="B224" s="59"/>
      <c r="C224" s="32">
        <v>0.99</v>
      </c>
      <c r="D224" s="32">
        <v>1.63</v>
      </c>
      <c r="E224" s="59">
        <v>2.21</v>
      </c>
      <c r="F224" s="59">
        <v>2.17</v>
      </c>
      <c r="G224" s="67"/>
    </row>
    <row r="225" spans="1:7" ht="32.1" customHeight="1">
      <c r="A225" s="34" t="s">
        <v>250</v>
      </c>
      <c r="B225" s="59"/>
      <c r="C225" s="32">
        <v>3.43</v>
      </c>
      <c r="D225" s="32">
        <v>3.96</v>
      </c>
      <c r="E225" s="59">
        <v>4.12</v>
      </c>
      <c r="F225" s="59">
        <v>4.2</v>
      </c>
      <c r="G225" s="67"/>
    </row>
    <row r="226" spans="1:7" ht="32.1" customHeight="1">
      <c r="A226" s="34" t="s">
        <v>251</v>
      </c>
      <c r="B226" s="59"/>
      <c r="C226" s="32">
        <v>0.95</v>
      </c>
      <c r="D226" s="32">
        <v>1.1000000000000001</v>
      </c>
      <c r="E226" s="59">
        <v>1.45</v>
      </c>
      <c r="F226" s="59">
        <v>1.63</v>
      </c>
      <c r="G226" s="67"/>
    </row>
    <row r="227" spans="1:7" ht="32.1" customHeight="1">
      <c r="A227" s="65"/>
      <c r="B227" s="68"/>
      <c r="C227" s="66"/>
      <c r="D227" s="66"/>
      <c r="E227" s="66"/>
      <c r="F227" s="66"/>
      <c r="G227" s="67"/>
    </row>
    <row r="228" spans="1:7" ht="32.1" customHeight="1">
      <c r="A228" s="65"/>
      <c r="B228" s="68"/>
      <c r="C228" s="66"/>
      <c r="D228" s="66"/>
      <c r="E228" s="66"/>
      <c r="F228" s="66"/>
      <c r="G228" s="67"/>
    </row>
    <row r="229" spans="1:7" ht="32.1" customHeight="1">
      <c r="A229" s="65"/>
      <c r="B229" s="68"/>
      <c r="C229" s="66"/>
      <c r="D229" s="66"/>
      <c r="E229" s="66"/>
      <c r="F229" s="66"/>
      <c r="G229" s="67"/>
    </row>
    <row r="230" spans="1:7" ht="32.1" customHeight="1">
      <c r="A230" s="65"/>
      <c r="B230" s="68"/>
      <c r="C230" s="66"/>
      <c r="D230" s="66"/>
      <c r="E230" s="66"/>
      <c r="F230" s="66"/>
      <c r="G230" s="67"/>
    </row>
    <row r="231" spans="1:7" ht="15.75" thickBot="1">
      <c r="A231" s="78"/>
      <c r="B231" s="150"/>
      <c r="C231" s="79"/>
      <c r="D231" s="79"/>
      <c r="E231" s="79"/>
      <c r="F231" s="79"/>
      <c r="G231" s="80"/>
    </row>
  </sheetData>
  <dataConsolidate/>
  <mergeCells count="14">
    <mergeCell ref="A175:G175"/>
    <mergeCell ref="G2:G3"/>
    <mergeCell ref="A4:G4"/>
    <mergeCell ref="A72:G72"/>
    <mergeCell ref="A99:G99"/>
    <mergeCell ref="A119:G119"/>
    <mergeCell ref="A160:G160"/>
    <mergeCell ref="A1:A3"/>
    <mergeCell ref="B2:B3"/>
    <mergeCell ref="C2:C3"/>
    <mergeCell ref="D2:D3"/>
    <mergeCell ref="E2:E3"/>
    <mergeCell ref="F2:F3"/>
    <mergeCell ref="B1:G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0BE47-61DC-408B-ABE6-F9E62BFD1C5C}">
  <dimension ref="A1:F15"/>
  <sheetViews>
    <sheetView zoomScaleNormal="60" zoomScaleSheetLayoutView="100" workbookViewId="0">
      <selection activeCell="J22" sqref="J22"/>
    </sheetView>
  </sheetViews>
  <sheetFormatPr baseColWidth="10" defaultColWidth="9.140625" defaultRowHeight="15.75"/>
  <cols>
    <col min="1" max="1" width="22.42578125" style="96" customWidth="1"/>
    <col min="2" max="2" width="64.5703125" customWidth="1"/>
    <col min="3" max="3" width="17.28515625" style="82" customWidth="1"/>
    <col min="4" max="4" width="20.5703125" style="82" customWidth="1"/>
  </cols>
  <sheetData>
    <row r="1" spans="1:6" s="82" customFormat="1" ht="20.100000000000001" customHeight="1">
      <c r="A1" s="220" t="s">
        <v>252</v>
      </c>
      <c r="B1" s="222" t="s">
        <v>253</v>
      </c>
      <c r="C1" s="224" t="s">
        <v>254</v>
      </c>
      <c r="D1" s="225"/>
    </row>
    <row r="2" spans="1:6" s="82" customFormat="1" ht="20.100000000000001" customHeight="1" thickBot="1">
      <c r="A2" s="221"/>
      <c r="B2" s="223"/>
      <c r="C2" s="83" t="s">
        <v>255</v>
      </c>
      <c r="D2" s="84" t="s">
        <v>256</v>
      </c>
    </row>
    <row r="3" spans="1:6" s="82" customFormat="1" ht="20.100000000000001" customHeight="1">
      <c r="A3" s="226" t="s">
        <v>257</v>
      </c>
      <c r="B3" s="85" t="s">
        <v>258</v>
      </c>
      <c r="C3" s="86">
        <v>54</v>
      </c>
      <c r="D3" s="87">
        <v>51</v>
      </c>
    </row>
    <row r="4" spans="1:6" s="82" customFormat="1" ht="20.100000000000001" customHeight="1">
      <c r="A4" s="227"/>
      <c r="B4" s="88" t="s">
        <v>259</v>
      </c>
      <c r="C4" s="86">
        <v>41</v>
      </c>
      <c r="D4" s="87">
        <v>38</v>
      </c>
    </row>
    <row r="5" spans="1:6" s="82" customFormat="1" ht="20.100000000000001" customHeight="1">
      <c r="A5" s="227"/>
      <c r="B5" s="88" t="s">
        <v>260</v>
      </c>
      <c r="C5" s="86">
        <v>54</v>
      </c>
      <c r="D5" s="87">
        <v>51</v>
      </c>
    </row>
    <row r="6" spans="1:6" s="82" customFormat="1" ht="20.100000000000001" customHeight="1">
      <c r="A6" s="227"/>
      <c r="B6" s="88" t="s">
        <v>261</v>
      </c>
      <c r="C6" s="86">
        <v>56</v>
      </c>
      <c r="D6" s="87">
        <v>53</v>
      </c>
    </row>
    <row r="7" spans="1:6" s="82" customFormat="1" ht="20.100000000000001" customHeight="1">
      <c r="A7" s="228"/>
      <c r="B7" s="88" t="s">
        <v>262</v>
      </c>
      <c r="C7" s="86">
        <v>59</v>
      </c>
      <c r="D7" s="87">
        <v>56</v>
      </c>
    </row>
    <row r="8" spans="1:6" s="82" customFormat="1" ht="20.100000000000001" customHeight="1">
      <c r="A8" s="89" t="s">
        <v>263</v>
      </c>
      <c r="B8" s="88" t="s">
        <v>264</v>
      </c>
      <c r="C8" s="86">
        <v>30</v>
      </c>
      <c r="D8" s="87">
        <v>30</v>
      </c>
    </row>
    <row r="9" spans="1:6" s="82" customFormat="1" ht="20.100000000000001" customHeight="1">
      <c r="A9" s="89" t="s">
        <v>265</v>
      </c>
      <c r="B9" s="88" t="s">
        <v>266</v>
      </c>
      <c r="C9" s="90">
        <v>65</v>
      </c>
      <c r="D9" s="91" t="s">
        <v>267</v>
      </c>
    </row>
    <row r="10" spans="1:6" s="82" customFormat="1" ht="20.100000000000001" customHeight="1">
      <c r="A10" s="229" t="s">
        <v>268</v>
      </c>
      <c r="B10" s="88" t="s">
        <v>269</v>
      </c>
      <c r="C10" s="90">
        <v>35</v>
      </c>
      <c r="D10" s="92">
        <v>50</v>
      </c>
      <c r="F10" s="82" t="s">
        <v>270</v>
      </c>
    </row>
    <row r="11" spans="1:6" s="82" customFormat="1" ht="20.100000000000001" customHeight="1">
      <c r="A11" s="230"/>
      <c r="B11" s="88" t="s">
        <v>271</v>
      </c>
      <c r="C11" s="90">
        <v>45</v>
      </c>
      <c r="D11" s="92" t="s">
        <v>267</v>
      </c>
    </row>
    <row r="12" spans="1:6" s="82" customFormat="1" ht="20.100000000000001" customHeight="1">
      <c r="A12" s="230"/>
      <c r="B12" s="88" t="s">
        <v>272</v>
      </c>
      <c r="C12" s="90">
        <v>40</v>
      </c>
      <c r="D12" s="92">
        <v>50</v>
      </c>
    </row>
    <row r="13" spans="1:6" s="82" customFormat="1" ht="20.100000000000001" customHeight="1">
      <c r="A13" s="230"/>
      <c r="B13" s="88" t="s">
        <v>273</v>
      </c>
      <c r="C13" s="90">
        <v>30</v>
      </c>
      <c r="D13" s="92">
        <v>35</v>
      </c>
    </row>
    <row r="14" spans="1:6" s="82" customFormat="1" ht="20.100000000000001" customHeight="1">
      <c r="A14" s="230"/>
      <c r="B14" s="88" t="s">
        <v>274</v>
      </c>
      <c r="C14" s="90">
        <v>30</v>
      </c>
      <c r="D14" s="92">
        <v>35</v>
      </c>
    </row>
    <row r="15" spans="1:6" s="82" customFormat="1" ht="20.100000000000001" customHeight="1" thickBot="1">
      <c r="A15" s="231"/>
      <c r="B15" s="93" t="s">
        <v>275</v>
      </c>
      <c r="C15" s="94">
        <v>80</v>
      </c>
      <c r="D15" s="95">
        <v>35</v>
      </c>
    </row>
  </sheetData>
  <mergeCells count="5">
    <mergeCell ref="A1:A2"/>
    <mergeCell ref="B1:B2"/>
    <mergeCell ref="C1:D1"/>
    <mergeCell ref="A3:A7"/>
    <mergeCell ref="A10:A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13CA09-4ED1-4718-A1DA-DC405212FB6A}">
  <dimension ref="A1:D13"/>
  <sheetViews>
    <sheetView workbookViewId="0">
      <selection activeCell="C16" sqref="C16"/>
    </sheetView>
  </sheetViews>
  <sheetFormatPr baseColWidth="10" defaultRowHeight="15"/>
  <cols>
    <col min="1" max="1" width="91.7109375" customWidth="1"/>
    <col min="2" max="3" width="41" customWidth="1"/>
    <col min="4" max="4" width="46" style="241" customWidth="1"/>
  </cols>
  <sheetData>
    <row r="1" spans="1:4" ht="30.75" thickBot="1">
      <c r="A1" s="246" t="s">
        <v>286</v>
      </c>
      <c r="B1" s="120" t="s">
        <v>287</v>
      </c>
      <c r="C1" s="120" t="s">
        <v>288</v>
      </c>
      <c r="D1" s="235" t="s">
        <v>289</v>
      </c>
    </row>
    <row r="2" spans="1:4" ht="43.5" thickBot="1">
      <c r="A2" s="247" t="s">
        <v>290</v>
      </c>
      <c r="B2" s="121">
        <v>0.4</v>
      </c>
      <c r="C2" s="121">
        <v>0.8</v>
      </c>
      <c r="D2" s="236" t="s">
        <v>278</v>
      </c>
    </row>
    <row r="3" spans="1:4" ht="43.5" thickBot="1">
      <c r="A3" s="247" t="s">
        <v>304</v>
      </c>
      <c r="B3" s="122">
        <v>0.6</v>
      </c>
      <c r="C3" s="122">
        <v>1.2</v>
      </c>
      <c r="D3" s="237" t="s">
        <v>279</v>
      </c>
    </row>
    <row r="4" spans="1:4" ht="28.5" customHeight="1" thickBot="1">
      <c r="A4" s="245" t="s">
        <v>299</v>
      </c>
      <c r="B4" s="123">
        <v>0.4</v>
      </c>
      <c r="C4" s="123">
        <v>0.8</v>
      </c>
      <c r="D4" s="238" t="s">
        <v>297</v>
      </c>
    </row>
    <row r="5" spans="1:4" ht="42.75" customHeight="1" thickBot="1">
      <c r="A5" s="242" t="s">
        <v>298</v>
      </c>
      <c r="B5" s="232">
        <v>0.4</v>
      </c>
      <c r="C5" s="123">
        <v>0.8</v>
      </c>
      <c r="D5" s="236" t="s">
        <v>279</v>
      </c>
    </row>
    <row r="6" spans="1:4" ht="15.75" thickBot="1">
      <c r="A6" s="242" t="s">
        <v>280</v>
      </c>
      <c r="B6" s="233">
        <v>0.4</v>
      </c>
      <c r="C6" s="122">
        <v>0.8</v>
      </c>
      <c r="D6" s="237" t="s">
        <v>278</v>
      </c>
    </row>
    <row r="7" spans="1:4" ht="15.75" thickBot="1">
      <c r="A7" s="242" t="s">
        <v>300</v>
      </c>
      <c r="B7" s="233">
        <v>1.2</v>
      </c>
      <c r="C7" s="122">
        <v>1.2</v>
      </c>
      <c r="D7" s="237" t="s">
        <v>279</v>
      </c>
    </row>
    <row r="8" spans="1:4" ht="15.75" thickBot="1">
      <c r="A8" s="243" t="s">
        <v>281</v>
      </c>
      <c r="B8" s="234">
        <v>0.4</v>
      </c>
      <c r="C8" s="124">
        <v>0.8</v>
      </c>
      <c r="D8" s="237" t="s">
        <v>278</v>
      </c>
    </row>
    <row r="9" spans="1:4" ht="15.75" thickBot="1">
      <c r="A9" s="243" t="s">
        <v>301</v>
      </c>
      <c r="B9" s="234">
        <v>0.6</v>
      </c>
      <c r="C9" s="124">
        <v>1.2</v>
      </c>
      <c r="D9" s="237" t="s">
        <v>279</v>
      </c>
    </row>
    <row r="10" spans="1:4" ht="15.75" thickBot="1">
      <c r="A10" s="243" t="s">
        <v>282</v>
      </c>
      <c r="B10" s="232">
        <v>1.2</v>
      </c>
      <c r="C10" s="123">
        <v>1.2</v>
      </c>
      <c r="D10" s="236" t="s">
        <v>279</v>
      </c>
    </row>
    <row r="11" spans="1:4" ht="29.25" customHeight="1" thickBot="1">
      <c r="A11" s="243" t="s">
        <v>302</v>
      </c>
      <c r="B11" s="232">
        <v>1.2</v>
      </c>
      <c r="C11" s="123">
        <v>1.2</v>
      </c>
      <c r="D11" s="239" t="s">
        <v>283</v>
      </c>
    </row>
    <row r="12" spans="1:4" ht="29.25" customHeight="1" thickBot="1">
      <c r="A12" s="243" t="s">
        <v>303</v>
      </c>
      <c r="B12" s="234">
        <f>0.15*Acoustique!$D$20/3</f>
        <v>21.434687999999998</v>
      </c>
      <c r="C12" s="124">
        <f>0.15*Acoustique!$D$20/3</f>
        <v>21.434687999999998</v>
      </c>
      <c r="D12" s="237" t="s">
        <v>284</v>
      </c>
    </row>
    <row r="13" spans="1:4" ht="15.75" thickBot="1">
      <c r="A13" s="244" t="s">
        <v>285</v>
      </c>
      <c r="B13" s="122" t="s">
        <v>267</v>
      </c>
      <c r="C13" s="122"/>
      <c r="D13" s="240">
        <f>0.5*Acoustique!D18</f>
        <v>84.057600000000008</v>
      </c>
    </row>
  </sheetData>
  <phoneticPr fontId="18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Acoustique</vt:lpstr>
      <vt:lpstr>Nomenclature</vt:lpstr>
      <vt:lpstr>Type de bruits</vt:lpstr>
      <vt:lpstr>Locaux</vt:lpstr>
      <vt:lpstr>Nomenclature!Criteres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 BERRUBE</dc:creator>
  <cp:lastModifiedBy>Emeric BERRUBE</cp:lastModifiedBy>
  <cp:lastPrinted>2024-12-10T09:34:55Z</cp:lastPrinted>
  <dcterms:created xsi:type="dcterms:W3CDTF">2024-10-22T06:59:20Z</dcterms:created>
  <dcterms:modified xsi:type="dcterms:W3CDTF">2025-03-26T14:55:04Z</dcterms:modified>
</cp:coreProperties>
</file>