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egory\Desktop\"/>
    </mc:Choice>
  </mc:AlternateContent>
  <xr:revisionPtr revIDLastSave="0" documentId="8_{4E458C96-D9BD-4815-AF22-AEE0C15B55FD}" xr6:coauthVersionLast="47" xr6:coauthVersionMax="47" xr10:uidLastSave="{00000000-0000-0000-0000-000000000000}"/>
  <bookViews>
    <workbookView xWindow="-120" yWindow="-120" windowWidth="20730" windowHeight="11160" activeTab="4" xr2:uid="{D25EF844-ACB1-4EC5-B24A-0F21DB9CF0D6}"/>
  </bookViews>
  <sheets>
    <sheet name="MEMBERS" sheetId="1" r:id="rId1"/>
    <sheet name="Heures" sheetId="5" r:id="rId2"/>
    <sheet name="Forms 01_2024" sheetId="3" r:id="rId3"/>
    <sheet name="01_2024" sheetId="2" r:id="rId4"/>
    <sheet name="01_2024_shifts" sheetId="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4" l="1" a="1"/>
  <c r="C5" i="4"/>
  <c r="C6" i="4" a="1"/>
  <c r="C6" i="4"/>
  <c r="C7" i="4" a="1"/>
  <c r="C7" i="4"/>
  <c r="C8" i="4" a="1"/>
  <c r="C8" i="4"/>
  <c r="C9" i="4" a="1"/>
  <c r="C9" i="4"/>
  <c r="C10" i="4" a="1"/>
  <c r="C10" i="4"/>
  <c r="C11" i="4" a="1"/>
  <c r="C11" i="4"/>
  <c r="C12" i="4" a="1"/>
  <c r="C12" i="4"/>
  <c r="C13" i="4" a="1"/>
  <c r="C13" i="4"/>
  <c r="C14" i="4" a="1"/>
  <c r="C14" i="4"/>
  <c r="C15" i="4" a="1"/>
  <c r="C15" i="4"/>
  <c r="C16" i="4" a="1"/>
  <c r="C16" i="4"/>
  <c r="C17" i="4" a="1"/>
  <c r="C17" i="4"/>
  <c r="C18" i="4" a="1"/>
  <c r="C18" i="4"/>
  <c r="C19" i="4" a="1"/>
  <c r="C19" i="4"/>
  <c r="C20" i="4" a="1"/>
  <c r="C20" i="4"/>
  <c r="C21" i="4" a="1"/>
  <c r="C21" i="4"/>
  <c r="C22" i="4" a="1"/>
  <c r="C22" i="4"/>
  <c r="C23" i="4" a="1"/>
  <c r="C23" i="4"/>
  <c r="C24" i="4" a="1"/>
  <c r="C24" i="4"/>
  <c r="C25" i="4" a="1"/>
  <c r="C25" i="4"/>
  <c r="C26" i="4" a="1"/>
  <c r="C26" i="4"/>
  <c r="C27" i="4" a="1"/>
  <c r="C27" i="4"/>
  <c r="C28" i="4" a="1"/>
  <c r="C28" i="4"/>
  <c r="C29" i="4" a="1"/>
  <c r="C29" i="4"/>
  <c r="C30" i="4" a="1"/>
  <c r="C30" i="4"/>
  <c r="C31" i="4" a="1"/>
  <c r="C31" i="4"/>
  <c r="C32" i="4" a="1"/>
  <c r="C32" i="4"/>
  <c r="C33" i="4" a="1"/>
  <c r="C33" i="4"/>
  <c r="C34" i="4" a="1"/>
  <c r="C34" i="4"/>
  <c r="C35" i="4" a="1"/>
  <c r="C35" i="4"/>
  <c r="C36" i="4" a="1"/>
  <c r="C36" i="4"/>
  <c r="C37" i="4" a="1"/>
  <c r="C37" i="4"/>
  <c r="C38" i="4" a="1"/>
  <c r="C38" i="4"/>
  <c r="C39" i="4" a="1"/>
  <c r="C39" i="4"/>
  <c r="C40" i="4" a="1"/>
  <c r="C40" i="4"/>
  <c r="C41" i="4" a="1"/>
  <c r="C41" i="4"/>
  <c r="C42" i="4" a="1"/>
  <c r="C42" i="4"/>
  <c r="C43" i="4" a="1"/>
  <c r="C43" i="4"/>
  <c r="C44" i="4" a="1"/>
  <c r="C44" i="4"/>
  <c r="C45" i="4" a="1"/>
  <c r="C45" i="4"/>
  <c r="C46" i="4" a="1"/>
  <c r="C46" i="4"/>
  <c r="C47" i="4" a="1"/>
  <c r="C47" i="4"/>
  <c r="C48" i="4" a="1"/>
  <c r="C48" i="4"/>
  <c r="C49" i="4" a="1"/>
  <c r="C49" i="4"/>
  <c r="C50" i="4" a="1"/>
  <c r="C50" i="4"/>
  <c r="C51" i="4" a="1"/>
  <c r="C51" i="4"/>
  <c r="C52" i="4" a="1"/>
  <c r="C52" i="4"/>
  <c r="C53" i="4" a="1"/>
  <c r="C53" i="4"/>
  <c r="C54" i="4" a="1"/>
  <c r="C54" i="4"/>
  <c r="C55" i="4" a="1"/>
  <c r="C55" i="4"/>
  <c r="C56" i="4" a="1"/>
  <c r="C56" i="4"/>
  <c r="C57" i="4" a="1"/>
  <c r="C57" i="4"/>
  <c r="C58" i="4" a="1"/>
  <c r="C58" i="4"/>
  <c r="C59" i="4" a="1"/>
  <c r="C59" i="4"/>
  <c r="C60" i="4" a="1"/>
  <c r="C60" i="4"/>
  <c r="C61" i="4" a="1"/>
  <c r="C61" i="4"/>
  <c r="C62" i="4" a="1"/>
  <c r="C62" i="4"/>
  <c r="D5" i="4" a="1"/>
  <c r="D5" i="4"/>
  <c r="D6" i="4" a="1"/>
  <c r="D6" i="4"/>
  <c r="D7" i="4" a="1"/>
  <c r="D7" i="4"/>
  <c r="D8" i="4" a="1"/>
  <c r="D8" i="4"/>
  <c r="D9" i="4" a="1"/>
  <c r="D9" i="4"/>
  <c r="D10" i="4" a="1"/>
  <c r="D10" i="4"/>
  <c r="D11" i="4" a="1"/>
  <c r="D11" i="4"/>
  <c r="D12" i="4" a="1"/>
  <c r="D12" i="4"/>
  <c r="D13" i="4" a="1"/>
  <c r="D13" i="4"/>
  <c r="D14" i="4" a="1"/>
  <c r="D14" i="4"/>
  <c r="D15" i="4" a="1"/>
  <c r="D15" i="4"/>
  <c r="D16" i="4" a="1"/>
  <c r="D16" i="4"/>
  <c r="D17" i="4" a="1"/>
  <c r="D17" i="4"/>
  <c r="D18" i="4" a="1"/>
  <c r="D18" i="4"/>
  <c r="D19" i="4" a="1"/>
  <c r="D19" i="4"/>
  <c r="D20" i="4" a="1"/>
  <c r="D20" i="4"/>
  <c r="D21" i="4" a="1"/>
  <c r="D21" i="4"/>
  <c r="D22" i="4" a="1"/>
  <c r="D22" i="4"/>
  <c r="D23" i="4" a="1"/>
  <c r="D23" i="4"/>
  <c r="D24" i="4" a="1"/>
  <c r="D24" i="4"/>
  <c r="D25" i="4" a="1"/>
  <c r="D25" i="4"/>
  <c r="D26" i="4" a="1"/>
  <c r="D26" i="4"/>
  <c r="D27" i="4" a="1"/>
  <c r="D27" i="4"/>
  <c r="D28" i="4" a="1"/>
  <c r="D28" i="4"/>
  <c r="D29" i="4" a="1"/>
  <c r="D29" i="4"/>
  <c r="D30" i="4" a="1"/>
  <c r="D30" i="4"/>
  <c r="D31" i="4" a="1"/>
  <c r="D31" i="4"/>
  <c r="D32" i="4" a="1"/>
  <c r="D32" i="4"/>
  <c r="D33" i="4" a="1"/>
  <c r="D33" i="4"/>
  <c r="D34" i="4" a="1"/>
  <c r="D34" i="4"/>
  <c r="D35" i="4" a="1"/>
  <c r="D35" i="4"/>
  <c r="D36" i="4" a="1"/>
  <c r="D36" i="4"/>
  <c r="D37" i="4" a="1"/>
  <c r="D37" i="4"/>
  <c r="D38" i="4" a="1"/>
  <c r="D38" i="4"/>
  <c r="D39" i="4" a="1"/>
  <c r="D39" i="4"/>
  <c r="D40" i="4" a="1"/>
  <c r="D40" i="4"/>
  <c r="D41" i="4" a="1"/>
  <c r="D41" i="4"/>
  <c r="D42" i="4" a="1"/>
  <c r="D42" i="4"/>
  <c r="D43" i="4" a="1"/>
  <c r="D43" i="4"/>
  <c r="D44" i="4" a="1"/>
  <c r="D44" i="4"/>
  <c r="D45" i="4" a="1"/>
  <c r="D45" i="4"/>
  <c r="D46" i="4" a="1"/>
  <c r="D46" i="4"/>
  <c r="D47" i="4" a="1"/>
  <c r="D47" i="4"/>
  <c r="D48" i="4" a="1"/>
  <c r="D48" i="4"/>
  <c r="D49" i="4" a="1"/>
  <c r="D49" i="4"/>
  <c r="D50" i="4" a="1"/>
  <c r="D50" i="4"/>
  <c r="D51" i="4" a="1"/>
  <c r="D51" i="4"/>
  <c r="D52" i="4" a="1"/>
  <c r="D52" i="4"/>
  <c r="D53" i="4" a="1"/>
  <c r="D53" i="4"/>
  <c r="D54" i="4" a="1"/>
  <c r="D54" i="4"/>
  <c r="D55" i="4" a="1"/>
  <c r="D55" i="4"/>
  <c r="D56" i="4" a="1"/>
  <c r="D56" i="4"/>
  <c r="D57" i="4" a="1"/>
  <c r="D57" i="4"/>
  <c r="D58" i="4" a="1"/>
  <c r="D58" i="4"/>
  <c r="D59" i="4" a="1"/>
  <c r="D59" i="4"/>
  <c r="D60" i="4" a="1"/>
  <c r="D60" i="4"/>
  <c r="D61" i="4" a="1"/>
  <c r="D61" i="4"/>
  <c r="D62" i="4" a="1"/>
  <c r="D62" i="4"/>
  <c r="K5" i="4" a="1"/>
  <c r="K5" i="4"/>
  <c r="K6" i="4" a="1"/>
  <c r="K6" i="4"/>
  <c r="K7" i="4" a="1"/>
  <c r="K7" i="4"/>
  <c r="K8" i="4" a="1"/>
  <c r="K8" i="4"/>
  <c r="K9" i="4" a="1"/>
  <c r="K9" i="4"/>
  <c r="K10" i="4" a="1"/>
  <c r="K10" i="4"/>
  <c r="K11" i="4" a="1"/>
  <c r="K11" i="4"/>
  <c r="K12" i="4" a="1"/>
  <c r="K12" i="4"/>
  <c r="K13" i="4" a="1"/>
  <c r="K13" i="4"/>
  <c r="K14" i="4" a="1"/>
  <c r="K14" i="4"/>
  <c r="K15" i="4" a="1"/>
  <c r="K15" i="4"/>
  <c r="K16" i="4" a="1"/>
  <c r="K16" i="4"/>
  <c r="K17" i="4" a="1"/>
  <c r="K17" i="4"/>
  <c r="K18" i="4" a="1"/>
  <c r="K18" i="4"/>
  <c r="K19" i="4" a="1"/>
  <c r="K19" i="4"/>
  <c r="K20" i="4" a="1"/>
  <c r="K20" i="4"/>
  <c r="K21" i="4" a="1"/>
  <c r="K21" i="4"/>
  <c r="K22" i="4" a="1"/>
  <c r="K22" i="4"/>
  <c r="K23" i="4" a="1"/>
  <c r="K23" i="4"/>
  <c r="K24" i="4" a="1"/>
  <c r="K24" i="4"/>
  <c r="K25" i="4" a="1"/>
  <c r="K25" i="4"/>
  <c r="K26" i="4" a="1"/>
  <c r="K26" i="4"/>
  <c r="K27" i="4" a="1"/>
  <c r="K27" i="4"/>
  <c r="K28" i="4" a="1"/>
  <c r="K28" i="4"/>
  <c r="K29" i="4" a="1"/>
  <c r="K29" i="4"/>
  <c r="K30" i="4" a="1"/>
  <c r="K30" i="4"/>
  <c r="K31" i="4" a="1"/>
  <c r="K31" i="4"/>
  <c r="K32" i="4" a="1"/>
  <c r="K32" i="4"/>
  <c r="K33" i="4" a="1"/>
  <c r="K33" i="4"/>
  <c r="K34" i="4" a="1"/>
  <c r="K34" i="4"/>
  <c r="K35" i="4" a="1"/>
  <c r="K35" i="4"/>
  <c r="K36" i="4" a="1"/>
  <c r="K36" i="4"/>
  <c r="K37" i="4" a="1"/>
  <c r="K37" i="4"/>
  <c r="K38" i="4" a="1"/>
  <c r="K38" i="4"/>
  <c r="K39" i="4" a="1"/>
  <c r="K39" i="4"/>
  <c r="K40" i="4" a="1"/>
  <c r="K40" i="4"/>
  <c r="K41" i="4" a="1"/>
  <c r="K41" i="4"/>
  <c r="K42" i="4" a="1"/>
  <c r="K42" i="4"/>
  <c r="K43" i="4" a="1"/>
  <c r="K43" i="4"/>
  <c r="K44" i="4" a="1"/>
  <c r="K44" i="4"/>
  <c r="K45" i="4" a="1"/>
  <c r="K45" i="4"/>
  <c r="K46" i="4" a="1"/>
  <c r="K46" i="4"/>
  <c r="K47" i="4" a="1"/>
  <c r="K47" i="4"/>
  <c r="K48" i="4" a="1"/>
  <c r="K48" i="4"/>
  <c r="K49" i="4" a="1"/>
  <c r="K49" i="4"/>
  <c r="K50" i="4" a="1"/>
  <c r="K50" i="4"/>
  <c r="K51" i="4" a="1"/>
  <c r="K51" i="4"/>
  <c r="K52" i="4" a="1"/>
  <c r="K52" i="4"/>
  <c r="K53" i="4" a="1"/>
  <c r="K53" i="4"/>
  <c r="K54" i="4" a="1"/>
  <c r="K54" i="4"/>
  <c r="K55" i="4" a="1"/>
  <c r="K55" i="4"/>
  <c r="K56" i="4" a="1"/>
  <c r="K56" i="4"/>
  <c r="K57" i="4" a="1"/>
  <c r="K57" i="4"/>
  <c r="K58" i="4" a="1"/>
  <c r="K58" i="4"/>
  <c r="K59" i="4" a="1"/>
  <c r="K59" i="4"/>
  <c r="K60" i="4" a="1"/>
  <c r="K60" i="4"/>
  <c r="K61" i="4" a="1"/>
  <c r="K61" i="4"/>
  <c r="K62" i="4" a="1"/>
  <c r="K62" i="4"/>
  <c r="K3" i="4" a="1"/>
  <c r="K3" i="4" s="1"/>
  <c r="K4" i="4" a="1"/>
  <c r="K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4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H3" i="4"/>
  <c r="F3" i="4"/>
  <c r="I3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4" i="4"/>
  <c r="I4" i="4"/>
  <c r="G3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D4" i="4" a="1"/>
  <c r="D4" i="4"/>
  <c r="D3" i="4" a="1"/>
  <c r="D3" i="4"/>
  <c r="Q2" i="2"/>
  <c r="O2" i="2"/>
  <c r="N2" i="2"/>
  <c r="M2" i="2"/>
  <c r="L2" i="2"/>
  <c r="K2" i="2"/>
  <c r="J2" i="2"/>
  <c r="I2" i="2"/>
  <c r="H2" i="2"/>
  <c r="G2" i="2"/>
  <c r="F2" i="2"/>
  <c r="E2" i="2"/>
  <c r="D2" i="2"/>
  <c r="J1" i="2"/>
  <c r="K1" i="2"/>
  <c r="L1" i="2"/>
  <c r="M1" i="2"/>
  <c r="N1" i="2"/>
  <c r="O1" i="2"/>
  <c r="P1" i="2"/>
  <c r="Q1" i="2"/>
  <c r="R1" i="2"/>
  <c r="H1" i="2"/>
  <c r="I1" i="2" s="1"/>
  <c r="G1" i="2"/>
  <c r="F1" i="2"/>
  <c r="E1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D26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E4" i="3"/>
  <c r="E5" i="3"/>
  <c r="E6" i="3"/>
  <c r="E7" i="3"/>
  <c r="E8" i="3"/>
  <c r="E9" i="3"/>
  <c r="E10" i="3"/>
  <c r="E11" i="3"/>
  <c r="E12" i="3"/>
  <c r="E13" i="3"/>
  <c r="E14" i="3"/>
  <c r="E15" i="3"/>
  <c r="E3" i="3"/>
  <c r="P25" i="2"/>
  <c r="Q25" i="2"/>
  <c r="R25" i="2"/>
  <c r="P24" i="2"/>
  <c r="Q24" i="2"/>
  <c r="R24" i="2"/>
  <c r="F24" i="2" l="1"/>
  <c r="H25" i="2"/>
  <c r="F25" i="2"/>
  <c r="N24" i="2"/>
  <c r="M24" i="2"/>
  <c r="O25" i="2"/>
  <c r="M25" i="2"/>
  <c r="J24" i="2"/>
  <c r="L25" i="2"/>
  <c r="K25" i="2"/>
  <c r="H24" i="2"/>
  <c r="J25" i="2"/>
  <c r="E24" i="2"/>
  <c r="G25" i="2"/>
  <c r="O24" i="2"/>
  <c r="E25" i="2"/>
  <c r="L24" i="2"/>
  <c r="N25" i="2"/>
  <c r="K24" i="2"/>
  <c r="I24" i="2"/>
  <c r="G24" i="2"/>
  <c r="I25" i="2"/>
  <c r="D24" i="2"/>
  <c r="T6" i="2"/>
  <c r="D2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<sst xmlns="http://schemas.openxmlformats.org/spreadsheetml/2006/main" count="548" uniqueCount="139">
  <si>
    <t>ID</t>
  </si>
  <si>
    <t>Nom</t>
  </si>
  <si>
    <t>Prénom</t>
  </si>
  <si>
    <t xml:space="preserve">Chômer </t>
  </si>
  <si>
    <t>Mail</t>
  </si>
  <si>
    <t xml:space="preserve">Durée total </t>
  </si>
  <si>
    <t>Jour/Fête</t>
  </si>
  <si>
    <t>Durée</t>
  </si>
  <si>
    <t>Vendredi 5 - 16:05 à 18:15</t>
  </si>
  <si>
    <t>Samedi 6 - 08:30 à 12:30</t>
  </si>
  <si>
    <t>Samedi 6 - 15:50 à 18:30</t>
  </si>
  <si>
    <t>Vendredi 12 - 16:20 à 18:30</t>
  </si>
  <si>
    <t>Samedi 13 - 08:30 à 12:30</t>
  </si>
  <si>
    <t>Samedi 13 - 15:50 à 18:30</t>
  </si>
  <si>
    <t>Vendredi 19 - 16:35 à 18:45</t>
  </si>
  <si>
    <t>Samedi 20 - 08:30 à 12:30</t>
  </si>
  <si>
    <t>Samedi 20 - 16:05 à 18:45</t>
  </si>
  <si>
    <t>Vendredi 26 - 16:35 à 18:45 </t>
  </si>
  <si>
    <t>Samedi 27 - 08:30 à 12:30</t>
  </si>
  <si>
    <t>Samedi 27 - 16:05 à 18:45</t>
  </si>
  <si>
    <t>Start time</t>
  </si>
  <si>
    <t>Completion time</t>
  </si>
  <si>
    <t>Email</t>
  </si>
  <si>
    <t>ID2</t>
  </si>
  <si>
    <t>Last modified time</t>
  </si>
  <si>
    <t>Question</t>
  </si>
  <si>
    <t>Nom3</t>
  </si>
  <si>
    <t>VS1</t>
  </si>
  <si>
    <t>SM1</t>
  </si>
  <si>
    <t>SS1</t>
  </si>
  <si>
    <t>VS2</t>
  </si>
  <si>
    <t>SM2</t>
  </si>
  <si>
    <t>SS2</t>
  </si>
  <si>
    <t>VS3</t>
  </si>
  <si>
    <t>SM3</t>
  </si>
  <si>
    <t>SS3</t>
  </si>
  <si>
    <t>VS4</t>
  </si>
  <si>
    <t>SM4</t>
  </si>
  <si>
    <t>SS4</t>
  </si>
  <si>
    <t>Max</t>
  </si>
  <si>
    <t>12/19/23 18:22:45</t>
  </si>
  <si>
    <t>12/19/23 18:23:29</t>
  </si>
  <si>
    <t>aymous</t>
  </si>
  <si>
    <t>Oui</t>
  </si>
  <si>
    <t>Si</t>
  </si>
  <si>
    <t>12/19/23 18:22:39</t>
  </si>
  <si>
    <t>12/19/23 18:23:42</t>
  </si>
  <si>
    <t>12/19/23 18:22:27</t>
  </si>
  <si>
    <t>12/19/23 18:23:47</t>
  </si>
  <si>
    <t>12/19/23 18:42:08</t>
  </si>
  <si>
    <t>12/19/23 18:42:56</t>
  </si>
  <si>
    <t>12/19/23 19:18:52</t>
  </si>
  <si>
    <t>12/19/23 19:19:57</t>
  </si>
  <si>
    <t>12/19/23 22:36:36</t>
  </si>
  <si>
    <t>12/19/23 22:37:34</t>
  </si>
  <si>
    <t>12/21/23 18:02:19</t>
  </si>
  <si>
    <t>12/21/23 21:04:57</t>
  </si>
  <si>
    <t>12/22/23 13:04:45</t>
  </si>
  <si>
    <t>12/22/23 13:06:43</t>
  </si>
  <si>
    <t>12/26/23 11:55:02</t>
  </si>
  <si>
    <t>12/26/23 11:56:36</t>
  </si>
  <si>
    <t>12/26/23 11:59:45</t>
  </si>
  <si>
    <t>12/26/23 12:01:40</t>
  </si>
  <si>
    <t>12/26/23 12:02:29</t>
  </si>
  <si>
    <t>12/26/23 12:03:02</t>
  </si>
  <si>
    <t>12/26/23 12:20:07</t>
  </si>
  <si>
    <t>12/26/23 12:20:34</t>
  </si>
  <si>
    <t>12/26/23 12:36:44</t>
  </si>
  <si>
    <t>12/26/23 12:38:32</t>
  </si>
  <si>
    <t>Date</t>
  </si>
  <si>
    <t>H Pro</t>
  </si>
  <si>
    <t>H Fin</t>
  </si>
  <si>
    <t>VS5</t>
  </si>
  <si>
    <t>SM5</t>
  </si>
  <si>
    <t>SS5</t>
  </si>
  <si>
    <t>Attribué</t>
  </si>
  <si>
    <t>Dispo</t>
  </si>
  <si>
    <t>Atribués</t>
  </si>
  <si>
    <t>Shift n°</t>
  </si>
  <si>
    <t>Surnom</t>
  </si>
  <si>
    <t>Member</t>
  </si>
  <si>
    <t>Work Email</t>
  </si>
  <si>
    <t>Group</t>
  </si>
  <si>
    <t>Shift Start Date</t>
  </si>
  <si>
    <t>Shift Start Time</t>
  </si>
  <si>
    <t>Shift End Date</t>
  </si>
  <si>
    <t>Shift End Time</t>
  </si>
  <si>
    <t>Theme Colour</t>
  </si>
  <si>
    <t>Customised Label</t>
  </si>
  <si>
    <t>Unpaid Break (minutes)</t>
  </si>
  <si>
    <t>Notes</t>
  </si>
  <si>
    <t>Shared</t>
  </si>
  <si>
    <t>Agent n°</t>
  </si>
  <si>
    <t>Volontaire (Protection)</t>
  </si>
  <si>
    <t>2. Blue</t>
  </si>
  <si>
    <t>2. Non partagé</t>
  </si>
  <si>
    <t>IF(INDEX('Janvier'!$H$3:$M$46;$A3;$O3)=0;"";INDEX('Janvier'!$H$3:$M$46;$A3;$O3))</t>
  </si>
  <si>
    <t>https://www.excel-pratique.com/</t>
  </si>
  <si>
    <t>111@mail.ch</t>
  </si>
  <si>
    <t xml:space="preserve">CP </t>
  </si>
  <si>
    <t>B</t>
  </si>
  <si>
    <t>C</t>
  </si>
  <si>
    <t xml:space="preserve">A </t>
  </si>
  <si>
    <t>D</t>
  </si>
  <si>
    <t>E</t>
  </si>
  <si>
    <t>F</t>
  </si>
  <si>
    <t>G</t>
  </si>
  <si>
    <t>H</t>
  </si>
  <si>
    <t>I</t>
  </si>
  <si>
    <t>K</t>
  </si>
  <si>
    <t>L</t>
  </si>
  <si>
    <t xml:space="preserve">J </t>
  </si>
  <si>
    <t>M</t>
  </si>
  <si>
    <t>N</t>
  </si>
  <si>
    <t>O</t>
  </si>
  <si>
    <t>P</t>
  </si>
  <si>
    <t>Q</t>
  </si>
  <si>
    <t>R</t>
  </si>
  <si>
    <t xml:space="preserve">S 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</si>
  <si>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</si>
  <si>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</si>
  <si>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</si>
  <si>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</si>
  <si>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</si>
  <si>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</si>
  <si>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</si>
  <si>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</si>
  <si>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</si>
  <si>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</si>
  <si>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</si>
  <si>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</si>
  <si>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</si>
  <si>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</si>
  <si>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</si>
  <si>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</si>
  <si>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</si>
  <si>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</si>
  <si>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H P</t>
  </si>
  <si>
    <t xml:space="preserve">Chr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</si>
</sst>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/mm&quot; h&quot;;@"/>
    <numFmt numFmtId="165" formatCode="[$-F400]h:mm:ss\ AM/PM"/>
  </numFmts>
  <fonts count="10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name val="Calibri"/>
      <family val="2"/>
    </font>
    <font>
      <b/>
      <sz val="10"/>
      <color theme="0"/>
      <name val="Helvetica Neue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00B050"/>
        <bgColor rgb="FFD9E1F2"/>
      </patternFill>
    </fill>
    <fill>
      <patternFill patternType="solid">
        <fgColor rgb="FFFFC000"/>
        <bgColor rgb="FFD9E1F2"/>
      </patternFill>
    </fill>
    <fill>
      <patternFill patternType="solid">
        <fgColor rgb="FF595959"/>
        <bgColor rgb="FF000000"/>
      </patternFill>
    </fill>
    <fill>
      <patternFill patternType="solid">
        <fgColor rgb="FF595959"/>
        <bgColor rgb="FFD9E1F2"/>
      </patternFill>
    </fill>
    <fill>
      <patternFill patternType="solid">
        <fgColor rgb="FF00B050"/>
        <bgColor rgb="FF000000"/>
      </patternFill>
    </fill>
    <fill>
      <patternFill patternType="solid">
        <fgColor rgb="FF4472C4"/>
        <bgColor rgb="FF4472C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dotted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 style="mediumDashed">
        <color indexed="64"/>
      </right>
      <top/>
      <bottom style="dotted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Dashed">
        <color indexed="64"/>
      </left>
      <right/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2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0" fontId="4" fillId="6" borderId="0" xfId="0" applyFont="1" applyFill="1"/>
    <xf numFmtId="0" fontId="4" fillId="7" borderId="0" xfId="0" applyFont="1" applyFill="1"/>
    <xf numFmtId="0" fontId="1" fillId="8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1" fillId="8" borderId="1" xfId="0" applyFont="1" applyFill="1" applyBorder="1" applyAlignment="1">
      <alignment wrapText="1"/>
    </xf>
    <xf numFmtId="0" fontId="1" fillId="8" borderId="2" xfId="0" applyFont="1" applyFill="1" applyBorder="1" applyAlignment="1">
      <alignment wrapText="1"/>
    </xf>
    <xf numFmtId="0" fontId="0" fillId="9" borderId="0" xfId="0" applyFill="1"/>
    <xf numFmtId="0" fontId="0" fillId="10" borderId="0" xfId="0" applyFill="1"/>
    <xf numFmtId="0" fontId="0" fillId="9" borderId="0" xfId="0" applyFill="1" applyAlignment="1">
      <alignment horizontal="right"/>
    </xf>
    <xf numFmtId="0" fontId="0" fillId="10" borderId="0" xfId="0" applyFill="1" applyAlignment="1">
      <alignment horizontal="right"/>
    </xf>
    <xf numFmtId="0" fontId="0" fillId="9" borderId="3" xfId="0" applyFill="1" applyBorder="1"/>
    <xf numFmtId="0" fontId="0" fillId="9" borderId="3" xfId="0" applyFill="1" applyBorder="1" applyAlignment="1">
      <alignment horizontal="right"/>
    </xf>
    <xf numFmtId="0" fontId="0" fillId="0" borderId="3" xfId="0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9" borderId="4" xfId="0" applyFill="1" applyBorder="1" applyAlignment="1">
      <alignment horizontal="right"/>
    </xf>
    <xf numFmtId="0" fontId="0" fillId="9" borderId="5" xfId="0" applyFill="1" applyBorder="1" applyAlignment="1">
      <alignment horizontal="right"/>
    </xf>
    <xf numFmtId="0" fontId="0" fillId="10" borderId="4" xfId="0" applyFill="1" applyBorder="1" applyAlignment="1">
      <alignment horizontal="right"/>
    </xf>
    <xf numFmtId="0" fontId="0" fillId="0" borderId="4" xfId="0" applyBorder="1"/>
    <xf numFmtId="0" fontId="0" fillId="9" borderId="6" xfId="0" applyFill="1" applyBorder="1" applyAlignment="1">
      <alignment horizontal="right"/>
    </xf>
    <xf numFmtId="0" fontId="0" fillId="9" borderId="7" xfId="0" applyFill="1" applyBorder="1" applyAlignment="1">
      <alignment horizontal="right"/>
    </xf>
    <xf numFmtId="0" fontId="0" fillId="10" borderId="6" xfId="0" applyFill="1" applyBorder="1" applyAlignment="1">
      <alignment horizontal="right"/>
    </xf>
    <xf numFmtId="0" fontId="0" fillId="0" borderId="6" xfId="0" applyBorder="1"/>
    <xf numFmtId="0" fontId="0" fillId="9" borderId="6" xfId="0" applyFill="1" applyBorder="1"/>
    <xf numFmtId="0" fontId="0" fillId="9" borderId="4" xfId="0" applyFill="1" applyBorder="1"/>
    <xf numFmtId="0" fontId="0" fillId="9" borderId="7" xfId="0" applyFill="1" applyBorder="1"/>
    <xf numFmtId="0" fontId="0" fillId="9" borderId="5" xfId="0" applyFill="1" applyBorder="1"/>
    <xf numFmtId="0" fontId="0" fillId="10" borderId="6" xfId="0" applyFill="1" applyBorder="1"/>
    <xf numFmtId="0" fontId="0" fillId="10" borderId="4" xfId="0" applyFill="1" applyBorder="1"/>
    <xf numFmtId="0" fontId="0" fillId="0" borderId="0" xfId="0" applyAlignment="1">
      <alignment vertical="top" wrapText="1"/>
    </xf>
    <xf numFmtId="49" fontId="0" fillId="0" borderId="0" xfId="0" applyNumberFormat="1" applyAlignment="1">
      <alignment vertical="top" wrapText="1"/>
    </xf>
    <xf numFmtId="0" fontId="0" fillId="11" borderId="0" xfId="0" applyFill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vertical="top"/>
    </xf>
    <xf numFmtId="0" fontId="6" fillId="12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20" fontId="0" fillId="0" borderId="0" xfId="0" applyNumberFormat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14" fontId="7" fillId="0" borderId="0" xfId="0" applyNumberFormat="1" applyFont="1"/>
    <xf numFmtId="165" fontId="0" fillId="0" borderId="0" xfId="0" applyNumberFormat="1"/>
    <xf numFmtId="165" fontId="0" fillId="0" borderId="0" xfId="0" applyNumberFormat="1" applyAlignment="1">
      <alignment horizontal="left"/>
    </xf>
    <xf numFmtId="14" fontId="0" fillId="0" borderId="0" xfId="0" applyNumberFormat="1" applyAlignment="1">
      <alignment vertical="top" wrapText="1"/>
    </xf>
    <xf numFmtId="14" fontId="5" fillId="0" borderId="0" xfId="0" applyNumberFormat="1" applyFont="1" applyAlignment="1">
      <alignment vertical="top"/>
    </xf>
    <xf numFmtId="0" fontId="9" fillId="11" borderId="0" xfId="0" applyFont="1" applyFill="1" applyAlignment="1">
      <alignment vertical="top"/>
    </xf>
    <xf numFmtId="0" fontId="8" fillId="0" borderId="0" xfId="1" applyAlignment="1">
      <alignment vertical="top" wrapText="1"/>
    </xf>
    <xf numFmtId="14" fontId="0" fillId="0" borderId="6" xfId="0" applyNumberFormat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8" fillId="0" borderId="0" xfId="2"/>
  </cellXfs>
  <cellStyles count="3">
    <cellStyle name="Hyperlink" xfId="1" xr:uid="{00000000-000B-0000-0000-000008000000}"/>
    <cellStyle name="Lien hypertexte" xfId="2" builtinId="8"/>
    <cellStyle name="Normal" xfId="0" builtinId="0"/>
  </cellStyles>
  <dxfs count="2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minor"/>
      </font>
      <fill>
        <patternFill patternType="solid">
          <fgColor rgb="FFD9E1F2"/>
          <bgColor rgb="FF59595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minor"/>
      </font>
      <fill>
        <patternFill patternType="solid">
          <fgColor rgb="FF4472C4"/>
          <bgColor rgb="FF4472C4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FA4468-9DA9-4173-B9E7-D3213FB0142F}" name="Table1" displayName="Table1" ref="A1:F19" totalsRowShown="0">
  <autoFilter ref="A1:F19" xr:uid="{6BFA4468-9DA9-4173-B9E7-D3213FB0142F}"/>
  <sortState xmlns:xlrd2="http://schemas.microsoft.com/office/spreadsheetml/2017/richdata2" ref="A2:E19">
    <sortCondition ref="A1:A19"/>
  </sortState>
  <tableColumns count="6">
    <tableColumn id="1" xr3:uid="{C7984C7F-AE21-48E7-A352-DE41094402C8}" name="ID"/>
    <tableColumn id="2" xr3:uid="{1BBF0927-D2A1-4F02-ABC8-34E657C79050}" name="Nom"/>
    <tableColumn id="3" xr3:uid="{997872FB-4902-4E9F-95CC-B01513FD95D4}" name="Prénom"/>
    <tableColumn id="4" xr3:uid="{E3F323DD-814F-4FD1-9C92-E188CA349DCE}" name="CP "/>
    <tableColumn id="5" xr3:uid="{0CDE3BAB-7ADA-4927-9579-9F7D09CA24D7}" name="Chômer "/>
    <tableColumn id="6" xr3:uid="{62307F41-A71D-404C-ACF9-DBB91F1BE499}" name="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3736AA-A5F2-433F-AFC1-B7571A9F791A}" name="Table2" displayName="Table2" ref="A2:W15" totalsRowShown="0" headerRowDxfId="22">
  <autoFilter ref="A2:W15" xr:uid="{FB3736AA-A5F2-433F-AFC1-B7571A9F791A}"/>
  <tableColumns count="23">
    <tableColumn id="1" xr3:uid="{C7C4BE20-E7D3-4B55-B9A5-EFDAD711DF46}" name="ID" dataDxfId="21"/>
    <tableColumn id="2" xr3:uid="{777FEC83-A4FF-4197-8527-7D10B63CFDB5}" name="Start time" dataDxfId="20"/>
    <tableColumn id="3" xr3:uid="{55F73159-812C-403D-9FED-5F5E20D6C884}" name="Completion time" dataDxfId="19"/>
    <tableColumn id="4" xr3:uid="{95255449-78AB-439F-9F16-C469EA4ACB1B}" name="Email" dataDxfId="18"/>
    <tableColumn id="5" xr3:uid="{278D06CC-A71D-4B9D-9E9C-0B5A5C40BBEA}" name="ID2" dataDxfId="17">
      <calculatedColumnFormula>_xlfn.XLOOKUP(Table2[[#This Row],[Nom3]],Table1[Nom],Table1[ID])</calculatedColumnFormula>
    </tableColumn>
    <tableColumn id="6" xr3:uid="{4CE19777-BFC9-4120-9035-F179C9DC7DE3}" name="Last modified time" dataDxfId="16"/>
    <tableColumn id="7" xr3:uid="{26F54E42-A5A6-4756-9821-CD7AA34F6CC0}" name="Nom" dataDxfId="15"/>
    <tableColumn id="8" xr3:uid="{3D1B48C6-3373-455A-8867-A523A9C6510C}" name="Question" dataDxfId="14"/>
    <tableColumn id="9" xr3:uid="{F184F1FF-3892-4FD2-A5F3-4193ACC10258}" name="Nom3" dataDxfId="13"/>
    <tableColumn id="10" xr3:uid="{43AC4687-7FE0-41B6-8CF3-2EA35CFC4F2D}" name="Prénom" dataDxfId="12"/>
    <tableColumn id="12" xr3:uid="{A95F0AF9-2C0A-4984-A5A6-252B43B17BBD}" name="VS1"/>
    <tableColumn id="13" xr3:uid="{E3063541-3CC3-49BB-844E-B7644E927194}" name="SM1"/>
    <tableColumn id="14" xr3:uid="{947A53A3-0EA8-4A4A-8BC0-DF74AF8534C8}" name="SS1"/>
    <tableColumn id="15" xr3:uid="{E5B73109-9670-4849-BDC2-166C0C63AE7F}" name="VS2" dataDxfId="11"/>
    <tableColumn id="16" xr3:uid="{7B3E2B68-9B3E-42EF-82A8-0BC66BBD83EA}" name="SM2"/>
    <tableColumn id="17" xr3:uid="{C42143D2-CE6D-4D41-BA86-B26002A47E0D}" name="SS2"/>
    <tableColumn id="18" xr3:uid="{916FDE40-C71A-4E5E-864D-A7AEE807119E}" name="VS3"/>
    <tableColumn id="19" xr3:uid="{A541FEF6-F096-499D-833C-F44B83A2DC55}" name="SM3"/>
    <tableColumn id="20" xr3:uid="{F166B3C5-6A67-4F35-829A-59DD8C996593}" name="SS3"/>
    <tableColumn id="21" xr3:uid="{154EF1CD-808B-487F-A219-7EF527361101}" name="VS4"/>
    <tableColumn id="22" xr3:uid="{108D75B3-454A-4C9F-AA78-9167965C6113}" name="SM4"/>
    <tableColumn id="23" xr3:uid="{FB37242D-7CE4-4E71-8E84-20C20F6723DD}" name="SS4"/>
    <tableColumn id="24" xr3:uid="{7EF914A5-4022-44C4-B683-770CFC49DF7C}" name="Max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111@mail.ch" TargetMode="External"/><Relationship Id="rId1" Type="http://schemas.openxmlformats.org/officeDocument/2006/relationships/hyperlink" Target="mailto:111@mail.ch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75571-55F8-49E9-BD89-739F93AC6EE3}">
  <sheetPr codeName="Sheet1"/>
  <dimension ref="A1:F19"/>
  <sheetViews>
    <sheetView workbookViewId="0">
      <selection activeCell="I15" sqref="I15"/>
    </sheetView>
  </sheetViews>
  <sheetFormatPr baseColWidth="10" defaultColWidth="9.140625" defaultRowHeight="15"/>
  <cols>
    <col min="2" max="2" width="9.5703125" customWidth="1"/>
    <col min="4" max="4" width="6.7109375" bestFit="1" customWidth="1"/>
    <col min="5" max="5" width="10.28515625" bestFit="1" customWidth="1"/>
    <col min="6" max="6" width="24.7109375" bestFit="1" customWidth="1"/>
  </cols>
  <sheetData>
    <row r="1" spans="1:6">
      <c r="A1" t="s">
        <v>0</v>
      </c>
      <c r="B1" t="s">
        <v>1</v>
      </c>
      <c r="C1" t="s">
        <v>2</v>
      </c>
      <c r="D1" t="s">
        <v>99</v>
      </c>
      <c r="E1" t="s">
        <v>3</v>
      </c>
      <c r="F1" t="s">
        <v>4</v>
      </c>
    </row>
    <row r="2" spans="1:6">
      <c r="A2">
        <v>1101</v>
      </c>
      <c r="B2">
        <v>111</v>
      </c>
      <c r="C2">
        <v>1111</v>
      </c>
      <c r="D2">
        <v>1</v>
      </c>
      <c r="E2">
        <v>1</v>
      </c>
      <c r="F2" s="58" t="s">
        <v>98</v>
      </c>
    </row>
    <row r="3" spans="1:6">
      <c r="A3">
        <v>1102</v>
      </c>
      <c r="B3">
        <v>222</v>
      </c>
      <c r="C3">
        <v>2222</v>
      </c>
      <c r="D3">
        <v>1</v>
      </c>
      <c r="E3">
        <v>1</v>
      </c>
      <c r="F3" s="58" t="s">
        <v>98</v>
      </c>
    </row>
    <row r="4" spans="1:6">
      <c r="A4">
        <v>1201</v>
      </c>
      <c r="B4">
        <v>333</v>
      </c>
      <c r="C4">
        <v>3333</v>
      </c>
      <c r="D4">
        <v>1</v>
      </c>
      <c r="E4">
        <v>0</v>
      </c>
      <c r="F4" s="58" t="s">
        <v>98</v>
      </c>
    </row>
    <row r="5" spans="1:6">
      <c r="A5">
        <v>1202</v>
      </c>
      <c r="B5">
        <v>444</v>
      </c>
      <c r="C5">
        <v>4444</v>
      </c>
      <c r="D5">
        <v>1</v>
      </c>
      <c r="E5">
        <v>0</v>
      </c>
      <c r="F5" s="58" t="s">
        <v>98</v>
      </c>
    </row>
    <row r="6" spans="1:6">
      <c r="A6">
        <v>1203</v>
      </c>
      <c r="B6">
        <v>555</v>
      </c>
      <c r="C6">
        <v>5555</v>
      </c>
      <c r="D6">
        <v>1</v>
      </c>
      <c r="E6">
        <v>0</v>
      </c>
      <c r="F6" s="58" t="s">
        <v>98</v>
      </c>
    </row>
    <row r="7" spans="1:6">
      <c r="A7">
        <v>1204</v>
      </c>
      <c r="B7">
        <v>666</v>
      </c>
      <c r="C7">
        <v>6666</v>
      </c>
      <c r="D7">
        <v>1</v>
      </c>
      <c r="E7">
        <v>0</v>
      </c>
      <c r="F7" s="58" t="s">
        <v>98</v>
      </c>
    </row>
    <row r="8" spans="1:6">
      <c r="A8">
        <v>1205</v>
      </c>
      <c r="B8">
        <v>777</v>
      </c>
      <c r="C8">
        <v>7777</v>
      </c>
      <c r="D8">
        <v>1</v>
      </c>
      <c r="E8">
        <v>0</v>
      </c>
      <c r="F8" s="58" t="s">
        <v>98</v>
      </c>
    </row>
    <row r="9" spans="1:6">
      <c r="A9">
        <v>1206</v>
      </c>
      <c r="B9">
        <v>888</v>
      </c>
      <c r="C9">
        <v>8888</v>
      </c>
      <c r="D9">
        <v>1</v>
      </c>
      <c r="E9">
        <v>0</v>
      </c>
      <c r="F9" s="58" t="s">
        <v>98</v>
      </c>
    </row>
    <row r="10" spans="1:6">
      <c r="A10">
        <v>1207</v>
      </c>
      <c r="B10">
        <v>999</v>
      </c>
      <c r="C10">
        <v>9999</v>
      </c>
      <c r="D10">
        <v>1</v>
      </c>
      <c r="E10">
        <v>0</v>
      </c>
      <c r="F10" s="58" t="s">
        <v>98</v>
      </c>
    </row>
    <row r="11" spans="1:6">
      <c r="A11">
        <v>2101</v>
      </c>
      <c r="B11">
        <v>1110</v>
      </c>
      <c r="C11">
        <v>11110</v>
      </c>
      <c r="D11">
        <v>0</v>
      </c>
      <c r="E11">
        <v>1</v>
      </c>
      <c r="F11" s="58" t="s">
        <v>98</v>
      </c>
    </row>
    <row r="12" spans="1:6">
      <c r="A12">
        <v>2102</v>
      </c>
      <c r="B12">
        <v>1221</v>
      </c>
      <c r="C12">
        <v>12221</v>
      </c>
      <c r="D12">
        <v>0</v>
      </c>
      <c r="E12">
        <v>1</v>
      </c>
      <c r="F12" s="58" t="s">
        <v>98</v>
      </c>
    </row>
    <row r="13" spans="1:6">
      <c r="A13">
        <v>2103</v>
      </c>
      <c r="B13">
        <v>1332</v>
      </c>
      <c r="C13">
        <v>13332</v>
      </c>
      <c r="D13">
        <v>0</v>
      </c>
      <c r="E13">
        <v>1</v>
      </c>
      <c r="F13" s="58" t="s">
        <v>98</v>
      </c>
    </row>
    <row r="14" spans="1:6">
      <c r="A14">
        <v>2201</v>
      </c>
      <c r="B14">
        <v>1443</v>
      </c>
      <c r="C14">
        <v>14443</v>
      </c>
      <c r="D14">
        <v>0</v>
      </c>
      <c r="E14">
        <v>0</v>
      </c>
      <c r="F14" s="58" t="s">
        <v>98</v>
      </c>
    </row>
    <row r="15" spans="1:6">
      <c r="A15">
        <v>2202</v>
      </c>
      <c r="B15">
        <v>1554</v>
      </c>
      <c r="C15">
        <v>15554</v>
      </c>
      <c r="D15">
        <v>0</v>
      </c>
      <c r="E15">
        <v>0</v>
      </c>
      <c r="F15" s="58" t="s">
        <v>98</v>
      </c>
    </row>
    <row r="16" spans="1:6">
      <c r="A16">
        <v>2203</v>
      </c>
      <c r="B16">
        <v>1665</v>
      </c>
      <c r="C16">
        <v>16665</v>
      </c>
      <c r="D16">
        <v>0</v>
      </c>
      <c r="E16">
        <v>0</v>
      </c>
      <c r="F16" s="58" t="s">
        <v>98</v>
      </c>
    </row>
    <row r="17" spans="1:6">
      <c r="A17">
        <v>2204</v>
      </c>
      <c r="B17">
        <v>1776</v>
      </c>
      <c r="C17">
        <v>17776</v>
      </c>
      <c r="D17">
        <v>0</v>
      </c>
      <c r="E17">
        <v>0</v>
      </c>
      <c r="F17" s="58" t="s">
        <v>98</v>
      </c>
    </row>
    <row r="18" spans="1:6">
      <c r="A18">
        <v>2205</v>
      </c>
      <c r="B18">
        <v>1887</v>
      </c>
      <c r="C18">
        <v>18887</v>
      </c>
      <c r="D18">
        <v>0</v>
      </c>
      <c r="E18">
        <v>0</v>
      </c>
      <c r="F18" s="58" t="s">
        <v>98</v>
      </c>
    </row>
    <row r="19" spans="1:6">
      <c r="A19">
        <v>2206</v>
      </c>
      <c r="B19">
        <v>1998</v>
      </c>
      <c r="C19">
        <v>19998</v>
      </c>
      <c r="D19">
        <v>0</v>
      </c>
      <c r="E19">
        <v>0</v>
      </c>
      <c r="F19" s="58" t="s">
        <v>98</v>
      </c>
    </row>
  </sheetData>
  <phoneticPr fontId="3" type="noConversion"/>
  <hyperlinks>
    <hyperlink ref="F2" r:id="rId1" xr:uid="{34BA6323-38DD-4487-B7C3-A178CD25F651}"/>
    <hyperlink ref="F3:F19" r:id="rId2" display="111@mail.ch" xr:uid="{80BFCF88-64BD-4FDC-B282-0B35687313B1}"/>
  </hyperlinks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C5409-A4DC-44B8-B042-984255B765FC}">
  <dimension ref="B1:N39"/>
  <sheetViews>
    <sheetView topLeftCell="A19" workbookViewId="0">
      <selection activeCell="B40" sqref="B40"/>
    </sheetView>
  </sheetViews>
  <sheetFormatPr baseColWidth="10" defaultColWidth="9.140625" defaultRowHeight="12.75" customHeight="1"/>
  <cols>
    <col min="1" max="1" width="9.140625" style="36"/>
    <col min="2" max="2" width="25.5703125" style="36" bestFit="1" customWidth="1"/>
    <col min="3" max="3" width="13.5703125" style="36" customWidth="1"/>
    <col min="4" max="4" width="11.140625" style="36" bestFit="1" customWidth="1"/>
    <col min="5" max="9" width="9.140625" style="36"/>
    <col min="10" max="11" width="0" style="36" hidden="1" customWidth="1"/>
    <col min="12" max="16384" width="9.140625" style="36"/>
  </cols>
  <sheetData>
    <row r="1" spans="2:14" ht="15">
      <c r="C1" s="36" t="s">
        <v>5</v>
      </c>
    </row>
    <row r="2" spans="2:14" ht="15">
      <c r="B2" s="43" t="s">
        <v>6</v>
      </c>
      <c r="C2" s="43" t="s">
        <v>7</v>
      </c>
      <c r="H2" s="57"/>
      <c r="I2" s="57"/>
      <c r="J2" s="57"/>
      <c r="K2" s="57"/>
      <c r="L2" s="57"/>
      <c r="M2" s="57"/>
    </row>
    <row r="3" spans="2:14" ht="15">
      <c r="B3" s="45" t="s">
        <v>102</v>
      </c>
      <c r="C3" s="46">
        <v>9.0277777777777776E-2</v>
      </c>
      <c r="D3" s="47"/>
      <c r="E3" s="47"/>
      <c r="F3" s="47"/>
      <c r="H3" s="44"/>
      <c r="I3" s="44"/>
      <c r="J3" s="44"/>
      <c r="K3" s="44"/>
      <c r="L3" s="44"/>
      <c r="M3" s="44"/>
    </row>
    <row r="4" spans="2:14" ht="15">
      <c r="B4" s="45" t="s">
        <v>100</v>
      </c>
      <c r="C4" s="46">
        <v>0.16666666666666669</v>
      </c>
      <c r="D4" s="47"/>
      <c r="E4" s="47"/>
      <c r="F4" s="47"/>
      <c r="H4" s="47"/>
      <c r="I4" s="47"/>
      <c r="J4" s="47"/>
      <c r="K4" s="47"/>
      <c r="L4" s="47"/>
      <c r="M4" s="47"/>
      <c r="N4" s="47"/>
    </row>
    <row r="5" spans="2:14" ht="15">
      <c r="B5" s="45" t="s">
        <v>101</v>
      </c>
      <c r="C5" s="46">
        <v>0.1111111111111111</v>
      </c>
      <c r="D5" s="47"/>
      <c r="E5" s="47"/>
      <c r="F5" s="47"/>
    </row>
    <row r="6" spans="2:14" ht="15">
      <c r="B6" s="45" t="s">
        <v>103</v>
      </c>
      <c r="C6" s="46">
        <v>0.13541666666666663</v>
      </c>
    </row>
    <row r="7" spans="2:14" ht="15">
      <c r="B7" s="45" t="s">
        <v>104</v>
      </c>
      <c r="C7" s="46">
        <v>0.25</v>
      </c>
    </row>
    <row r="8" spans="2:14" ht="15">
      <c r="B8" s="45" t="s">
        <v>105</v>
      </c>
      <c r="C8" s="46">
        <v>0.13541666666666663</v>
      </c>
    </row>
    <row r="9" spans="2:14" ht="15">
      <c r="B9" s="45" t="s">
        <v>106</v>
      </c>
      <c r="C9" s="46">
        <v>0.25</v>
      </c>
    </row>
    <row r="10" spans="2:14" ht="15">
      <c r="B10" s="45" t="s">
        <v>107</v>
      </c>
      <c r="C10" s="46">
        <v>0.11805555555555547</v>
      </c>
    </row>
    <row r="11" spans="2:14" ht="15">
      <c r="B11" s="45" t="s">
        <v>108</v>
      </c>
      <c r="C11" s="46">
        <v>0.1875</v>
      </c>
    </row>
    <row r="12" spans="2:14" ht="15">
      <c r="B12" s="45" t="s">
        <v>111</v>
      </c>
      <c r="C12" s="46">
        <v>0.20833333333333331</v>
      </c>
    </row>
    <row r="13" spans="2:14" ht="15">
      <c r="B13" s="45" t="s">
        <v>109</v>
      </c>
      <c r="C13" s="46">
        <v>0.20833333333333326</v>
      </c>
    </row>
    <row r="14" spans="2:14" ht="15">
      <c r="B14" s="45" t="s">
        <v>110</v>
      </c>
      <c r="C14" s="46">
        <v>0.16666666666666663</v>
      </c>
    </row>
    <row r="15" spans="2:14" ht="15">
      <c r="B15" s="45" t="s">
        <v>112</v>
      </c>
      <c r="C15" s="46">
        <v>9.375E-2</v>
      </c>
    </row>
    <row r="16" spans="2:14" ht="15">
      <c r="B16" s="45" t="s">
        <v>113</v>
      </c>
      <c r="C16" s="46">
        <v>0.16666666666666669</v>
      </c>
    </row>
    <row r="17" spans="2:3" ht="15">
      <c r="B17" s="45" t="s">
        <v>114</v>
      </c>
      <c r="C17" s="46">
        <v>9.375E-2</v>
      </c>
    </row>
    <row r="18" spans="2:3" ht="15">
      <c r="B18" s="45" t="s">
        <v>115</v>
      </c>
      <c r="C18" s="46">
        <v>0.16666666666666669</v>
      </c>
    </row>
    <row r="19" spans="2:3" ht="15">
      <c r="B19" s="45" t="s">
        <v>116</v>
      </c>
      <c r="C19" s="46">
        <v>0.11458333333333326</v>
      </c>
    </row>
    <row r="20" spans="2:3" ht="15">
      <c r="B20" s="45" t="s">
        <v>117</v>
      </c>
      <c r="C20" s="46">
        <v>0.10416666666666663</v>
      </c>
    </row>
    <row r="21" spans="2:3" ht="15">
      <c r="B21" s="45" t="s">
        <v>118</v>
      </c>
      <c r="C21" s="46">
        <v>0.17708333333333331</v>
      </c>
    </row>
    <row r="22" spans="2:3" ht="15">
      <c r="B22" s="45" t="s">
        <v>119</v>
      </c>
      <c r="C22" s="46">
        <v>0.125</v>
      </c>
    </row>
    <row r="23" spans="2:3" ht="15">
      <c r="B23" s="45" t="s">
        <v>120</v>
      </c>
      <c r="C23" s="46">
        <v>0.22916666666666669</v>
      </c>
    </row>
    <row r="24" spans="2:3" ht="15">
      <c r="B24" s="45" t="s">
        <v>121</v>
      </c>
      <c r="C24" s="46">
        <v>0.11458333333333337</v>
      </c>
    </row>
    <row r="25" spans="2:3" ht="15">
      <c r="B25" s="45" t="s">
        <v>122</v>
      </c>
      <c r="C25" s="46">
        <v>0.125</v>
      </c>
    </row>
    <row r="26" spans="2:3" ht="15">
      <c r="B26" s="45" t="s">
        <v>123</v>
      </c>
      <c r="C26" s="46">
        <v>0.1875</v>
      </c>
    </row>
    <row r="27" spans="2:3" ht="15">
      <c r="B27" s="45" t="s">
        <v>124</v>
      </c>
      <c r="C27" s="46">
        <v>0.125</v>
      </c>
    </row>
    <row r="28" spans="2:3" ht="15">
      <c r="B28" s="45" t="s">
        <v>125</v>
      </c>
      <c r="C28" s="46">
        <v>0.1875</v>
      </c>
    </row>
    <row r="29" spans="2:3" ht="15">
      <c r="B29" s="45" t="s">
        <v>126</v>
      </c>
      <c r="C29" s="46">
        <v>0.125</v>
      </c>
    </row>
    <row r="30" spans="2:3" ht="15">
      <c r="B30" s="48" t="s">
        <v>127</v>
      </c>
      <c r="C30" s="46">
        <v>0.125</v>
      </c>
    </row>
    <row r="31" spans="2:3" ht="15">
      <c r="B31" s="48" t="s">
        <v>128</v>
      </c>
      <c r="C31" s="46">
        <v>0.1875</v>
      </c>
    </row>
    <row r="32" spans="2:3" ht="15">
      <c r="B32" s="48" t="s">
        <v>129</v>
      </c>
      <c r="C32" s="46">
        <v>0.125</v>
      </c>
    </row>
    <row r="33" spans="2:3" ht="15">
      <c r="B33" s="48" t="s">
        <v>130</v>
      </c>
      <c r="C33" s="46">
        <v>0.1875</v>
      </c>
    </row>
    <row r="34" spans="2:3" ht="15">
      <c r="B34" s="48" t="s">
        <v>131</v>
      </c>
      <c r="C34" s="46">
        <v>0.125</v>
      </c>
    </row>
    <row r="35" spans="2:3" ht="15">
      <c r="B35" s="48" t="s">
        <v>132</v>
      </c>
      <c r="C35" s="46">
        <v>0.10416666666666663</v>
      </c>
    </row>
    <row r="36" spans="2:3" ht="15">
      <c r="B36" s="48" t="s">
        <v>133</v>
      </c>
      <c r="C36" s="46">
        <v>0.16666666666666669</v>
      </c>
    </row>
    <row r="37" spans="2:3" ht="15">
      <c r="B37" s="48" t="s">
        <v>134</v>
      </c>
      <c r="C37" s="46">
        <v>0.10416666666666663</v>
      </c>
    </row>
    <row r="38" spans="2:3" ht="15">
      <c r="B38" s="48" t="s">
        <v>135</v>
      </c>
      <c r="C38" s="46">
        <v>0.16666666666666669</v>
      </c>
    </row>
    <row r="39" spans="2:3" ht="15">
      <c r="B39" s="48" t="s">
        <v>136</v>
      </c>
      <c r="C39" s="46">
        <v>0.10416666666666663</v>
      </c>
    </row>
  </sheetData>
  <mergeCells count="3">
    <mergeCell ref="H2:I2"/>
    <mergeCell ref="J2:K2"/>
    <mergeCell ref="L2: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DE749-7D1F-41C3-98EB-6A64EE37FC6D}">
  <sheetPr codeName="Sheet3"/>
  <dimension ref="A1:Y15"/>
  <sheetViews>
    <sheetView topLeftCell="E1" workbookViewId="0">
      <selection activeCell="J19" sqref="J19"/>
    </sheetView>
  </sheetViews>
  <sheetFormatPr baseColWidth="10" defaultColWidth="9.140625" defaultRowHeight="15"/>
  <cols>
    <col min="1" max="3" width="0" hidden="1" customWidth="1"/>
    <col min="4" max="4" width="8.140625" bestFit="1" customWidth="1"/>
    <col min="6" max="8" width="9.140625" customWidth="1"/>
    <col min="10" max="10" width="9.5703125" customWidth="1"/>
    <col min="11" max="22" width="10" customWidth="1"/>
  </cols>
  <sheetData>
    <row r="1" spans="1:25" ht="45">
      <c r="K1" s="10" t="s">
        <v>8</v>
      </c>
      <c r="L1" s="10" t="s">
        <v>9</v>
      </c>
      <c r="M1" s="10" t="s">
        <v>10</v>
      </c>
      <c r="N1" s="10" t="s">
        <v>11</v>
      </c>
      <c r="O1" s="10" t="s">
        <v>12</v>
      </c>
      <c r="P1" s="10" t="s">
        <v>13</v>
      </c>
      <c r="Q1" s="10" t="s">
        <v>14</v>
      </c>
      <c r="R1" s="10" t="s">
        <v>15</v>
      </c>
      <c r="S1" s="10" t="s">
        <v>16</v>
      </c>
      <c r="T1" s="10" t="s">
        <v>17</v>
      </c>
      <c r="U1" s="10" t="s">
        <v>18</v>
      </c>
      <c r="V1" s="11" t="s">
        <v>19</v>
      </c>
    </row>
    <row r="2" spans="1:25" ht="13.9" customHeight="1">
      <c r="A2" s="8" t="s">
        <v>0</v>
      </c>
      <c r="B2" s="8" t="s">
        <v>20</v>
      </c>
      <c r="C2" s="8" t="s">
        <v>21</v>
      </c>
      <c r="D2" s="8" t="s">
        <v>22</v>
      </c>
      <c r="E2" s="8" t="s">
        <v>23</v>
      </c>
      <c r="F2" s="8" t="s">
        <v>24</v>
      </c>
      <c r="G2" s="8" t="s">
        <v>1</v>
      </c>
      <c r="H2" s="8" t="s">
        <v>25</v>
      </c>
      <c r="I2" s="8" t="s">
        <v>26</v>
      </c>
      <c r="J2" s="8" t="s">
        <v>2</v>
      </c>
      <c r="K2" s="8" t="s">
        <v>27</v>
      </c>
      <c r="L2" s="8" t="s">
        <v>28</v>
      </c>
      <c r="M2" s="8" t="s">
        <v>29</v>
      </c>
      <c r="N2" s="8" t="s">
        <v>30</v>
      </c>
      <c r="O2" s="8" t="s">
        <v>31</v>
      </c>
      <c r="P2" s="8" t="s">
        <v>32</v>
      </c>
      <c r="Q2" s="8" t="s">
        <v>33</v>
      </c>
      <c r="R2" s="8" t="s">
        <v>34</v>
      </c>
      <c r="S2" s="8" t="s">
        <v>35</v>
      </c>
      <c r="T2" s="8" t="s">
        <v>36</v>
      </c>
      <c r="U2" s="8" t="s">
        <v>37</v>
      </c>
      <c r="V2" s="8" t="s">
        <v>38</v>
      </c>
      <c r="W2" s="8" t="s">
        <v>39</v>
      </c>
      <c r="X2" s="9"/>
      <c r="Y2" s="9"/>
    </row>
    <row r="3" spans="1:25">
      <c r="A3" s="2">
        <v>1</v>
      </c>
      <c r="B3" s="2" t="s">
        <v>40</v>
      </c>
      <c r="C3" s="2" t="s">
        <v>41</v>
      </c>
      <c r="D3" s="2" t="s">
        <v>42</v>
      </c>
      <c r="E3" s="2">
        <f>_xlfn.XLOOKUP(Table2[[#This Row],[Nom3]],Table1[Nom],Table1[ID])</f>
        <v>1101</v>
      </c>
      <c r="F3" s="2"/>
      <c r="G3" s="2"/>
      <c r="H3" s="2"/>
      <c r="I3" s="2">
        <v>111</v>
      </c>
      <c r="J3" s="2">
        <v>1111</v>
      </c>
      <c r="K3" s="3" t="s">
        <v>43</v>
      </c>
      <c r="L3" s="4" t="s">
        <v>44</v>
      </c>
      <c r="M3" s="3" t="s">
        <v>43</v>
      </c>
      <c r="N3" s="3" t="s">
        <v>43</v>
      </c>
      <c r="O3" s="4" t="s">
        <v>44</v>
      </c>
      <c r="P3" s="3" t="s">
        <v>43</v>
      </c>
      <c r="Q3" s="3" t="s">
        <v>43</v>
      </c>
      <c r="R3" s="4" t="s">
        <v>44</v>
      </c>
      <c r="S3" s="3" t="s">
        <v>43</v>
      </c>
      <c r="T3" s="3" t="s">
        <v>43</v>
      </c>
      <c r="U3" s="4" t="s">
        <v>44</v>
      </c>
      <c r="V3" s="3" t="s">
        <v>43</v>
      </c>
      <c r="W3" s="2">
        <v>3</v>
      </c>
      <c r="X3" s="1"/>
      <c r="Y3" s="1"/>
    </row>
    <row r="4" spans="1:25">
      <c r="A4" s="1">
        <v>2</v>
      </c>
      <c r="B4" s="1" t="s">
        <v>45</v>
      </c>
      <c r="C4" s="1" t="s">
        <v>46</v>
      </c>
      <c r="D4" s="1" t="s">
        <v>42</v>
      </c>
      <c r="E4" s="1">
        <f>_xlfn.XLOOKUP(Table2[[#This Row],[Nom3]],Table1[Nom],Table1[ID])</f>
        <v>1102</v>
      </c>
      <c r="F4" s="1"/>
      <c r="G4" s="1"/>
      <c r="H4" s="1"/>
      <c r="I4" s="1">
        <v>222</v>
      </c>
      <c r="J4" s="2">
        <v>2222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>
        <v>0</v>
      </c>
      <c r="X4" s="1"/>
      <c r="Y4" s="1"/>
    </row>
    <row r="5" spans="1:25">
      <c r="A5" s="2">
        <v>3</v>
      </c>
      <c r="B5" s="2" t="s">
        <v>47</v>
      </c>
      <c r="C5" s="2" t="s">
        <v>48</v>
      </c>
      <c r="D5" s="2" t="s">
        <v>42</v>
      </c>
      <c r="E5" s="2">
        <f>_xlfn.XLOOKUP(Table2[[#This Row],[Nom3]],Table1[Nom],Table1[ID])</f>
        <v>1201</v>
      </c>
      <c r="F5" s="2"/>
      <c r="G5" s="2"/>
      <c r="H5" s="2"/>
      <c r="I5" s="2">
        <v>333</v>
      </c>
      <c r="J5" s="2">
        <v>3333</v>
      </c>
      <c r="K5" s="6"/>
      <c r="L5" s="6"/>
      <c r="M5" s="3" t="s">
        <v>43</v>
      </c>
      <c r="N5" s="6"/>
      <c r="O5" s="6"/>
      <c r="P5" s="6"/>
      <c r="Q5" s="6"/>
      <c r="R5" s="6"/>
      <c r="S5" s="6"/>
      <c r="T5" s="6"/>
      <c r="U5" s="6"/>
      <c r="V5" s="3" t="s">
        <v>43</v>
      </c>
      <c r="W5" s="2">
        <v>2</v>
      </c>
      <c r="X5" s="1"/>
      <c r="Y5" s="1"/>
    </row>
    <row r="6" spans="1:25">
      <c r="A6" s="1">
        <v>4</v>
      </c>
      <c r="B6" s="1" t="s">
        <v>49</v>
      </c>
      <c r="C6" s="1" t="s">
        <v>50</v>
      </c>
      <c r="D6" s="1" t="s">
        <v>42</v>
      </c>
      <c r="E6" s="1">
        <f>_xlfn.XLOOKUP(Table2[[#This Row],[Nom3]],Table1[Nom],Table1[ID])</f>
        <v>1202</v>
      </c>
      <c r="F6" s="1"/>
      <c r="G6" s="1"/>
      <c r="H6" s="1"/>
      <c r="I6" s="1">
        <v>444</v>
      </c>
      <c r="J6" s="2">
        <v>4444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">
        <v>1</v>
      </c>
      <c r="X6" s="1"/>
      <c r="Y6" s="1"/>
    </row>
    <row r="7" spans="1:25">
      <c r="A7" s="2">
        <v>5</v>
      </c>
      <c r="B7" s="2" t="s">
        <v>51</v>
      </c>
      <c r="C7" s="2" t="s">
        <v>52</v>
      </c>
      <c r="D7" s="2" t="s">
        <v>42</v>
      </c>
      <c r="E7" s="2">
        <f>_xlfn.XLOOKUP(Table2[[#This Row],[Nom3]],Table1[Nom],Table1[ID])</f>
        <v>1203</v>
      </c>
      <c r="F7" s="2"/>
      <c r="G7" s="2"/>
      <c r="H7" s="2"/>
      <c r="I7" s="2">
        <v>555</v>
      </c>
      <c r="J7" s="2">
        <v>5555</v>
      </c>
      <c r="K7" s="6"/>
      <c r="L7" s="6"/>
      <c r="M7" s="6"/>
      <c r="N7" s="6"/>
      <c r="O7" s="6"/>
      <c r="P7" s="6"/>
      <c r="Q7" s="3" t="s">
        <v>43</v>
      </c>
      <c r="R7" s="4" t="s">
        <v>44</v>
      </c>
      <c r="S7" s="3" t="s">
        <v>43</v>
      </c>
      <c r="T7" s="6"/>
      <c r="U7" s="6"/>
      <c r="V7" s="6"/>
      <c r="W7" s="2">
        <v>2</v>
      </c>
      <c r="X7" s="1"/>
      <c r="Y7" s="1"/>
    </row>
    <row r="8" spans="1:25">
      <c r="A8" s="1">
        <v>6</v>
      </c>
      <c r="B8" s="1" t="s">
        <v>53</v>
      </c>
      <c r="C8" s="1" t="s">
        <v>54</v>
      </c>
      <c r="D8" s="1" t="s">
        <v>42</v>
      </c>
      <c r="E8" s="1">
        <f>_xlfn.XLOOKUP(Table2[[#This Row],[Nom3]],Table1[Nom],Table1[ID])</f>
        <v>1204</v>
      </c>
      <c r="F8" s="1"/>
      <c r="G8" s="1"/>
      <c r="H8" s="1"/>
      <c r="I8" s="2">
        <v>666</v>
      </c>
      <c r="J8" s="2">
        <v>6666</v>
      </c>
      <c r="K8" s="5" t="s">
        <v>44</v>
      </c>
      <c r="L8" s="5"/>
      <c r="M8" s="5" t="s">
        <v>44</v>
      </c>
      <c r="N8" s="5"/>
      <c r="O8" s="5"/>
      <c r="P8" s="5"/>
      <c r="Q8" s="5"/>
      <c r="R8" s="5"/>
      <c r="S8" s="5"/>
      <c r="T8" s="7" t="s">
        <v>43</v>
      </c>
      <c r="U8" s="5"/>
      <c r="V8" s="7" t="s">
        <v>43</v>
      </c>
      <c r="W8" s="1">
        <v>1</v>
      </c>
      <c r="X8" s="1"/>
      <c r="Y8" s="1"/>
    </row>
    <row r="9" spans="1:25">
      <c r="A9" s="2">
        <v>7</v>
      </c>
      <c r="B9" s="2" t="s">
        <v>55</v>
      </c>
      <c r="C9" s="2" t="s">
        <v>56</v>
      </c>
      <c r="D9" s="2" t="s">
        <v>42</v>
      </c>
      <c r="E9" s="2">
        <f>_xlfn.XLOOKUP(Table2[[#This Row],[Nom3]],Table1[Nom],Table1[ID])</f>
        <v>1205</v>
      </c>
      <c r="F9" s="2"/>
      <c r="G9" s="2"/>
      <c r="H9" s="2"/>
      <c r="I9" s="1">
        <v>777</v>
      </c>
      <c r="J9" s="2">
        <v>7777</v>
      </c>
      <c r="K9" s="3" t="s">
        <v>43</v>
      </c>
      <c r="L9" s="6"/>
      <c r="M9" s="4" t="s">
        <v>44</v>
      </c>
      <c r="N9" s="3" t="s">
        <v>43</v>
      </c>
      <c r="O9" s="6"/>
      <c r="P9" s="4" t="s">
        <v>44</v>
      </c>
      <c r="Q9" s="3" t="s">
        <v>43</v>
      </c>
      <c r="R9" s="6"/>
      <c r="S9" s="4" t="s">
        <v>44</v>
      </c>
      <c r="T9" s="3" t="s">
        <v>43</v>
      </c>
      <c r="U9" s="6"/>
      <c r="V9" s="4" t="s">
        <v>44</v>
      </c>
      <c r="W9" s="2">
        <v>2</v>
      </c>
      <c r="X9" s="1"/>
      <c r="Y9" s="1"/>
    </row>
    <row r="10" spans="1:25">
      <c r="A10" s="1">
        <v>8</v>
      </c>
      <c r="B10" s="1" t="s">
        <v>57</v>
      </c>
      <c r="C10" s="1" t="s">
        <v>58</v>
      </c>
      <c r="D10" s="1" t="s">
        <v>42</v>
      </c>
      <c r="E10" s="1">
        <f>_xlfn.XLOOKUP(Table2[[#This Row],[Nom3]],Table1[Nom],Table1[ID])</f>
        <v>1206</v>
      </c>
      <c r="F10" s="1"/>
      <c r="G10" s="1"/>
      <c r="H10" s="1"/>
      <c r="I10" s="2">
        <v>888</v>
      </c>
      <c r="J10" s="2">
        <v>8888</v>
      </c>
      <c r="K10" s="7" t="s">
        <v>43</v>
      </c>
      <c r="L10" s="5"/>
      <c r="M10" s="7" t="s">
        <v>43</v>
      </c>
      <c r="N10" s="7" t="s">
        <v>43</v>
      </c>
      <c r="O10" s="5"/>
      <c r="P10" s="7" t="s">
        <v>43</v>
      </c>
      <c r="Q10" s="7" t="s">
        <v>43</v>
      </c>
      <c r="R10" s="5"/>
      <c r="S10" s="7" t="s">
        <v>43</v>
      </c>
      <c r="T10" s="7" t="s">
        <v>43</v>
      </c>
      <c r="U10" s="5"/>
      <c r="V10" s="7" t="s">
        <v>43</v>
      </c>
      <c r="W10" s="1">
        <v>4</v>
      </c>
      <c r="X10" s="1"/>
      <c r="Y10" s="1"/>
    </row>
    <row r="11" spans="1:25">
      <c r="A11" s="2">
        <v>9</v>
      </c>
      <c r="B11" s="2" t="s">
        <v>59</v>
      </c>
      <c r="C11" s="2" t="s">
        <v>60</v>
      </c>
      <c r="D11" s="2" t="s">
        <v>42</v>
      </c>
      <c r="E11" s="2">
        <f>_xlfn.XLOOKUP(Table2[[#This Row],[Nom3]],Table1[Nom],Table1[ID])</f>
        <v>1207</v>
      </c>
      <c r="F11" s="2"/>
      <c r="G11" s="2"/>
      <c r="H11" s="2"/>
      <c r="I11" s="1">
        <v>999</v>
      </c>
      <c r="J11" s="2">
        <v>9999</v>
      </c>
      <c r="K11" s="6"/>
      <c r="L11" s="4" t="s">
        <v>44</v>
      </c>
      <c r="M11" s="3" t="s">
        <v>43</v>
      </c>
      <c r="N11" s="6"/>
      <c r="O11" s="4" t="s">
        <v>44</v>
      </c>
      <c r="P11" s="3" t="s">
        <v>43</v>
      </c>
      <c r="Q11" s="6"/>
      <c r="R11" s="6"/>
      <c r="S11" s="6"/>
      <c r="T11" s="6"/>
      <c r="U11" s="6"/>
      <c r="V11" s="6"/>
      <c r="W11" s="2">
        <v>3</v>
      </c>
      <c r="X11" s="1"/>
      <c r="Y11" s="1"/>
    </row>
    <row r="12" spans="1:25">
      <c r="A12" s="1">
        <v>10</v>
      </c>
      <c r="B12" s="1" t="s">
        <v>61</v>
      </c>
      <c r="C12" s="1" t="s">
        <v>62</v>
      </c>
      <c r="D12" s="1" t="s">
        <v>42</v>
      </c>
      <c r="E12" s="1">
        <f>_xlfn.XLOOKUP(Table2[[#This Row],[Nom3]],Table1[Nom],Table1[ID])</f>
        <v>2101</v>
      </c>
      <c r="F12" s="1"/>
      <c r="G12" s="1"/>
      <c r="H12" s="1"/>
      <c r="I12" s="2">
        <v>1110</v>
      </c>
      <c r="J12" s="2">
        <v>11110</v>
      </c>
      <c r="K12" s="7" t="s">
        <v>43</v>
      </c>
      <c r="L12" s="5"/>
      <c r="M12" s="7" t="s">
        <v>43</v>
      </c>
      <c r="N12" s="5"/>
      <c r="O12" s="5"/>
      <c r="P12" s="5"/>
      <c r="Q12" s="7" t="s">
        <v>43</v>
      </c>
      <c r="R12" s="5"/>
      <c r="S12" s="7" t="s">
        <v>43</v>
      </c>
      <c r="T12" s="7" t="s">
        <v>43</v>
      </c>
      <c r="U12" s="5"/>
      <c r="V12" s="7" t="s">
        <v>43</v>
      </c>
      <c r="W12" s="1">
        <v>2</v>
      </c>
      <c r="X12" s="1"/>
      <c r="Y12" s="1"/>
    </row>
    <row r="13" spans="1:25">
      <c r="A13" s="2">
        <v>11</v>
      </c>
      <c r="B13" s="2" t="s">
        <v>63</v>
      </c>
      <c r="C13" s="2" t="s">
        <v>64</v>
      </c>
      <c r="D13" s="2" t="s">
        <v>42</v>
      </c>
      <c r="E13" s="2">
        <f>_xlfn.XLOOKUP(Table2[[#This Row],[Nom3]],Table1[Nom],Table1[ID])</f>
        <v>2102</v>
      </c>
      <c r="F13" s="2"/>
      <c r="G13" s="2"/>
      <c r="H13" s="2"/>
      <c r="I13" s="2">
        <v>1221</v>
      </c>
      <c r="J13" s="2">
        <v>12221</v>
      </c>
      <c r="K13" s="3" t="s">
        <v>43</v>
      </c>
      <c r="L13" s="6"/>
      <c r="M13" s="4" t="s">
        <v>44</v>
      </c>
      <c r="N13" s="6"/>
      <c r="O13" s="6"/>
      <c r="P13" s="6"/>
      <c r="Q13" s="6"/>
      <c r="R13" s="6"/>
      <c r="S13" s="6"/>
      <c r="T13" s="6"/>
      <c r="U13" s="6"/>
      <c r="V13" s="6"/>
      <c r="W13" s="2">
        <v>3</v>
      </c>
      <c r="X13" s="1"/>
      <c r="Y13" s="1"/>
    </row>
    <row r="14" spans="1:25">
      <c r="A14" s="1">
        <v>12</v>
      </c>
      <c r="B14" s="1" t="s">
        <v>65</v>
      </c>
      <c r="C14" s="1" t="s">
        <v>66</v>
      </c>
      <c r="D14" s="1" t="s">
        <v>42</v>
      </c>
      <c r="E14" s="1">
        <f>_xlfn.XLOOKUP(Table2[[#This Row],[Nom3]],Table1[Nom],Table1[ID])</f>
        <v>2103</v>
      </c>
      <c r="F14" s="1"/>
      <c r="G14" s="1"/>
      <c r="H14" s="1"/>
      <c r="I14" s="1">
        <v>1332</v>
      </c>
      <c r="J14" s="2">
        <v>13332</v>
      </c>
      <c r="K14" s="7" t="s">
        <v>43</v>
      </c>
      <c r="L14" s="7" t="s">
        <v>43</v>
      </c>
      <c r="M14" s="7" t="s">
        <v>43</v>
      </c>
      <c r="N14" s="7" t="s">
        <v>43</v>
      </c>
      <c r="O14" s="7" t="s">
        <v>43</v>
      </c>
      <c r="P14" s="7" t="s">
        <v>43</v>
      </c>
      <c r="Q14" s="7" t="s">
        <v>43</v>
      </c>
      <c r="R14" s="7" t="s">
        <v>43</v>
      </c>
      <c r="S14" s="7" t="s">
        <v>43</v>
      </c>
      <c r="T14" s="7" t="s">
        <v>43</v>
      </c>
      <c r="U14" s="7" t="s">
        <v>43</v>
      </c>
      <c r="V14" s="7" t="s">
        <v>43</v>
      </c>
      <c r="W14" s="1">
        <v>3</v>
      </c>
      <c r="X14" s="1"/>
      <c r="Y14" s="1"/>
    </row>
    <row r="15" spans="1:25">
      <c r="A15" s="2">
        <v>13</v>
      </c>
      <c r="B15" s="2" t="s">
        <v>67</v>
      </c>
      <c r="C15" s="2" t="s">
        <v>68</v>
      </c>
      <c r="D15" s="2" t="s">
        <v>42</v>
      </c>
      <c r="E15" s="2">
        <f>_xlfn.XLOOKUP(Table2[[#This Row],[Nom3]],Table1[Nom],Table1[ID])</f>
        <v>2201</v>
      </c>
      <c r="F15" s="2"/>
      <c r="G15" s="2"/>
      <c r="H15" s="2"/>
      <c r="I15" s="2">
        <v>1443</v>
      </c>
      <c r="J15" s="2">
        <v>14443</v>
      </c>
      <c r="K15" s="3" t="s">
        <v>43</v>
      </c>
      <c r="L15" s="6"/>
      <c r="M15" s="4" t="s">
        <v>44</v>
      </c>
      <c r="N15" s="6"/>
      <c r="O15" s="6"/>
      <c r="P15" s="6"/>
      <c r="Q15" s="3" t="s">
        <v>43</v>
      </c>
      <c r="R15" s="4" t="s">
        <v>44</v>
      </c>
      <c r="S15" s="3" t="s">
        <v>43</v>
      </c>
      <c r="T15" s="3" t="s">
        <v>43</v>
      </c>
      <c r="U15" s="3" t="s">
        <v>43</v>
      </c>
      <c r="V15" s="3" t="s">
        <v>43</v>
      </c>
      <c r="W15" s="2">
        <v>4</v>
      </c>
      <c r="X15" s="1"/>
      <c r="Y15" s="1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A9376-4509-450D-9556-DF81CBA01304}">
  <sheetPr codeName="Sheet2"/>
  <dimension ref="A1:T26"/>
  <sheetViews>
    <sheetView topLeftCell="A6" zoomScale="95" workbookViewId="0">
      <selection activeCell="C27" sqref="C27"/>
    </sheetView>
  </sheetViews>
  <sheetFormatPr baseColWidth="10" defaultColWidth="11.28515625" defaultRowHeight="15"/>
  <cols>
    <col min="1" max="1" width="5.28515625" bestFit="1" customWidth="1"/>
    <col min="3" max="3" width="8.140625" bestFit="1" customWidth="1"/>
    <col min="4" max="6" width="8.85546875" bestFit="1" customWidth="1"/>
    <col min="7" max="10" width="8.7109375" bestFit="1" customWidth="1"/>
    <col min="11" max="15" width="8.85546875" bestFit="1" customWidth="1"/>
    <col min="16" max="18" width="9.140625" bestFit="1" customWidth="1"/>
    <col min="19" max="19" width="5.28515625" bestFit="1" customWidth="1"/>
    <col min="20" max="20" width="7.7109375" bestFit="1" customWidth="1"/>
  </cols>
  <sheetData>
    <row r="1" spans="1:20">
      <c r="C1" t="s">
        <v>69</v>
      </c>
      <c r="D1" s="49">
        <v>45296</v>
      </c>
      <c r="E1" s="49">
        <f>D1+1</f>
        <v>45297</v>
      </c>
      <c r="F1" s="49">
        <f>E1</f>
        <v>45297</v>
      </c>
      <c r="G1" s="49">
        <f>D1+7</f>
        <v>45303</v>
      </c>
      <c r="H1" s="49">
        <f>G1+1</f>
        <v>45304</v>
      </c>
      <c r="I1" s="49">
        <f>H1</f>
        <v>45304</v>
      </c>
      <c r="J1" s="49">
        <f t="shared" ref="J1" si="0">G1+7</f>
        <v>45310</v>
      </c>
      <c r="K1" s="49">
        <f t="shared" ref="K1" si="1">J1+1</f>
        <v>45311</v>
      </c>
      <c r="L1" s="49">
        <f t="shared" ref="L1" si="2">K1</f>
        <v>45311</v>
      </c>
      <c r="M1" s="49">
        <f t="shared" ref="M1" si="3">J1+7</f>
        <v>45317</v>
      </c>
      <c r="N1" s="49">
        <f t="shared" ref="N1" si="4">M1+1</f>
        <v>45318</v>
      </c>
      <c r="O1" s="49">
        <f t="shared" ref="O1" si="5">N1</f>
        <v>45318</v>
      </c>
      <c r="P1" s="49">
        <f t="shared" ref="P1" si="6">M1+7</f>
        <v>45324</v>
      </c>
      <c r="Q1" s="49">
        <f t="shared" ref="Q1" si="7">P1+1</f>
        <v>45325</v>
      </c>
      <c r="R1" s="49">
        <f t="shared" ref="R1" si="8">Q1</f>
        <v>45325</v>
      </c>
    </row>
    <row r="2" spans="1:20">
      <c r="C2" t="s">
        <v>70</v>
      </c>
      <c r="D2" s="50">
        <f>D4-Heures!$C$3</f>
        <v>0.67013888888888884</v>
      </c>
      <c r="E2" s="50">
        <f>E4-Heures!$C$4</f>
        <v>0.35416666666666669</v>
      </c>
      <c r="F2" s="50">
        <f>F4-Heures!$C$5</f>
        <v>0.65972222222222232</v>
      </c>
      <c r="G2" s="50">
        <f>G4-Heures!$C$3</f>
        <v>0.68055555555555558</v>
      </c>
      <c r="H2" s="50">
        <f>H4-Heures!$C$4</f>
        <v>0.35416666666666669</v>
      </c>
      <c r="I2" s="50">
        <f>I4-Heures!$C$5</f>
        <v>0.65972222222222232</v>
      </c>
      <c r="J2" s="50">
        <f>J4-Heures!$C$3</f>
        <v>0.69097222222222221</v>
      </c>
      <c r="K2" s="50">
        <f>K4-Heures!$C$4</f>
        <v>0.35416666666666669</v>
      </c>
      <c r="L2" s="50">
        <f>L4-Heures!$C$5</f>
        <v>0.67013888888888884</v>
      </c>
      <c r="M2" s="50">
        <f>M4-Heures!$C$3</f>
        <v>0.69097222222222221</v>
      </c>
      <c r="N2" s="50">
        <f>N4-Heures!$C$4</f>
        <v>0.35416666666666669</v>
      </c>
      <c r="O2" s="50">
        <f>O4-Heures!$C$5</f>
        <v>0.67013888888888884</v>
      </c>
      <c r="P2" s="50"/>
      <c r="Q2" s="50">
        <f>Q4-Heures!$C$4</f>
        <v>0.35416666666666669</v>
      </c>
      <c r="R2" s="50"/>
    </row>
    <row r="3" spans="1:20">
      <c r="C3" t="s">
        <v>137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</row>
    <row r="4" spans="1:20">
      <c r="C4" t="s">
        <v>71</v>
      </c>
      <c r="D4" s="50">
        <v>0.76041666666666663</v>
      </c>
      <c r="E4" s="50">
        <v>0.52083333333333337</v>
      </c>
      <c r="F4" s="50">
        <v>0.77083333333333337</v>
      </c>
      <c r="G4" s="50">
        <v>0.77083333333333337</v>
      </c>
      <c r="H4" s="50">
        <v>0.52083333333333337</v>
      </c>
      <c r="I4" s="50">
        <v>0.77083333333333337</v>
      </c>
      <c r="J4" s="50">
        <v>0.78125</v>
      </c>
      <c r="K4" s="50">
        <v>0.52083333333333337</v>
      </c>
      <c r="L4" s="50">
        <v>0.78125</v>
      </c>
      <c r="M4" s="50">
        <v>0.78125</v>
      </c>
      <c r="N4" s="50">
        <v>0.52083333333333337</v>
      </c>
      <c r="O4" s="50">
        <v>0.78125</v>
      </c>
      <c r="P4" s="50"/>
      <c r="Q4" s="50">
        <v>0.52083333333333337</v>
      </c>
      <c r="R4" s="50"/>
    </row>
    <row r="5" spans="1:20" s="20" customFormat="1">
      <c r="A5" s="19" t="s">
        <v>0</v>
      </c>
      <c r="B5" s="19" t="s">
        <v>1</v>
      </c>
      <c r="C5" s="19" t="s">
        <v>2</v>
      </c>
      <c r="D5" s="20" t="s">
        <v>27</v>
      </c>
      <c r="E5" s="20" t="s">
        <v>28</v>
      </c>
      <c r="F5" s="21" t="s">
        <v>29</v>
      </c>
      <c r="G5" s="20" t="s">
        <v>30</v>
      </c>
      <c r="H5" s="20" t="s">
        <v>31</v>
      </c>
      <c r="I5" s="20" t="s">
        <v>32</v>
      </c>
      <c r="J5" s="56" t="s">
        <v>33</v>
      </c>
      <c r="K5" s="20" t="s">
        <v>34</v>
      </c>
      <c r="L5" s="21" t="s">
        <v>35</v>
      </c>
      <c r="M5" s="20" t="s">
        <v>36</v>
      </c>
      <c r="N5" s="20" t="s">
        <v>37</v>
      </c>
      <c r="O5" s="20" t="s">
        <v>38</v>
      </c>
      <c r="P5" s="56" t="s">
        <v>72</v>
      </c>
      <c r="Q5" s="20" t="s">
        <v>73</v>
      </c>
      <c r="R5" s="21" t="s">
        <v>74</v>
      </c>
      <c r="S5" s="20" t="s">
        <v>39</v>
      </c>
      <c r="T5" s="20" t="s">
        <v>75</v>
      </c>
    </row>
    <row r="6" spans="1:20">
      <c r="A6" s="12">
        <v>1101</v>
      </c>
      <c r="B6" s="12">
        <v>111</v>
      </c>
      <c r="C6" s="12">
        <v>1111</v>
      </c>
      <c r="D6" s="14"/>
      <c r="E6" s="14"/>
      <c r="F6" s="22"/>
      <c r="G6" s="14" t="s">
        <v>44</v>
      </c>
      <c r="H6" s="14"/>
      <c r="I6" s="14"/>
      <c r="J6" s="26" t="s">
        <v>44</v>
      </c>
      <c r="K6" s="14"/>
      <c r="L6" s="22"/>
      <c r="M6" s="14">
        <v>1</v>
      </c>
      <c r="N6" s="14"/>
      <c r="O6" s="14"/>
      <c r="P6" s="30"/>
      <c r="Q6" s="12"/>
      <c r="R6" s="31"/>
      <c r="S6">
        <v>1</v>
      </c>
      <c r="T6">
        <f>SUM(D6:R6)</f>
        <v>1</v>
      </c>
    </row>
    <row r="7" spans="1:20">
      <c r="A7" s="12">
        <v>1102</v>
      </c>
      <c r="B7" s="12">
        <v>222</v>
      </c>
      <c r="C7" s="12">
        <v>2222</v>
      </c>
      <c r="D7" s="14"/>
      <c r="E7" s="14"/>
      <c r="F7" s="22" t="s">
        <v>44</v>
      </c>
      <c r="G7" s="14"/>
      <c r="H7" s="14"/>
      <c r="I7" s="14" t="s">
        <v>44</v>
      </c>
      <c r="J7" s="26"/>
      <c r="K7" s="14">
        <v>1</v>
      </c>
      <c r="L7" s="22" t="s">
        <v>44</v>
      </c>
      <c r="M7" s="14"/>
      <c r="N7" s="14">
        <v>1</v>
      </c>
      <c r="O7" s="14" t="s">
        <v>44</v>
      </c>
      <c r="P7" s="30"/>
      <c r="Q7" s="12"/>
      <c r="R7" s="31"/>
      <c r="S7">
        <v>2</v>
      </c>
      <c r="T7">
        <f t="shared" ref="T7:T23" si="9">SUM(D7:R7)</f>
        <v>2</v>
      </c>
    </row>
    <row r="8" spans="1:20">
      <c r="A8" s="12">
        <v>1201</v>
      </c>
      <c r="B8" s="12">
        <v>333</v>
      </c>
      <c r="C8" s="12">
        <v>3333</v>
      </c>
      <c r="D8" s="14" t="s">
        <v>43</v>
      </c>
      <c r="E8" s="14"/>
      <c r="F8" s="22" t="s">
        <v>43</v>
      </c>
      <c r="G8" s="14">
        <v>1</v>
      </c>
      <c r="H8" s="14"/>
      <c r="I8" s="14">
        <v>1</v>
      </c>
      <c r="J8" s="26">
        <v>1</v>
      </c>
      <c r="K8" s="14"/>
      <c r="L8" s="22" t="s">
        <v>43</v>
      </c>
      <c r="M8" s="14" t="s">
        <v>43</v>
      </c>
      <c r="N8" s="14"/>
      <c r="O8" s="14">
        <v>1</v>
      </c>
      <c r="P8" s="30"/>
      <c r="Q8" s="12"/>
      <c r="R8" s="31"/>
      <c r="S8">
        <v>4</v>
      </c>
      <c r="T8">
        <f t="shared" si="9"/>
        <v>4</v>
      </c>
    </row>
    <row r="9" spans="1:20">
      <c r="A9" s="12">
        <v>1202</v>
      </c>
      <c r="B9" s="12">
        <v>444</v>
      </c>
      <c r="C9" s="12">
        <v>4444</v>
      </c>
      <c r="D9" s="14">
        <v>1</v>
      </c>
      <c r="E9" s="14"/>
      <c r="F9" s="22">
        <v>1</v>
      </c>
      <c r="G9" s="14"/>
      <c r="H9" s="14"/>
      <c r="I9" s="14"/>
      <c r="J9" s="26"/>
      <c r="K9" s="14"/>
      <c r="L9" s="22"/>
      <c r="M9" s="14"/>
      <c r="N9" s="14"/>
      <c r="O9" s="14"/>
      <c r="P9" s="30"/>
      <c r="Q9" s="12"/>
      <c r="R9" s="31"/>
      <c r="S9">
        <v>3</v>
      </c>
      <c r="T9">
        <f t="shared" si="9"/>
        <v>2</v>
      </c>
    </row>
    <row r="10" spans="1:20">
      <c r="A10" s="12">
        <v>1203</v>
      </c>
      <c r="B10" s="12">
        <v>555</v>
      </c>
      <c r="C10" s="12">
        <v>5555</v>
      </c>
      <c r="D10" s="14" t="s">
        <v>43</v>
      </c>
      <c r="E10" s="14">
        <v>1</v>
      </c>
      <c r="F10" s="22" t="s">
        <v>43</v>
      </c>
      <c r="G10" s="14" t="s">
        <v>43</v>
      </c>
      <c r="H10" s="14">
        <v>1</v>
      </c>
      <c r="I10" s="14" t="s">
        <v>43</v>
      </c>
      <c r="J10" s="26" t="s">
        <v>43</v>
      </c>
      <c r="K10" s="14" t="s">
        <v>43</v>
      </c>
      <c r="L10" s="22">
        <v>1</v>
      </c>
      <c r="M10" s="14" t="s">
        <v>43</v>
      </c>
      <c r="N10" s="14" t="s">
        <v>43</v>
      </c>
      <c r="O10" s="14" t="s">
        <v>43</v>
      </c>
      <c r="P10" s="30"/>
      <c r="Q10" s="12"/>
      <c r="R10" s="31"/>
      <c r="S10">
        <v>3</v>
      </c>
      <c r="T10">
        <f t="shared" si="9"/>
        <v>3</v>
      </c>
    </row>
    <row r="11" spans="1:20">
      <c r="A11" s="12">
        <v>1204</v>
      </c>
      <c r="B11" s="12">
        <v>666</v>
      </c>
      <c r="C11" s="12">
        <v>6666</v>
      </c>
      <c r="D11" s="14"/>
      <c r="E11" s="14"/>
      <c r="F11" s="22"/>
      <c r="G11" s="14"/>
      <c r="H11" s="14"/>
      <c r="I11" s="14"/>
      <c r="J11" s="26"/>
      <c r="K11" s="14"/>
      <c r="L11" s="22"/>
      <c r="M11" s="14"/>
      <c r="N11" s="14"/>
      <c r="O11" s="14"/>
      <c r="P11" s="30"/>
      <c r="Q11" s="12"/>
      <c r="R11" s="31"/>
      <c r="S11">
        <v>1</v>
      </c>
      <c r="T11">
        <f>SUM(D11:R11)</f>
        <v>0</v>
      </c>
    </row>
    <row r="12" spans="1:20">
      <c r="A12" s="12">
        <v>1205</v>
      </c>
      <c r="B12" s="12">
        <v>777</v>
      </c>
      <c r="C12" s="12">
        <v>7777</v>
      </c>
      <c r="D12" s="14" t="s">
        <v>43</v>
      </c>
      <c r="E12" s="14"/>
      <c r="F12" s="22" t="s">
        <v>44</v>
      </c>
      <c r="G12" s="14"/>
      <c r="H12" s="14"/>
      <c r="I12" s="14"/>
      <c r="J12" s="26" t="s">
        <v>43</v>
      </c>
      <c r="K12" s="14" t="s">
        <v>44</v>
      </c>
      <c r="L12" s="22" t="s">
        <v>43</v>
      </c>
      <c r="M12" s="14" t="s">
        <v>43</v>
      </c>
      <c r="N12" s="14">
        <v>1</v>
      </c>
      <c r="O12" s="14" t="s">
        <v>43</v>
      </c>
      <c r="P12" s="30"/>
      <c r="Q12" s="12"/>
      <c r="R12" s="31"/>
      <c r="S12">
        <v>4</v>
      </c>
      <c r="T12">
        <f>SUM(D12:R12)</f>
        <v>1</v>
      </c>
    </row>
    <row r="13" spans="1:20">
      <c r="A13" s="12">
        <v>1206</v>
      </c>
      <c r="B13" s="12">
        <v>888</v>
      </c>
      <c r="C13" s="12">
        <v>8888</v>
      </c>
      <c r="D13" s="14"/>
      <c r="E13" s="14" t="s">
        <v>44</v>
      </c>
      <c r="F13" s="22" t="s">
        <v>43</v>
      </c>
      <c r="G13" s="14"/>
      <c r="H13" s="14">
        <v>1</v>
      </c>
      <c r="I13" s="14" t="s">
        <v>43</v>
      </c>
      <c r="J13" s="26"/>
      <c r="K13" s="14"/>
      <c r="L13" s="22"/>
      <c r="M13" s="14"/>
      <c r="N13" s="14"/>
      <c r="O13" s="14"/>
      <c r="P13" s="30"/>
      <c r="Q13" s="12"/>
      <c r="R13" s="31"/>
      <c r="S13">
        <v>3</v>
      </c>
      <c r="T13">
        <f>SUM(D13:R13)</f>
        <v>1</v>
      </c>
    </row>
    <row r="14" spans="1:20">
      <c r="A14" s="16">
        <v>1207</v>
      </c>
      <c r="B14" s="12">
        <v>999</v>
      </c>
      <c r="C14" s="12">
        <v>9999</v>
      </c>
      <c r="D14" s="17">
        <v>1</v>
      </c>
      <c r="E14" s="17"/>
      <c r="F14" s="23" t="s">
        <v>44</v>
      </c>
      <c r="G14" s="17"/>
      <c r="H14" s="17"/>
      <c r="I14" s="17"/>
      <c r="J14" s="27"/>
      <c r="K14" s="17"/>
      <c r="L14" s="23"/>
      <c r="M14" s="17" t="s">
        <v>43</v>
      </c>
      <c r="N14" s="17">
        <v>1</v>
      </c>
      <c r="O14" s="17" t="s">
        <v>43</v>
      </c>
      <c r="P14" s="32"/>
      <c r="Q14" s="16"/>
      <c r="R14" s="33"/>
      <c r="S14">
        <v>2</v>
      </c>
      <c r="T14" s="18">
        <f>SUM(D14:R14)</f>
        <v>2</v>
      </c>
    </row>
    <row r="15" spans="1:20">
      <c r="A15" s="13">
        <v>2101</v>
      </c>
      <c r="B15" s="12">
        <v>1110</v>
      </c>
      <c r="C15" s="12">
        <v>11110</v>
      </c>
      <c r="D15" s="15"/>
      <c r="E15" s="15"/>
      <c r="F15" s="24"/>
      <c r="G15" s="15"/>
      <c r="H15" s="15"/>
      <c r="I15" s="15"/>
      <c r="J15" s="28"/>
      <c r="K15" s="15"/>
      <c r="L15" s="24"/>
      <c r="M15" s="15"/>
      <c r="N15" s="15"/>
      <c r="O15" s="15"/>
      <c r="P15" s="34"/>
      <c r="Q15" s="13"/>
      <c r="R15" s="35"/>
      <c r="T15">
        <f t="shared" si="9"/>
        <v>0</v>
      </c>
    </row>
    <row r="16" spans="1:20">
      <c r="A16" s="13">
        <v>2102</v>
      </c>
      <c r="B16" s="12">
        <v>1221</v>
      </c>
      <c r="C16" s="12">
        <v>12221</v>
      </c>
      <c r="D16" s="15" t="s">
        <v>43</v>
      </c>
      <c r="E16" s="15">
        <v>1</v>
      </c>
      <c r="F16" s="24" t="s">
        <v>43</v>
      </c>
      <c r="G16" s="15" t="s">
        <v>43</v>
      </c>
      <c r="H16" s="15">
        <v>1</v>
      </c>
      <c r="I16" s="15">
        <v>1</v>
      </c>
      <c r="J16" s="28" t="s">
        <v>43</v>
      </c>
      <c r="K16" s="15" t="s">
        <v>44</v>
      </c>
      <c r="L16" s="24" t="s">
        <v>43</v>
      </c>
      <c r="M16" s="15" t="s">
        <v>43</v>
      </c>
      <c r="N16" s="15" t="s">
        <v>44</v>
      </c>
      <c r="O16" s="15" t="s">
        <v>43</v>
      </c>
      <c r="P16" s="34"/>
      <c r="Q16" s="13"/>
      <c r="R16" s="35"/>
      <c r="S16">
        <v>3</v>
      </c>
      <c r="T16">
        <f t="shared" si="9"/>
        <v>3</v>
      </c>
    </row>
    <row r="17" spans="1:20">
      <c r="A17" s="13">
        <v>2103</v>
      </c>
      <c r="B17" s="12">
        <v>1332</v>
      </c>
      <c r="C17" s="12">
        <v>13332</v>
      </c>
      <c r="D17" s="15"/>
      <c r="E17" s="15"/>
      <c r="F17" s="24"/>
      <c r="G17" s="15"/>
      <c r="H17" s="15"/>
      <c r="I17" s="15"/>
      <c r="J17" s="28">
        <v>1</v>
      </c>
      <c r="K17" s="15" t="s">
        <v>44</v>
      </c>
      <c r="L17" s="24">
        <v>1</v>
      </c>
      <c r="M17" s="15"/>
      <c r="N17" s="15"/>
      <c r="O17" s="15"/>
      <c r="P17" s="34"/>
      <c r="Q17" s="13"/>
      <c r="R17" s="35"/>
      <c r="S17">
        <v>2</v>
      </c>
      <c r="T17">
        <f t="shared" si="9"/>
        <v>2</v>
      </c>
    </row>
    <row r="18" spans="1:20">
      <c r="A18" s="13">
        <v>2201</v>
      </c>
      <c r="B18" s="12">
        <v>1443</v>
      </c>
      <c r="C18" s="12">
        <v>14443</v>
      </c>
      <c r="D18" s="15"/>
      <c r="E18" s="15"/>
      <c r="F18" s="24"/>
      <c r="G18" s="15"/>
      <c r="H18" s="15"/>
      <c r="I18" s="15"/>
      <c r="J18" s="28"/>
      <c r="K18" s="15"/>
      <c r="L18" s="24"/>
      <c r="M18" s="15"/>
      <c r="N18" s="15"/>
      <c r="O18" s="15"/>
      <c r="P18" s="34"/>
      <c r="Q18" s="13"/>
      <c r="R18" s="35"/>
      <c r="S18">
        <v>0</v>
      </c>
      <c r="T18">
        <f t="shared" si="9"/>
        <v>0</v>
      </c>
    </row>
    <row r="19" spans="1:20">
      <c r="A19" s="13">
        <v>2202</v>
      </c>
      <c r="B19" s="12">
        <v>1554</v>
      </c>
      <c r="C19" s="12">
        <v>15554</v>
      </c>
      <c r="D19" s="15" t="s">
        <v>43</v>
      </c>
      <c r="E19" s="15"/>
      <c r="F19" s="24" t="s">
        <v>44</v>
      </c>
      <c r="G19" s="15">
        <v>1</v>
      </c>
      <c r="H19" s="15"/>
      <c r="I19" s="15" t="s">
        <v>44</v>
      </c>
      <c r="J19" s="28" t="s">
        <v>43</v>
      </c>
      <c r="K19" s="15"/>
      <c r="L19" s="24" t="s">
        <v>44</v>
      </c>
      <c r="M19" s="15">
        <v>1</v>
      </c>
      <c r="N19" s="15"/>
      <c r="O19" s="15" t="s">
        <v>44</v>
      </c>
      <c r="P19" s="34"/>
      <c r="Q19" s="13"/>
      <c r="R19" s="35"/>
      <c r="S19">
        <v>2</v>
      </c>
      <c r="T19">
        <f t="shared" si="9"/>
        <v>2</v>
      </c>
    </row>
    <row r="20" spans="1:20">
      <c r="A20" s="13">
        <v>2203</v>
      </c>
      <c r="B20" s="12">
        <v>1665</v>
      </c>
      <c r="C20" s="12">
        <v>16665</v>
      </c>
      <c r="D20" s="15"/>
      <c r="E20" s="15" t="s">
        <v>43</v>
      </c>
      <c r="F20" s="24" t="s">
        <v>44</v>
      </c>
      <c r="G20" s="15"/>
      <c r="H20" s="15"/>
      <c r="I20" s="15"/>
      <c r="J20" s="28"/>
      <c r="K20" s="15">
        <v>1</v>
      </c>
      <c r="L20" s="24" t="s">
        <v>44</v>
      </c>
      <c r="M20" s="15"/>
      <c r="N20" s="15"/>
      <c r="O20" s="15"/>
      <c r="P20" s="34"/>
      <c r="Q20" s="13"/>
      <c r="R20" s="35"/>
      <c r="S20">
        <v>2</v>
      </c>
      <c r="T20">
        <f t="shared" si="9"/>
        <v>1</v>
      </c>
    </row>
    <row r="21" spans="1:20">
      <c r="A21" s="13">
        <v>2204</v>
      </c>
      <c r="B21" s="12">
        <v>1776</v>
      </c>
      <c r="C21" s="12">
        <v>17776</v>
      </c>
      <c r="D21" s="15"/>
      <c r="E21" s="15">
        <v>1</v>
      </c>
      <c r="F21" s="24"/>
      <c r="G21" s="15"/>
      <c r="H21" s="15"/>
      <c r="I21" s="15"/>
      <c r="J21" s="28"/>
      <c r="K21" s="15"/>
      <c r="L21" s="24"/>
      <c r="M21" s="15"/>
      <c r="N21" s="15"/>
      <c r="O21" s="15"/>
      <c r="P21" s="34"/>
      <c r="Q21" s="13"/>
      <c r="R21" s="35"/>
      <c r="T21">
        <f t="shared" si="9"/>
        <v>1</v>
      </c>
    </row>
    <row r="22" spans="1:20">
      <c r="A22" s="13">
        <v>2205</v>
      </c>
      <c r="B22" s="12">
        <v>1887</v>
      </c>
      <c r="C22" s="12">
        <v>18887</v>
      </c>
      <c r="D22" s="15"/>
      <c r="E22" s="15"/>
      <c r="F22" s="24">
        <v>1</v>
      </c>
      <c r="G22" s="15"/>
      <c r="H22" s="15"/>
      <c r="I22" s="15"/>
      <c r="J22" s="28"/>
      <c r="K22" s="15"/>
      <c r="L22" s="24"/>
      <c r="M22" s="15"/>
      <c r="N22" s="15"/>
      <c r="O22" s="15">
        <v>1</v>
      </c>
      <c r="P22" s="34"/>
      <c r="Q22" s="13"/>
      <c r="R22" s="35"/>
      <c r="S22">
        <v>2</v>
      </c>
      <c r="T22">
        <f t="shared" si="9"/>
        <v>2</v>
      </c>
    </row>
    <row r="23" spans="1:20">
      <c r="A23" s="13">
        <v>2206</v>
      </c>
      <c r="B23" s="12">
        <v>1998</v>
      </c>
      <c r="C23" s="12">
        <v>19998</v>
      </c>
      <c r="D23" s="15" t="s">
        <v>43</v>
      </c>
      <c r="E23" s="15"/>
      <c r="F23" s="24" t="s">
        <v>43</v>
      </c>
      <c r="G23" s="15"/>
      <c r="H23" s="15"/>
      <c r="I23" s="15"/>
      <c r="J23" s="28" t="s">
        <v>43</v>
      </c>
      <c r="K23" s="15"/>
      <c r="L23" s="24" t="s">
        <v>43</v>
      </c>
      <c r="M23" s="15" t="s">
        <v>43</v>
      </c>
      <c r="N23" s="15"/>
      <c r="O23" s="15" t="s">
        <v>43</v>
      </c>
      <c r="P23" s="34"/>
      <c r="Q23" s="13"/>
      <c r="R23" s="35"/>
      <c r="S23">
        <v>2</v>
      </c>
      <c r="T23">
        <f t="shared" si="9"/>
        <v>0</v>
      </c>
    </row>
    <row r="24" spans="1:20">
      <c r="C24" t="s">
        <v>76</v>
      </c>
      <c r="D24">
        <f t="shared" ref="D24:R24" si="10">COUNTA(D6:D23)</f>
        <v>8</v>
      </c>
      <c r="E24">
        <f t="shared" si="10"/>
        <v>5</v>
      </c>
      <c r="F24" s="25">
        <f t="shared" si="10"/>
        <v>12</v>
      </c>
      <c r="G24">
        <f t="shared" si="10"/>
        <v>5</v>
      </c>
      <c r="H24">
        <f t="shared" si="10"/>
        <v>3</v>
      </c>
      <c r="I24">
        <f t="shared" si="10"/>
        <v>6</v>
      </c>
      <c r="J24" s="29">
        <f t="shared" si="10"/>
        <v>8</v>
      </c>
      <c r="K24">
        <f t="shared" si="10"/>
        <v>6</v>
      </c>
      <c r="L24" s="25">
        <f t="shared" si="10"/>
        <v>9</v>
      </c>
      <c r="M24">
        <f t="shared" si="10"/>
        <v>8</v>
      </c>
      <c r="N24">
        <f t="shared" si="10"/>
        <v>5</v>
      </c>
      <c r="O24">
        <f t="shared" si="10"/>
        <v>9</v>
      </c>
      <c r="P24" s="29">
        <f t="shared" si="10"/>
        <v>0</v>
      </c>
      <c r="Q24">
        <f t="shared" si="10"/>
        <v>0</v>
      </c>
      <c r="R24" s="25">
        <f t="shared" si="10"/>
        <v>0</v>
      </c>
    </row>
    <row r="25" spans="1:20">
      <c r="C25" t="s">
        <v>77</v>
      </c>
      <c r="D25">
        <f t="shared" ref="D25:R25" si="11">SUM(D6:D23)</f>
        <v>2</v>
      </c>
      <c r="E25">
        <f t="shared" si="11"/>
        <v>3</v>
      </c>
      <c r="F25" s="25">
        <f t="shared" si="11"/>
        <v>2</v>
      </c>
      <c r="G25">
        <f t="shared" si="11"/>
        <v>2</v>
      </c>
      <c r="H25">
        <f t="shared" si="11"/>
        <v>3</v>
      </c>
      <c r="I25">
        <f t="shared" si="11"/>
        <v>2</v>
      </c>
      <c r="J25" s="29">
        <f t="shared" si="11"/>
        <v>2</v>
      </c>
      <c r="K25">
        <f t="shared" si="11"/>
        <v>2</v>
      </c>
      <c r="L25" s="25">
        <f t="shared" si="11"/>
        <v>2</v>
      </c>
      <c r="M25">
        <f t="shared" si="11"/>
        <v>2</v>
      </c>
      <c r="N25">
        <f t="shared" si="11"/>
        <v>3</v>
      </c>
      <c r="O25">
        <f t="shared" si="11"/>
        <v>2</v>
      </c>
      <c r="P25" s="29">
        <f t="shared" si="11"/>
        <v>0</v>
      </c>
      <c r="Q25">
        <f t="shared" si="11"/>
        <v>0</v>
      </c>
      <c r="R25" s="25">
        <f t="shared" si="11"/>
        <v>0</v>
      </c>
    </row>
    <row r="26" spans="1:20">
      <c r="C26" t="s">
        <v>138</v>
      </c>
      <c r="D26">
        <f>SUM(D15:D17,D6:D7)</f>
        <v>0</v>
      </c>
      <c r="E26">
        <f t="shared" ref="E26:R26" si="12">SUM(E15:E17,E6:E7)</f>
        <v>1</v>
      </c>
      <c r="F26" s="25">
        <f t="shared" si="12"/>
        <v>0</v>
      </c>
      <c r="G26">
        <f t="shared" si="12"/>
        <v>0</v>
      </c>
      <c r="H26">
        <f t="shared" si="12"/>
        <v>1</v>
      </c>
      <c r="I26">
        <f t="shared" si="12"/>
        <v>1</v>
      </c>
      <c r="J26" s="29">
        <f t="shared" si="12"/>
        <v>1</v>
      </c>
      <c r="K26">
        <f t="shared" si="12"/>
        <v>1</v>
      </c>
      <c r="L26" s="25">
        <f t="shared" si="12"/>
        <v>1</v>
      </c>
      <c r="M26">
        <f t="shared" si="12"/>
        <v>1</v>
      </c>
      <c r="N26">
        <f t="shared" si="12"/>
        <v>1</v>
      </c>
      <c r="O26">
        <f t="shared" si="12"/>
        <v>0</v>
      </c>
      <c r="P26" s="29">
        <f t="shared" si="12"/>
        <v>0</v>
      </c>
      <c r="Q26">
        <f t="shared" si="12"/>
        <v>0</v>
      </c>
      <c r="R26" s="25">
        <f t="shared" si="12"/>
        <v>0</v>
      </c>
    </row>
  </sheetData>
  <conditionalFormatting sqref="D6:R23">
    <cfRule type="cellIs" dxfId="9" priority="11" operator="equal">
      <formula>1</formula>
    </cfRule>
    <cfRule type="containsText" dxfId="8" priority="12" operator="containsText" text="Oui">
      <formula>NOT(ISERROR(SEARCH("Oui",D6)))</formula>
    </cfRule>
    <cfRule type="containsText" dxfId="7" priority="13" operator="containsText" text="Si">
      <formula>NOT(ISERROR(SEARCH("Si",D6)))</formula>
    </cfRule>
  </conditionalFormatting>
  <conditionalFormatting sqref="D25:R25">
    <cfRule type="cellIs" dxfId="6" priority="9" operator="lessThan">
      <formula>2</formula>
    </cfRule>
    <cfRule type="cellIs" dxfId="5" priority="10" operator="equal">
      <formula>2</formula>
    </cfRule>
  </conditionalFormatting>
  <conditionalFormatting sqref="D26:R26">
    <cfRule type="cellIs" dxfId="4" priority="1" operator="greaterThanOrEqual">
      <formula>2</formula>
    </cfRule>
    <cfRule type="cellIs" dxfId="3" priority="2" operator="lessThan">
      <formula>2</formula>
    </cfRule>
  </conditionalFormatting>
  <conditionalFormatting sqref="T6:T23">
    <cfRule type="expression" dxfId="2" priority="3">
      <formula>T6=S6</formula>
    </cfRule>
    <cfRule type="expression" dxfId="1" priority="4">
      <formula>T6&gt;S6</formula>
    </cfRule>
    <cfRule type="expression" dxfId="0" priority="5">
      <formula>T6&lt;S6</formula>
    </cfRule>
  </conditionalFormatting>
  <pageMargins left="0.7" right="0.7" top="0.75" bottom="0.75" header="0.3" footer="0.3"/>
  <ignoredErrors>
    <ignoredError sqref="T6 T7:T23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33CEF-5124-4715-AA4F-A17EDFD16A11}">
  <dimension ref="A1:O75"/>
  <sheetViews>
    <sheetView tabSelected="1" topLeftCell="A21" workbookViewId="0">
      <selection activeCell="F29" sqref="F29"/>
    </sheetView>
  </sheetViews>
  <sheetFormatPr baseColWidth="10" defaultColWidth="9.140625" defaultRowHeight="15"/>
  <cols>
    <col min="1" max="1" width="9.28515625" style="36" bestFit="1" customWidth="1"/>
    <col min="2" max="2" width="9.5703125" style="36" bestFit="1" customWidth="1"/>
    <col min="3" max="3" width="13.5703125" style="36" bestFit="1" customWidth="1"/>
    <col min="4" max="4" width="23" style="36" bestFit="1" customWidth="1"/>
    <col min="5" max="5" width="19.42578125" style="36" bestFit="1" customWidth="1"/>
    <col min="6" max="6" width="16" style="52" bestFit="1" customWidth="1"/>
    <col min="7" max="7" width="16.28515625" style="36" bestFit="1" customWidth="1"/>
    <col min="8" max="8" width="15.140625" style="36" bestFit="1" customWidth="1"/>
    <col min="9" max="9" width="15.42578125" style="36" bestFit="1" customWidth="1"/>
    <col min="10" max="10" width="15" style="36" bestFit="1" customWidth="1"/>
    <col min="11" max="11" width="19.28515625" style="36" bestFit="1" customWidth="1"/>
    <col min="12" max="12" width="23.28515625" style="36" bestFit="1" customWidth="1"/>
    <col min="13" max="13" width="8.140625" style="36" bestFit="1" customWidth="1"/>
    <col min="14" max="14" width="13.140625" style="36" bestFit="1" customWidth="1"/>
    <col min="15" max="15" width="8.28515625" style="36" bestFit="1" customWidth="1"/>
    <col min="16" max="16384" width="9.140625" style="36"/>
  </cols>
  <sheetData>
    <row r="1" spans="1:15">
      <c r="E1" s="37"/>
    </row>
    <row r="2" spans="1:15">
      <c r="A2" s="54" t="s">
        <v>78</v>
      </c>
      <c r="B2" s="54" t="s">
        <v>79</v>
      </c>
      <c r="C2" s="39" t="s">
        <v>80</v>
      </c>
      <c r="D2" s="39" t="s">
        <v>81</v>
      </c>
      <c r="E2" s="39" t="s">
        <v>82</v>
      </c>
      <c r="F2" s="53" t="s">
        <v>83</v>
      </c>
      <c r="G2" s="39" t="s">
        <v>84</v>
      </c>
      <c r="H2" s="39" t="s">
        <v>85</v>
      </c>
      <c r="I2" s="39" t="s">
        <v>86</v>
      </c>
      <c r="J2" s="39" t="s">
        <v>87</v>
      </c>
      <c r="K2" s="39" t="s">
        <v>88</v>
      </c>
      <c r="L2" s="39" t="s">
        <v>89</v>
      </c>
      <c r="M2" s="39" t="s">
        <v>90</v>
      </c>
      <c r="N2" s="39" t="s">
        <v>91</v>
      </c>
      <c r="O2" s="39" t="s">
        <v>92</v>
      </c>
    </row>
    <row r="3" spans="1:15">
      <c r="A3" s="38" t="s">
        <v>27</v>
      </c>
      <c r="B3" s="38">
        <v>1202</v>
      </c>
      <c r="C3">
        <v>111</v>
      </c>
      <c r="D3" t="str" cm="1">
        <f t="array" ref="D3">_xlfn.XLOOKUP(B3,Table1[[#All],[ID]],Table1[[#All],[Mail]])</f>
        <v>111@mail.ch</v>
      </c>
      <c r="E3" s="40" t="s">
        <v>93</v>
      </c>
      <c r="F3" s="41">
        <f>_xlfn.XLOOKUP($A3,'01_2024'!$D$5:$R$5,'01_2024'!$D$1:$R$1)</f>
        <v>45296</v>
      </c>
      <c r="G3" s="51">
        <f>_xlfn.XLOOKUP($A3,'01_2024'!$D$5:$R$5,'01_2024'!$D$2:$R$2)</f>
        <v>0.67013888888888884</v>
      </c>
      <c r="H3" s="41">
        <f>_xlfn.XLOOKUP($A3,'01_2024'!$D$5:$R$5,'01_2024'!$D$1:$R$1)</f>
        <v>45296</v>
      </c>
      <c r="I3" s="51">
        <f>_xlfn.XLOOKUP($A3,'01_2024'!$D$5:$R$5,'01_2024'!$D$4:$R$4)</f>
        <v>0.76041666666666663</v>
      </c>
      <c r="J3" s="36" t="s">
        <v>94</v>
      </c>
      <c r="K3" s="41" t="str" cm="1">
        <f t="array" ref="K3">_xlfn.IFS(LEFT($A3,2)="VS", "Vendredi Soir",LEFT($A3,2)="SM", "Samedi Matin",LEFT($A3,2)="SS", "SamediSoir")</f>
        <v>Vendredi Soir</v>
      </c>
      <c r="L3" s="40"/>
      <c r="M3" s="40"/>
      <c r="N3" s="40" t="s">
        <v>95</v>
      </c>
      <c r="O3" s="38"/>
    </row>
    <row r="4" spans="1:15">
      <c r="A4" s="38" t="s">
        <v>27</v>
      </c>
      <c r="B4" s="38">
        <v>1207</v>
      </c>
      <c r="C4">
        <v>222</v>
      </c>
      <c r="D4" t="str" cm="1">
        <f t="array" ref="D4">_xlfn.XLOOKUP(B4,Table1[[#All],[ID]],Table1[[#All],[Mail]])</f>
        <v>111@mail.ch</v>
      </c>
      <c r="E4" s="40" t="s">
        <v>93</v>
      </c>
      <c r="F4" s="41">
        <f>_xlfn.XLOOKUP($A4,'01_2024'!$D$5:$R$5,'01_2024'!$D$1:$R$1)</f>
        <v>45296</v>
      </c>
      <c r="G4" s="51">
        <f>_xlfn.XLOOKUP($A4,'01_2024'!$D$5:$R$5,'01_2024'!$D$2:$R$2)</f>
        <v>0.67013888888888884</v>
      </c>
      <c r="H4" s="41">
        <f>_xlfn.XLOOKUP($A4,'01_2024'!$D$5:$R$5,'01_2024'!$D$1:$R$1)</f>
        <v>45296</v>
      </c>
      <c r="I4" s="51">
        <f>_xlfn.XLOOKUP($A4,'01_2024'!$D$5:$R$5,'01_2024'!$D$4:$R$4)</f>
        <v>0.76041666666666663</v>
      </c>
      <c r="J4" s="36" t="s">
        <v>94</v>
      </c>
      <c r="K4" s="41" t="str" cm="1">
        <f t="array" ref="K4">_xlfn.IFS(LEFT($A4,2)="VS", "Vendredi Soir",LEFT($A4,2)="SM", "Samedi Matin",LEFT($A4,2)="SS", "SamediSoir")</f>
        <v>Vendredi Soir</v>
      </c>
      <c r="L4" s="40"/>
      <c r="M4" s="40"/>
      <c r="N4" s="40" t="s">
        <v>95</v>
      </c>
      <c r="O4" s="38"/>
    </row>
    <row r="5" spans="1:15">
      <c r="A5" s="38" t="s">
        <v>27</v>
      </c>
      <c r="B5" s="38"/>
      <c r="C5" t="e" cm="1">
        <f t="array" ref="C5">_xlfn.XLOOKUP(B5,Table1[[#All],[ID]],Table1[[#All],[Prénom]])</f>
        <v>#N/A</v>
      </c>
      <c r="D5" t="e" cm="1">
        <f t="array" ref="D5">_xlfn.XLOOKUP(B5,Table1[[#All],[ID]],Table1[[#All],[Mail]])</f>
        <v>#N/A</v>
      </c>
      <c r="E5" s="40" t="s">
        <v>93</v>
      </c>
      <c r="F5" s="41">
        <f>_xlfn.XLOOKUP($A5,'01_2024'!$D$5:$R$5,'01_2024'!$D$1:$R$1)</f>
        <v>45296</v>
      </c>
      <c r="G5" s="51">
        <f>_xlfn.XLOOKUP($A5,'01_2024'!$D$5:$R$5,'01_2024'!$D$2:$R$2)</f>
        <v>0.67013888888888884</v>
      </c>
      <c r="H5" s="41">
        <f>_xlfn.XLOOKUP($A5,'01_2024'!$D$5:$R$5,'01_2024'!$D$1:$R$1)</f>
        <v>45296</v>
      </c>
      <c r="I5" s="51">
        <f>_xlfn.XLOOKUP(A5,'01_2024'!$D$5:$R$5,'01_2024'!$D$4:$R$4)</f>
        <v>0.76041666666666663</v>
      </c>
      <c r="J5" s="36" t="s">
        <v>94</v>
      </c>
      <c r="K5" s="41" t="str" cm="1">
        <f t="array" ref="K5">_xlfn.IFS(LEFT($A5,2)="VS", "Vendredi Soir",LEFT($A5,2)="SM", "Samedi Matin",LEFT($A5,2)="SS", "SamediSoir")</f>
        <v>Vendredi Soir</v>
      </c>
      <c r="L5" s="40"/>
      <c r="M5" s="40"/>
      <c r="N5" s="40" t="s">
        <v>95</v>
      </c>
      <c r="O5" s="38"/>
    </row>
    <row r="6" spans="1:15">
      <c r="A6" s="38" t="s">
        <v>27</v>
      </c>
      <c r="B6" s="38"/>
      <c r="C6" t="e" cm="1">
        <f t="array" ref="C6">_xlfn.XLOOKUP(B6,Table1[[#All],[ID]],Table1[[#All],[Prénom]])</f>
        <v>#N/A</v>
      </c>
      <c r="D6" t="e" cm="1">
        <f t="array" ref="D6">_xlfn.XLOOKUP(B6,Table1[[#All],[ID]],Table1[[#All],[Mail]])</f>
        <v>#N/A</v>
      </c>
      <c r="E6" s="40" t="s">
        <v>93</v>
      </c>
      <c r="F6" s="41">
        <f>_xlfn.XLOOKUP($A6,'01_2024'!$D$5:$R$5,'01_2024'!$D$1:$R$1)</f>
        <v>45296</v>
      </c>
      <c r="G6" s="51">
        <f>_xlfn.XLOOKUP($A6,'01_2024'!$D$5:$R$5,'01_2024'!$D$2:$R$2)</f>
        <v>0.67013888888888884</v>
      </c>
      <c r="H6" s="41">
        <f>_xlfn.XLOOKUP($A6,'01_2024'!$D$5:$R$5,'01_2024'!$D$1:$R$1)</f>
        <v>45296</v>
      </c>
      <c r="I6" s="51">
        <f>_xlfn.XLOOKUP(A6,'01_2024'!$D$5:$R$5,'01_2024'!$D$4:$R$4)</f>
        <v>0.76041666666666663</v>
      </c>
      <c r="J6" s="36" t="s">
        <v>94</v>
      </c>
      <c r="K6" s="41" t="str" cm="1">
        <f t="array" ref="K6">_xlfn.IFS(LEFT($A6,2)="VS", "Vendredi Soir",LEFT($A6,2)="SM", "Samedi Matin",LEFT($A6,2)="SS", "SamediSoir")</f>
        <v>Vendredi Soir</v>
      </c>
      <c r="L6" s="40"/>
      <c r="M6" s="40"/>
      <c r="N6" s="40" t="s">
        <v>95</v>
      </c>
      <c r="O6" s="38"/>
    </row>
    <row r="7" spans="1:15">
      <c r="A7" s="38" t="s">
        <v>28</v>
      </c>
      <c r="B7" s="38">
        <v>1203</v>
      </c>
      <c r="C7" cm="1">
        <f t="array" ref="C7">_xlfn.XLOOKUP(B7,Table1[[#All],[ID]],Table1[[#All],[Prénom]])</f>
        <v>5555</v>
      </c>
      <c r="D7" t="str" cm="1">
        <f t="array" ref="D7">_xlfn.XLOOKUP(B7,Table1[[#All],[ID]],Table1[[#All],[Mail]])</f>
        <v>111@mail.ch</v>
      </c>
      <c r="E7" s="40" t="s">
        <v>93</v>
      </c>
      <c r="F7" s="41">
        <f>_xlfn.XLOOKUP($A7,'01_2024'!$D$5:$R$5,'01_2024'!$D$1:$R$1)</f>
        <v>45297</v>
      </c>
      <c r="G7" s="51">
        <f>_xlfn.XLOOKUP($A7,'01_2024'!$D$5:$R$5,'01_2024'!$D$2:$R$2)</f>
        <v>0.35416666666666669</v>
      </c>
      <c r="H7" s="41">
        <f>_xlfn.XLOOKUP($A7,'01_2024'!$D$5:$R$5,'01_2024'!$D$1:$R$1)</f>
        <v>45297</v>
      </c>
      <c r="I7" s="51">
        <f>_xlfn.XLOOKUP(A7,'01_2024'!$D$5:$R$5,'01_2024'!$D$4:$R$4)</f>
        <v>0.52083333333333337</v>
      </c>
      <c r="J7" s="36" t="s">
        <v>94</v>
      </c>
      <c r="K7" s="41" t="str" cm="1">
        <f t="array" ref="K7">_xlfn.IFS(LEFT($A7,2)="VS", "Vendredi Soir",LEFT($A7,2)="SM", "Samedi Matin",LEFT($A7,2)="SS", "SamediSoir")</f>
        <v>Samedi Matin</v>
      </c>
      <c r="L7" s="42"/>
      <c r="M7" s="42"/>
      <c r="N7" s="40" t="s">
        <v>95</v>
      </c>
      <c r="O7" s="38"/>
    </row>
    <row r="8" spans="1:15">
      <c r="A8" s="38" t="s">
        <v>28</v>
      </c>
      <c r="B8" s="38">
        <v>2102</v>
      </c>
      <c r="C8" cm="1">
        <f t="array" ref="C8">_xlfn.XLOOKUP(B8,Table1[[#All],[ID]],Table1[[#All],[Prénom]])</f>
        <v>12221</v>
      </c>
      <c r="D8" t="str" cm="1">
        <f t="array" ref="D8">_xlfn.XLOOKUP(B8,Table1[[#All],[ID]],Table1[[#All],[Mail]])</f>
        <v>111@mail.ch</v>
      </c>
      <c r="E8" s="40" t="s">
        <v>93</v>
      </c>
      <c r="F8" s="41">
        <f>_xlfn.XLOOKUP($A8,'01_2024'!$D$5:$R$5,'01_2024'!$D$1:$R$1)</f>
        <v>45297</v>
      </c>
      <c r="G8" s="51">
        <f>_xlfn.XLOOKUP($A8,'01_2024'!$D$5:$R$5,'01_2024'!$D$2:$R$2)</f>
        <v>0.35416666666666669</v>
      </c>
      <c r="H8" s="41">
        <f>_xlfn.XLOOKUP($A8,'01_2024'!$D$5:$R$5,'01_2024'!$D$1:$R$1)</f>
        <v>45297</v>
      </c>
      <c r="I8" s="51">
        <f>_xlfn.XLOOKUP(A8,'01_2024'!$D$5:$R$5,'01_2024'!$D$4:$R$4)</f>
        <v>0.52083333333333337</v>
      </c>
      <c r="J8" s="36" t="s">
        <v>94</v>
      </c>
      <c r="K8" s="41" t="str" cm="1">
        <f t="array" ref="K8">_xlfn.IFS(LEFT($A8,2)="VS", "Vendredi Soir",LEFT($A8,2)="SM", "Samedi Matin",LEFT($A8,2)="SS", "SamediSoir")</f>
        <v>Samedi Matin</v>
      </c>
      <c r="L8" s="42"/>
      <c r="M8" s="42"/>
      <c r="N8" s="40" t="s">
        <v>95</v>
      </c>
      <c r="O8" s="38"/>
    </row>
    <row r="9" spans="1:15">
      <c r="A9" s="38" t="s">
        <v>28</v>
      </c>
      <c r="B9" s="38">
        <v>2204</v>
      </c>
      <c r="C9" cm="1">
        <f t="array" ref="C9">_xlfn.XLOOKUP(B9,Table1[[#All],[ID]],Table1[[#All],[Prénom]])</f>
        <v>17776</v>
      </c>
      <c r="D9" t="str" cm="1">
        <f t="array" ref="D9">_xlfn.XLOOKUP(B9,Table1[[#All],[ID]],Table1[[#All],[Mail]])</f>
        <v>111@mail.ch</v>
      </c>
      <c r="E9" s="40" t="s">
        <v>93</v>
      </c>
      <c r="F9" s="41">
        <f>_xlfn.XLOOKUP($A9,'01_2024'!$D$5:$R$5,'01_2024'!$D$1:$R$1)</f>
        <v>45297</v>
      </c>
      <c r="G9" s="51">
        <f>_xlfn.XLOOKUP($A9,'01_2024'!$D$5:$R$5,'01_2024'!$D$2:$R$2)</f>
        <v>0.35416666666666669</v>
      </c>
      <c r="H9" s="41">
        <f>_xlfn.XLOOKUP($A9,'01_2024'!$D$5:$R$5,'01_2024'!$D$1:$R$1)</f>
        <v>45297</v>
      </c>
      <c r="I9" s="51">
        <f>_xlfn.XLOOKUP(A9,'01_2024'!$D$5:$R$5,'01_2024'!$D$4:$R$4)</f>
        <v>0.52083333333333337</v>
      </c>
      <c r="J9" s="36" t="s">
        <v>94</v>
      </c>
      <c r="K9" s="41" t="str" cm="1">
        <f t="array" ref="K9">_xlfn.IFS(LEFT($A9,2)="VS", "Vendredi Soir",LEFT($A9,2)="SM", "Samedi Matin",LEFT($A9,2)="SS", "SamediSoir")</f>
        <v>Samedi Matin</v>
      </c>
      <c r="L9" s="40"/>
      <c r="M9" s="40"/>
      <c r="N9" s="40" t="s">
        <v>95</v>
      </c>
      <c r="O9" s="38"/>
    </row>
    <row r="10" spans="1:15">
      <c r="A10" s="38" t="s">
        <v>28</v>
      </c>
      <c r="B10" s="38"/>
      <c r="C10" t="e" cm="1">
        <f t="array" ref="C10">_xlfn.XLOOKUP(B10,Table1[[#All],[ID]],Table1[[#All],[Prénom]])</f>
        <v>#N/A</v>
      </c>
      <c r="D10" t="e" cm="1">
        <f t="array" ref="D10">_xlfn.XLOOKUP(B10,Table1[[#All],[ID]],Table1[[#All],[Mail]])</f>
        <v>#N/A</v>
      </c>
      <c r="E10" s="40" t="s">
        <v>93</v>
      </c>
      <c r="F10" s="41">
        <f>_xlfn.XLOOKUP($A10,'01_2024'!$D$5:$R$5,'01_2024'!$D$1:$R$1)</f>
        <v>45297</v>
      </c>
      <c r="G10" s="51">
        <f>_xlfn.XLOOKUP($A10,'01_2024'!$D$5:$R$5,'01_2024'!$D$2:$R$2)</f>
        <v>0.35416666666666669</v>
      </c>
      <c r="H10" s="41">
        <f>_xlfn.XLOOKUP($A10,'01_2024'!$D$5:$R$5,'01_2024'!$D$1:$R$1)</f>
        <v>45297</v>
      </c>
      <c r="I10" s="51">
        <f>_xlfn.XLOOKUP(A10,'01_2024'!$D$5:$R$5,'01_2024'!$D$4:$R$4)</f>
        <v>0.52083333333333337</v>
      </c>
      <c r="J10" s="36" t="s">
        <v>94</v>
      </c>
      <c r="K10" s="41" t="str" cm="1">
        <f t="array" ref="K10">_xlfn.IFS(LEFT($A10,2)="VS", "Vendredi Soir",LEFT($A10,2)="SM", "Samedi Matin",LEFT($A10,2)="SS", "SamediSoir")</f>
        <v>Samedi Matin</v>
      </c>
      <c r="L10" s="40"/>
      <c r="M10" s="40"/>
      <c r="N10" s="40" t="s">
        <v>95</v>
      </c>
      <c r="O10" s="38"/>
    </row>
    <row r="11" spans="1:15">
      <c r="A11" s="38" t="s">
        <v>29</v>
      </c>
      <c r="B11" s="38"/>
      <c r="C11" t="e" cm="1">
        <f t="array" ref="C11">_xlfn.XLOOKUP(B11,Table1[[#All],[ID]],Table1[[#All],[Prénom]])</f>
        <v>#N/A</v>
      </c>
      <c r="D11" t="e" cm="1">
        <f t="array" ref="D11">_xlfn.XLOOKUP(B11,Table1[[#All],[ID]],Table1[[#All],[Mail]])</f>
        <v>#N/A</v>
      </c>
      <c r="E11" s="40" t="s">
        <v>93</v>
      </c>
      <c r="F11" s="41">
        <f>_xlfn.XLOOKUP($A11,'01_2024'!$D$5:$R$5,'01_2024'!$D$1:$R$1)</f>
        <v>45297</v>
      </c>
      <c r="G11" s="51">
        <f>_xlfn.XLOOKUP($A11,'01_2024'!$D$5:$R$5,'01_2024'!$D$2:$R$2)</f>
        <v>0.65972222222222232</v>
      </c>
      <c r="H11" s="41">
        <f>_xlfn.XLOOKUP($A11,'01_2024'!$D$5:$R$5,'01_2024'!$D$1:$R$1)</f>
        <v>45297</v>
      </c>
      <c r="I11" s="51">
        <f>_xlfn.XLOOKUP(A11,'01_2024'!$D$5:$R$5,'01_2024'!$D$4:$R$4)</f>
        <v>0.77083333333333337</v>
      </c>
      <c r="J11" s="36" t="s">
        <v>94</v>
      </c>
      <c r="K11" s="41" t="str" cm="1">
        <f t="array" ref="K11">_xlfn.IFS(LEFT($A11,2)="VS", "Vendredi Soir",LEFT($A11,2)="SM", "Samedi Matin",LEFT($A11,2)="SS", "SamediSoir")</f>
        <v>SamediSoir</v>
      </c>
      <c r="L11" s="40"/>
      <c r="M11" s="40"/>
      <c r="N11" s="40" t="s">
        <v>95</v>
      </c>
      <c r="O11" s="38"/>
    </row>
    <row r="12" spans="1:15">
      <c r="A12" s="38" t="s">
        <v>29</v>
      </c>
      <c r="B12" s="38"/>
      <c r="C12" t="e" cm="1">
        <f t="array" ref="C12">_xlfn.XLOOKUP(B12,Table1[[#All],[ID]],Table1[[#All],[Prénom]])</f>
        <v>#N/A</v>
      </c>
      <c r="D12" t="e" cm="1">
        <f t="array" ref="D12">_xlfn.XLOOKUP(B12,Table1[[#All],[ID]],Table1[[#All],[Mail]])</f>
        <v>#N/A</v>
      </c>
      <c r="E12" s="40" t="s">
        <v>93</v>
      </c>
      <c r="F12" s="41">
        <f>_xlfn.XLOOKUP($A12,'01_2024'!$D$5:$R$5,'01_2024'!$D$1:$R$1)</f>
        <v>45297</v>
      </c>
      <c r="G12" s="51">
        <f>_xlfn.XLOOKUP($A12,'01_2024'!$D$5:$R$5,'01_2024'!$D$2:$R$2)</f>
        <v>0.65972222222222232</v>
      </c>
      <c r="H12" s="41">
        <f>_xlfn.XLOOKUP($A12,'01_2024'!$D$5:$R$5,'01_2024'!$D$1:$R$1)</f>
        <v>45297</v>
      </c>
      <c r="I12" s="51">
        <f>_xlfn.XLOOKUP(A12,'01_2024'!$D$5:$R$5,'01_2024'!$D$4:$R$4)</f>
        <v>0.77083333333333337</v>
      </c>
      <c r="J12" s="36" t="s">
        <v>94</v>
      </c>
      <c r="K12" s="41" t="str" cm="1">
        <f t="array" ref="K12">_xlfn.IFS(LEFT($A12,2)="VS", "Vendredi Soir",LEFT($A12,2)="SM", "Samedi Matin",LEFT($A12,2)="SS", "SamediSoir")</f>
        <v>SamediSoir</v>
      </c>
      <c r="L12" s="40"/>
      <c r="M12" s="40"/>
      <c r="N12" s="40" t="s">
        <v>95</v>
      </c>
      <c r="O12" s="38"/>
    </row>
    <row r="13" spans="1:15">
      <c r="A13" s="38" t="s">
        <v>29</v>
      </c>
      <c r="B13" s="38"/>
      <c r="C13" t="e" cm="1">
        <f t="array" ref="C13">_xlfn.XLOOKUP(B13,Table1[[#All],[ID]],Table1[[#All],[Prénom]])</f>
        <v>#N/A</v>
      </c>
      <c r="D13" t="e" cm="1">
        <f t="array" ref="D13">_xlfn.XLOOKUP(B13,Table1[[#All],[ID]],Table1[[#All],[Mail]])</f>
        <v>#N/A</v>
      </c>
      <c r="E13" s="40" t="s">
        <v>93</v>
      </c>
      <c r="F13" s="41">
        <f>_xlfn.XLOOKUP($A13,'01_2024'!$D$5:$R$5,'01_2024'!$D$1:$R$1)</f>
        <v>45297</v>
      </c>
      <c r="G13" s="51">
        <f>_xlfn.XLOOKUP($A13,'01_2024'!$D$5:$R$5,'01_2024'!$D$2:$R$2)</f>
        <v>0.65972222222222232</v>
      </c>
      <c r="H13" s="41">
        <f>_xlfn.XLOOKUP($A13,'01_2024'!$D$5:$R$5,'01_2024'!$D$1:$R$1)</f>
        <v>45297</v>
      </c>
      <c r="I13" s="51">
        <f>_xlfn.XLOOKUP(A13,'01_2024'!$D$5:$R$5,'01_2024'!$D$4:$R$4)</f>
        <v>0.77083333333333337</v>
      </c>
      <c r="J13" s="36" t="s">
        <v>94</v>
      </c>
      <c r="K13" s="41" t="str" cm="1">
        <f t="array" ref="K13">_xlfn.IFS(LEFT($A13,2)="VS", "Vendredi Soir",LEFT($A13,2)="SM", "Samedi Matin",LEFT($A13,2)="SS", "SamediSoir")</f>
        <v>SamediSoir</v>
      </c>
      <c r="L13" s="42"/>
      <c r="M13" s="42"/>
      <c r="N13" s="40" t="s">
        <v>95</v>
      </c>
      <c r="O13" s="38"/>
    </row>
    <row r="14" spans="1:15">
      <c r="A14" s="38" t="s">
        <v>29</v>
      </c>
      <c r="B14" s="38"/>
      <c r="C14" t="e" cm="1">
        <f t="array" ref="C14">_xlfn.XLOOKUP(B14,Table1[[#All],[ID]],Table1[[#All],[Prénom]])</f>
        <v>#N/A</v>
      </c>
      <c r="D14" t="e" cm="1">
        <f t="array" ref="D14">_xlfn.XLOOKUP(B14,Table1[[#All],[ID]],Table1[[#All],[Mail]])</f>
        <v>#N/A</v>
      </c>
      <c r="E14" s="40" t="s">
        <v>93</v>
      </c>
      <c r="F14" s="41">
        <f>_xlfn.XLOOKUP($A14,'01_2024'!$D$5:$R$5,'01_2024'!$D$1:$R$1)</f>
        <v>45297</v>
      </c>
      <c r="G14" s="51">
        <f>_xlfn.XLOOKUP($A14,'01_2024'!$D$5:$R$5,'01_2024'!$D$2:$R$2)</f>
        <v>0.65972222222222232</v>
      </c>
      <c r="H14" s="41">
        <f>_xlfn.XLOOKUP($A14,'01_2024'!$D$5:$R$5,'01_2024'!$D$1:$R$1)</f>
        <v>45297</v>
      </c>
      <c r="I14" s="51">
        <f>_xlfn.XLOOKUP(A14,'01_2024'!$D$5:$R$5,'01_2024'!$D$4:$R$4)</f>
        <v>0.77083333333333337</v>
      </c>
      <c r="J14" s="36" t="s">
        <v>94</v>
      </c>
      <c r="K14" s="41" t="str" cm="1">
        <f t="array" ref="K14">_xlfn.IFS(LEFT($A14,2)="VS", "Vendredi Soir",LEFT($A14,2)="SM", "Samedi Matin",LEFT($A14,2)="SS", "SamediSoir")</f>
        <v>SamediSoir</v>
      </c>
      <c r="L14" s="42"/>
      <c r="M14" s="42"/>
      <c r="N14" s="40" t="s">
        <v>95</v>
      </c>
      <c r="O14" s="38"/>
    </row>
    <row r="15" spans="1:15">
      <c r="A15" s="38" t="s">
        <v>30</v>
      </c>
      <c r="B15" s="38"/>
      <c r="C15" t="e" cm="1">
        <f t="array" ref="C15">_xlfn.XLOOKUP(B15,Table1[[#All],[ID]],Table1[[#All],[Prénom]])</f>
        <v>#N/A</v>
      </c>
      <c r="D15" t="e" cm="1">
        <f t="array" ref="D15">_xlfn.XLOOKUP(B15,Table1[[#All],[ID]],Table1[[#All],[Mail]])</f>
        <v>#N/A</v>
      </c>
      <c r="E15" s="40" t="s">
        <v>93</v>
      </c>
      <c r="F15" s="41">
        <f>_xlfn.XLOOKUP($A15,'01_2024'!$D$5:$R$5,'01_2024'!$D$1:$R$1)</f>
        <v>45303</v>
      </c>
      <c r="G15" s="51">
        <f>_xlfn.XLOOKUP($A15,'01_2024'!$D$5:$R$5,'01_2024'!$D$2:$R$2)</f>
        <v>0.68055555555555558</v>
      </c>
      <c r="H15" s="41">
        <f>_xlfn.XLOOKUP($A15,'01_2024'!$D$5:$R$5,'01_2024'!$D$1:$R$1)</f>
        <v>45303</v>
      </c>
      <c r="I15" s="51">
        <f>_xlfn.XLOOKUP(A15,'01_2024'!$D$5:$R$5,'01_2024'!$D$4:$R$4)</f>
        <v>0.77083333333333337</v>
      </c>
      <c r="J15" s="36" t="s">
        <v>94</v>
      </c>
      <c r="K15" s="41" t="str" cm="1">
        <f t="array" ref="K15">_xlfn.IFS(LEFT($A15,2)="VS", "Vendredi Soir",LEFT($A15,2)="SM", "Samedi Matin",LEFT($A15,2)="SS", "SamediSoir")</f>
        <v>Vendredi Soir</v>
      </c>
      <c r="L15" s="40"/>
      <c r="M15" s="40"/>
      <c r="N15" s="40" t="s">
        <v>95</v>
      </c>
      <c r="O15" s="38"/>
    </row>
    <row r="16" spans="1:15">
      <c r="A16" s="38" t="s">
        <v>30</v>
      </c>
      <c r="B16" s="38"/>
      <c r="C16" t="e" cm="1">
        <f t="array" ref="C16">_xlfn.XLOOKUP(B16,Table1[[#All],[ID]],Table1[[#All],[Prénom]])</f>
        <v>#N/A</v>
      </c>
      <c r="D16" t="e" cm="1">
        <f t="array" ref="D16">_xlfn.XLOOKUP(B16,Table1[[#All],[ID]],Table1[[#All],[Mail]])</f>
        <v>#N/A</v>
      </c>
      <c r="E16" s="40" t="s">
        <v>93</v>
      </c>
      <c r="F16" s="41">
        <f>_xlfn.XLOOKUP($A16,'01_2024'!$D$5:$R$5,'01_2024'!$D$1:$R$1)</f>
        <v>45303</v>
      </c>
      <c r="G16" s="51">
        <f>_xlfn.XLOOKUP($A16,'01_2024'!$D$5:$R$5,'01_2024'!$D$2:$R$2)</f>
        <v>0.68055555555555558</v>
      </c>
      <c r="H16" s="41">
        <f>_xlfn.XLOOKUP($A16,'01_2024'!$D$5:$R$5,'01_2024'!$D$1:$R$1)</f>
        <v>45303</v>
      </c>
      <c r="I16" s="51">
        <f>_xlfn.XLOOKUP(A16,'01_2024'!$D$5:$R$5,'01_2024'!$D$4:$R$4)</f>
        <v>0.77083333333333337</v>
      </c>
      <c r="J16" s="36" t="s">
        <v>94</v>
      </c>
      <c r="K16" s="41" t="str" cm="1">
        <f t="array" ref="K16">_xlfn.IFS(LEFT($A16,2)="VS", "Vendredi Soir",LEFT($A16,2)="SM", "Samedi Matin",LEFT($A16,2)="SS", "SamediSoir")</f>
        <v>Vendredi Soir</v>
      </c>
      <c r="L16" s="40"/>
      <c r="M16" s="40"/>
      <c r="N16" s="40" t="s">
        <v>95</v>
      </c>
      <c r="O16" s="38"/>
    </row>
    <row r="17" spans="1:15">
      <c r="A17" s="38" t="s">
        <v>30</v>
      </c>
      <c r="B17" s="38"/>
      <c r="C17" t="e" cm="1">
        <f t="array" ref="C17">_xlfn.XLOOKUP(B17,Table1[[#All],[ID]],Table1[[#All],[Prénom]])</f>
        <v>#N/A</v>
      </c>
      <c r="D17" t="e" cm="1">
        <f t="array" ref="D17">_xlfn.XLOOKUP(B17,Table1[[#All],[ID]],Table1[[#All],[Mail]])</f>
        <v>#N/A</v>
      </c>
      <c r="E17" s="40" t="s">
        <v>93</v>
      </c>
      <c r="F17" s="41">
        <f>_xlfn.XLOOKUP($A17,'01_2024'!$D$5:$R$5,'01_2024'!$D$1:$R$1)</f>
        <v>45303</v>
      </c>
      <c r="G17" s="51">
        <f>_xlfn.XLOOKUP($A17,'01_2024'!$D$5:$R$5,'01_2024'!$D$2:$R$2)</f>
        <v>0.68055555555555558</v>
      </c>
      <c r="H17" s="41">
        <f>_xlfn.XLOOKUP($A17,'01_2024'!$D$5:$R$5,'01_2024'!$D$1:$R$1)</f>
        <v>45303</v>
      </c>
      <c r="I17" s="51">
        <f>_xlfn.XLOOKUP(A17,'01_2024'!$D$5:$R$5,'01_2024'!$D$4:$R$4)</f>
        <v>0.77083333333333337</v>
      </c>
      <c r="J17" s="36" t="s">
        <v>94</v>
      </c>
      <c r="K17" s="41" t="str" cm="1">
        <f t="array" ref="K17">_xlfn.IFS(LEFT($A17,2)="VS", "Vendredi Soir",LEFT($A17,2)="SM", "Samedi Matin",LEFT($A17,2)="SS", "SamediSoir")</f>
        <v>Vendredi Soir</v>
      </c>
      <c r="L17" s="40"/>
      <c r="M17" s="40"/>
      <c r="N17" s="40" t="s">
        <v>95</v>
      </c>
      <c r="O17" s="38"/>
    </row>
    <row r="18" spans="1:15">
      <c r="A18" s="38" t="s">
        <v>30</v>
      </c>
      <c r="B18" s="38"/>
      <c r="C18" t="e" cm="1">
        <f t="array" ref="C18">_xlfn.XLOOKUP(B18,Table1[[#All],[ID]],Table1[[#All],[Prénom]])</f>
        <v>#N/A</v>
      </c>
      <c r="D18" t="e" cm="1">
        <f t="array" ref="D18">_xlfn.XLOOKUP(B18,Table1[[#All],[ID]],Table1[[#All],[Mail]])</f>
        <v>#N/A</v>
      </c>
      <c r="E18" s="40" t="s">
        <v>93</v>
      </c>
      <c r="F18" s="41">
        <f>_xlfn.XLOOKUP($A18,'01_2024'!$D$5:$R$5,'01_2024'!$D$1:$R$1)</f>
        <v>45303</v>
      </c>
      <c r="G18" s="51">
        <f>_xlfn.XLOOKUP($A18,'01_2024'!$D$5:$R$5,'01_2024'!$D$2:$R$2)</f>
        <v>0.68055555555555558</v>
      </c>
      <c r="H18" s="41">
        <f>_xlfn.XLOOKUP($A18,'01_2024'!$D$5:$R$5,'01_2024'!$D$1:$R$1)</f>
        <v>45303</v>
      </c>
      <c r="I18" s="51">
        <f>_xlfn.XLOOKUP(A18,'01_2024'!$D$5:$R$5,'01_2024'!$D$4:$R$4)</f>
        <v>0.77083333333333337</v>
      </c>
      <c r="J18" s="36" t="s">
        <v>94</v>
      </c>
      <c r="K18" s="41" t="str" cm="1">
        <f t="array" ref="K18">_xlfn.IFS(LEFT($A18,2)="VS", "Vendredi Soir",LEFT($A18,2)="SM", "Samedi Matin",LEFT($A18,2)="SS", "SamediSoir")</f>
        <v>Vendredi Soir</v>
      </c>
      <c r="L18" s="40"/>
      <c r="M18" s="40"/>
      <c r="N18" s="40" t="s">
        <v>95</v>
      </c>
      <c r="O18" s="38"/>
    </row>
    <row r="19" spans="1:15">
      <c r="A19" s="38" t="s">
        <v>31</v>
      </c>
      <c r="B19" s="38"/>
      <c r="C19" t="e" cm="1">
        <f t="array" ref="C19">_xlfn.XLOOKUP(B19,Table1[[#All],[ID]],Table1[[#All],[Prénom]])</f>
        <v>#N/A</v>
      </c>
      <c r="D19" t="e" cm="1">
        <f t="array" ref="D19">_xlfn.XLOOKUP(B19,Table1[[#All],[ID]],Table1[[#All],[Mail]])</f>
        <v>#N/A</v>
      </c>
      <c r="E19" s="40" t="s">
        <v>93</v>
      </c>
      <c r="F19" s="41">
        <f>_xlfn.XLOOKUP($A19,'01_2024'!$D$5:$R$5,'01_2024'!$D$1:$R$1)</f>
        <v>45304</v>
      </c>
      <c r="G19" s="51">
        <f>_xlfn.XLOOKUP($A19,'01_2024'!$D$5:$R$5,'01_2024'!$D$2:$R$2)</f>
        <v>0.35416666666666669</v>
      </c>
      <c r="H19" s="41">
        <f>_xlfn.XLOOKUP($A19,'01_2024'!$D$5:$R$5,'01_2024'!$D$1:$R$1)</f>
        <v>45304</v>
      </c>
      <c r="I19" s="51">
        <f>_xlfn.XLOOKUP(A19,'01_2024'!$D$5:$R$5,'01_2024'!$D$4:$R$4)</f>
        <v>0.52083333333333337</v>
      </c>
      <c r="J19" s="36" t="s">
        <v>94</v>
      </c>
      <c r="K19" s="41" t="str" cm="1">
        <f t="array" ref="K19">_xlfn.IFS(LEFT($A19,2)="VS", "Vendredi Soir",LEFT($A19,2)="SM", "Samedi Matin",LEFT($A19,2)="SS", "SamediSoir")</f>
        <v>Samedi Matin</v>
      </c>
      <c r="L19" s="42"/>
      <c r="M19" s="42"/>
      <c r="N19" s="40" t="s">
        <v>95</v>
      </c>
      <c r="O19" s="38"/>
    </row>
    <row r="20" spans="1:15">
      <c r="A20" s="38" t="s">
        <v>31</v>
      </c>
      <c r="B20" s="38"/>
      <c r="C20" t="e" cm="1">
        <f t="array" ref="C20">_xlfn.XLOOKUP(B20,Table1[[#All],[ID]],Table1[[#All],[Prénom]])</f>
        <v>#N/A</v>
      </c>
      <c r="D20" t="e" cm="1">
        <f t="array" ref="D20">_xlfn.XLOOKUP(B20,Table1[[#All],[ID]],Table1[[#All],[Mail]])</f>
        <v>#N/A</v>
      </c>
      <c r="E20" s="40" t="s">
        <v>93</v>
      </c>
      <c r="F20" s="41">
        <f>_xlfn.XLOOKUP($A20,'01_2024'!$D$5:$R$5,'01_2024'!$D$1:$R$1)</f>
        <v>45304</v>
      </c>
      <c r="G20" s="51">
        <f>_xlfn.XLOOKUP($A20,'01_2024'!$D$5:$R$5,'01_2024'!$D$2:$R$2)</f>
        <v>0.35416666666666669</v>
      </c>
      <c r="H20" s="41">
        <f>_xlfn.XLOOKUP($A20,'01_2024'!$D$5:$R$5,'01_2024'!$D$1:$R$1)</f>
        <v>45304</v>
      </c>
      <c r="I20" s="51">
        <f>_xlfn.XLOOKUP(A20,'01_2024'!$D$5:$R$5,'01_2024'!$D$4:$R$4)</f>
        <v>0.52083333333333337</v>
      </c>
      <c r="J20" s="36" t="s">
        <v>94</v>
      </c>
      <c r="K20" s="41" t="str" cm="1">
        <f t="array" ref="K20">_xlfn.IFS(LEFT($A20,2)="VS", "Vendredi Soir",LEFT($A20,2)="SM", "Samedi Matin",LEFT($A20,2)="SS", "SamediSoir")</f>
        <v>Samedi Matin</v>
      </c>
      <c r="L20" s="42"/>
      <c r="M20" s="42"/>
      <c r="N20" s="40" t="s">
        <v>95</v>
      </c>
      <c r="O20" s="38"/>
    </row>
    <row r="21" spans="1:15">
      <c r="A21" s="38" t="s">
        <v>31</v>
      </c>
      <c r="B21" s="38"/>
      <c r="C21" t="e" cm="1">
        <f t="array" ref="C21">_xlfn.XLOOKUP(B21,Table1[[#All],[ID]],Table1[[#All],[Prénom]])</f>
        <v>#N/A</v>
      </c>
      <c r="D21" t="e" cm="1">
        <f t="array" ref="D21">_xlfn.XLOOKUP(B21,Table1[[#All],[ID]],Table1[[#All],[Mail]])</f>
        <v>#N/A</v>
      </c>
      <c r="E21" s="40" t="s">
        <v>93</v>
      </c>
      <c r="F21" s="41">
        <f>_xlfn.XLOOKUP($A21,'01_2024'!$D$5:$R$5,'01_2024'!$D$1:$R$1)</f>
        <v>45304</v>
      </c>
      <c r="G21" s="51">
        <f>_xlfn.XLOOKUP($A21,'01_2024'!$D$5:$R$5,'01_2024'!$D$2:$R$2)</f>
        <v>0.35416666666666669</v>
      </c>
      <c r="H21" s="41">
        <f>_xlfn.XLOOKUP($A21,'01_2024'!$D$5:$R$5,'01_2024'!$D$1:$R$1)</f>
        <v>45304</v>
      </c>
      <c r="I21" s="51">
        <f>_xlfn.XLOOKUP(A21,'01_2024'!$D$5:$R$5,'01_2024'!$D$4:$R$4)</f>
        <v>0.52083333333333337</v>
      </c>
      <c r="J21" s="36" t="s">
        <v>94</v>
      </c>
      <c r="K21" s="41" t="str" cm="1">
        <f t="array" ref="K21">_xlfn.IFS(LEFT($A21,2)="VS", "Vendredi Soir",LEFT($A21,2)="SM", "Samedi Matin",LEFT($A21,2)="SS", "SamediSoir")</f>
        <v>Samedi Matin</v>
      </c>
      <c r="L21" s="40"/>
      <c r="M21" s="40"/>
      <c r="N21" s="40" t="s">
        <v>95</v>
      </c>
      <c r="O21" s="38"/>
    </row>
    <row r="22" spans="1:15">
      <c r="A22" s="38" t="s">
        <v>31</v>
      </c>
      <c r="B22" s="38"/>
      <c r="C22" t="e" cm="1">
        <f t="array" ref="C22">_xlfn.XLOOKUP(B22,Table1[[#All],[ID]],Table1[[#All],[Prénom]])</f>
        <v>#N/A</v>
      </c>
      <c r="D22" t="e" cm="1">
        <f t="array" ref="D22">_xlfn.XLOOKUP(B22,Table1[[#All],[ID]],Table1[[#All],[Mail]])</f>
        <v>#N/A</v>
      </c>
      <c r="E22" s="40" t="s">
        <v>93</v>
      </c>
      <c r="F22" s="41">
        <f>_xlfn.XLOOKUP($A22,'01_2024'!$D$5:$R$5,'01_2024'!$D$1:$R$1)</f>
        <v>45304</v>
      </c>
      <c r="G22" s="51">
        <f>_xlfn.XLOOKUP($A22,'01_2024'!$D$5:$R$5,'01_2024'!$D$2:$R$2)</f>
        <v>0.35416666666666669</v>
      </c>
      <c r="H22" s="41">
        <f>_xlfn.XLOOKUP($A22,'01_2024'!$D$5:$R$5,'01_2024'!$D$1:$R$1)</f>
        <v>45304</v>
      </c>
      <c r="I22" s="51">
        <f>_xlfn.XLOOKUP(A22,'01_2024'!$D$5:$R$5,'01_2024'!$D$4:$R$4)</f>
        <v>0.52083333333333337</v>
      </c>
      <c r="J22" s="36" t="s">
        <v>94</v>
      </c>
      <c r="K22" s="41" t="str" cm="1">
        <f t="array" ref="K22">_xlfn.IFS(LEFT($A22,2)="VS", "Vendredi Soir",LEFT($A22,2)="SM", "Samedi Matin",LEFT($A22,2)="SS", "SamediSoir")</f>
        <v>Samedi Matin</v>
      </c>
      <c r="L22" s="40"/>
      <c r="M22" s="40"/>
      <c r="N22" s="40" t="s">
        <v>95</v>
      </c>
      <c r="O22" s="38"/>
    </row>
    <row r="23" spans="1:15">
      <c r="A23" s="38" t="s">
        <v>32</v>
      </c>
      <c r="B23" s="38"/>
      <c r="C23" t="e" cm="1">
        <f t="array" ref="C23">_xlfn.XLOOKUP(B23,Table1[[#All],[ID]],Table1[[#All],[Prénom]])</f>
        <v>#N/A</v>
      </c>
      <c r="D23" t="e" cm="1">
        <f t="array" ref="D23">_xlfn.XLOOKUP(B23,Table1[[#All],[ID]],Table1[[#All],[Mail]])</f>
        <v>#N/A</v>
      </c>
      <c r="E23" s="40" t="s">
        <v>93</v>
      </c>
      <c r="F23" s="41">
        <f>_xlfn.XLOOKUP($A23,'01_2024'!$D$5:$R$5,'01_2024'!$D$1:$R$1)</f>
        <v>45304</v>
      </c>
      <c r="G23" s="51">
        <f>_xlfn.XLOOKUP($A23,'01_2024'!$D$5:$R$5,'01_2024'!$D$2:$R$2)</f>
        <v>0.65972222222222232</v>
      </c>
      <c r="H23" s="41">
        <f>_xlfn.XLOOKUP($A23,'01_2024'!$D$5:$R$5,'01_2024'!$D$1:$R$1)</f>
        <v>45304</v>
      </c>
      <c r="I23" s="51">
        <f>_xlfn.XLOOKUP(A23,'01_2024'!$D$5:$R$5,'01_2024'!$D$4:$R$4)</f>
        <v>0.77083333333333337</v>
      </c>
      <c r="J23" s="36" t="s">
        <v>94</v>
      </c>
      <c r="K23" s="41" t="str" cm="1">
        <f t="array" ref="K23">_xlfn.IFS(LEFT($A23,2)="VS", "Vendredi Soir",LEFT($A23,2)="SM", "Samedi Matin",LEFT($A23,2)="SS", "SamediSoir")</f>
        <v>SamediSoir</v>
      </c>
      <c r="L23" s="40"/>
      <c r="M23" s="40"/>
      <c r="N23" s="40" t="s">
        <v>95</v>
      </c>
      <c r="O23" s="38"/>
    </row>
    <row r="24" spans="1:15">
      <c r="A24" s="38" t="s">
        <v>32</v>
      </c>
      <c r="B24" s="38"/>
      <c r="C24" t="e" cm="1">
        <f t="array" ref="C24">_xlfn.XLOOKUP(B24,Table1[[#All],[ID]],Table1[[#All],[Prénom]])</f>
        <v>#N/A</v>
      </c>
      <c r="D24" t="e" cm="1">
        <f t="array" ref="D24">_xlfn.XLOOKUP(B24,Table1[[#All],[ID]],Table1[[#All],[Mail]])</f>
        <v>#N/A</v>
      </c>
      <c r="E24" s="40" t="s">
        <v>93</v>
      </c>
      <c r="F24" s="41">
        <f>_xlfn.XLOOKUP($A24,'01_2024'!$D$5:$R$5,'01_2024'!$D$1:$R$1)</f>
        <v>45304</v>
      </c>
      <c r="G24" s="51">
        <f>_xlfn.XLOOKUP($A24,'01_2024'!$D$5:$R$5,'01_2024'!$D$2:$R$2)</f>
        <v>0.65972222222222232</v>
      </c>
      <c r="H24" s="41">
        <f>_xlfn.XLOOKUP($A24,'01_2024'!$D$5:$R$5,'01_2024'!$D$1:$R$1)</f>
        <v>45304</v>
      </c>
      <c r="I24" s="51">
        <f>_xlfn.XLOOKUP(A24,'01_2024'!$D$5:$R$5,'01_2024'!$D$4:$R$4)</f>
        <v>0.77083333333333337</v>
      </c>
      <c r="J24" s="36" t="s">
        <v>94</v>
      </c>
      <c r="K24" s="41" t="str" cm="1">
        <f t="array" ref="K24">_xlfn.IFS(LEFT($A24,2)="VS", "Vendredi Soir",LEFT($A24,2)="SM", "Samedi Matin",LEFT($A24,2)="SS", "SamediSoir")</f>
        <v>SamediSoir</v>
      </c>
      <c r="L24" s="40"/>
      <c r="M24" s="40"/>
      <c r="N24" s="40" t="s">
        <v>95</v>
      </c>
      <c r="O24" s="38"/>
    </row>
    <row r="25" spans="1:15">
      <c r="A25" s="38" t="s">
        <v>32</v>
      </c>
      <c r="B25" s="38"/>
      <c r="C25" t="e" cm="1">
        <f t="array" ref="C25">_xlfn.XLOOKUP(B25,Table1[[#All],[ID]],Table1[[#All],[Prénom]])</f>
        <v>#N/A</v>
      </c>
      <c r="D25" t="e" cm="1">
        <f t="array" ref="D25">_xlfn.XLOOKUP(B25,Table1[[#All],[ID]],Table1[[#All],[Mail]])</f>
        <v>#N/A</v>
      </c>
      <c r="E25" s="40" t="s">
        <v>93</v>
      </c>
      <c r="F25" s="41">
        <f>_xlfn.XLOOKUP($A25,'01_2024'!$D$5:$R$5,'01_2024'!$D$1:$R$1)</f>
        <v>45304</v>
      </c>
      <c r="G25" s="51">
        <f>_xlfn.XLOOKUP($A25,'01_2024'!$D$5:$R$5,'01_2024'!$D$2:$R$2)</f>
        <v>0.65972222222222232</v>
      </c>
      <c r="H25" s="41">
        <f>_xlfn.XLOOKUP($A25,'01_2024'!$D$5:$R$5,'01_2024'!$D$1:$R$1)</f>
        <v>45304</v>
      </c>
      <c r="I25" s="51">
        <f>_xlfn.XLOOKUP(A25,'01_2024'!$D$5:$R$5,'01_2024'!$D$4:$R$4)</f>
        <v>0.77083333333333337</v>
      </c>
      <c r="J25" s="36" t="s">
        <v>94</v>
      </c>
      <c r="K25" s="41" t="str" cm="1">
        <f t="array" ref="K25">_xlfn.IFS(LEFT($A25,2)="VS", "Vendredi Soir",LEFT($A25,2)="SM", "Samedi Matin",LEFT($A25,2)="SS", "SamediSoir")</f>
        <v>SamediSoir</v>
      </c>
      <c r="L25" s="42"/>
      <c r="M25" s="42"/>
      <c r="N25" s="40" t="s">
        <v>95</v>
      </c>
      <c r="O25" s="38"/>
    </row>
    <row r="26" spans="1:15">
      <c r="A26" s="38" t="s">
        <v>32</v>
      </c>
      <c r="B26" s="38"/>
      <c r="C26" t="e" cm="1">
        <f t="array" ref="C26">_xlfn.XLOOKUP(B26,Table1[[#All],[ID]],Table1[[#All],[Prénom]])</f>
        <v>#N/A</v>
      </c>
      <c r="D26" t="e" cm="1">
        <f t="array" ref="D26">_xlfn.XLOOKUP(B26,Table1[[#All],[ID]],Table1[[#All],[Mail]])</f>
        <v>#N/A</v>
      </c>
      <c r="E26" s="40" t="s">
        <v>93</v>
      </c>
      <c r="F26" s="41">
        <f>_xlfn.XLOOKUP($A26,'01_2024'!$D$5:$R$5,'01_2024'!$D$1:$R$1)</f>
        <v>45304</v>
      </c>
      <c r="G26" s="51">
        <f>_xlfn.XLOOKUP($A26,'01_2024'!$D$5:$R$5,'01_2024'!$D$2:$R$2)</f>
        <v>0.65972222222222232</v>
      </c>
      <c r="H26" s="41">
        <f>_xlfn.XLOOKUP($A26,'01_2024'!$D$5:$R$5,'01_2024'!$D$1:$R$1)</f>
        <v>45304</v>
      </c>
      <c r="I26" s="51">
        <f>_xlfn.XLOOKUP(A26,'01_2024'!$D$5:$R$5,'01_2024'!$D$4:$R$4)</f>
        <v>0.77083333333333337</v>
      </c>
      <c r="J26" s="36" t="s">
        <v>94</v>
      </c>
      <c r="K26" s="41" t="str" cm="1">
        <f t="array" ref="K26">_xlfn.IFS(LEFT($A26,2)="VS", "Vendredi Soir",LEFT($A26,2)="SM", "Samedi Matin",LEFT($A26,2)="SS", "SamediSoir")</f>
        <v>SamediSoir</v>
      </c>
      <c r="L26" s="42"/>
      <c r="M26" s="42"/>
      <c r="N26" s="40" t="s">
        <v>95</v>
      </c>
      <c r="O26" s="38"/>
    </row>
    <row r="27" spans="1:15">
      <c r="A27" s="38" t="s">
        <v>33</v>
      </c>
      <c r="B27" s="38"/>
      <c r="C27" t="e" cm="1">
        <f t="array" ref="C27">_xlfn.XLOOKUP(B27,Table1[[#All],[ID]],Table1[[#All],[Prénom]])</f>
        <v>#N/A</v>
      </c>
      <c r="D27" t="e" cm="1">
        <f t="array" ref="D27">_xlfn.XLOOKUP(B27,Table1[[#All],[ID]],Table1[[#All],[Mail]])</f>
        <v>#N/A</v>
      </c>
      <c r="E27" s="40" t="s">
        <v>93</v>
      </c>
      <c r="F27" s="41">
        <f>_xlfn.XLOOKUP($A27,'01_2024'!$D$5:$R$5,'01_2024'!$D$1:$R$1)</f>
        <v>45310</v>
      </c>
      <c r="G27" s="51">
        <f>_xlfn.XLOOKUP($A27,'01_2024'!$D$5:$R$5,'01_2024'!$D$2:$R$2)</f>
        <v>0.69097222222222221</v>
      </c>
      <c r="H27" s="41">
        <f>_xlfn.XLOOKUP($A27,'01_2024'!$D$5:$R$5,'01_2024'!$D$1:$R$1)</f>
        <v>45310</v>
      </c>
      <c r="I27" s="51">
        <f>_xlfn.XLOOKUP(A27,'01_2024'!$D$5:$R$5,'01_2024'!$D$4:$R$4)</f>
        <v>0.78125</v>
      </c>
      <c r="J27" s="36" t="s">
        <v>94</v>
      </c>
      <c r="K27" s="41" t="str" cm="1">
        <f t="array" ref="K27">_xlfn.IFS(LEFT($A27,2)="VS", "Vendredi Soir",LEFT($A27,2)="SM", "Samedi Matin",LEFT($A27,2)="SS", "SamediSoir")</f>
        <v>Vendredi Soir</v>
      </c>
      <c r="L27" s="40"/>
      <c r="M27" s="40"/>
      <c r="N27" s="40" t="s">
        <v>95</v>
      </c>
      <c r="O27" s="38"/>
    </row>
    <row r="28" spans="1:15">
      <c r="A28" s="38" t="s">
        <v>33</v>
      </c>
      <c r="B28" s="38"/>
      <c r="C28" t="e" cm="1">
        <f t="array" ref="C28">_xlfn.XLOOKUP(B28,Table1[[#All],[ID]],Table1[[#All],[Prénom]])</f>
        <v>#N/A</v>
      </c>
      <c r="D28" t="e" cm="1">
        <f t="array" ref="D28">_xlfn.XLOOKUP(B28,Table1[[#All],[ID]],Table1[[#All],[Mail]])</f>
        <v>#N/A</v>
      </c>
      <c r="E28" s="40" t="s">
        <v>93</v>
      </c>
      <c r="F28" s="41">
        <f>_xlfn.XLOOKUP($A28,'01_2024'!$D$5:$R$5,'01_2024'!$D$1:$R$1)</f>
        <v>45310</v>
      </c>
      <c r="G28" s="51">
        <f>_xlfn.XLOOKUP($A28,'01_2024'!$D$5:$R$5,'01_2024'!$D$2:$R$2)</f>
        <v>0.69097222222222221</v>
      </c>
      <c r="H28" s="41">
        <f>_xlfn.XLOOKUP($A28,'01_2024'!$D$5:$R$5,'01_2024'!$D$1:$R$1)</f>
        <v>45310</v>
      </c>
      <c r="I28" s="51">
        <f>_xlfn.XLOOKUP(A28,'01_2024'!$D$5:$R$5,'01_2024'!$D$4:$R$4)</f>
        <v>0.78125</v>
      </c>
      <c r="J28" s="36" t="s">
        <v>94</v>
      </c>
      <c r="K28" s="41" t="str" cm="1">
        <f t="array" ref="K28">_xlfn.IFS(LEFT($A28,2)="VS", "Vendredi Soir",LEFT($A28,2)="SM", "Samedi Matin",LEFT($A28,2)="SS", "SamediSoir")</f>
        <v>Vendredi Soir</v>
      </c>
      <c r="L28" s="40"/>
      <c r="M28" s="40"/>
      <c r="N28" s="40" t="s">
        <v>95</v>
      </c>
      <c r="O28" s="38"/>
    </row>
    <row r="29" spans="1:15">
      <c r="A29" s="38" t="s">
        <v>33</v>
      </c>
      <c r="B29" s="38"/>
      <c r="C29" t="e" cm="1">
        <f t="array" ref="C29">_xlfn.XLOOKUP(B29,Table1[[#All],[ID]],Table1[[#All],[Prénom]])</f>
        <v>#N/A</v>
      </c>
      <c r="D29" t="e" cm="1">
        <f t="array" ref="D29">_xlfn.XLOOKUP(B29,Table1[[#All],[ID]],Table1[[#All],[Mail]])</f>
        <v>#N/A</v>
      </c>
      <c r="E29" s="40" t="s">
        <v>93</v>
      </c>
      <c r="F29" s="41">
        <f>_xlfn.XLOOKUP($A29,'01_2024'!$D$5:$R$5,'01_2024'!$D$1:$R$1)</f>
        <v>45310</v>
      </c>
      <c r="G29" s="51">
        <f>_xlfn.XLOOKUP($A29,'01_2024'!$D$5:$R$5,'01_2024'!$D$2:$R$2)</f>
        <v>0.69097222222222221</v>
      </c>
      <c r="H29" s="41">
        <f>_xlfn.XLOOKUP($A29,'01_2024'!$D$5:$R$5,'01_2024'!$D$1:$R$1)</f>
        <v>45310</v>
      </c>
      <c r="I29" s="51">
        <f>_xlfn.XLOOKUP(A29,'01_2024'!$D$5:$R$5,'01_2024'!$D$4:$R$4)</f>
        <v>0.78125</v>
      </c>
      <c r="J29" s="36" t="s">
        <v>94</v>
      </c>
      <c r="K29" s="41" t="str" cm="1">
        <f t="array" ref="K29">_xlfn.IFS(LEFT($A29,2)="VS", "Vendredi Soir",LEFT($A29,2)="SM", "Samedi Matin",LEFT($A29,2)="SS", "SamediSoir")</f>
        <v>Vendredi Soir</v>
      </c>
      <c r="L29" s="40"/>
      <c r="M29" s="40"/>
      <c r="N29" s="40" t="s">
        <v>95</v>
      </c>
      <c r="O29" s="38"/>
    </row>
    <row r="30" spans="1:15">
      <c r="A30" s="38" t="s">
        <v>33</v>
      </c>
      <c r="B30" s="38"/>
      <c r="C30" t="e" cm="1">
        <f t="array" ref="C30">_xlfn.XLOOKUP(B30,Table1[[#All],[ID]],Table1[[#All],[Prénom]])</f>
        <v>#N/A</v>
      </c>
      <c r="D30" t="e" cm="1">
        <f t="array" ref="D30">_xlfn.XLOOKUP(B30,Table1[[#All],[ID]],Table1[[#All],[Mail]])</f>
        <v>#N/A</v>
      </c>
      <c r="E30" s="40" t="s">
        <v>93</v>
      </c>
      <c r="F30" s="41">
        <f>_xlfn.XLOOKUP($A30,'01_2024'!$D$5:$R$5,'01_2024'!$D$1:$R$1)</f>
        <v>45310</v>
      </c>
      <c r="G30" s="51">
        <f>_xlfn.XLOOKUP($A30,'01_2024'!$D$5:$R$5,'01_2024'!$D$2:$R$2)</f>
        <v>0.69097222222222221</v>
      </c>
      <c r="H30" s="41">
        <f>_xlfn.XLOOKUP($A30,'01_2024'!$D$5:$R$5,'01_2024'!$D$1:$R$1)</f>
        <v>45310</v>
      </c>
      <c r="I30" s="51">
        <f>_xlfn.XLOOKUP(A30,'01_2024'!$D$5:$R$5,'01_2024'!$D$4:$R$4)</f>
        <v>0.78125</v>
      </c>
      <c r="J30" s="36" t="s">
        <v>94</v>
      </c>
      <c r="K30" s="41" t="str" cm="1">
        <f t="array" ref="K30">_xlfn.IFS(LEFT($A30,2)="VS", "Vendredi Soir",LEFT($A30,2)="SM", "Samedi Matin",LEFT($A30,2)="SS", "SamediSoir")</f>
        <v>Vendredi Soir</v>
      </c>
      <c r="L30" s="40"/>
      <c r="M30" s="40"/>
      <c r="N30" s="40" t="s">
        <v>95</v>
      </c>
      <c r="O30" s="38"/>
    </row>
    <row r="31" spans="1:15">
      <c r="A31" s="38" t="s">
        <v>34</v>
      </c>
      <c r="B31" s="38"/>
      <c r="C31" t="e" cm="1">
        <f t="array" ref="C31">_xlfn.XLOOKUP(B31,Table1[[#All],[ID]],Table1[[#All],[Prénom]])</f>
        <v>#N/A</v>
      </c>
      <c r="D31" t="e" cm="1">
        <f t="array" ref="D31">_xlfn.XLOOKUP(B31,Table1[[#All],[ID]],Table1[[#All],[Mail]])</f>
        <v>#N/A</v>
      </c>
      <c r="E31" s="40" t="s">
        <v>93</v>
      </c>
      <c r="F31" s="41">
        <f>_xlfn.XLOOKUP($A31,'01_2024'!$D$5:$R$5,'01_2024'!$D$1:$R$1)</f>
        <v>45311</v>
      </c>
      <c r="G31" s="51">
        <f>_xlfn.XLOOKUP($A31,'01_2024'!$D$5:$R$5,'01_2024'!$D$2:$R$2)</f>
        <v>0.35416666666666669</v>
      </c>
      <c r="H31" s="41">
        <f>_xlfn.XLOOKUP($A31,'01_2024'!$D$5:$R$5,'01_2024'!$D$1:$R$1)</f>
        <v>45311</v>
      </c>
      <c r="I31" s="51">
        <f>_xlfn.XLOOKUP(A31,'01_2024'!$D$5:$R$5,'01_2024'!$D$4:$R$4)</f>
        <v>0.52083333333333337</v>
      </c>
      <c r="J31" s="36" t="s">
        <v>94</v>
      </c>
      <c r="K31" s="41" t="str" cm="1">
        <f t="array" ref="K31">_xlfn.IFS(LEFT($A31,2)="VS", "Vendredi Soir",LEFT($A31,2)="SM", "Samedi Matin",LEFT($A31,2)="SS", "SamediSoir")</f>
        <v>Samedi Matin</v>
      </c>
      <c r="L31" s="42"/>
      <c r="M31" s="42"/>
      <c r="N31" s="40" t="s">
        <v>95</v>
      </c>
      <c r="O31" s="38"/>
    </row>
    <row r="32" spans="1:15">
      <c r="A32" s="38" t="s">
        <v>34</v>
      </c>
      <c r="B32" s="38"/>
      <c r="C32" t="e" cm="1">
        <f t="array" ref="C32">_xlfn.XLOOKUP(B32,Table1[[#All],[ID]],Table1[[#All],[Prénom]])</f>
        <v>#N/A</v>
      </c>
      <c r="D32" t="e" cm="1">
        <f t="array" ref="D32">_xlfn.XLOOKUP(B32,Table1[[#All],[ID]],Table1[[#All],[Mail]])</f>
        <v>#N/A</v>
      </c>
      <c r="E32" s="40" t="s">
        <v>93</v>
      </c>
      <c r="F32" s="41">
        <f>_xlfn.XLOOKUP($A32,'01_2024'!$D$5:$R$5,'01_2024'!$D$1:$R$1)</f>
        <v>45311</v>
      </c>
      <c r="G32" s="51">
        <f>_xlfn.XLOOKUP($A32,'01_2024'!$D$5:$R$5,'01_2024'!$D$2:$R$2)</f>
        <v>0.35416666666666669</v>
      </c>
      <c r="H32" s="41">
        <f>_xlfn.XLOOKUP($A32,'01_2024'!$D$5:$R$5,'01_2024'!$D$1:$R$1)</f>
        <v>45311</v>
      </c>
      <c r="I32" s="51">
        <f>_xlfn.XLOOKUP(A32,'01_2024'!$D$5:$R$5,'01_2024'!$D$4:$R$4)</f>
        <v>0.52083333333333337</v>
      </c>
      <c r="J32" s="36" t="s">
        <v>94</v>
      </c>
      <c r="K32" s="41" t="str" cm="1">
        <f t="array" ref="K32">_xlfn.IFS(LEFT($A32,2)="VS", "Vendredi Soir",LEFT($A32,2)="SM", "Samedi Matin",LEFT($A32,2)="SS", "SamediSoir")</f>
        <v>Samedi Matin</v>
      </c>
      <c r="L32" s="42"/>
      <c r="M32" s="42"/>
      <c r="N32" s="40" t="s">
        <v>95</v>
      </c>
      <c r="O32" s="38"/>
    </row>
    <row r="33" spans="1:15">
      <c r="A33" s="38" t="s">
        <v>34</v>
      </c>
      <c r="B33" s="38"/>
      <c r="C33" t="e" cm="1">
        <f t="array" ref="C33">_xlfn.XLOOKUP(B33,Table1[[#All],[ID]],Table1[[#All],[Prénom]])</f>
        <v>#N/A</v>
      </c>
      <c r="D33" t="e" cm="1">
        <f t="array" ref="D33">_xlfn.XLOOKUP(B33,Table1[[#All],[ID]],Table1[[#All],[Mail]])</f>
        <v>#N/A</v>
      </c>
      <c r="E33" s="40" t="s">
        <v>93</v>
      </c>
      <c r="F33" s="41">
        <f>_xlfn.XLOOKUP($A33,'01_2024'!$D$5:$R$5,'01_2024'!$D$1:$R$1)</f>
        <v>45311</v>
      </c>
      <c r="G33" s="51">
        <f>_xlfn.XLOOKUP($A33,'01_2024'!$D$5:$R$5,'01_2024'!$D$2:$R$2)</f>
        <v>0.35416666666666669</v>
      </c>
      <c r="H33" s="41">
        <f>_xlfn.XLOOKUP($A33,'01_2024'!$D$5:$R$5,'01_2024'!$D$1:$R$1)</f>
        <v>45311</v>
      </c>
      <c r="I33" s="51">
        <f>_xlfn.XLOOKUP(A33,'01_2024'!$D$5:$R$5,'01_2024'!$D$4:$R$4)</f>
        <v>0.52083333333333337</v>
      </c>
      <c r="J33" s="36" t="s">
        <v>94</v>
      </c>
      <c r="K33" s="41" t="str" cm="1">
        <f t="array" ref="K33">_xlfn.IFS(LEFT($A33,2)="VS", "Vendredi Soir",LEFT($A33,2)="SM", "Samedi Matin",LEFT($A33,2)="SS", "SamediSoir")</f>
        <v>Samedi Matin</v>
      </c>
      <c r="L33" s="40"/>
      <c r="M33" s="40"/>
      <c r="N33" s="40" t="s">
        <v>95</v>
      </c>
      <c r="O33" s="38"/>
    </row>
    <row r="34" spans="1:15">
      <c r="A34" s="38" t="s">
        <v>34</v>
      </c>
      <c r="B34" s="38"/>
      <c r="C34" t="e" cm="1">
        <f t="array" ref="C34">_xlfn.XLOOKUP(B34,Table1[[#All],[ID]],Table1[[#All],[Prénom]])</f>
        <v>#N/A</v>
      </c>
      <c r="D34" t="e" cm="1">
        <f t="array" ref="D34">_xlfn.XLOOKUP(B34,Table1[[#All],[ID]],Table1[[#All],[Mail]])</f>
        <v>#N/A</v>
      </c>
      <c r="E34" s="40" t="s">
        <v>93</v>
      </c>
      <c r="F34" s="41">
        <f>_xlfn.XLOOKUP($A34,'01_2024'!$D$5:$R$5,'01_2024'!$D$1:$R$1)</f>
        <v>45311</v>
      </c>
      <c r="G34" s="51">
        <f>_xlfn.XLOOKUP($A34,'01_2024'!$D$5:$R$5,'01_2024'!$D$2:$R$2)</f>
        <v>0.35416666666666669</v>
      </c>
      <c r="H34" s="41">
        <f>_xlfn.XLOOKUP($A34,'01_2024'!$D$5:$R$5,'01_2024'!$D$1:$R$1)</f>
        <v>45311</v>
      </c>
      <c r="I34" s="51">
        <f>_xlfn.XLOOKUP(A34,'01_2024'!$D$5:$R$5,'01_2024'!$D$4:$R$4)</f>
        <v>0.52083333333333337</v>
      </c>
      <c r="J34" s="36" t="s">
        <v>94</v>
      </c>
      <c r="K34" s="41" t="str" cm="1">
        <f t="array" ref="K34">_xlfn.IFS(LEFT($A34,2)="VS", "Vendredi Soir",LEFT($A34,2)="SM", "Samedi Matin",LEFT($A34,2)="SS", "SamediSoir")</f>
        <v>Samedi Matin</v>
      </c>
      <c r="L34" s="40"/>
      <c r="M34" s="40"/>
      <c r="N34" s="40" t="s">
        <v>95</v>
      </c>
      <c r="O34" s="38"/>
    </row>
    <row r="35" spans="1:15">
      <c r="A35" s="38" t="s">
        <v>35</v>
      </c>
      <c r="B35" s="38"/>
      <c r="C35" t="e" cm="1">
        <f t="array" ref="C35">_xlfn.XLOOKUP(B35,Table1[[#All],[ID]],Table1[[#All],[Prénom]])</f>
        <v>#N/A</v>
      </c>
      <c r="D35" t="e" cm="1">
        <f t="array" ref="D35">_xlfn.XLOOKUP(B35,Table1[[#All],[ID]],Table1[[#All],[Mail]])</f>
        <v>#N/A</v>
      </c>
      <c r="E35" s="40" t="s">
        <v>93</v>
      </c>
      <c r="F35" s="41">
        <f>_xlfn.XLOOKUP($A35,'01_2024'!$D$5:$R$5,'01_2024'!$D$1:$R$1)</f>
        <v>45311</v>
      </c>
      <c r="G35" s="51">
        <f>_xlfn.XLOOKUP($A35,'01_2024'!$D$5:$R$5,'01_2024'!$D$2:$R$2)</f>
        <v>0.67013888888888884</v>
      </c>
      <c r="H35" s="41">
        <f>_xlfn.XLOOKUP($A35,'01_2024'!$D$5:$R$5,'01_2024'!$D$1:$R$1)</f>
        <v>45311</v>
      </c>
      <c r="I35" s="51">
        <f>_xlfn.XLOOKUP(A35,'01_2024'!$D$5:$R$5,'01_2024'!$D$4:$R$4)</f>
        <v>0.78125</v>
      </c>
      <c r="J35" s="36" t="s">
        <v>94</v>
      </c>
      <c r="K35" s="41" t="str" cm="1">
        <f t="array" ref="K35">_xlfn.IFS(LEFT($A35,2)="VS", "Vendredi Soir",LEFT($A35,2)="SM", "Samedi Matin",LEFT($A35,2)="SS", "SamediSoir")</f>
        <v>SamediSoir</v>
      </c>
      <c r="L35" s="40"/>
      <c r="M35" s="40"/>
      <c r="N35" s="40" t="s">
        <v>95</v>
      </c>
      <c r="O35" s="38"/>
    </row>
    <row r="36" spans="1:15">
      <c r="A36" s="38" t="s">
        <v>35</v>
      </c>
      <c r="B36" s="38"/>
      <c r="C36" t="e" cm="1">
        <f t="array" ref="C36">_xlfn.XLOOKUP(B36,Table1[[#All],[ID]],Table1[[#All],[Prénom]])</f>
        <v>#N/A</v>
      </c>
      <c r="D36" t="e" cm="1">
        <f t="array" ref="D36">_xlfn.XLOOKUP(B36,Table1[[#All],[ID]],Table1[[#All],[Mail]])</f>
        <v>#N/A</v>
      </c>
      <c r="E36" s="40" t="s">
        <v>93</v>
      </c>
      <c r="F36" s="41">
        <f>_xlfn.XLOOKUP($A36,'01_2024'!$D$5:$R$5,'01_2024'!$D$1:$R$1)</f>
        <v>45311</v>
      </c>
      <c r="G36" s="51">
        <f>_xlfn.XLOOKUP($A36,'01_2024'!$D$5:$R$5,'01_2024'!$D$2:$R$2)</f>
        <v>0.67013888888888884</v>
      </c>
      <c r="H36" s="41">
        <f>_xlfn.XLOOKUP($A36,'01_2024'!$D$5:$R$5,'01_2024'!$D$1:$R$1)</f>
        <v>45311</v>
      </c>
      <c r="I36" s="51">
        <f>_xlfn.XLOOKUP(A36,'01_2024'!$D$5:$R$5,'01_2024'!$D$4:$R$4)</f>
        <v>0.78125</v>
      </c>
      <c r="J36" s="36" t="s">
        <v>94</v>
      </c>
      <c r="K36" s="41" t="str" cm="1">
        <f t="array" ref="K36">_xlfn.IFS(LEFT($A36,2)="VS", "Vendredi Soir",LEFT($A36,2)="SM", "Samedi Matin",LEFT($A36,2)="SS", "SamediSoir")</f>
        <v>SamediSoir</v>
      </c>
      <c r="L36" s="40"/>
      <c r="M36" s="40"/>
      <c r="N36" s="40" t="s">
        <v>95</v>
      </c>
      <c r="O36" s="38"/>
    </row>
    <row r="37" spans="1:15">
      <c r="A37" s="38" t="s">
        <v>35</v>
      </c>
      <c r="B37" s="38"/>
      <c r="C37" t="e" cm="1">
        <f t="array" ref="C37">_xlfn.XLOOKUP(B37,Table1[[#All],[ID]],Table1[[#All],[Prénom]])</f>
        <v>#N/A</v>
      </c>
      <c r="D37" t="e" cm="1">
        <f t="array" ref="D37">_xlfn.XLOOKUP(B37,Table1[[#All],[ID]],Table1[[#All],[Mail]])</f>
        <v>#N/A</v>
      </c>
      <c r="E37" s="40" t="s">
        <v>93</v>
      </c>
      <c r="F37" s="41">
        <f>_xlfn.XLOOKUP($A37,'01_2024'!$D$5:$R$5,'01_2024'!$D$1:$R$1)</f>
        <v>45311</v>
      </c>
      <c r="G37" s="51">
        <f>_xlfn.XLOOKUP($A37,'01_2024'!$D$5:$R$5,'01_2024'!$D$2:$R$2)</f>
        <v>0.67013888888888884</v>
      </c>
      <c r="H37" s="41">
        <f>_xlfn.XLOOKUP($A37,'01_2024'!$D$5:$R$5,'01_2024'!$D$1:$R$1)</f>
        <v>45311</v>
      </c>
      <c r="I37" s="51">
        <f>_xlfn.XLOOKUP(A37,'01_2024'!$D$5:$R$5,'01_2024'!$D$4:$R$4)</f>
        <v>0.78125</v>
      </c>
      <c r="J37" s="36" t="s">
        <v>94</v>
      </c>
      <c r="K37" s="41" t="str" cm="1">
        <f t="array" ref="K37">_xlfn.IFS(LEFT($A37,2)="VS", "Vendredi Soir",LEFT($A37,2)="SM", "Samedi Matin",LEFT($A37,2)="SS", "SamediSoir")</f>
        <v>SamediSoir</v>
      </c>
      <c r="L37" s="42"/>
      <c r="M37" s="42"/>
      <c r="N37" s="40" t="s">
        <v>95</v>
      </c>
      <c r="O37" s="38"/>
    </row>
    <row r="38" spans="1:15">
      <c r="A38" s="38" t="s">
        <v>35</v>
      </c>
      <c r="B38" s="38"/>
      <c r="C38" t="e" cm="1">
        <f t="array" ref="C38">_xlfn.XLOOKUP(B38,Table1[[#All],[ID]],Table1[[#All],[Prénom]])</f>
        <v>#N/A</v>
      </c>
      <c r="D38" t="e" cm="1">
        <f t="array" ref="D38">_xlfn.XLOOKUP(B38,Table1[[#All],[ID]],Table1[[#All],[Mail]])</f>
        <v>#N/A</v>
      </c>
      <c r="E38" s="40" t="s">
        <v>93</v>
      </c>
      <c r="F38" s="41">
        <f>_xlfn.XLOOKUP($A38,'01_2024'!$D$5:$R$5,'01_2024'!$D$1:$R$1)</f>
        <v>45311</v>
      </c>
      <c r="G38" s="51">
        <f>_xlfn.XLOOKUP($A38,'01_2024'!$D$5:$R$5,'01_2024'!$D$2:$R$2)</f>
        <v>0.67013888888888884</v>
      </c>
      <c r="H38" s="41">
        <f>_xlfn.XLOOKUP($A38,'01_2024'!$D$5:$R$5,'01_2024'!$D$1:$R$1)</f>
        <v>45311</v>
      </c>
      <c r="I38" s="51">
        <f>_xlfn.XLOOKUP(A38,'01_2024'!$D$5:$R$5,'01_2024'!$D$4:$R$4)</f>
        <v>0.78125</v>
      </c>
      <c r="J38" s="36" t="s">
        <v>94</v>
      </c>
      <c r="K38" s="41" t="str" cm="1">
        <f t="array" ref="K38">_xlfn.IFS(LEFT($A38,2)="VS", "Vendredi Soir",LEFT($A38,2)="SM", "Samedi Matin",LEFT($A38,2)="SS", "SamediSoir")</f>
        <v>SamediSoir</v>
      </c>
      <c r="L38" s="42"/>
      <c r="M38" s="42"/>
      <c r="N38" s="40" t="s">
        <v>95</v>
      </c>
      <c r="O38" s="38"/>
    </row>
    <row r="39" spans="1:15">
      <c r="A39" s="38" t="s">
        <v>36</v>
      </c>
      <c r="B39" s="38"/>
      <c r="C39" t="e" cm="1">
        <f t="array" ref="C39">_xlfn.XLOOKUP(B39,Table1[[#All],[ID]],Table1[[#All],[Prénom]])</f>
        <v>#N/A</v>
      </c>
      <c r="D39" t="e" cm="1">
        <f t="array" ref="D39">_xlfn.XLOOKUP(B39,Table1[[#All],[ID]],Table1[[#All],[Mail]])</f>
        <v>#N/A</v>
      </c>
      <c r="E39" s="40" t="s">
        <v>93</v>
      </c>
      <c r="F39" s="41">
        <f>_xlfn.XLOOKUP($A39,'01_2024'!$D$5:$R$5,'01_2024'!$D$1:$R$1)</f>
        <v>45317</v>
      </c>
      <c r="G39" s="51">
        <f>_xlfn.XLOOKUP($A39,'01_2024'!$D$5:$R$5,'01_2024'!$D$2:$R$2)</f>
        <v>0.69097222222222221</v>
      </c>
      <c r="H39" s="41">
        <f>_xlfn.XLOOKUP($A39,'01_2024'!$D$5:$R$5,'01_2024'!$D$1:$R$1)</f>
        <v>45317</v>
      </c>
      <c r="I39" s="51">
        <f>_xlfn.XLOOKUP(A39,'01_2024'!$D$5:$R$5,'01_2024'!$D$4:$R$4)</f>
        <v>0.78125</v>
      </c>
      <c r="J39" s="36" t="s">
        <v>94</v>
      </c>
      <c r="K39" s="41" t="str" cm="1">
        <f t="array" ref="K39">_xlfn.IFS(LEFT($A39,2)="VS", "Vendredi Soir",LEFT($A39,2)="SM", "Samedi Matin",LEFT($A39,2)="SS", "SamediSoir")</f>
        <v>Vendredi Soir</v>
      </c>
      <c r="L39" s="40"/>
      <c r="M39" s="40"/>
      <c r="N39" s="40" t="s">
        <v>95</v>
      </c>
      <c r="O39" s="38"/>
    </row>
    <row r="40" spans="1:15">
      <c r="A40" s="38" t="s">
        <v>36</v>
      </c>
      <c r="B40" s="38"/>
      <c r="C40" t="e" cm="1">
        <f t="array" ref="C40">_xlfn.XLOOKUP(B40,Table1[[#All],[ID]],Table1[[#All],[Prénom]])</f>
        <v>#N/A</v>
      </c>
      <c r="D40" t="e" cm="1">
        <f t="array" ref="D40">_xlfn.XLOOKUP(B40,Table1[[#All],[ID]],Table1[[#All],[Mail]])</f>
        <v>#N/A</v>
      </c>
      <c r="E40" s="40" t="s">
        <v>93</v>
      </c>
      <c r="F40" s="41">
        <f>_xlfn.XLOOKUP($A40,'01_2024'!$D$5:$R$5,'01_2024'!$D$1:$R$1)</f>
        <v>45317</v>
      </c>
      <c r="G40" s="51">
        <f>_xlfn.XLOOKUP($A40,'01_2024'!$D$5:$R$5,'01_2024'!$D$2:$R$2)</f>
        <v>0.69097222222222221</v>
      </c>
      <c r="H40" s="41">
        <f>_xlfn.XLOOKUP($A40,'01_2024'!$D$5:$R$5,'01_2024'!$D$1:$R$1)</f>
        <v>45317</v>
      </c>
      <c r="I40" s="51">
        <f>_xlfn.XLOOKUP(A40,'01_2024'!$D$5:$R$5,'01_2024'!$D$4:$R$4)</f>
        <v>0.78125</v>
      </c>
      <c r="J40" s="36" t="s">
        <v>94</v>
      </c>
      <c r="K40" s="41" t="str" cm="1">
        <f t="array" ref="K40">_xlfn.IFS(LEFT($A40,2)="VS", "Vendredi Soir",LEFT($A40,2)="SM", "Samedi Matin",LEFT($A40,2)="SS", "SamediSoir")</f>
        <v>Vendredi Soir</v>
      </c>
      <c r="L40" s="40"/>
      <c r="M40" s="40"/>
      <c r="N40" s="40" t="s">
        <v>95</v>
      </c>
      <c r="O40" s="38"/>
    </row>
    <row r="41" spans="1:15">
      <c r="A41" s="38" t="s">
        <v>36</v>
      </c>
      <c r="B41" s="38"/>
      <c r="C41" t="e" cm="1">
        <f t="array" ref="C41">_xlfn.XLOOKUP(B41,Table1[[#All],[ID]],Table1[[#All],[Prénom]])</f>
        <v>#N/A</v>
      </c>
      <c r="D41" t="e" cm="1">
        <f t="array" ref="D41">_xlfn.XLOOKUP(B41,Table1[[#All],[ID]],Table1[[#All],[Mail]])</f>
        <v>#N/A</v>
      </c>
      <c r="E41" s="40" t="s">
        <v>93</v>
      </c>
      <c r="F41" s="41">
        <f>_xlfn.XLOOKUP($A41,'01_2024'!$D$5:$R$5,'01_2024'!$D$1:$R$1)</f>
        <v>45317</v>
      </c>
      <c r="G41" s="51">
        <f>_xlfn.XLOOKUP($A41,'01_2024'!$D$5:$R$5,'01_2024'!$D$2:$R$2)</f>
        <v>0.69097222222222221</v>
      </c>
      <c r="H41" s="41">
        <f>_xlfn.XLOOKUP($A41,'01_2024'!$D$5:$R$5,'01_2024'!$D$1:$R$1)</f>
        <v>45317</v>
      </c>
      <c r="I41" s="51">
        <f>_xlfn.XLOOKUP(A41,'01_2024'!$D$5:$R$5,'01_2024'!$D$4:$R$4)</f>
        <v>0.78125</v>
      </c>
      <c r="J41" s="36" t="s">
        <v>94</v>
      </c>
      <c r="K41" s="41" t="str" cm="1">
        <f t="array" ref="K41">_xlfn.IFS(LEFT($A41,2)="VS", "Vendredi Soir",LEFT($A41,2)="SM", "Samedi Matin",LEFT($A41,2)="SS", "SamediSoir")</f>
        <v>Vendredi Soir</v>
      </c>
      <c r="L41" s="40"/>
      <c r="M41" s="40"/>
      <c r="N41" s="40" t="s">
        <v>95</v>
      </c>
      <c r="O41" s="38"/>
    </row>
    <row r="42" spans="1:15">
      <c r="A42" s="38" t="s">
        <v>36</v>
      </c>
      <c r="B42" s="38"/>
      <c r="C42" t="e" cm="1">
        <f t="array" ref="C42">_xlfn.XLOOKUP(B42,Table1[[#All],[ID]],Table1[[#All],[Prénom]])</f>
        <v>#N/A</v>
      </c>
      <c r="D42" t="e" cm="1">
        <f t="array" ref="D42">_xlfn.XLOOKUP(B42,Table1[[#All],[ID]],Table1[[#All],[Mail]])</f>
        <v>#N/A</v>
      </c>
      <c r="E42" s="40" t="s">
        <v>93</v>
      </c>
      <c r="F42" s="41">
        <f>_xlfn.XLOOKUP($A42,'01_2024'!$D$5:$R$5,'01_2024'!$D$1:$R$1)</f>
        <v>45317</v>
      </c>
      <c r="G42" s="51">
        <f>_xlfn.XLOOKUP($A42,'01_2024'!$D$5:$R$5,'01_2024'!$D$2:$R$2)</f>
        <v>0.69097222222222221</v>
      </c>
      <c r="H42" s="41">
        <f>_xlfn.XLOOKUP($A42,'01_2024'!$D$5:$R$5,'01_2024'!$D$1:$R$1)</f>
        <v>45317</v>
      </c>
      <c r="I42" s="51">
        <f>_xlfn.XLOOKUP(A42,'01_2024'!$D$5:$R$5,'01_2024'!$D$4:$R$4)</f>
        <v>0.78125</v>
      </c>
      <c r="J42" s="36" t="s">
        <v>94</v>
      </c>
      <c r="K42" s="41" t="str" cm="1">
        <f t="array" ref="K42">_xlfn.IFS(LEFT($A42,2)="VS", "Vendredi Soir",LEFT($A42,2)="SM", "Samedi Matin",LEFT($A42,2)="SS", "SamediSoir")</f>
        <v>Vendredi Soir</v>
      </c>
      <c r="L42" s="40"/>
      <c r="M42" s="40"/>
      <c r="N42" s="40" t="s">
        <v>95</v>
      </c>
      <c r="O42" s="38"/>
    </row>
    <row r="43" spans="1:15">
      <c r="A43" s="38" t="s">
        <v>37</v>
      </c>
      <c r="B43" s="38"/>
      <c r="C43" t="e" cm="1">
        <f t="array" ref="C43">_xlfn.XLOOKUP(B43,Table1[[#All],[ID]],Table1[[#All],[Prénom]])</f>
        <v>#N/A</v>
      </c>
      <c r="D43" t="e" cm="1">
        <f t="array" ref="D43">_xlfn.XLOOKUP(B43,Table1[[#All],[ID]],Table1[[#All],[Mail]])</f>
        <v>#N/A</v>
      </c>
      <c r="E43" s="40" t="s">
        <v>93</v>
      </c>
      <c r="F43" s="41">
        <f>_xlfn.XLOOKUP($A43,'01_2024'!$D$5:$R$5,'01_2024'!$D$1:$R$1)</f>
        <v>45318</v>
      </c>
      <c r="G43" s="51">
        <f>_xlfn.XLOOKUP($A43,'01_2024'!$D$5:$R$5,'01_2024'!$D$2:$R$2)</f>
        <v>0.35416666666666669</v>
      </c>
      <c r="H43" s="41">
        <f>_xlfn.XLOOKUP($A43,'01_2024'!$D$5:$R$5,'01_2024'!$D$1:$R$1)</f>
        <v>45318</v>
      </c>
      <c r="I43" s="51">
        <f>_xlfn.XLOOKUP(A43,'01_2024'!$D$5:$R$5,'01_2024'!$D$4:$R$4)</f>
        <v>0.52083333333333337</v>
      </c>
      <c r="J43" s="36" t="s">
        <v>94</v>
      </c>
      <c r="K43" s="41" t="str" cm="1">
        <f t="array" ref="K43">_xlfn.IFS(LEFT($A43,2)="VS", "Vendredi Soir",LEFT($A43,2)="SM", "Samedi Matin",LEFT($A43,2)="SS", "SamediSoir")</f>
        <v>Samedi Matin</v>
      </c>
      <c r="L43" s="42"/>
      <c r="M43" s="42"/>
      <c r="N43" s="40" t="s">
        <v>95</v>
      </c>
      <c r="O43" s="38"/>
    </row>
    <row r="44" spans="1:15">
      <c r="A44" s="38" t="s">
        <v>37</v>
      </c>
      <c r="B44" s="38"/>
      <c r="C44" t="e" cm="1">
        <f t="array" ref="C44">_xlfn.XLOOKUP(B44,Table1[[#All],[ID]],Table1[[#All],[Prénom]])</f>
        <v>#N/A</v>
      </c>
      <c r="D44" t="e" cm="1">
        <f t="array" ref="D44">_xlfn.XLOOKUP(B44,Table1[[#All],[ID]],Table1[[#All],[Mail]])</f>
        <v>#N/A</v>
      </c>
      <c r="E44" s="40" t="s">
        <v>93</v>
      </c>
      <c r="F44" s="41">
        <f>_xlfn.XLOOKUP($A44,'01_2024'!$D$5:$R$5,'01_2024'!$D$1:$R$1)</f>
        <v>45318</v>
      </c>
      <c r="G44" s="51">
        <f>_xlfn.XLOOKUP($A44,'01_2024'!$D$5:$R$5,'01_2024'!$D$2:$R$2)</f>
        <v>0.35416666666666669</v>
      </c>
      <c r="H44" s="41">
        <f>_xlfn.XLOOKUP($A44,'01_2024'!$D$5:$R$5,'01_2024'!$D$1:$R$1)</f>
        <v>45318</v>
      </c>
      <c r="I44" s="51">
        <f>_xlfn.XLOOKUP(A44,'01_2024'!$D$5:$R$5,'01_2024'!$D$4:$R$4)</f>
        <v>0.52083333333333337</v>
      </c>
      <c r="J44" s="36" t="s">
        <v>94</v>
      </c>
      <c r="K44" s="41" t="str" cm="1">
        <f t="array" ref="K44">_xlfn.IFS(LEFT($A44,2)="VS", "Vendredi Soir",LEFT($A44,2)="SM", "Samedi Matin",LEFT($A44,2)="SS", "SamediSoir")</f>
        <v>Samedi Matin</v>
      </c>
      <c r="L44" s="42"/>
      <c r="M44" s="42"/>
      <c r="N44" s="40" t="s">
        <v>95</v>
      </c>
      <c r="O44" s="38"/>
    </row>
    <row r="45" spans="1:15">
      <c r="A45" s="38" t="s">
        <v>37</v>
      </c>
      <c r="B45" s="38"/>
      <c r="C45" t="e" cm="1">
        <f t="array" ref="C45">_xlfn.XLOOKUP(B45,Table1[[#All],[ID]],Table1[[#All],[Prénom]])</f>
        <v>#N/A</v>
      </c>
      <c r="D45" t="e" cm="1">
        <f t="array" ref="D45">_xlfn.XLOOKUP(B45,Table1[[#All],[ID]],Table1[[#All],[Mail]])</f>
        <v>#N/A</v>
      </c>
      <c r="E45" s="40" t="s">
        <v>93</v>
      </c>
      <c r="F45" s="41">
        <f>_xlfn.XLOOKUP($A45,'01_2024'!$D$5:$R$5,'01_2024'!$D$1:$R$1)</f>
        <v>45318</v>
      </c>
      <c r="G45" s="51">
        <f>_xlfn.XLOOKUP($A45,'01_2024'!$D$5:$R$5,'01_2024'!$D$2:$R$2)</f>
        <v>0.35416666666666669</v>
      </c>
      <c r="H45" s="41">
        <f>_xlfn.XLOOKUP($A45,'01_2024'!$D$5:$R$5,'01_2024'!$D$1:$R$1)</f>
        <v>45318</v>
      </c>
      <c r="I45" s="51">
        <f>_xlfn.XLOOKUP(A45,'01_2024'!$D$5:$R$5,'01_2024'!$D$4:$R$4)</f>
        <v>0.52083333333333337</v>
      </c>
      <c r="J45" s="36" t="s">
        <v>94</v>
      </c>
      <c r="K45" s="41" t="str" cm="1">
        <f t="array" ref="K45">_xlfn.IFS(LEFT($A45,2)="VS", "Vendredi Soir",LEFT($A45,2)="SM", "Samedi Matin",LEFT($A45,2)="SS", "SamediSoir")</f>
        <v>Samedi Matin</v>
      </c>
      <c r="L45" s="40"/>
      <c r="M45" s="40"/>
      <c r="N45" s="40" t="s">
        <v>95</v>
      </c>
      <c r="O45" s="38"/>
    </row>
    <row r="46" spans="1:15">
      <c r="A46" s="38" t="s">
        <v>37</v>
      </c>
      <c r="B46" s="38"/>
      <c r="C46" t="e" cm="1">
        <f t="array" ref="C46">_xlfn.XLOOKUP(B46,Table1[[#All],[ID]],Table1[[#All],[Prénom]])</f>
        <v>#N/A</v>
      </c>
      <c r="D46" t="e" cm="1">
        <f t="array" ref="D46">_xlfn.XLOOKUP(B46,Table1[[#All],[ID]],Table1[[#All],[Mail]])</f>
        <v>#N/A</v>
      </c>
      <c r="E46" s="40" t="s">
        <v>93</v>
      </c>
      <c r="F46" s="41">
        <f>_xlfn.XLOOKUP($A46,'01_2024'!$D$5:$R$5,'01_2024'!$D$1:$R$1)</f>
        <v>45318</v>
      </c>
      <c r="G46" s="51">
        <f>_xlfn.XLOOKUP($A46,'01_2024'!$D$5:$R$5,'01_2024'!$D$2:$R$2)</f>
        <v>0.35416666666666669</v>
      </c>
      <c r="H46" s="41">
        <f>_xlfn.XLOOKUP($A46,'01_2024'!$D$5:$R$5,'01_2024'!$D$1:$R$1)</f>
        <v>45318</v>
      </c>
      <c r="I46" s="51">
        <f>_xlfn.XLOOKUP(A46,'01_2024'!$D$5:$R$5,'01_2024'!$D$4:$R$4)</f>
        <v>0.52083333333333337</v>
      </c>
      <c r="J46" s="36" t="s">
        <v>94</v>
      </c>
      <c r="K46" s="41" t="str" cm="1">
        <f t="array" ref="K46">_xlfn.IFS(LEFT($A46,2)="VS", "Vendredi Soir",LEFT($A46,2)="SM", "Samedi Matin",LEFT($A46,2)="SS", "SamediSoir")</f>
        <v>Samedi Matin</v>
      </c>
      <c r="L46" s="40"/>
      <c r="M46" s="40"/>
      <c r="N46" s="40" t="s">
        <v>95</v>
      </c>
      <c r="O46" s="38"/>
    </row>
    <row r="47" spans="1:15">
      <c r="A47" s="38" t="s">
        <v>38</v>
      </c>
      <c r="B47" s="38"/>
      <c r="C47" t="e" cm="1">
        <f t="array" ref="C47">_xlfn.XLOOKUP(B47,Table1[[#All],[ID]],Table1[[#All],[Prénom]])</f>
        <v>#N/A</v>
      </c>
      <c r="D47" t="e" cm="1">
        <f t="array" ref="D47">_xlfn.XLOOKUP(B47,Table1[[#All],[ID]],Table1[[#All],[Mail]])</f>
        <v>#N/A</v>
      </c>
      <c r="E47" s="40" t="s">
        <v>93</v>
      </c>
      <c r="F47" s="41">
        <f>_xlfn.XLOOKUP($A47,'01_2024'!$D$5:$R$5,'01_2024'!$D$1:$R$1)</f>
        <v>45318</v>
      </c>
      <c r="G47" s="51">
        <f>_xlfn.XLOOKUP($A47,'01_2024'!$D$5:$R$5,'01_2024'!$D$2:$R$2)</f>
        <v>0.67013888888888884</v>
      </c>
      <c r="H47" s="41">
        <f>_xlfn.XLOOKUP($A47,'01_2024'!$D$5:$R$5,'01_2024'!$D$1:$R$1)</f>
        <v>45318</v>
      </c>
      <c r="I47" s="51">
        <f>_xlfn.XLOOKUP(A47,'01_2024'!$D$5:$R$5,'01_2024'!$D$4:$R$4)</f>
        <v>0.78125</v>
      </c>
      <c r="J47" s="36" t="s">
        <v>94</v>
      </c>
      <c r="K47" s="41" t="str" cm="1">
        <f t="array" ref="K47">_xlfn.IFS(LEFT($A47,2)="VS", "Vendredi Soir",LEFT($A47,2)="SM", "Samedi Matin",LEFT($A47,2)="SS", "SamediSoir")</f>
        <v>SamediSoir</v>
      </c>
      <c r="L47" s="40"/>
      <c r="M47" s="40"/>
      <c r="N47" s="40" t="s">
        <v>95</v>
      </c>
      <c r="O47" s="38"/>
    </row>
    <row r="48" spans="1:15">
      <c r="A48" s="38" t="s">
        <v>38</v>
      </c>
      <c r="B48" s="38"/>
      <c r="C48" t="e" cm="1">
        <f t="array" ref="C48">_xlfn.XLOOKUP(B48,Table1[[#All],[ID]],Table1[[#All],[Prénom]])</f>
        <v>#N/A</v>
      </c>
      <c r="D48" t="e" cm="1">
        <f t="array" ref="D48">_xlfn.XLOOKUP(B48,Table1[[#All],[ID]],Table1[[#All],[Mail]])</f>
        <v>#N/A</v>
      </c>
      <c r="E48" s="40" t="s">
        <v>93</v>
      </c>
      <c r="F48" s="41">
        <f>_xlfn.XLOOKUP($A48,'01_2024'!$D$5:$R$5,'01_2024'!$D$1:$R$1)</f>
        <v>45318</v>
      </c>
      <c r="G48" s="51">
        <f>_xlfn.XLOOKUP($A48,'01_2024'!$D$5:$R$5,'01_2024'!$D$2:$R$2)</f>
        <v>0.67013888888888884</v>
      </c>
      <c r="H48" s="41">
        <f>_xlfn.XLOOKUP($A48,'01_2024'!$D$5:$R$5,'01_2024'!$D$1:$R$1)</f>
        <v>45318</v>
      </c>
      <c r="I48" s="51">
        <f>_xlfn.XLOOKUP(A48,'01_2024'!$D$5:$R$5,'01_2024'!$D$4:$R$4)</f>
        <v>0.78125</v>
      </c>
      <c r="J48" s="36" t="s">
        <v>94</v>
      </c>
      <c r="K48" s="41" t="str" cm="1">
        <f t="array" ref="K48">_xlfn.IFS(LEFT($A48,2)="VS", "Vendredi Soir",LEFT($A48,2)="SM", "Samedi Matin",LEFT($A48,2)="SS", "SamediSoir")</f>
        <v>SamediSoir</v>
      </c>
      <c r="L48" s="40"/>
      <c r="M48" s="40"/>
      <c r="N48" s="40" t="s">
        <v>95</v>
      </c>
      <c r="O48" s="38"/>
    </row>
    <row r="49" spans="1:15">
      <c r="A49" s="38" t="s">
        <v>38</v>
      </c>
      <c r="B49" s="38"/>
      <c r="C49" t="e" cm="1">
        <f t="array" ref="C49">_xlfn.XLOOKUP(B49,Table1[[#All],[ID]],Table1[[#All],[Prénom]])</f>
        <v>#N/A</v>
      </c>
      <c r="D49" t="e" cm="1">
        <f t="array" ref="D49">_xlfn.XLOOKUP(B49,Table1[[#All],[ID]],Table1[[#All],[Mail]])</f>
        <v>#N/A</v>
      </c>
      <c r="E49" s="40" t="s">
        <v>93</v>
      </c>
      <c r="F49" s="41">
        <f>_xlfn.XLOOKUP($A49,'01_2024'!$D$5:$R$5,'01_2024'!$D$1:$R$1)</f>
        <v>45318</v>
      </c>
      <c r="G49" s="51">
        <f>_xlfn.XLOOKUP($A49,'01_2024'!$D$5:$R$5,'01_2024'!$D$2:$R$2)</f>
        <v>0.67013888888888884</v>
      </c>
      <c r="H49" s="41">
        <f>_xlfn.XLOOKUP($A49,'01_2024'!$D$5:$R$5,'01_2024'!$D$1:$R$1)</f>
        <v>45318</v>
      </c>
      <c r="I49" s="51">
        <f>_xlfn.XLOOKUP(A49,'01_2024'!$D$5:$R$5,'01_2024'!$D$4:$R$4)</f>
        <v>0.78125</v>
      </c>
      <c r="J49" s="36" t="s">
        <v>94</v>
      </c>
      <c r="K49" s="41" t="str" cm="1">
        <f t="array" ref="K49">_xlfn.IFS(LEFT($A49,2)="VS", "Vendredi Soir",LEFT($A49,2)="SM", "Samedi Matin",LEFT($A49,2)="SS", "SamediSoir")</f>
        <v>SamediSoir</v>
      </c>
      <c r="L49" s="42"/>
      <c r="M49" s="42"/>
      <c r="N49" s="40" t="s">
        <v>95</v>
      </c>
      <c r="O49" s="38"/>
    </row>
    <row r="50" spans="1:15">
      <c r="A50" s="38" t="s">
        <v>38</v>
      </c>
      <c r="B50" s="38"/>
      <c r="C50" t="e" cm="1">
        <f t="array" ref="C50">_xlfn.XLOOKUP(B50,Table1[[#All],[ID]],Table1[[#All],[Prénom]])</f>
        <v>#N/A</v>
      </c>
      <c r="D50" t="e" cm="1">
        <f t="array" ref="D50">_xlfn.XLOOKUP(B50,Table1[[#All],[ID]],Table1[[#All],[Mail]])</f>
        <v>#N/A</v>
      </c>
      <c r="E50" s="40" t="s">
        <v>93</v>
      </c>
      <c r="F50" s="41">
        <f>_xlfn.XLOOKUP($A50,'01_2024'!$D$5:$R$5,'01_2024'!$D$1:$R$1)</f>
        <v>45318</v>
      </c>
      <c r="G50" s="51">
        <f>_xlfn.XLOOKUP($A50,'01_2024'!$D$5:$R$5,'01_2024'!$D$2:$R$2)</f>
        <v>0.67013888888888884</v>
      </c>
      <c r="H50" s="41">
        <f>_xlfn.XLOOKUP($A50,'01_2024'!$D$5:$R$5,'01_2024'!$D$1:$R$1)</f>
        <v>45318</v>
      </c>
      <c r="I50" s="51">
        <f>_xlfn.XLOOKUP(A50,'01_2024'!$D$5:$R$5,'01_2024'!$D$4:$R$4)</f>
        <v>0.78125</v>
      </c>
      <c r="J50" s="36" t="s">
        <v>94</v>
      </c>
      <c r="K50" s="41" t="str" cm="1">
        <f t="array" ref="K50">_xlfn.IFS(LEFT($A50,2)="VS", "Vendredi Soir",LEFT($A50,2)="SM", "Samedi Matin",LEFT($A50,2)="SS", "SamediSoir")</f>
        <v>SamediSoir</v>
      </c>
      <c r="L50" s="42"/>
      <c r="M50" s="42"/>
      <c r="N50" s="40" t="s">
        <v>95</v>
      </c>
      <c r="O50" s="38"/>
    </row>
    <row r="51" spans="1:15">
      <c r="A51" s="38" t="s">
        <v>72</v>
      </c>
      <c r="B51" s="38"/>
      <c r="C51" t="e" cm="1">
        <f t="array" ref="C51">_xlfn.XLOOKUP(B51,Table1[[#All],[ID]],Table1[[#All],[Prénom]])</f>
        <v>#N/A</v>
      </c>
      <c r="D51" t="e" cm="1">
        <f t="array" ref="D51">_xlfn.XLOOKUP(B51,Table1[[#All],[ID]],Table1[[#All],[Mail]])</f>
        <v>#N/A</v>
      </c>
      <c r="E51" s="40" t="s">
        <v>93</v>
      </c>
      <c r="F51" s="41">
        <f>_xlfn.XLOOKUP($A51,'01_2024'!$D$5:$R$5,'01_2024'!$D$1:$R$1)</f>
        <v>45324</v>
      </c>
      <c r="G51" s="51">
        <f>_xlfn.XLOOKUP($A51,'01_2024'!$D$5:$R$5,'01_2024'!$D$2:$R$2)</f>
        <v>0</v>
      </c>
      <c r="H51" s="41">
        <f>_xlfn.XLOOKUP($A51,'01_2024'!$D$5:$R$5,'01_2024'!$D$1:$R$1)</f>
        <v>45324</v>
      </c>
      <c r="I51" s="51">
        <f>_xlfn.XLOOKUP(A51,'01_2024'!$D$5:$R$5,'01_2024'!$D$4:$R$4)</f>
        <v>0</v>
      </c>
      <c r="J51" s="36" t="s">
        <v>94</v>
      </c>
      <c r="K51" s="41" t="str" cm="1">
        <f t="array" ref="K51">_xlfn.IFS(LEFT($A51,2)="VS", "Vendredi Soir",LEFT($A51,2)="SM", "Samedi Matin",LEFT($A51,2)="SS", "SamediSoir")</f>
        <v>Vendredi Soir</v>
      </c>
      <c r="L51" s="40"/>
      <c r="M51" s="40"/>
      <c r="N51" s="40" t="s">
        <v>95</v>
      </c>
      <c r="O51" s="38"/>
    </row>
    <row r="52" spans="1:15">
      <c r="A52" s="38" t="s">
        <v>72</v>
      </c>
      <c r="B52" s="38"/>
      <c r="C52" t="e" cm="1">
        <f t="array" ref="C52">_xlfn.XLOOKUP(B52,Table1[[#All],[ID]],Table1[[#All],[Prénom]])</f>
        <v>#N/A</v>
      </c>
      <c r="D52" t="e" cm="1">
        <f t="array" ref="D52">_xlfn.XLOOKUP(B52,Table1[[#All],[ID]],Table1[[#All],[Mail]])</f>
        <v>#N/A</v>
      </c>
      <c r="E52" s="40" t="s">
        <v>93</v>
      </c>
      <c r="F52" s="41">
        <f>_xlfn.XLOOKUP($A52,'01_2024'!$D$5:$R$5,'01_2024'!$D$1:$R$1)</f>
        <v>45324</v>
      </c>
      <c r="G52" s="51">
        <f>_xlfn.XLOOKUP($A52,'01_2024'!$D$5:$R$5,'01_2024'!$D$2:$R$2)</f>
        <v>0</v>
      </c>
      <c r="H52" s="41">
        <f>_xlfn.XLOOKUP($A52,'01_2024'!$D$5:$R$5,'01_2024'!$D$1:$R$1)</f>
        <v>45324</v>
      </c>
      <c r="I52" s="51">
        <f>_xlfn.XLOOKUP(A52,'01_2024'!$D$5:$R$5,'01_2024'!$D$4:$R$4)</f>
        <v>0</v>
      </c>
      <c r="J52" s="36" t="s">
        <v>94</v>
      </c>
      <c r="K52" s="41" t="str" cm="1">
        <f t="array" ref="K52">_xlfn.IFS(LEFT($A52,2)="VS", "Vendredi Soir",LEFT($A52,2)="SM", "Samedi Matin",LEFT($A52,2)="SS", "SamediSoir")</f>
        <v>Vendredi Soir</v>
      </c>
      <c r="L52" s="40"/>
      <c r="M52" s="40"/>
      <c r="N52" s="40" t="s">
        <v>95</v>
      </c>
      <c r="O52" s="38"/>
    </row>
    <row r="53" spans="1:15">
      <c r="A53" s="38" t="s">
        <v>72</v>
      </c>
      <c r="B53" s="38"/>
      <c r="C53" t="e" cm="1">
        <f t="array" ref="C53">_xlfn.XLOOKUP(B53,Table1[[#All],[ID]],Table1[[#All],[Prénom]])</f>
        <v>#N/A</v>
      </c>
      <c r="D53" t="e" cm="1">
        <f t="array" ref="D53">_xlfn.XLOOKUP(B53,Table1[[#All],[ID]],Table1[[#All],[Mail]])</f>
        <v>#N/A</v>
      </c>
      <c r="E53" s="40" t="s">
        <v>93</v>
      </c>
      <c r="F53" s="41">
        <f>_xlfn.XLOOKUP($A53,'01_2024'!$D$5:$R$5,'01_2024'!$D$1:$R$1)</f>
        <v>45324</v>
      </c>
      <c r="G53" s="51">
        <f>_xlfn.XLOOKUP($A53,'01_2024'!$D$5:$R$5,'01_2024'!$D$2:$R$2)</f>
        <v>0</v>
      </c>
      <c r="H53" s="41">
        <f>_xlfn.XLOOKUP($A53,'01_2024'!$D$5:$R$5,'01_2024'!$D$1:$R$1)</f>
        <v>45324</v>
      </c>
      <c r="I53" s="51">
        <f>_xlfn.XLOOKUP(A53,'01_2024'!$D$5:$R$5,'01_2024'!$D$4:$R$4)</f>
        <v>0</v>
      </c>
      <c r="J53" s="36" t="s">
        <v>94</v>
      </c>
      <c r="K53" s="41" t="str" cm="1">
        <f t="array" ref="K53">_xlfn.IFS(LEFT($A53,2)="VS", "Vendredi Soir",LEFT($A53,2)="SM", "Samedi Matin",LEFT($A53,2)="SS", "SamediSoir")</f>
        <v>Vendredi Soir</v>
      </c>
      <c r="L53" s="40"/>
      <c r="M53" s="40"/>
      <c r="N53" s="40" t="s">
        <v>95</v>
      </c>
      <c r="O53" s="38"/>
    </row>
    <row r="54" spans="1:15">
      <c r="A54" s="38" t="s">
        <v>72</v>
      </c>
      <c r="B54" s="38"/>
      <c r="C54" t="e" cm="1">
        <f t="array" ref="C54">_xlfn.XLOOKUP(B54,Table1[[#All],[ID]],Table1[[#All],[Prénom]])</f>
        <v>#N/A</v>
      </c>
      <c r="D54" t="e" cm="1">
        <f t="array" ref="D54">_xlfn.XLOOKUP(B54,Table1[[#All],[ID]],Table1[[#All],[Mail]])</f>
        <v>#N/A</v>
      </c>
      <c r="E54" s="40" t="s">
        <v>93</v>
      </c>
      <c r="F54" s="41">
        <f>_xlfn.XLOOKUP($A54,'01_2024'!$D$5:$R$5,'01_2024'!$D$1:$R$1)</f>
        <v>45324</v>
      </c>
      <c r="G54" s="51">
        <f>_xlfn.XLOOKUP($A54,'01_2024'!$D$5:$R$5,'01_2024'!$D$2:$R$2)</f>
        <v>0</v>
      </c>
      <c r="H54" s="41">
        <f>_xlfn.XLOOKUP($A54,'01_2024'!$D$5:$R$5,'01_2024'!$D$1:$R$1)</f>
        <v>45324</v>
      </c>
      <c r="I54" s="51">
        <f>_xlfn.XLOOKUP(A54,'01_2024'!$D$5:$R$5,'01_2024'!$D$4:$R$4)</f>
        <v>0</v>
      </c>
      <c r="J54" s="36" t="s">
        <v>94</v>
      </c>
      <c r="K54" s="41" t="str" cm="1">
        <f t="array" ref="K54">_xlfn.IFS(LEFT($A54,2)="VS", "Vendredi Soir",LEFT($A54,2)="SM", "Samedi Matin",LEFT($A54,2)="SS", "SamediSoir")</f>
        <v>Vendredi Soir</v>
      </c>
      <c r="L54" s="40"/>
      <c r="M54" s="40"/>
      <c r="N54" s="40" t="s">
        <v>95</v>
      </c>
      <c r="O54" s="38"/>
    </row>
    <row r="55" spans="1:15">
      <c r="A55" s="38" t="s">
        <v>73</v>
      </c>
      <c r="B55" s="38"/>
      <c r="C55" t="e" cm="1">
        <f t="array" ref="C55">_xlfn.XLOOKUP(B55,Table1[[#All],[ID]],Table1[[#All],[Prénom]])</f>
        <v>#N/A</v>
      </c>
      <c r="D55" t="e" cm="1">
        <f t="array" ref="D55">_xlfn.XLOOKUP(B55,Table1[[#All],[ID]],Table1[[#All],[Mail]])</f>
        <v>#N/A</v>
      </c>
      <c r="E55" s="40" t="s">
        <v>93</v>
      </c>
      <c r="F55" s="41">
        <f>_xlfn.XLOOKUP($A55,'01_2024'!$D$5:$R$5,'01_2024'!$D$1:$R$1)</f>
        <v>45325</v>
      </c>
      <c r="G55" s="51">
        <f>_xlfn.XLOOKUP($A55,'01_2024'!$D$5:$R$5,'01_2024'!$D$2:$R$2)</f>
        <v>0.35416666666666669</v>
      </c>
      <c r="H55" s="41">
        <f>_xlfn.XLOOKUP($A55,'01_2024'!$D$5:$R$5,'01_2024'!$D$1:$R$1)</f>
        <v>45325</v>
      </c>
      <c r="I55" s="51">
        <f>_xlfn.XLOOKUP(A55,'01_2024'!$D$5:$R$5,'01_2024'!$D$4:$R$4)</f>
        <v>0.52083333333333337</v>
      </c>
      <c r="J55" s="36" t="s">
        <v>94</v>
      </c>
      <c r="K55" s="41" t="str" cm="1">
        <f t="array" ref="K55">_xlfn.IFS(LEFT($A55,2)="VS", "Vendredi Soir",LEFT($A55,2)="SM", "Samedi Matin",LEFT($A55,2)="SS", "SamediSoir")</f>
        <v>Samedi Matin</v>
      </c>
      <c r="L55" s="42"/>
      <c r="M55" s="42"/>
      <c r="N55" s="40" t="s">
        <v>95</v>
      </c>
      <c r="O55" s="38"/>
    </row>
    <row r="56" spans="1:15">
      <c r="A56" s="38" t="s">
        <v>73</v>
      </c>
      <c r="B56" s="38"/>
      <c r="C56" t="e" cm="1">
        <f t="array" ref="C56">_xlfn.XLOOKUP(B56,Table1[[#All],[ID]],Table1[[#All],[Prénom]])</f>
        <v>#N/A</v>
      </c>
      <c r="D56" t="e" cm="1">
        <f t="array" ref="D56">_xlfn.XLOOKUP(B56,Table1[[#All],[ID]],Table1[[#All],[Mail]])</f>
        <v>#N/A</v>
      </c>
      <c r="E56" s="40" t="s">
        <v>93</v>
      </c>
      <c r="F56" s="41">
        <f>_xlfn.XLOOKUP($A56,'01_2024'!$D$5:$R$5,'01_2024'!$D$1:$R$1)</f>
        <v>45325</v>
      </c>
      <c r="G56" s="51">
        <f>_xlfn.XLOOKUP($A56,'01_2024'!$D$5:$R$5,'01_2024'!$D$2:$R$2)</f>
        <v>0.35416666666666669</v>
      </c>
      <c r="H56" s="41">
        <f>_xlfn.XLOOKUP($A56,'01_2024'!$D$5:$R$5,'01_2024'!$D$1:$R$1)</f>
        <v>45325</v>
      </c>
      <c r="I56" s="51">
        <f>_xlfn.XLOOKUP(A56,'01_2024'!$D$5:$R$5,'01_2024'!$D$4:$R$4)</f>
        <v>0.52083333333333337</v>
      </c>
      <c r="J56" s="36" t="s">
        <v>94</v>
      </c>
      <c r="K56" s="41" t="str" cm="1">
        <f t="array" ref="K56">_xlfn.IFS(LEFT($A56,2)="VS", "Vendredi Soir",LEFT($A56,2)="SM", "Samedi Matin",LEFT($A56,2)="SS", "SamediSoir")</f>
        <v>Samedi Matin</v>
      </c>
      <c r="L56" s="42"/>
      <c r="M56" s="42"/>
      <c r="N56" s="40" t="s">
        <v>95</v>
      </c>
      <c r="O56" s="38"/>
    </row>
    <row r="57" spans="1:15">
      <c r="A57" s="38" t="s">
        <v>73</v>
      </c>
      <c r="B57" s="38"/>
      <c r="C57" t="e" cm="1">
        <f t="array" ref="C57">_xlfn.XLOOKUP(B57,Table1[[#All],[ID]],Table1[[#All],[Prénom]])</f>
        <v>#N/A</v>
      </c>
      <c r="D57" t="e" cm="1">
        <f t="array" ref="D57">_xlfn.XLOOKUP(B57,Table1[[#All],[ID]],Table1[[#All],[Mail]])</f>
        <v>#N/A</v>
      </c>
      <c r="E57" s="40" t="s">
        <v>93</v>
      </c>
      <c r="F57" s="41">
        <f>_xlfn.XLOOKUP($A57,'01_2024'!$D$5:$R$5,'01_2024'!$D$1:$R$1)</f>
        <v>45325</v>
      </c>
      <c r="G57" s="51">
        <f>_xlfn.XLOOKUP($A57,'01_2024'!$D$5:$R$5,'01_2024'!$D$2:$R$2)</f>
        <v>0.35416666666666669</v>
      </c>
      <c r="H57" s="41">
        <f>_xlfn.XLOOKUP($A57,'01_2024'!$D$5:$R$5,'01_2024'!$D$1:$R$1)</f>
        <v>45325</v>
      </c>
      <c r="I57" s="51">
        <f>_xlfn.XLOOKUP(A57,'01_2024'!$D$5:$R$5,'01_2024'!$D$4:$R$4)</f>
        <v>0.52083333333333337</v>
      </c>
      <c r="J57" s="36" t="s">
        <v>94</v>
      </c>
      <c r="K57" s="41" t="str" cm="1">
        <f t="array" ref="K57">_xlfn.IFS(LEFT($A57,2)="VS", "Vendredi Soir",LEFT($A57,2)="SM", "Samedi Matin",LEFT($A57,2)="SS", "SamediSoir")</f>
        <v>Samedi Matin</v>
      </c>
      <c r="L57" s="40"/>
      <c r="M57" s="40"/>
      <c r="N57" s="40" t="s">
        <v>95</v>
      </c>
      <c r="O57" s="38"/>
    </row>
    <row r="58" spans="1:15">
      <c r="A58" s="38" t="s">
        <v>73</v>
      </c>
      <c r="B58" s="38"/>
      <c r="C58" t="e" cm="1">
        <f t="array" ref="C58">_xlfn.XLOOKUP(B58,Table1[[#All],[ID]],Table1[[#All],[Prénom]])</f>
        <v>#N/A</v>
      </c>
      <c r="D58" t="e" cm="1">
        <f t="array" ref="D58">_xlfn.XLOOKUP(B58,Table1[[#All],[ID]],Table1[[#All],[Mail]])</f>
        <v>#N/A</v>
      </c>
      <c r="E58" s="40" t="s">
        <v>93</v>
      </c>
      <c r="F58" s="41">
        <f>_xlfn.XLOOKUP($A58,'01_2024'!$D$5:$R$5,'01_2024'!$D$1:$R$1)</f>
        <v>45325</v>
      </c>
      <c r="G58" s="51">
        <f>_xlfn.XLOOKUP($A58,'01_2024'!$D$5:$R$5,'01_2024'!$D$2:$R$2)</f>
        <v>0.35416666666666669</v>
      </c>
      <c r="H58" s="41">
        <f>_xlfn.XLOOKUP($A58,'01_2024'!$D$5:$R$5,'01_2024'!$D$1:$R$1)</f>
        <v>45325</v>
      </c>
      <c r="I58" s="51">
        <f>_xlfn.XLOOKUP(A58,'01_2024'!$D$5:$R$5,'01_2024'!$D$4:$R$4)</f>
        <v>0.52083333333333337</v>
      </c>
      <c r="J58" s="36" t="s">
        <v>94</v>
      </c>
      <c r="K58" s="41" t="str" cm="1">
        <f t="array" ref="K58">_xlfn.IFS(LEFT($A58,2)="VS", "Vendredi Soir",LEFT($A58,2)="SM", "Samedi Matin",LEFT($A58,2)="SS", "SamediSoir")</f>
        <v>Samedi Matin</v>
      </c>
      <c r="L58" s="40"/>
      <c r="M58" s="40"/>
      <c r="N58" s="40" t="s">
        <v>95</v>
      </c>
      <c r="O58" s="38"/>
    </row>
    <row r="59" spans="1:15">
      <c r="A59" s="38" t="s">
        <v>74</v>
      </c>
      <c r="B59" s="38"/>
      <c r="C59" t="e" cm="1">
        <f t="array" ref="C59">_xlfn.XLOOKUP(B59,Table1[[#All],[ID]],Table1[[#All],[Prénom]])</f>
        <v>#N/A</v>
      </c>
      <c r="D59" t="e" cm="1">
        <f t="array" ref="D59">_xlfn.XLOOKUP(B59,Table1[[#All],[ID]],Table1[[#All],[Mail]])</f>
        <v>#N/A</v>
      </c>
      <c r="E59" s="40" t="s">
        <v>93</v>
      </c>
      <c r="F59" s="41">
        <f>_xlfn.XLOOKUP($A59,'01_2024'!$D$5:$R$5,'01_2024'!$D$1:$R$1)</f>
        <v>45325</v>
      </c>
      <c r="G59" s="51">
        <f>_xlfn.XLOOKUP($A59,'01_2024'!$D$5:$R$5,'01_2024'!$D$2:$R$2)</f>
        <v>0</v>
      </c>
      <c r="H59" s="41">
        <f>_xlfn.XLOOKUP($A59,'01_2024'!$D$5:$R$5,'01_2024'!$D$1:$R$1)</f>
        <v>45325</v>
      </c>
      <c r="I59" s="51">
        <f>_xlfn.XLOOKUP(A59,'01_2024'!$D$5:$R$5,'01_2024'!$D$4:$R$4)</f>
        <v>0</v>
      </c>
      <c r="J59" s="36" t="s">
        <v>94</v>
      </c>
      <c r="K59" s="41" t="str" cm="1">
        <f t="array" ref="K59">_xlfn.IFS(LEFT($A59,2)="VS", "Vendredi Soir",LEFT($A59,2)="SM", "Samedi Matin",LEFT($A59,2)="SS", "SamediSoir")</f>
        <v>SamediSoir</v>
      </c>
      <c r="L59" s="40"/>
      <c r="M59" s="40"/>
      <c r="N59" s="40" t="s">
        <v>95</v>
      </c>
      <c r="O59" s="38"/>
    </row>
    <row r="60" spans="1:15">
      <c r="A60" s="38" t="s">
        <v>74</v>
      </c>
      <c r="B60" s="38"/>
      <c r="C60" t="e" cm="1">
        <f t="array" ref="C60">_xlfn.XLOOKUP(B60,Table1[[#All],[ID]],Table1[[#All],[Prénom]])</f>
        <v>#N/A</v>
      </c>
      <c r="D60" t="e" cm="1">
        <f t="array" ref="D60">_xlfn.XLOOKUP(B60,Table1[[#All],[ID]],Table1[[#All],[Mail]])</f>
        <v>#N/A</v>
      </c>
      <c r="E60" s="40" t="s">
        <v>93</v>
      </c>
      <c r="F60" s="41">
        <f>_xlfn.XLOOKUP($A60,'01_2024'!$D$5:$R$5,'01_2024'!$D$1:$R$1)</f>
        <v>45325</v>
      </c>
      <c r="G60" s="51">
        <f>_xlfn.XLOOKUP($A60,'01_2024'!$D$5:$R$5,'01_2024'!$D$2:$R$2)</f>
        <v>0</v>
      </c>
      <c r="H60" s="41">
        <f>_xlfn.XLOOKUP($A60,'01_2024'!$D$5:$R$5,'01_2024'!$D$1:$R$1)</f>
        <v>45325</v>
      </c>
      <c r="I60" s="51">
        <f>_xlfn.XLOOKUP(A60,'01_2024'!$D$5:$R$5,'01_2024'!$D$4:$R$4)</f>
        <v>0</v>
      </c>
      <c r="J60" s="36" t="s">
        <v>94</v>
      </c>
      <c r="K60" s="41" t="str" cm="1">
        <f t="array" ref="K60">_xlfn.IFS(LEFT($A60,2)="VS", "Vendredi Soir",LEFT($A60,2)="SM", "Samedi Matin",LEFT($A60,2)="SS", "SamediSoir")</f>
        <v>SamediSoir</v>
      </c>
      <c r="L60" s="40"/>
      <c r="M60" s="40"/>
      <c r="N60" s="40" t="s">
        <v>95</v>
      </c>
      <c r="O60" s="38"/>
    </row>
    <row r="61" spans="1:15">
      <c r="A61" s="38" t="s">
        <v>74</v>
      </c>
      <c r="B61" s="38"/>
      <c r="C61" t="e" cm="1">
        <f t="array" ref="C61">_xlfn.XLOOKUP(B61,Table1[[#All],[ID]],Table1[[#All],[Prénom]])</f>
        <v>#N/A</v>
      </c>
      <c r="D61" t="e" cm="1">
        <f t="array" ref="D61">_xlfn.XLOOKUP(B61,Table1[[#All],[ID]],Table1[[#All],[Mail]])</f>
        <v>#N/A</v>
      </c>
      <c r="E61" s="40" t="s">
        <v>93</v>
      </c>
      <c r="F61" s="41">
        <f>_xlfn.XLOOKUP($A61,'01_2024'!$D$5:$R$5,'01_2024'!$D$1:$R$1)</f>
        <v>45325</v>
      </c>
      <c r="G61" s="51">
        <f>_xlfn.XLOOKUP($A61,'01_2024'!$D$5:$R$5,'01_2024'!$D$2:$R$2)</f>
        <v>0</v>
      </c>
      <c r="H61" s="41">
        <f>_xlfn.XLOOKUP($A61,'01_2024'!$D$5:$R$5,'01_2024'!$D$1:$R$1)</f>
        <v>45325</v>
      </c>
      <c r="I61" s="51">
        <f>_xlfn.XLOOKUP(A61,'01_2024'!$D$5:$R$5,'01_2024'!$D$4:$R$4)</f>
        <v>0</v>
      </c>
      <c r="J61" s="36" t="s">
        <v>94</v>
      </c>
      <c r="K61" s="41" t="str" cm="1">
        <f t="array" ref="K61">_xlfn.IFS(LEFT($A61,2)="VS", "Vendredi Soir",LEFT($A61,2)="SM", "Samedi Matin",LEFT($A61,2)="SS", "SamediSoir")</f>
        <v>SamediSoir</v>
      </c>
      <c r="L61" s="42"/>
      <c r="M61" s="42"/>
      <c r="N61" s="40" t="s">
        <v>95</v>
      </c>
      <c r="O61" s="38"/>
    </row>
    <row r="62" spans="1:15">
      <c r="A62" s="38" t="s">
        <v>74</v>
      </c>
      <c r="B62" s="38"/>
      <c r="C62" t="e" cm="1">
        <f t="array" ref="C62">_xlfn.XLOOKUP(B62,Table1[[#All],[ID]],Table1[[#All],[Prénom]])</f>
        <v>#N/A</v>
      </c>
      <c r="D62" t="e" cm="1">
        <f t="array" ref="D62">_xlfn.XLOOKUP(B62,Table1[[#All],[ID]],Table1[[#All],[Mail]])</f>
        <v>#N/A</v>
      </c>
      <c r="E62" s="40" t="s">
        <v>93</v>
      </c>
      <c r="F62" s="41">
        <f>_xlfn.XLOOKUP($A62,'01_2024'!$D$5:$R$5,'01_2024'!$D$1:$R$1)</f>
        <v>45325</v>
      </c>
      <c r="G62" s="51">
        <f>_xlfn.XLOOKUP($A62,'01_2024'!$D$5:$R$5,'01_2024'!$D$2:$R$2)</f>
        <v>0</v>
      </c>
      <c r="H62" s="41">
        <f>_xlfn.XLOOKUP($A62,'01_2024'!$D$5:$R$5,'01_2024'!$D$1:$R$1)</f>
        <v>45325</v>
      </c>
      <c r="I62" s="51">
        <f>_xlfn.XLOOKUP(A62,'01_2024'!$D$5:$R$5,'01_2024'!$D$4:$R$4)</f>
        <v>0</v>
      </c>
      <c r="J62" s="36" t="s">
        <v>94</v>
      </c>
      <c r="K62" s="41" t="str" cm="1">
        <f t="array" ref="K62">_xlfn.IFS(LEFT($A62,2)="VS", "Vendredi Soir",LEFT($A62,2)="SM", "Samedi Matin",LEFT($A62,2)="SS", "SamediSoir")</f>
        <v>SamediSoir</v>
      </c>
      <c r="L62" s="42"/>
      <c r="M62" s="42"/>
      <c r="N62" s="40" t="s">
        <v>95</v>
      </c>
      <c r="O62" s="38"/>
    </row>
    <row r="75" spans="4:7" ht="198" customHeight="1">
      <c r="D75" s="57" t="s">
        <v>96</v>
      </c>
      <c r="E75" s="57"/>
      <c r="F75" s="57"/>
      <c r="G75" s="55" t="s">
        <v>97</v>
      </c>
    </row>
  </sheetData>
  <mergeCells count="1">
    <mergeCell ref="D75:F75"/>
  </mergeCells>
  <dataValidations count="1">
    <dataValidation type="list" sqref="N3:N62" xr:uid="{78E4EC26-0F8A-4D18-A9D7-6A828A15BE2A}">
      <formula1>"1. Partagé,2. Non partagé"</formula1>
    </dataValidation>
  </dataValidations>
  <hyperlinks>
    <hyperlink ref="G75" r:id="rId1" xr:uid="{0841A26A-128F-4A77-B802-7132CB2DE2A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5CB1519B7B6847AB5992D62F243E45" ma:contentTypeVersion="13" ma:contentTypeDescription="Crée un document." ma:contentTypeScope="" ma:versionID="c6701a705cbf0a04e06617354fe2d6ae">
  <xsd:schema xmlns:xsd="http://www.w3.org/2001/XMLSchema" xmlns:xs="http://www.w3.org/2001/XMLSchema" xmlns:p="http://schemas.microsoft.com/office/2006/metadata/properties" xmlns:ns3="decff7a0-27b8-4e3a-afd1-8c32a0d31083" xmlns:ns4="544e1800-4b3d-4bca-bd73-b211b58d555a" targetNamespace="http://schemas.microsoft.com/office/2006/metadata/properties" ma:root="true" ma:fieldsID="a8af504fe41d65fa5531b3960a2daeaf" ns3:_="" ns4:_="">
    <xsd:import namespace="decff7a0-27b8-4e3a-afd1-8c32a0d31083"/>
    <xsd:import namespace="544e1800-4b3d-4bca-bd73-b211b58d55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ff7a0-27b8-4e3a-afd1-8c32a0d310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4e1800-4b3d-4bca-bd73-b211b58d555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ecff7a0-27b8-4e3a-afd1-8c32a0d31083" xsi:nil="true"/>
  </documentManagement>
</p:properties>
</file>

<file path=customXml/itemProps1.xml><?xml version="1.0" encoding="utf-8"?>
<ds:datastoreItem xmlns:ds="http://schemas.openxmlformats.org/officeDocument/2006/customXml" ds:itemID="{62B4BD06-30FA-4999-95FC-6A5B88C938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cff7a0-27b8-4e3a-afd1-8c32a0d31083"/>
    <ds:schemaRef ds:uri="544e1800-4b3d-4bca-bd73-b211b58d55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A4465D-FFB4-4115-BA05-4D19F06843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DCC65B-FD8C-4BF5-BBB1-7393CDECDBE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44e1800-4b3d-4bca-bd73-b211b58d555a"/>
    <ds:schemaRef ds:uri="http://purl.org/dc/elements/1.1/"/>
    <ds:schemaRef ds:uri="http://schemas.microsoft.com/office/2006/metadata/properties"/>
    <ds:schemaRef ds:uri="decff7a0-27b8-4e3a-afd1-8c32a0d3108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MEMBERS</vt:lpstr>
      <vt:lpstr>Heures</vt:lpstr>
      <vt:lpstr>Forms 01_2024</vt:lpstr>
      <vt:lpstr>01_2024</vt:lpstr>
      <vt:lpstr>01_2024_shifts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 Garber</dc:creator>
  <cp:keywords/>
  <dc:description/>
  <cp:lastModifiedBy>GARBER Grégory</cp:lastModifiedBy>
  <cp:revision/>
  <dcterms:created xsi:type="dcterms:W3CDTF">2023-12-26T11:24:40Z</dcterms:created>
  <dcterms:modified xsi:type="dcterms:W3CDTF">2023-12-28T14:01:38Z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0x010100E35CB1519B7B6847AB5992D62F243E45</vt:lpwstr>
  </property>
</Properties>
</file>