
<file path=[Content_Types].xml><?xml version="1.0" encoding="utf-8"?>
<Types xmlns="http://schemas.openxmlformats.org/package/2006/content-types">
  <Default Extension="bin" ContentType="application/vnd.ms-office.vbaProject"/>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2.xml" ContentType="application/vnd.openxmlformats-officedocument.drawing+xml"/>
  <Override PartName="/xl/ctrlProps/ctrlProp11.xml" ContentType="application/vnd.ms-excel.controlpropertie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codeName="{80610A8E-5010-04F8-B4C4-4C4527662162}"/>
  <workbookPr codeName="ThisWorkbook"/>
  <mc:AlternateContent xmlns:mc="http://schemas.openxmlformats.org/markup-compatibility/2006">
    <mc:Choice Requires="x15">
      <x15ac:absPath xmlns:x15ac="http://schemas.microsoft.com/office/spreadsheetml/2010/11/ac" url="C:\Users\Admin\Documents\AVSF facturation\"/>
    </mc:Choice>
  </mc:AlternateContent>
  <xr:revisionPtr revIDLastSave="0" documentId="13_ncr:1_{9A63F4AC-35DE-4D12-8FA0-94933B17F28C}" xr6:coauthVersionLast="47" xr6:coauthVersionMax="47" xr10:uidLastSave="{00000000-0000-0000-0000-000000000000}"/>
  <bookViews>
    <workbookView xWindow="20052" yWindow="-564" windowWidth="23256" windowHeight="13176" tabRatio="500" activeTab="1" xr2:uid="{588B1846-A62B-47B6-8463-3F3B14E66572}"/>
  </bookViews>
  <sheets>
    <sheet name="Saisie" sheetId="1" r:id="rId1"/>
    <sheet name="Adresses" sheetId="2" r:id="rId2"/>
    <sheet name="Périodes" sheetId="3" r:id="rId3"/>
    <sheet name="Facture" sheetId="4" r:id="rId4"/>
    <sheet name="Facture 2" sheetId="5" r:id="rId5"/>
    <sheet name="Récap. trimestrielle factures" sheetId="6" r:id="rId6"/>
    <sheet name="Récap. trimestrielle factures 2" sheetId="7" r:id="rId7"/>
    <sheet name="Total Facture" sheetId="8" r:id="rId8"/>
    <sheet name="Paye" sheetId="9" r:id="rId9"/>
    <sheet name="Total Paye" sheetId="10" r:id="rId10"/>
    <sheet name="Récap. mensuelle DAS" sheetId="11" r:id="rId11"/>
    <sheet name="Retenues Québec" sheetId="12" r:id="rId12"/>
    <sheet name="Retenues d'impôt fédéral" sheetId="13" r:id="rId13"/>
  </sheets>
  <definedNames>
    <definedName name="__IntlFixup">TRUE</definedName>
    <definedName name="Liste_Mois">Périodes!$T$53:$T$64</definedName>
    <definedName name="Liste_Quinzaine">Périodes!$T$23:$T$46</definedName>
    <definedName name="Tarif_Kilomètre">OFFSET(Adresses!$AF$1,0,0,COUNTA(Adresses!$AF$2:$AF$65000)+1,1)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 i="2" l="1"/>
  <c r="AB2" i="2"/>
  <c r="X3" i="2"/>
  <c r="X4" i="2"/>
  <c r="AB4" i="2"/>
  <c r="X5" i="2"/>
  <c r="AA5" i="2"/>
  <c r="AB5" i="2"/>
  <c r="X6" i="2"/>
  <c r="AA6" i="2"/>
  <c r="AB6" i="2"/>
  <c r="X7" i="2"/>
  <c r="AA7" i="2"/>
  <c r="AB7" i="2"/>
  <c r="X8" i="2"/>
  <c r="AA8" i="2"/>
  <c r="AB8" i="2"/>
  <c r="X9" i="2"/>
  <c r="AA9" i="2"/>
  <c r="AB9" i="2"/>
  <c r="X10" i="2"/>
  <c r="AA10" i="2"/>
  <c r="AB10" i="2"/>
  <c r="X11" i="2"/>
  <c r="AA11" i="2"/>
  <c r="AB11" i="2"/>
  <c r="X12" i="2"/>
  <c r="AA12" i="2"/>
  <c r="AB12" i="2"/>
  <c r="X13" i="2"/>
  <c r="AA13" i="2"/>
  <c r="AB13" i="2"/>
  <c r="X14" i="2"/>
  <c r="AA14" i="2"/>
  <c r="AB14" i="2"/>
  <c r="X15" i="2"/>
  <c r="AA15" i="2"/>
  <c r="AB15" i="2"/>
  <c r="X16" i="2"/>
  <c r="AA16" i="2"/>
  <c r="AB16" i="2"/>
  <c r="X17" i="2"/>
  <c r="AA17" i="2"/>
  <c r="AB17" i="2"/>
  <c r="X18" i="2"/>
  <c r="AA18" i="2"/>
  <c r="AB18" i="2"/>
  <c r="X19" i="2"/>
  <c r="AA19" i="2"/>
  <c r="AB19" i="2"/>
  <c r="AA20" i="2"/>
  <c r="AB20" i="2"/>
  <c r="X21" i="2"/>
  <c r="AA21" i="2"/>
  <c r="AB21" i="2"/>
  <c r="X22" i="2"/>
  <c r="AA22" i="2"/>
  <c r="AB22" i="2"/>
  <c r="X23" i="2"/>
  <c r="AA23" i="2"/>
  <c r="AB23" i="2"/>
  <c r="X24" i="2"/>
  <c r="AA24" i="2"/>
  <c r="AB24" i="2"/>
  <c r="X25" i="2"/>
  <c r="AA25" i="2"/>
  <c r="AB25" i="2"/>
  <c r="X26" i="2"/>
  <c r="AA26" i="2"/>
  <c r="AB26" i="2"/>
  <c r="X27" i="2"/>
  <c r="AA27" i="2"/>
  <c r="AB27" i="2"/>
  <c r="X28" i="2"/>
  <c r="AA28" i="2"/>
  <c r="AB28" i="2"/>
  <c r="X29" i="2"/>
  <c r="AA29" i="2"/>
  <c r="AB29" i="2"/>
  <c r="X30" i="2"/>
  <c r="AA30" i="2"/>
  <c r="AB30" i="2"/>
  <c r="X31" i="2"/>
  <c r="AA31" i="2"/>
  <c r="AB31" i="2"/>
  <c r="X32" i="2"/>
  <c r="AA32" i="2"/>
  <c r="AB32" i="2"/>
  <c r="X33" i="2"/>
  <c r="AA33" i="2"/>
  <c r="AB33" i="2"/>
  <c r="X34" i="2"/>
  <c r="AA34" i="2"/>
  <c r="AB34" i="2"/>
  <c r="L49" i="4"/>
  <c r="L51" i="4"/>
  <c r="L49" i="5"/>
  <c r="L51" i="5"/>
  <c r="L52" i="5"/>
  <c r="L5" i="9"/>
  <c r="S5" i="9" s="1"/>
  <c r="O5" i="9"/>
  <c r="V5" i="9"/>
  <c r="U5" i="9"/>
  <c r="L6" i="9"/>
  <c r="S6" i="9" s="1"/>
  <c r="O6" i="9"/>
  <c r="V6" i="9" s="1"/>
  <c r="L7" i="9"/>
  <c r="S7" i="9" s="1"/>
  <c r="V13" i="9"/>
  <c r="V14" i="9"/>
  <c r="V16" i="9"/>
  <c r="W17" i="9"/>
  <c r="W18" i="9"/>
  <c r="M19" i="9"/>
  <c r="T16" i="9"/>
  <c r="T19" i="9" s="1"/>
  <c r="W19" i="9"/>
  <c r="P20" i="9"/>
  <c r="M21" i="9"/>
  <c r="P21" i="9"/>
  <c r="P22" i="9"/>
  <c r="W22" i="9"/>
  <c r="T29" i="9"/>
  <c r="M37" i="9"/>
  <c r="L37" i="9"/>
  <c r="O37" i="9"/>
  <c r="U2" i="3"/>
  <c r="V2" i="3" s="1"/>
  <c r="W2" i="3" s="1"/>
  <c r="U18" i="3"/>
  <c r="F8" i="11"/>
  <c r="F11" i="11" s="1"/>
  <c r="F9" i="11"/>
  <c r="F10" i="11"/>
  <c r="B11" i="11"/>
  <c r="F13" i="11"/>
  <c r="F14" i="11"/>
  <c r="F15" i="11"/>
  <c r="B16" i="11"/>
  <c r="B32" i="11" s="1"/>
  <c r="D16" i="11"/>
  <c r="D32" i="11" s="1"/>
  <c r="F18" i="11"/>
  <c r="F19" i="11"/>
  <c r="F20" i="11"/>
  <c r="F21" i="11"/>
  <c r="F22" i="11"/>
  <c r="F23" i="11"/>
  <c r="F24" i="11"/>
  <c r="F25" i="11"/>
  <c r="F26" i="11"/>
  <c r="F27" i="11"/>
  <c r="F28" i="11"/>
  <c r="B29" i="11"/>
  <c r="D29" i="11"/>
  <c r="B12" i="6"/>
  <c r="C12" i="6"/>
  <c r="D12" i="6"/>
  <c r="E12" i="6"/>
  <c r="B18" i="6"/>
  <c r="C18" i="6"/>
  <c r="C36" i="6" s="1"/>
  <c r="D18" i="6"/>
  <c r="E18" i="6"/>
  <c r="B24" i="6"/>
  <c r="C24" i="6"/>
  <c r="D24" i="6"/>
  <c r="E24" i="6"/>
  <c r="B30" i="6"/>
  <c r="C30" i="6"/>
  <c r="D30" i="6"/>
  <c r="E30" i="6"/>
  <c r="B12" i="7"/>
  <c r="C12" i="7"/>
  <c r="D12" i="7"/>
  <c r="E12" i="7"/>
  <c r="B18" i="7"/>
  <c r="C18" i="7"/>
  <c r="D18" i="7"/>
  <c r="E18" i="7"/>
  <c r="B24" i="7"/>
  <c r="C24" i="7"/>
  <c r="D24" i="7"/>
  <c r="E24" i="7"/>
  <c r="B30" i="7"/>
  <c r="C30" i="7"/>
  <c r="D30" i="7"/>
  <c r="E30" i="7"/>
  <c r="E36" i="7"/>
  <c r="B7" i="1"/>
  <c r="B21" i="1"/>
  <c r="A22" i="1"/>
  <c r="B22" i="1"/>
  <c r="B23" i="1"/>
  <c r="B25" i="8"/>
  <c r="C25" i="8"/>
  <c r="D25" i="8"/>
  <c r="E25" i="8"/>
  <c r="T5" i="10"/>
  <c r="X5" i="10"/>
  <c r="Z5" i="10"/>
  <c r="T6" i="10"/>
  <c r="T7" i="10"/>
  <c r="T14" i="10"/>
  <c r="T15" i="10"/>
  <c r="T16" i="10"/>
  <c r="T17" i="10"/>
  <c r="T18" i="10"/>
  <c r="T19" i="10"/>
  <c r="T20" i="10"/>
  <c r="T21" i="10"/>
  <c r="T22" i="10"/>
  <c r="T23" i="10"/>
  <c r="T24" i="10"/>
  <c r="T25" i="10"/>
  <c r="T26" i="10"/>
  <c r="T27" i="10"/>
  <c r="T28" i="10"/>
  <c r="T29" i="10"/>
  <c r="T30" i="10"/>
  <c r="T31" i="10"/>
  <c r="T32" i="10"/>
  <c r="T33" i="10"/>
  <c r="T34" i="10"/>
  <c r="T35" i="10"/>
  <c r="T36" i="10"/>
  <c r="T37" i="10"/>
  <c r="T38" i="10"/>
  <c r="T39" i="10"/>
  <c r="D41" i="10"/>
  <c r="E41" i="10"/>
  <c r="F41" i="10"/>
  <c r="G41" i="10"/>
  <c r="H41" i="10"/>
  <c r="I41" i="10"/>
  <c r="J41" i="10"/>
  <c r="K41" i="10"/>
  <c r="L41" i="10"/>
  <c r="M41" i="10"/>
  <c r="N41" i="10"/>
  <c r="O41" i="10"/>
  <c r="P41" i="10"/>
  <c r="Q41" i="10"/>
  <c r="T41" i="10"/>
  <c r="V41" i="10"/>
  <c r="W41" i="10"/>
  <c r="X41" i="10"/>
  <c r="Y41" i="10"/>
  <c r="Z41" i="10"/>
  <c r="AA41" i="10"/>
  <c r="AB41" i="10"/>
  <c r="AC41" i="10"/>
  <c r="AD41" i="10"/>
  <c r="AE41" i="10"/>
  <c r="AF41" i="10"/>
  <c r="AG41" i="10"/>
  <c r="AH41" i="10"/>
  <c r="T22" i="9"/>
  <c r="T17" i="9"/>
  <c r="T20" i="9"/>
  <c r="M22" i="9"/>
  <c r="M20" i="9"/>
  <c r="M29" i="9" s="1"/>
  <c r="M30" i="9" s="1"/>
  <c r="M32" i="9" s="1"/>
  <c r="B36" i="7" l="1"/>
  <c r="B36" i="6"/>
  <c r="L53" i="5"/>
  <c r="L53" i="4"/>
  <c r="E36" i="6"/>
  <c r="C36" i="7"/>
  <c r="D36" i="7"/>
  <c r="D36" i="6"/>
  <c r="F29" i="11"/>
  <c r="F16" i="11"/>
  <c r="L52" i="4"/>
  <c r="U23" i="3"/>
  <c r="U24" i="3"/>
  <c r="X2" i="3"/>
  <c r="U3" i="3" s="1"/>
  <c r="F32" i="11"/>
  <c r="T21" i="9"/>
  <c r="T18" i="9"/>
  <c r="T25" i="9" s="1"/>
  <c r="U25" i="3" l="1"/>
  <c r="V3" i="3"/>
  <c r="W3" i="3" s="1"/>
  <c r="U26" i="3" l="1"/>
  <c r="X3" i="3"/>
  <c r="U4" i="3" s="1"/>
  <c r="V4" i="3" l="1"/>
  <c r="W4" i="3" s="1"/>
  <c r="U27" i="3"/>
  <c r="X4" i="3" l="1"/>
  <c r="U5" i="3" s="1"/>
  <c r="U28" i="3"/>
  <c r="V5" i="3" l="1"/>
  <c r="W5" i="3" s="1"/>
  <c r="U29" i="3"/>
  <c r="X5" i="3" l="1"/>
  <c r="U6" i="3" s="1"/>
  <c r="U30" i="3"/>
  <c r="V6" i="3" l="1"/>
  <c r="W6" i="3" s="1"/>
  <c r="U31" i="3"/>
  <c r="X6" i="3" l="1"/>
  <c r="U7" i="3" s="1"/>
  <c r="U32" i="3"/>
  <c r="U33" i="3" l="1"/>
  <c r="V7" i="3"/>
  <c r="W7" i="3" s="1"/>
  <c r="U34" i="3" l="1"/>
  <c r="X7" i="3"/>
  <c r="U8" i="3" s="1"/>
  <c r="U35" i="3" l="1"/>
  <c r="V8" i="3"/>
  <c r="W8" i="3" s="1"/>
  <c r="U36" i="3" l="1"/>
  <c r="X8" i="3"/>
  <c r="U9" i="3" s="1"/>
  <c r="U37" i="3" l="1"/>
  <c r="V9" i="3"/>
  <c r="W9" i="3" s="1"/>
  <c r="X9" i="3" l="1"/>
  <c r="U10" i="3" s="1"/>
  <c r="U38" i="3"/>
  <c r="V10" i="3" l="1"/>
  <c r="W10" i="3" s="1"/>
  <c r="U39" i="3"/>
  <c r="X10" i="3" l="1"/>
  <c r="U11" i="3" s="1"/>
  <c r="U40" i="3"/>
  <c r="U41" i="3" l="1"/>
  <c r="V11" i="3"/>
  <c r="W11" i="3" s="1"/>
  <c r="X11" i="3" l="1"/>
  <c r="U12" i="3" s="1"/>
  <c r="U42" i="3"/>
  <c r="V12" i="3" l="1"/>
  <c r="W12" i="3" s="1"/>
  <c r="U43" i="3"/>
  <c r="X12" i="3" l="1"/>
  <c r="U13" i="3" s="1"/>
  <c r="U44" i="3"/>
  <c r="U45" i="3" l="1"/>
  <c r="V13" i="3"/>
  <c r="W13" i="3" s="1"/>
  <c r="U46" i="3" l="1"/>
  <c r="X13" i="3"/>
  <c r="U14" i="3" s="1"/>
  <c r="U47" i="3" l="1"/>
  <c r="V14" i="3"/>
  <c r="W14" i="3" s="1"/>
  <c r="U48" i="3" l="1"/>
  <c r="X1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C3" authorId="0" shapeId="0" xr:uid="{6C5509F3-620A-4C43-A44A-1C7A3AC4E2B8}">
      <text>
        <r>
          <rPr>
            <sz val="8"/>
            <color indexed="8"/>
            <rFont val="Tahoma"/>
            <family val="2"/>
          </rPr>
          <t xml:space="preserve">Si vous n'avez pas inséré un logo dans votre modèle de facture personnalisé, cette zone n'apparaîtra pas sur vos impressions. </t>
        </r>
      </text>
    </comment>
    <comment ref="L24" authorId="0" shapeId="0" xr:uid="{E771C60D-CD94-46A3-B87E-665A87A82E2F}">
      <text>
        <r>
          <rPr>
            <sz val="8"/>
            <color indexed="8"/>
            <rFont val="Tahoma"/>
            <family val="2"/>
          </rPr>
          <t xml:space="preserve">Les cellules ombrées contiennent des formules qui sont automatiquement calculées par Microsoft Excel. Ne tapez aucune information à l'intérieur de celles-ci. </t>
        </r>
      </text>
    </comment>
    <comment ref="D49" authorId="0" shapeId="0" xr:uid="{9A9B669B-F3E9-4839-8E6B-9964EC605AB5}">
      <text>
        <r>
          <rPr>
            <sz val="8"/>
            <color indexed="8"/>
            <rFont val="Tahoma"/>
            <family val="2"/>
          </rPr>
          <t xml:space="preserve">DETAILS DE PAIEMENT
Sélectionnez une option de paiement. Si vous choisissez Carte de crédit, sélectionnez le type de carte et tapez l'information correspondante. </t>
        </r>
      </text>
    </comment>
    <comment ref="D64" authorId="0" shapeId="0" xr:uid="{960BD53B-F572-42F9-A53E-FADCC22CAE98}">
      <text>
        <r>
          <rPr>
            <sz val="8"/>
            <color indexed="8"/>
            <rFont val="Tahoma"/>
            <family val="2"/>
          </rPr>
          <t>DERNIERES INFORMATIONS
Tapez un message pour vos clients (Slogan de la société, rapport de mission, remerciements, etc).  Si vous ne voulez pas en inclure sur vos feuilles d'impression, cliquez sur Dernières informations et supprimez le texte "Dernières informations".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C3" authorId="0" shapeId="0" xr:uid="{650DC52F-CFEF-407C-B5AC-0AB7D543BE3A}">
      <text>
        <r>
          <rPr>
            <sz val="8"/>
            <color indexed="8"/>
            <rFont val="Tahoma"/>
            <family val="2"/>
          </rPr>
          <t xml:space="preserve">Si vous n'avez pas inséré un logo dans votre modèle de facture personnalisé, cette zone n'apparaîtra pas sur vos impressions. </t>
        </r>
      </text>
    </comment>
    <comment ref="L24" authorId="0" shapeId="0" xr:uid="{ACEEFEE3-9C35-4BCE-876D-3C38BC3EBA59}">
      <text>
        <r>
          <rPr>
            <sz val="8"/>
            <color indexed="8"/>
            <rFont val="Tahoma"/>
            <family val="2"/>
          </rPr>
          <t xml:space="preserve">Les cellules ombrées contiennent des formules qui sont automatiquement calculées par Microsoft Excel. Ne tapez aucune information à l'intérieur de celles-ci. </t>
        </r>
      </text>
    </comment>
    <comment ref="D49" authorId="0" shapeId="0" xr:uid="{639C34FA-2202-41AD-9963-E07A113F6BEC}">
      <text>
        <r>
          <rPr>
            <sz val="8"/>
            <color indexed="8"/>
            <rFont val="Tahoma"/>
            <family val="2"/>
          </rPr>
          <t xml:space="preserve">DETAILS DE PAIEMENT
Sélectionnez une option de paiement. Si vous choisissez Carte de crédit, sélectionnez le type de carte et tapez l'information correspondante. </t>
        </r>
      </text>
    </comment>
    <comment ref="D64" authorId="0" shapeId="0" xr:uid="{FF7EF084-DFF3-4D79-82D7-7223F66AF84D}">
      <text>
        <r>
          <rPr>
            <sz val="8"/>
            <color indexed="8"/>
            <rFont val="Tahoma"/>
            <family val="2"/>
          </rPr>
          <t>DERNIERES INFORMATIONS
Tapez un message pour vos clients (Slogan de la société, rapport de mission, remerciements, etc).  Si vous ne voulez pas en inclure sur vos feuilles d'impression, cliquez sur Dernières informations et supprimez le texte "Dernières informations".</t>
        </r>
      </text>
    </comment>
  </commentList>
</comments>
</file>

<file path=xl/sharedStrings.xml><?xml version="1.0" encoding="utf-8"?>
<sst xmlns="http://schemas.openxmlformats.org/spreadsheetml/2006/main" count="593" uniqueCount="364">
  <si>
    <t>Date du transport</t>
  </si>
  <si>
    <t>Clients</t>
  </si>
  <si>
    <t>Hommes de service</t>
  </si>
  <si>
    <t>Total</t>
  </si>
  <si>
    <t>Taux horaire</t>
  </si>
  <si>
    <t>Prochaine facture</t>
  </si>
  <si>
    <t>Saisie "Facture"</t>
  </si>
  <si>
    <t>Prix Client</t>
  </si>
  <si>
    <t>Nombre de kilomètres</t>
  </si>
  <si>
    <t>Parcourt</t>
  </si>
  <si>
    <t>Tarif / Kilomètre</t>
  </si>
  <si>
    <t>Saisie "Paye"</t>
  </si>
  <si>
    <t>À Votre Service Funéraire</t>
  </si>
  <si>
    <t>KILOMÉTRAGE</t>
  </si>
  <si>
    <t>ETAPE 1 / 5
Hommes de service</t>
  </si>
  <si>
    <t>Titre</t>
  </si>
  <si>
    <t>Prénom</t>
  </si>
  <si>
    <t>Nom</t>
  </si>
  <si>
    <t>Adresse</t>
  </si>
  <si>
    <t>Ville</t>
  </si>
  <si>
    <t>Référence</t>
  </si>
  <si>
    <t>ETAPE 2 / 5
Clients</t>
  </si>
  <si>
    <t>Code postal</t>
  </si>
  <si>
    <t>Code facture
(1 ou 2)</t>
  </si>
  <si>
    <t>ETAPE 3 / 5
Montants annuels maximaux</t>
  </si>
  <si>
    <t>Ces montants ne peuvent plus être modifiés en cours d'année</t>
  </si>
  <si>
    <r>
      <rPr>
        <b/>
        <sz val="16"/>
        <color indexed="8"/>
        <rFont val="Calibri"/>
        <family val="2"/>
      </rPr>
      <t xml:space="preserve">ETAPE 4 / 5
</t>
    </r>
    <r>
      <rPr>
        <b/>
        <u/>
        <sz val="16"/>
        <color indexed="8"/>
        <rFont val="Calibri"/>
        <family val="2"/>
      </rPr>
      <t>Codes</t>
    </r>
    <r>
      <rPr>
        <b/>
        <sz val="16"/>
        <color indexed="8"/>
        <rFont val="Calibri"/>
        <family val="2"/>
      </rPr>
      <t xml:space="preserve"> pour impôts fédéraux et provinciaux</t>
    </r>
  </si>
  <si>
    <t>CODE
Impôt fédéral</t>
  </si>
  <si>
    <t>CODE
Impôt provincial</t>
  </si>
  <si>
    <t>Code correspondant spécial "Excel" (Fédéral)</t>
  </si>
  <si>
    <t>Code correspondant spécial "Excel" (Provincial)</t>
  </si>
  <si>
    <t>Explications ci-dessous</t>
  </si>
  <si>
    <r>
      <rPr>
        <b/>
        <sz val="16"/>
        <color indexed="8"/>
        <rFont val="Calibri"/>
        <family val="2"/>
      </rPr>
      <t xml:space="preserve">ETAPE 5 / 5
</t>
    </r>
    <r>
      <rPr>
        <b/>
        <u/>
        <sz val="16"/>
        <color indexed="8"/>
        <rFont val="Calibri"/>
        <family val="2"/>
      </rPr>
      <t>Prix au kilomètre</t>
    </r>
  </si>
  <si>
    <t>Des tarifs spéciaux peuvent être ajoutés dans les colonnes AF et AG. Ils servent à la cellule B6 de la feuille "Saisie". Si ces tarifs sont modifiés en cours d'année, seuls les nouvelles saisies sont influencées.</t>
  </si>
  <si>
    <t>Monsieur</t>
  </si>
  <si>
    <t>Denis</t>
  </si>
  <si>
    <t>Mason</t>
  </si>
  <si>
    <t>Denis M</t>
  </si>
  <si>
    <t>Complexe funéraire J. A. Guilbault inc.</t>
  </si>
  <si>
    <t>5359, boul. St-Michel</t>
  </si>
  <si>
    <t>Montréal, (Québec)</t>
  </si>
  <si>
    <t>H1Y 2C8</t>
  </si>
  <si>
    <t>JAG</t>
  </si>
  <si>
    <t>Employés</t>
  </si>
  <si>
    <t>Employeurs</t>
  </si>
  <si>
    <t>A</t>
  </si>
  <si>
    <t>Pour l'impôt fédéral</t>
  </si>
  <si>
    <t>Coroner</t>
  </si>
  <si>
    <t>Jonathan</t>
  </si>
  <si>
    <t>Boulanger</t>
  </si>
  <si>
    <t>Jonathan B</t>
  </si>
  <si>
    <t>Rideau Funeral Home</t>
  </si>
  <si>
    <t>4275, boulevard des Sources</t>
  </si>
  <si>
    <t>Dollard-des-Ormeaux, (Québec)</t>
  </si>
  <si>
    <t xml:space="preserve">H9B 2A6 </t>
  </si>
  <si>
    <t>Rideau</t>
  </si>
  <si>
    <t xml:space="preserve">A-E </t>
  </si>
  <si>
    <t>La colonne "0" correspond au code 2 (2ème colonne)</t>
  </si>
  <si>
    <t>Tarif spécial</t>
  </si>
  <si>
    <t>Stéphane</t>
  </si>
  <si>
    <t>Durvis</t>
  </si>
  <si>
    <t>S Durvis</t>
  </si>
  <si>
    <t>Résidence funéraire JJ Cardinal inc. / Att : Julie Cardinal</t>
  </si>
  <si>
    <t>2125 Rue Notre Dame</t>
  </si>
  <si>
    <t>Lachine, (Québec)</t>
  </si>
  <si>
    <t>H8S 2G5</t>
  </si>
  <si>
    <t>JJ C   Lachine</t>
  </si>
  <si>
    <t>RRQ</t>
  </si>
  <si>
    <t>la colonne "1" au code 3</t>
  </si>
  <si>
    <t>Thomas</t>
  </si>
  <si>
    <t>S Thomas</t>
  </si>
  <si>
    <t>Urgel Bourgie / Athos Centre Opérationnel de l'Est</t>
  </si>
  <si>
    <t xml:space="preserve">9101 Boul. Louis H. La Fontaine </t>
  </si>
  <si>
    <t xml:space="preserve">Anjou, (Québec) </t>
  </si>
  <si>
    <t xml:space="preserve">H1J 1Z1 </t>
  </si>
  <si>
    <t>UB Anjou</t>
  </si>
  <si>
    <t>RQAP</t>
  </si>
  <si>
    <t>etc. ………...</t>
  </si>
  <si>
    <t>Stépahne</t>
  </si>
  <si>
    <t>Monette</t>
  </si>
  <si>
    <t>S Monette</t>
  </si>
  <si>
    <t>Salon funéraire Daniel Caron</t>
  </si>
  <si>
    <t>353 Av. Chapleau</t>
  </si>
  <si>
    <t xml:space="preserve">Saint-Pascal, (Québec) </t>
  </si>
  <si>
    <t>G0L 3Y0</t>
  </si>
  <si>
    <t>D Caron</t>
  </si>
  <si>
    <t>CNT</t>
  </si>
  <si>
    <t>la colonne "10" correspond au code 12 (12ème colonne)</t>
  </si>
  <si>
    <t xml:space="preserve">Madame </t>
  </si>
  <si>
    <t>Josée</t>
  </si>
  <si>
    <t>Joly</t>
  </si>
  <si>
    <t>Josée J</t>
  </si>
  <si>
    <t>Paperman &amp; Sons inc. / Att : Catherine Newbury</t>
  </si>
  <si>
    <t>3888, rue Jean Talon Ouest</t>
  </si>
  <si>
    <t>H3R 2G8</t>
  </si>
  <si>
    <t>Paperman</t>
  </si>
  <si>
    <t>Pierre</t>
  </si>
  <si>
    <t>Létourneau</t>
  </si>
  <si>
    <t>Pierre L</t>
  </si>
  <si>
    <t>Maison Funéraire Roussin inc.</t>
  </si>
  <si>
    <t>12, avenue St-Charles</t>
  </si>
  <si>
    <t>Vaudreuil-Dorion, (Québec)</t>
  </si>
  <si>
    <t>J7V 2K4</t>
  </si>
  <si>
    <t>Roussin</t>
  </si>
  <si>
    <t xml:space="preserve">Sébastien </t>
  </si>
  <si>
    <t>Brissson</t>
  </si>
  <si>
    <t>Sébatien B</t>
  </si>
  <si>
    <t>Bureau du Coroner / Att : Comptabilité</t>
  </si>
  <si>
    <t>2875, boul. Laurier - Edifice Delta 2 - Bur. #390</t>
  </si>
  <si>
    <t>Ste-Foy, (Québec)</t>
  </si>
  <si>
    <t>G1V 5B1</t>
  </si>
  <si>
    <t>Alex</t>
  </si>
  <si>
    <t>Bravo</t>
  </si>
  <si>
    <t>Alex B</t>
  </si>
  <si>
    <t>Résidence Funéraire F. Aubry &amp; Fils inc.</t>
  </si>
  <si>
    <t xml:space="preserve">52 Rue Saint-Jean-Baptiste Est </t>
  </si>
  <si>
    <t xml:space="preserve">Rigaud, (Québec) </t>
  </si>
  <si>
    <t>J0P 1P0</t>
  </si>
  <si>
    <t>Aubry</t>
  </si>
  <si>
    <t xml:space="preserve">Raphaël </t>
  </si>
  <si>
    <t>Mayoyo</t>
  </si>
  <si>
    <t>Raphaël M</t>
  </si>
  <si>
    <t>Groupe Cléo / Att : Joseph Paperman</t>
  </si>
  <si>
    <t>5067 Blvd. De Maisonneuve Ouest</t>
  </si>
  <si>
    <t>H4A 1Y9</t>
  </si>
  <si>
    <t>Groupe Cléo</t>
  </si>
  <si>
    <t>Pour l'impôt provincial</t>
  </si>
  <si>
    <t>Patrick</t>
  </si>
  <si>
    <t>Lambert Black</t>
  </si>
  <si>
    <t>Patrick LB</t>
  </si>
  <si>
    <t>Héma-Québec / Att : Manon Savard – Compte à payer</t>
  </si>
  <si>
    <t>4045 Boulevard Cote Vertu Ouest</t>
  </si>
  <si>
    <t xml:space="preserve">Saint-Laurent, Québec </t>
  </si>
  <si>
    <t>H4R 2W7</t>
  </si>
  <si>
    <t>Héma-Québec</t>
  </si>
  <si>
    <t>Jeffrey</t>
  </si>
  <si>
    <t>Rajotte</t>
  </si>
  <si>
    <t>Jeffrey R</t>
  </si>
  <si>
    <t xml:space="preserve">Résidence funéraire JC Cardinal inc. / Att : Jean-Charles </t>
  </si>
  <si>
    <t>560 ch. Bord-du-Lac</t>
  </si>
  <si>
    <t>Dorval, (Québec)</t>
  </si>
  <si>
    <t>H9S 2B3</t>
  </si>
  <si>
    <t>JJ C   Dorval</t>
  </si>
  <si>
    <t>la colonne "A" au code 3</t>
  </si>
  <si>
    <t>Francois</t>
  </si>
  <si>
    <t>Guérin</t>
  </si>
  <si>
    <t>Francois G</t>
  </si>
  <si>
    <t>Salon funéraire Jean-Guy Rioux</t>
  </si>
  <si>
    <t xml:space="preserve">30 Rue Notre Dame Ouest </t>
  </si>
  <si>
    <t>Trois-Pistoles, (Québec)</t>
  </si>
  <si>
    <t>G0L 4K0</t>
  </si>
  <si>
    <t>JG Rioux</t>
  </si>
  <si>
    <t>Karl</t>
  </si>
  <si>
    <t>Desa</t>
  </si>
  <si>
    <t>Karl D</t>
  </si>
  <si>
    <t>MacKinnon &amp; Bowes Limited</t>
  </si>
  <si>
    <t>162 Wicksteed Ave</t>
  </si>
  <si>
    <t>East York, (Ontario)</t>
  </si>
  <si>
    <t>M4G 2B6</t>
  </si>
  <si>
    <t>MacKinon</t>
  </si>
  <si>
    <t>la colonne "N" au code 16</t>
  </si>
  <si>
    <t>Youssouf</t>
  </si>
  <si>
    <t>Kamagate</t>
  </si>
  <si>
    <t>Youssouf K</t>
  </si>
  <si>
    <t>Maison Funéraire Signature inc. / Att : Patsy Haché</t>
  </si>
  <si>
    <t>12 Av. Saint-Charles</t>
  </si>
  <si>
    <t>MF Signature</t>
  </si>
  <si>
    <t>la colonne "Y" au code 17</t>
  </si>
  <si>
    <t>Mathis</t>
  </si>
  <si>
    <t>Gauthier</t>
  </si>
  <si>
    <t>Mathis G</t>
  </si>
  <si>
    <t>Voluntas Commémoration</t>
  </si>
  <si>
    <t>4695 Boul. Saint-Jean</t>
  </si>
  <si>
    <t xml:space="preserve">Dollard-des-Ormeaux, (Québec) </t>
  </si>
  <si>
    <t>H9H 2A7</t>
  </si>
  <si>
    <t>Voluntas</t>
  </si>
  <si>
    <t>la colonne "Z" au code 18 (18 ème colonne)</t>
  </si>
  <si>
    <t>Mathieu</t>
  </si>
  <si>
    <t>Perron</t>
  </si>
  <si>
    <t>Mathieu P</t>
  </si>
  <si>
    <t>Centre Islamique du Québec</t>
  </si>
  <si>
    <t>2520 Chemin Laval</t>
  </si>
  <si>
    <t>Saint-Laurent, Québec</t>
  </si>
  <si>
    <t>H4L 3A1</t>
  </si>
  <si>
    <t>C Islamique</t>
  </si>
  <si>
    <t>Autre</t>
  </si>
  <si>
    <t>Aucune taxe</t>
  </si>
  <si>
    <t>S'il ne faut retenir aucune taxe, indiquer "Aucune taxe" dans les colonnes Y et Z</t>
  </si>
  <si>
    <t>Périodes</t>
  </si>
  <si>
    <t>Année</t>
  </si>
  <si>
    <t>L'adresse du répertoir sera inscrite en Z1, à laisser vide dans le fichier de base</t>
  </si>
  <si>
    <t>Laisser vide ci-devant pour l'inscription du nom du nouveau fichier annuel</t>
  </si>
  <si>
    <t>Payes 1 &amp; 2</t>
  </si>
  <si>
    <t>Payes 3 &amp; 4</t>
  </si>
  <si>
    <t>Payes 5 &amp; 6</t>
  </si>
  <si>
    <t>Payes 7 &amp; 8</t>
  </si>
  <si>
    <t>Payes 9 &amp; 10</t>
  </si>
  <si>
    <t>Payes 11 &amp; 12</t>
  </si>
  <si>
    <t>Payes 13 &amp; 14</t>
  </si>
  <si>
    <t>Payes 15 &amp; 16</t>
  </si>
  <si>
    <t>Payes 17 &amp; 18</t>
  </si>
  <si>
    <t>Payes 19 &amp; 20</t>
  </si>
  <si>
    <t>Payes 21 &amp; 22</t>
  </si>
  <si>
    <t>Payes 23 &amp; 24</t>
  </si>
  <si>
    <t>Payes 25 &amp; 26</t>
  </si>
  <si>
    <t>Pâques</t>
  </si>
  <si>
    <t>Le jour de Pâques est un dimanche situé à des dates variables du calendrier grégorien comprises entre le 22 mars et le 25 avril.</t>
  </si>
  <si>
    <r>
      <rPr>
        <b/>
        <sz val="11"/>
        <color indexed="8"/>
        <rFont val="Calibri"/>
        <family val="2"/>
      </rPr>
      <t>Liste_Quinzaines</t>
    </r>
    <r>
      <rPr>
        <sz val="11"/>
        <color indexed="8"/>
        <rFont val="Calibri"/>
        <family val="2"/>
      </rPr>
      <t xml:space="preserve"> (pour UserForm "Impression des fiches de paye")</t>
    </r>
  </si>
  <si>
    <t xml:space="preserve">Liste_Mois </t>
  </si>
  <si>
    <t>Janvier</t>
  </si>
  <si>
    <t>Février</t>
  </si>
  <si>
    <t>Mars</t>
  </si>
  <si>
    <t>Avril</t>
  </si>
  <si>
    <t>Mai</t>
  </si>
  <si>
    <t>Juin</t>
  </si>
  <si>
    <t>Juillet</t>
  </si>
  <si>
    <t>Août</t>
  </si>
  <si>
    <t>Septembre</t>
  </si>
  <si>
    <t>Octobre</t>
  </si>
  <si>
    <t>Novembre</t>
  </si>
  <si>
    <t>Décembre</t>
  </si>
  <si>
    <t>Facturation de l'année précédente déclarée non encore terminée</t>
  </si>
  <si>
    <r>
      <rPr>
        <sz val="11"/>
        <color indexed="8"/>
        <rFont val="Calibri"/>
        <family val="2"/>
      </rPr>
      <t xml:space="preserve"> 535</t>
    </r>
    <r>
      <rPr>
        <b/>
        <sz val="11"/>
        <color indexed="8"/>
        <rFont val="Calibri"/>
        <family val="2"/>
      </rPr>
      <t>9, boul. St-Michel</t>
    </r>
  </si>
  <si>
    <t xml:space="preserve">        Montré</t>
  </si>
  <si>
    <t>MATRICE</t>
  </si>
  <si>
    <t xml:space="preserve">  </t>
  </si>
  <si>
    <r>
      <rPr>
        <b/>
        <sz val="12"/>
        <rFont val="Arial"/>
        <family val="2"/>
      </rPr>
      <t xml:space="preserve">   Facture </t>
    </r>
    <r>
      <rPr>
        <b/>
        <sz val="9"/>
        <rFont val="Arial"/>
        <family val="2"/>
      </rPr>
      <t>no.</t>
    </r>
    <r>
      <rPr>
        <b/>
        <sz val="12"/>
        <rFont val="Arial"/>
        <family val="2"/>
      </rPr>
      <t xml:space="preserve"> </t>
    </r>
    <r>
      <rPr>
        <b/>
        <sz val="12"/>
        <color indexed="10"/>
        <rFont val="Arial"/>
        <family val="2"/>
      </rPr>
      <t>0000</t>
    </r>
  </si>
  <si>
    <t>Nom_client</t>
  </si>
  <si>
    <t>Adresse_client</t>
  </si>
  <si>
    <t xml:space="preserve">Date de facturation  </t>
  </si>
  <si>
    <t>Ville_client</t>
  </si>
  <si>
    <t>période du</t>
  </si>
  <si>
    <t>Code_postal_client</t>
  </si>
  <si>
    <t xml:space="preserve">au </t>
  </si>
  <si>
    <t>Date</t>
  </si>
  <si>
    <t>Description</t>
  </si>
  <si>
    <t>Montant</t>
  </si>
  <si>
    <t>Sous-total</t>
  </si>
  <si>
    <t>TPS 7%</t>
  </si>
  <si>
    <t>Comptant</t>
  </si>
  <si>
    <t>Taxes</t>
  </si>
  <si>
    <t>TPS 5%</t>
  </si>
  <si>
    <t>Chèque</t>
  </si>
  <si>
    <t>TVQ 7,5%</t>
  </si>
  <si>
    <t>TVQ 9,975%</t>
  </si>
  <si>
    <t>Carte de crédit</t>
  </si>
  <si>
    <t xml:space="preserve"> </t>
  </si>
  <si>
    <t>N°</t>
  </si>
  <si>
    <t>Date d'expiration</t>
  </si>
  <si>
    <t>Paiement reçu le :</t>
  </si>
  <si>
    <t>Récapitulatif trimestrielle des factures</t>
  </si>
  <si>
    <t>#1</t>
  </si>
  <si>
    <t>TPS</t>
  </si>
  <si>
    <t>TVQ</t>
  </si>
  <si>
    <t>1er trimestre</t>
  </si>
  <si>
    <t>2ème trimestre</t>
  </si>
  <si>
    <t>3ème trimestre</t>
  </si>
  <si>
    <t>4ème trimestre</t>
  </si>
  <si>
    <t>Total annuel</t>
  </si>
  <si>
    <t>#2</t>
  </si>
  <si>
    <t>Récapitulatif des factures</t>
  </si>
  <si>
    <t>Homme de service</t>
  </si>
  <si>
    <t>Paye</t>
  </si>
  <si>
    <t>Déductions Employé</t>
  </si>
  <si>
    <t>Déductions Employeur</t>
  </si>
  <si>
    <t>Titre_Prénom_Nom</t>
  </si>
  <si>
    <t>Période</t>
  </si>
  <si>
    <t>Report des montants annuels maximaux "Employé"</t>
  </si>
  <si>
    <t>DATE</t>
  </si>
  <si>
    <t>DESCRIPTION</t>
  </si>
  <si>
    <t>MONTANT</t>
  </si>
  <si>
    <t xml:space="preserve">Pour cette </t>
  </si>
  <si>
    <t>Récapitulatif depuis</t>
  </si>
  <si>
    <t>période</t>
  </si>
  <si>
    <t>le début de l'année</t>
  </si>
  <si>
    <t>Salaire brut</t>
  </si>
  <si>
    <t>TOTAL Salaire brut</t>
  </si>
  <si>
    <t>Récapitulatif des "Déductions Employé" jusqu'à la période précédente</t>
  </si>
  <si>
    <t>Congé férié</t>
  </si>
  <si>
    <t>A-E</t>
  </si>
  <si>
    <t>Vacances prises</t>
  </si>
  <si>
    <t>FSS</t>
  </si>
  <si>
    <t>CSST</t>
  </si>
  <si>
    <t>Fédéral</t>
  </si>
  <si>
    <t>Divers 1</t>
  </si>
  <si>
    <t>Provincial</t>
  </si>
  <si>
    <t>Divers 2</t>
  </si>
  <si>
    <t>Fédéral supplémentaire</t>
  </si>
  <si>
    <t>Total des déductions</t>
  </si>
  <si>
    <t>Provincial supplémentaire</t>
  </si>
  <si>
    <t>Report des montants annuels maximaux "Employeur"</t>
  </si>
  <si>
    <t>Divers Employé 1</t>
  </si>
  <si>
    <t>Divers Employé 2</t>
  </si>
  <si>
    <t>Vacances accumulées 4%</t>
  </si>
  <si>
    <t>Salaire net</t>
  </si>
  <si>
    <t>Avance sur paye</t>
  </si>
  <si>
    <t>Montant du chèque</t>
  </si>
  <si>
    <t>Récapitulatif des "Déductions Employeur" jusqu'à la période précédente</t>
  </si>
  <si>
    <t>Code pour l'impôt fédéral (en M23)</t>
  </si>
  <si>
    <t>Code pour l'impôt provincial (en M24)</t>
  </si>
  <si>
    <t>Décompte Employé</t>
  </si>
  <si>
    <t>Décomte Employeur</t>
  </si>
  <si>
    <t>Féd. Sup.</t>
  </si>
  <si>
    <t>Prov. Sup.</t>
  </si>
  <si>
    <t>Total déduc- tions</t>
  </si>
  <si>
    <t>Avance</t>
  </si>
  <si>
    <t>Total déductions</t>
  </si>
  <si>
    <t>Vacances accumulés 4 %</t>
  </si>
  <si>
    <t>Paye 1</t>
  </si>
  <si>
    <t>Paye 2</t>
  </si>
  <si>
    <t>Paye 3</t>
  </si>
  <si>
    <t>Paye 4</t>
  </si>
  <si>
    <t>Paye 5</t>
  </si>
  <si>
    <t>Paye 6</t>
  </si>
  <si>
    <t>Paye 7</t>
  </si>
  <si>
    <t>Paye 8</t>
  </si>
  <si>
    <t>Paye 9</t>
  </si>
  <si>
    <t>Paye 10</t>
  </si>
  <si>
    <t>Paye 11</t>
  </si>
  <si>
    <t>Paye 12</t>
  </si>
  <si>
    <t>Paye 13</t>
  </si>
  <si>
    <t>Paye 14</t>
  </si>
  <si>
    <t>Paye 15</t>
  </si>
  <si>
    <t>Paye 16</t>
  </si>
  <si>
    <t>Paye 17</t>
  </si>
  <si>
    <t>Paye 18</t>
  </si>
  <si>
    <t>Paye 19</t>
  </si>
  <si>
    <t>Paye 20</t>
  </si>
  <si>
    <t>Paye 21</t>
  </si>
  <si>
    <t>Paye 22</t>
  </si>
  <si>
    <t>Paye 23</t>
  </si>
  <si>
    <t>Paye 24</t>
  </si>
  <si>
    <t>Paye 25</t>
  </si>
  <si>
    <t>Paye 26</t>
  </si>
  <si>
    <t>Récapitulatif mensuel DAS</t>
  </si>
  <si>
    <t>Mois / Année</t>
  </si>
  <si>
    <t>Employé</t>
  </si>
  <si>
    <t>Employeur</t>
  </si>
  <si>
    <t>TOTAL</t>
  </si>
  <si>
    <t>TOTAL DAS FÉDÉRAL</t>
  </si>
  <si>
    <t>Divers Employeur 1</t>
  </si>
  <si>
    <t>Divers Employeur 2</t>
  </si>
  <si>
    <t>TOTAL DAS PROVINCIAL</t>
  </si>
  <si>
    <t>De</t>
  </si>
  <si>
    <t>B</t>
  </si>
  <si>
    <t>C</t>
  </si>
  <si>
    <t>D</t>
  </si>
  <si>
    <t>E</t>
  </si>
  <si>
    <t>F</t>
  </si>
  <si>
    <t>G</t>
  </si>
  <si>
    <t>H</t>
  </si>
  <si>
    <t>I</t>
  </si>
  <si>
    <t>J</t>
  </si>
  <si>
    <t>K</t>
  </si>
  <si>
    <t>L</t>
  </si>
  <si>
    <t>M</t>
  </si>
  <si>
    <t>N</t>
  </si>
  <si>
    <t>W*</t>
  </si>
  <si>
    <t>Y*</t>
  </si>
  <si>
    <t>Z*</t>
  </si>
  <si>
    <t>DE</t>
  </si>
  <si>
    <t>Kevin</t>
  </si>
  <si>
    <t>Hamilton</t>
  </si>
  <si>
    <t>Kevin 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</si>
</sst>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_ * #,##0.00_)\ _$_ ;_ * \(#,##0.00&quot;) &quot;_$_ ;_ * \-??_)\ _$_ ;_ @_ "/>
    <numFmt numFmtId="165" formatCode="_(* #,##0.00_);_(* \(#,##0.00\);_(* \-??_);_(@_)"/>
    <numFmt numFmtId="166" formatCode="_ * #,##0.00_ ;_ * \-#,##0.00_ ;_ * \-??_ ;_ @_ "/>
    <numFmt numFmtId="167" formatCode="_ * #,##0.00_ \ [$$-C0C]_ ;_ * \-#,##0.00&quot;  &quot;[$$-C0C]_ ;_ * \-??_ \ [$$-C0C]_ ;_ @_ "/>
    <numFmt numFmtId="168" formatCode="0.0"/>
    <numFmt numFmtId="169" formatCode="0&quot; km&quot;"/>
    <numFmt numFmtId="170" formatCode="_-[$$-1009]* #,##0.00_-;\-[$$-1009]* #,##0.00_-;_-[$$-1009]* \-??_-;_-@_-"/>
    <numFmt numFmtId="171" formatCode="_ * #,##0_ ;_ * \-#,##0_ ;_ * \-??_ ;_ @_ "/>
    <numFmt numFmtId="172" formatCode="dd/mm/yyyy;@"/>
    <numFmt numFmtId="173" formatCode=";;;"/>
    <numFmt numFmtId="174" formatCode="0\ %"/>
    <numFmt numFmtId="175" formatCode="mm/yy"/>
  </numFmts>
  <fonts count="47" x14ac:knownFonts="1">
    <font>
      <sz val="11"/>
      <color indexed="8"/>
      <name val="Calibri"/>
      <family val="2"/>
    </font>
    <font>
      <sz val="11"/>
      <color indexed="9"/>
      <name val="Calibri"/>
      <family val="2"/>
    </font>
    <font>
      <b/>
      <sz val="11"/>
      <color indexed="63"/>
      <name val="Calibri"/>
      <family val="2"/>
    </font>
    <font>
      <b/>
      <sz val="11"/>
      <color indexed="52"/>
      <name val="Calibri"/>
      <family val="2"/>
    </font>
    <font>
      <sz val="11"/>
      <color indexed="62"/>
      <name val="Calibri"/>
      <family val="2"/>
    </font>
    <font>
      <b/>
      <sz val="11"/>
      <color indexed="8"/>
      <name val="Calibri"/>
      <family val="2"/>
    </font>
    <font>
      <i/>
      <sz val="11"/>
      <color indexed="23"/>
      <name val="Calibri"/>
      <family val="2"/>
    </font>
    <font>
      <sz val="11"/>
      <color indexed="17"/>
      <name val="Calibri"/>
      <family val="2"/>
    </font>
    <font>
      <sz val="11"/>
      <color indexed="60"/>
      <name val="Calibri"/>
      <family val="2"/>
    </font>
    <font>
      <sz val="10"/>
      <name val="Arial"/>
      <family val="2"/>
    </font>
    <font>
      <u/>
      <sz val="11"/>
      <color indexed="12"/>
      <name val="Calibri"/>
      <family val="2"/>
    </font>
    <font>
      <b/>
      <sz val="10"/>
      <color indexed="22"/>
      <name val="Calibri"/>
      <family val="2"/>
    </font>
    <font>
      <b/>
      <sz val="16"/>
      <color indexed="8"/>
      <name val="Calibri"/>
      <family val="2"/>
    </font>
    <font>
      <b/>
      <sz val="16"/>
      <color indexed="10"/>
      <name val="Calibri"/>
      <family val="2"/>
    </font>
    <font>
      <b/>
      <u/>
      <sz val="16"/>
      <color indexed="8"/>
      <name val="Calibri"/>
      <family val="2"/>
    </font>
    <font>
      <b/>
      <sz val="12"/>
      <color indexed="10"/>
      <name val="Calibri"/>
      <family val="2"/>
    </font>
    <font>
      <b/>
      <sz val="10"/>
      <color indexed="8"/>
      <name val="Arial"/>
      <family val="2"/>
    </font>
    <font>
      <sz val="10"/>
      <color indexed="8"/>
      <name val="Arial"/>
      <family val="2"/>
    </font>
    <font>
      <b/>
      <sz val="9"/>
      <color indexed="8"/>
      <name val="Calibri"/>
      <family val="2"/>
    </font>
    <font>
      <sz val="10"/>
      <color indexed="8"/>
      <name val="Arial"/>
      <family val="2"/>
      <charset val="1"/>
    </font>
    <font>
      <sz val="9"/>
      <color indexed="8"/>
      <name val="Calibri"/>
      <family val="2"/>
    </font>
    <font>
      <sz val="11"/>
      <color indexed="10"/>
      <name val="Calibri"/>
      <family val="2"/>
    </font>
    <font>
      <sz val="8"/>
      <color indexed="8"/>
      <name val="Calibri"/>
      <family val="2"/>
    </font>
    <font>
      <sz val="10"/>
      <color indexed="58"/>
      <name val="Arial"/>
      <family val="2"/>
    </font>
    <font>
      <b/>
      <sz val="10"/>
      <name val="Arial"/>
      <family val="2"/>
    </font>
    <font>
      <b/>
      <sz val="10"/>
      <color indexed="10"/>
      <name val="System"/>
      <family val="2"/>
    </font>
    <font>
      <b/>
      <i/>
      <sz val="14"/>
      <name val="Arial"/>
      <family val="2"/>
    </font>
    <font>
      <b/>
      <sz val="10"/>
      <color indexed="10"/>
      <name val="Arial"/>
      <family val="2"/>
    </font>
    <font>
      <b/>
      <sz val="12"/>
      <name val="Arial"/>
      <family val="2"/>
    </font>
    <font>
      <b/>
      <sz val="12"/>
      <color indexed="10"/>
      <name val="Arial"/>
      <family val="2"/>
    </font>
    <font>
      <b/>
      <sz val="9"/>
      <name val="Arial"/>
      <family val="2"/>
    </font>
    <font>
      <sz val="5"/>
      <name val="Arial"/>
      <family val="2"/>
    </font>
    <font>
      <i/>
      <sz val="10"/>
      <name val="Arial"/>
      <family val="2"/>
    </font>
    <font>
      <sz val="8"/>
      <color indexed="8"/>
      <name val="Tahoma"/>
      <family val="2"/>
    </font>
    <font>
      <sz val="20"/>
      <color indexed="8"/>
      <name val="Calibri"/>
      <family val="2"/>
    </font>
    <font>
      <b/>
      <sz val="12"/>
      <color indexed="8"/>
      <name val="Calibri"/>
      <family val="2"/>
    </font>
    <font>
      <b/>
      <sz val="11"/>
      <color indexed="10"/>
      <name val="Calibri"/>
      <family val="2"/>
    </font>
    <font>
      <sz val="10"/>
      <color indexed="8"/>
      <name val="Calibri"/>
      <family val="2"/>
    </font>
    <font>
      <b/>
      <sz val="10"/>
      <name val="Georgia"/>
      <family val="1"/>
    </font>
    <font>
      <sz val="10"/>
      <name val="Georgia"/>
      <family val="1"/>
    </font>
    <font>
      <b/>
      <sz val="12"/>
      <color indexed="8"/>
      <name val="Arial"/>
      <family val="2"/>
    </font>
    <font>
      <b/>
      <sz val="10"/>
      <color indexed="8"/>
      <name val="Calibri"/>
      <family val="2"/>
    </font>
    <font>
      <sz val="7"/>
      <color indexed="8"/>
      <name val="Calibri"/>
      <family val="2"/>
    </font>
    <font>
      <b/>
      <sz val="8"/>
      <color indexed="8"/>
      <name val="Calibri"/>
      <family val="2"/>
    </font>
    <font>
      <sz val="14"/>
      <name val="Calibri"/>
      <family val="2"/>
    </font>
    <font>
      <sz val="11"/>
      <color indexed="8"/>
      <name val="Calibri"/>
      <family val="2"/>
    </font>
    <font>
      <sz val="11"/>
      <color rgb="FF000000"/>
      <name val="Calibri"/>
      <family val="2"/>
    </font>
  </fonts>
  <fills count="24">
    <fill>
      <patternFill patternType="none"/>
    </fill>
    <fill>
      <patternFill patternType="gray125"/>
    </fill>
    <fill>
      <patternFill patternType="solid">
        <fgColor indexed="31"/>
        <bgColor indexed="26"/>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2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43"/>
        <bgColor indexed="42"/>
      </patternFill>
    </fill>
    <fill>
      <patternFill patternType="solid">
        <fgColor indexed="58"/>
        <bgColor indexed="59"/>
      </patternFill>
    </fill>
    <fill>
      <patternFill patternType="solid">
        <fgColor indexed="18"/>
        <bgColor indexed="32"/>
      </patternFill>
    </fill>
    <fill>
      <patternFill patternType="solid">
        <fgColor indexed="26"/>
        <bgColor indexed="41"/>
      </patternFill>
    </fill>
    <fill>
      <patternFill patternType="solid">
        <fgColor indexed="41"/>
        <bgColor indexed="26"/>
      </patternFill>
    </fill>
    <fill>
      <patternFill patternType="solid">
        <fgColor indexed="9"/>
        <bgColor indexed="41"/>
      </patternFill>
    </fill>
    <fill>
      <patternFill patternType="solid">
        <fgColor indexed="55"/>
        <bgColor indexed="23"/>
      </patternFill>
    </fill>
  </fills>
  <borders count="93">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style="thin">
        <color indexed="8"/>
      </right>
      <top/>
      <bottom/>
      <diagonal/>
    </border>
    <border>
      <left style="thin">
        <color indexed="8"/>
      </left>
      <right/>
      <top/>
      <bottom/>
      <diagonal/>
    </border>
    <border>
      <left style="hair">
        <color indexed="8"/>
      </left>
      <right style="hair">
        <color indexed="8"/>
      </right>
      <top style="hair">
        <color indexed="8"/>
      </top>
      <bottom style="hair">
        <color indexed="8"/>
      </bottom>
      <diagonal/>
    </border>
    <border>
      <left/>
      <right style="medium">
        <color indexed="8"/>
      </right>
      <top style="medium">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style="medium">
        <color indexed="8"/>
      </right>
      <top/>
      <bottom/>
      <diagonal/>
    </border>
    <border>
      <left/>
      <right style="medium">
        <color indexed="8"/>
      </right>
      <top/>
      <bottom style="medium">
        <color indexed="8"/>
      </bottom>
      <diagonal/>
    </border>
    <border>
      <left style="thin">
        <color indexed="8"/>
      </left>
      <right style="thin">
        <color indexed="8"/>
      </right>
      <top/>
      <bottom/>
      <diagonal/>
    </border>
    <border>
      <left style="hair">
        <color indexed="8"/>
      </left>
      <right/>
      <top style="hair">
        <color indexed="8"/>
      </top>
      <bottom style="hair">
        <color indexed="8"/>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ck">
        <color indexed="22"/>
      </left>
      <right/>
      <top style="thick">
        <color indexed="22"/>
      </top>
      <bottom/>
      <diagonal/>
    </border>
    <border>
      <left/>
      <right/>
      <top style="thick">
        <color indexed="22"/>
      </top>
      <bottom/>
      <diagonal/>
    </border>
    <border>
      <left/>
      <right style="thick">
        <color indexed="22"/>
      </right>
      <top style="thick">
        <color indexed="22"/>
      </top>
      <bottom/>
      <diagonal/>
    </border>
    <border>
      <left style="thick">
        <color indexed="22"/>
      </left>
      <right/>
      <top/>
      <bottom/>
      <diagonal/>
    </border>
    <border>
      <left/>
      <right style="thick">
        <color indexed="22"/>
      </right>
      <top/>
      <bottom/>
      <diagonal/>
    </border>
    <border>
      <left/>
      <right/>
      <top style="thick">
        <color indexed="48"/>
      </top>
      <bottom style="thin">
        <color indexed="18"/>
      </bottom>
      <diagonal/>
    </border>
    <border>
      <left style="double">
        <color indexed="8"/>
      </left>
      <right/>
      <top style="double">
        <color indexed="8"/>
      </top>
      <bottom/>
      <diagonal/>
    </border>
    <border>
      <left/>
      <right/>
      <top style="double">
        <color indexed="8"/>
      </top>
      <bottom/>
      <diagonal/>
    </border>
    <border>
      <left/>
      <right style="double">
        <color indexed="8"/>
      </right>
      <top style="double">
        <color indexed="8"/>
      </top>
      <bottom/>
      <diagonal/>
    </border>
    <border>
      <left style="double">
        <color indexed="8"/>
      </left>
      <right/>
      <top/>
      <bottom/>
      <diagonal/>
    </border>
    <border>
      <left/>
      <right style="double">
        <color indexed="8"/>
      </right>
      <top/>
      <bottom/>
      <diagonal/>
    </border>
    <border>
      <left/>
      <right/>
      <top/>
      <bottom style="hair">
        <color indexed="22"/>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diagonal/>
    </border>
    <border>
      <left/>
      <right/>
      <top style="hair">
        <color indexed="8"/>
      </top>
      <bottom/>
      <diagonal/>
    </border>
    <border>
      <left/>
      <right style="hair">
        <color indexed="8"/>
      </right>
      <top style="hair">
        <color indexed="8"/>
      </top>
      <bottom/>
      <diagonal/>
    </border>
    <border>
      <left/>
      <right/>
      <top/>
      <bottom style="hair">
        <color indexed="8"/>
      </bottom>
      <diagonal/>
    </border>
    <border>
      <left style="hair">
        <color indexed="8"/>
      </left>
      <right/>
      <top style="hair">
        <color indexed="8"/>
      </top>
      <bottom/>
      <diagonal/>
    </border>
    <border>
      <left style="hair">
        <color indexed="8"/>
      </left>
      <right/>
      <top/>
      <bottom/>
      <diagonal/>
    </border>
    <border>
      <left/>
      <right style="hair">
        <color indexed="8"/>
      </right>
      <top/>
      <bottom/>
      <diagonal/>
    </border>
    <border>
      <left style="hair">
        <color indexed="8"/>
      </left>
      <right/>
      <top/>
      <bottom style="hair">
        <color indexed="8"/>
      </bottom>
      <diagonal/>
    </border>
    <border>
      <left/>
      <right style="hair">
        <color indexed="8"/>
      </right>
      <top/>
      <bottom style="hair">
        <color indexed="8"/>
      </bottom>
      <diagonal/>
    </border>
    <border>
      <left style="double">
        <color indexed="8"/>
      </left>
      <right/>
      <top/>
      <bottom style="double">
        <color indexed="8"/>
      </bottom>
      <diagonal/>
    </border>
    <border>
      <left/>
      <right/>
      <top/>
      <bottom style="double">
        <color indexed="8"/>
      </bottom>
      <diagonal/>
    </border>
    <border>
      <left/>
      <right style="double">
        <color indexed="8"/>
      </right>
      <top/>
      <bottom style="double">
        <color indexed="8"/>
      </bottom>
      <diagonal/>
    </border>
    <border>
      <left style="thick">
        <color indexed="22"/>
      </left>
      <right/>
      <top/>
      <bottom style="thick">
        <color indexed="22"/>
      </bottom>
      <diagonal/>
    </border>
    <border>
      <left/>
      <right/>
      <top/>
      <bottom style="thick">
        <color indexed="22"/>
      </bottom>
      <diagonal/>
    </border>
    <border>
      <left/>
      <right style="thick">
        <color indexed="22"/>
      </right>
      <top/>
      <bottom style="thick">
        <color indexed="22"/>
      </bottom>
      <diagonal/>
    </border>
    <border>
      <left/>
      <right/>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8"/>
      </left>
      <right style="hair">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double">
        <color indexed="8"/>
      </left>
      <right/>
      <top style="double">
        <color indexed="8"/>
      </top>
      <bottom style="double">
        <color indexed="8"/>
      </bottom>
      <diagonal/>
    </border>
    <border>
      <left/>
      <right/>
      <top style="double">
        <color indexed="8"/>
      </top>
      <bottom style="double">
        <color indexed="8"/>
      </bottom>
      <diagonal/>
    </border>
    <border>
      <left/>
      <right style="double">
        <color indexed="8"/>
      </right>
      <top style="double">
        <color indexed="8"/>
      </top>
      <bottom style="double">
        <color indexed="8"/>
      </bottom>
      <diagonal/>
    </border>
    <border>
      <left style="double">
        <color indexed="8"/>
      </left>
      <right style="double">
        <color indexed="8"/>
      </right>
      <top/>
      <bottom/>
      <diagonal/>
    </border>
    <border>
      <left style="double">
        <color indexed="8"/>
      </left>
      <right style="double">
        <color indexed="8"/>
      </right>
      <top/>
      <bottom style="double">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top style="thin">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right style="hair">
        <color indexed="8"/>
      </right>
      <top style="thin">
        <color indexed="8"/>
      </top>
      <bottom style="hair">
        <color indexed="8"/>
      </bottom>
      <diagonal/>
    </border>
    <border>
      <left style="thin">
        <color indexed="8"/>
      </left>
      <right/>
      <top style="hair">
        <color indexed="8"/>
      </top>
      <bottom style="hair">
        <color indexed="8"/>
      </bottom>
      <diagonal/>
    </border>
    <border>
      <left/>
      <right style="thin">
        <color indexed="8"/>
      </right>
      <top style="hair">
        <color indexed="8"/>
      </top>
      <bottom style="hair">
        <color indexed="8"/>
      </bottom>
      <diagonal/>
    </border>
    <border>
      <left/>
      <right style="thin">
        <color indexed="8"/>
      </right>
      <top style="hair">
        <color indexed="8"/>
      </top>
      <bottom style="thin">
        <color indexed="8"/>
      </bottom>
      <diagonal/>
    </border>
    <border>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top style="medium">
        <color indexed="8"/>
      </top>
      <bottom style="medium">
        <color indexed="8"/>
      </bottom>
      <diagonal/>
    </border>
    <border>
      <left style="medium">
        <color indexed="8"/>
      </left>
      <right style="medium">
        <color indexed="8"/>
      </right>
      <top style="medium">
        <color indexed="8"/>
      </top>
      <bottom/>
      <diagonal/>
    </border>
    <border>
      <left style="medium">
        <color indexed="8"/>
      </left>
      <right/>
      <top style="medium">
        <color indexed="8"/>
      </top>
      <bottom/>
      <diagonal/>
    </border>
    <border>
      <left style="medium">
        <color indexed="8"/>
      </left>
      <right style="medium">
        <color indexed="8"/>
      </right>
      <top/>
      <bottom/>
      <diagonal/>
    </border>
    <border>
      <left/>
      <right/>
      <top style="medium">
        <color indexed="8"/>
      </top>
      <bottom/>
      <diagonal/>
    </border>
  </borders>
  <cellStyleXfs count="58">
    <xf numFmtId="0" fontId="0" fillId="0" borderId="0"/>
    <xf numFmtId="0" fontId="45" fillId="2" borderId="0" applyNumberFormat="0" applyBorder="0" applyAlignment="0" applyProtection="0"/>
    <xf numFmtId="0" fontId="45" fillId="3" borderId="0" applyNumberFormat="0" applyBorder="0" applyAlignment="0" applyProtection="0"/>
    <xf numFmtId="0" fontId="45" fillId="4" borderId="0" applyNumberFormat="0" applyBorder="0" applyAlignment="0" applyProtection="0"/>
    <xf numFmtId="0" fontId="45" fillId="5" borderId="0" applyNumberFormat="0" applyBorder="0" applyAlignment="0" applyProtection="0"/>
    <xf numFmtId="0" fontId="45" fillId="6" borderId="0" applyNumberFormat="0" applyBorder="0" applyAlignment="0" applyProtection="0"/>
    <xf numFmtId="0" fontId="45" fillId="7" borderId="0" applyNumberFormat="0" applyBorder="0" applyAlignment="0" applyProtection="0"/>
    <xf numFmtId="0" fontId="45" fillId="2" borderId="0" applyNumberFormat="0" applyBorder="0" applyAlignment="0" applyProtection="0"/>
    <xf numFmtId="0" fontId="45" fillId="3" borderId="0" applyNumberFormat="0" applyBorder="0" applyAlignment="0" applyProtection="0"/>
    <xf numFmtId="0" fontId="45" fillId="4" borderId="0" applyNumberFormat="0" applyBorder="0" applyAlignment="0" applyProtection="0"/>
    <xf numFmtId="0" fontId="45" fillId="5" borderId="0" applyNumberFormat="0" applyBorder="0" applyAlignment="0" applyProtection="0"/>
    <xf numFmtId="0" fontId="45" fillId="6" borderId="0" applyNumberFormat="0" applyBorder="0" applyAlignment="0" applyProtection="0"/>
    <xf numFmtId="0" fontId="45" fillId="7" borderId="0" applyNumberFormat="0" applyBorder="0" applyAlignment="0" applyProtection="0"/>
    <xf numFmtId="0" fontId="45" fillId="8" borderId="0" applyNumberFormat="0" applyBorder="0" applyAlignment="0" applyProtection="0"/>
    <xf numFmtId="0" fontId="45" fillId="9" borderId="0" applyNumberFormat="0" applyBorder="0" applyAlignment="0" applyProtection="0"/>
    <xf numFmtId="0" fontId="45" fillId="10" borderId="0" applyNumberFormat="0" applyBorder="0" applyAlignment="0" applyProtection="0"/>
    <xf numFmtId="0" fontId="45" fillId="5" borderId="0" applyNumberFormat="0" applyBorder="0" applyAlignment="0" applyProtection="0"/>
    <xf numFmtId="0" fontId="45" fillId="8" borderId="0" applyNumberFormat="0" applyBorder="0" applyAlignment="0" applyProtection="0"/>
    <xf numFmtId="0" fontId="45" fillId="11" borderId="0" applyNumberFormat="0" applyBorder="0" applyAlignment="0" applyProtection="0"/>
    <xf numFmtId="0" fontId="45" fillId="8" borderId="0" applyNumberFormat="0" applyBorder="0" applyAlignment="0" applyProtection="0"/>
    <xf numFmtId="0" fontId="45" fillId="9" borderId="0" applyNumberFormat="0" applyBorder="0" applyAlignment="0" applyProtection="0"/>
    <xf numFmtId="0" fontId="45" fillId="10" borderId="0" applyNumberFormat="0" applyBorder="0" applyAlignment="0" applyProtection="0"/>
    <xf numFmtId="0" fontId="45" fillId="5" borderId="0" applyNumberFormat="0" applyBorder="0" applyAlignment="0" applyProtection="0"/>
    <xf numFmtId="0" fontId="45" fillId="8" borderId="0" applyNumberFormat="0" applyBorder="0" applyAlignment="0" applyProtection="0"/>
    <xf numFmtId="0" fontId="45" fillId="11" borderId="0" applyNumberFormat="0" applyBorder="0" applyAlignment="0" applyProtection="0"/>
    <xf numFmtId="0" fontId="1" fillId="12"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2"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 fillId="16" borderId="1" applyNumberFormat="0" applyAlignment="0" applyProtection="0"/>
    <xf numFmtId="0" fontId="3" fillId="16" borderId="2" applyNumberFormat="0" applyAlignment="0" applyProtection="0"/>
    <xf numFmtId="0" fontId="3" fillId="16" borderId="2" applyNumberFormat="0" applyAlignment="0" applyProtection="0"/>
    <xf numFmtId="0" fontId="4" fillId="7" borderId="2" applyNumberFormat="0" applyAlignment="0" applyProtection="0"/>
    <xf numFmtId="0" fontId="4" fillId="7" borderId="2" applyNumberFormat="0" applyAlignment="0" applyProtection="0"/>
    <xf numFmtId="0" fontId="5" fillId="0" borderId="3" applyNumberFormat="0" applyFill="0" applyAlignment="0" applyProtection="0"/>
    <xf numFmtId="0" fontId="6" fillId="0" borderId="0" applyNumberFormat="0" applyFill="0" applyBorder="0" applyAlignment="0" applyProtection="0"/>
    <xf numFmtId="0" fontId="7" fillId="4" borderId="0" applyNumberFormat="0" applyBorder="0" applyAlignment="0" applyProtection="0"/>
    <xf numFmtId="164" fontId="45" fillId="0" borderId="0" applyFill="0" applyBorder="0" applyAlignment="0" applyProtection="0"/>
    <xf numFmtId="0" fontId="10" fillId="0" borderId="0" applyNumberFormat="0" applyFill="0" applyBorder="0" applyAlignment="0" applyProtection="0"/>
    <xf numFmtId="166" fontId="45" fillId="0" borderId="0" applyFill="0" applyBorder="0" applyAlignment="0" applyProtection="0"/>
    <xf numFmtId="165" fontId="45" fillId="0" borderId="0" applyFill="0" applyBorder="0" applyAlignment="0" applyProtection="0"/>
    <xf numFmtId="165" fontId="45" fillId="0" borderId="0" applyFill="0" applyBorder="0" applyAlignment="0" applyProtection="0"/>
    <xf numFmtId="0" fontId="8" fillId="17" borderId="0" applyNumberFormat="0" applyBorder="0" applyAlignment="0" applyProtection="0"/>
    <xf numFmtId="0" fontId="8" fillId="17" borderId="0" applyNumberFormat="0" applyBorder="0" applyAlignment="0" applyProtection="0"/>
    <xf numFmtId="0" fontId="9" fillId="18" borderId="0"/>
    <xf numFmtId="0" fontId="7" fillId="4" borderId="0" applyNumberFormat="0" applyBorder="0" applyAlignment="0" applyProtection="0"/>
    <xf numFmtId="0" fontId="2" fillId="16" borderId="1" applyNumberFormat="0" applyAlignment="0" applyProtection="0"/>
    <xf numFmtId="0" fontId="45" fillId="0" borderId="0"/>
    <xf numFmtId="0" fontId="6" fillId="0" borderId="0" applyNumberFormat="0" applyFill="0" applyBorder="0" applyAlignment="0" applyProtection="0"/>
    <xf numFmtId="0" fontId="5" fillId="0" borderId="3" applyNumberFormat="0" applyFill="0" applyAlignment="0" applyProtection="0"/>
  </cellStyleXfs>
  <cellXfs count="343">
    <xf numFmtId="0" fontId="0" fillId="0" borderId="0" xfId="0"/>
    <xf numFmtId="14" fontId="0" fillId="7" borderId="4" xfId="0" applyNumberFormat="1" applyFill="1" applyBorder="1" applyProtection="1">
      <protection locked="0"/>
    </xf>
    <xf numFmtId="0" fontId="5" fillId="0" borderId="0" xfId="0" applyFont="1" applyAlignment="1">
      <alignment horizontal="center"/>
    </xf>
    <xf numFmtId="0" fontId="0" fillId="0" borderId="0" xfId="0" applyAlignment="1">
      <alignment horizontal="center"/>
    </xf>
    <xf numFmtId="167" fontId="5" fillId="0" borderId="0" xfId="47" applyNumberFormat="1" applyFont="1" applyFill="1" applyBorder="1" applyAlignment="1" applyProtection="1">
      <alignment horizontal="center"/>
    </xf>
    <xf numFmtId="168" fontId="5" fillId="0" borderId="0" xfId="0" applyNumberFormat="1" applyFont="1" applyAlignment="1">
      <alignment horizontal="center"/>
    </xf>
    <xf numFmtId="167" fontId="5" fillId="0" borderId="0" xfId="0" applyNumberFormat="1" applyFont="1" applyAlignment="1">
      <alignment horizontal="center"/>
    </xf>
    <xf numFmtId="0" fontId="5" fillId="0" borderId="0" xfId="0" applyFont="1" applyAlignment="1">
      <alignment horizontal="right"/>
    </xf>
    <xf numFmtId="0" fontId="10" fillId="0" borderId="0" xfId="46" applyNumberFormat="1" applyFill="1" applyBorder="1" applyAlignment="1" applyProtection="1"/>
    <xf numFmtId="0" fontId="0" fillId="7" borderId="4" xfId="0" applyFill="1" applyBorder="1" applyAlignment="1" applyProtection="1">
      <alignment horizontal="right"/>
      <protection locked="0"/>
    </xf>
    <xf numFmtId="167" fontId="0" fillId="7" borderId="4" xfId="47" applyNumberFormat="1" applyFont="1" applyFill="1" applyBorder="1" applyAlignment="1" applyProtection="1">
      <protection locked="0"/>
    </xf>
    <xf numFmtId="169" fontId="0" fillId="4" borderId="4" xfId="0" applyNumberFormat="1" applyFill="1" applyBorder="1" applyProtection="1">
      <protection locked="0"/>
    </xf>
    <xf numFmtId="0" fontId="0" fillId="4" borderId="4" xfId="0" applyFill="1" applyBorder="1" applyAlignment="1" applyProtection="1">
      <alignment horizontal="right"/>
      <protection locked="0"/>
    </xf>
    <xf numFmtId="0" fontId="11" fillId="19" borderId="0" xfId="0" applyFont="1" applyFill="1"/>
    <xf numFmtId="0" fontId="0" fillId="0" borderId="5" xfId="0" applyBorder="1" applyAlignment="1">
      <alignment horizontal="center"/>
    </xf>
    <xf numFmtId="0" fontId="0" fillId="0" borderId="6" xfId="0" applyBorder="1" applyAlignment="1">
      <alignment horizontal="left"/>
    </xf>
    <xf numFmtId="0" fontId="0" fillId="0" borderId="7" xfId="0" applyBorder="1"/>
    <xf numFmtId="169" fontId="0" fillId="0" borderId="8" xfId="0" applyNumberFormat="1" applyBorder="1"/>
    <xf numFmtId="170" fontId="0" fillId="0" borderId="8" xfId="47" applyNumberFormat="1" applyFont="1" applyFill="1" applyBorder="1" applyAlignment="1" applyProtection="1"/>
    <xf numFmtId="0" fontId="0" fillId="0" borderId="9" xfId="0" applyBorder="1"/>
    <xf numFmtId="170" fontId="0" fillId="0" borderId="10" xfId="47" applyNumberFormat="1" applyFont="1" applyFill="1" applyBorder="1" applyAlignment="1" applyProtection="1"/>
    <xf numFmtId="2" fontId="0" fillId="0" borderId="0" xfId="0" applyNumberFormat="1"/>
    <xf numFmtId="0" fontId="0" fillId="0" borderId="0" xfId="0" applyAlignment="1">
      <alignment wrapText="1"/>
    </xf>
    <xf numFmtId="0" fontId="0" fillId="0" borderId="0" xfId="0" applyAlignment="1">
      <alignment horizontal="center" wrapText="1"/>
    </xf>
    <xf numFmtId="2" fontId="0" fillId="0" borderId="0" xfId="0" applyNumberFormat="1" applyAlignment="1">
      <alignment wrapText="1"/>
    </xf>
    <xf numFmtId="0" fontId="12" fillId="0" borderId="0" xfId="0" applyFont="1" applyAlignment="1">
      <alignment vertical="top"/>
    </xf>
    <xf numFmtId="0" fontId="12" fillId="0" borderId="11" xfId="0" applyFont="1" applyBorder="1" applyAlignment="1">
      <alignment vertical="top"/>
    </xf>
    <xf numFmtId="0" fontId="12" fillId="0" borderId="0" xfId="0" applyFont="1" applyAlignment="1">
      <alignment horizontal="left" vertical="top" wrapText="1"/>
    </xf>
    <xf numFmtId="0" fontId="5" fillId="0" borderId="0" xfId="0" applyFont="1" applyAlignment="1">
      <alignment vertical="top" wrapText="1"/>
    </xf>
    <xf numFmtId="0" fontId="5" fillId="0" borderId="11" xfId="0" applyFont="1" applyBorder="1" applyAlignment="1">
      <alignment vertical="top" wrapText="1"/>
    </xf>
    <xf numFmtId="0" fontId="12" fillId="0" borderId="0" xfId="0" applyFont="1" applyAlignment="1">
      <alignment vertical="top" wrapText="1"/>
    </xf>
    <xf numFmtId="0" fontId="13" fillId="0" borderId="0" xfId="0" applyFont="1" applyAlignment="1">
      <alignment vertical="top"/>
    </xf>
    <xf numFmtId="0" fontId="5" fillId="0" borderId="0" xfId="0" applyFont="1" applyAlignment="1">
      <alignment horizontal="center" wrapText="1"/>
    </xf>
    <xf numFmtId="0" fontId="12" fillId="0" borderId="12" xfId="0" applyFont="1" applyBorder="1" applyAlignment="1">
      <alignment vertical="top" wrapText="1"/>
    </xf>
    <xf numFmtId="0" fontId="0" fillId="7" borderId="13" xfId="0" applyFill="1" applyBorder="1" applyAlignment="1">
      <alignment vertical="top" wrapText="1"/>
    </xf>
    <xf numFmtId="2" fontId="0" fillId="7" borderId="13" xfId="0" applyNumberFormat="1" applyFill="1" applyBorder="1" applyAlignment="1">
      <alignment vertical="top" wrapText="1"/>
    </xf>
    <xf numFmtId="0" fontId="15" fillId="0" borderId="0" xfId="0" applyFont="1" applyAlignment="1">
      <alignment vertical="top" wrapText="1"/>
    </xf>
    <xf numFmtId="0" fontId="5" fillId="0" borderId="0" xfId="0" applyFont="1" applyAlignment="1">
      <alignment horizontal="left" vertical="top" wrapText="1"/>
    </xf>
    <xf numFmtId="0" fontId="5" fillId="0" borderId="0" xfId="0" applyFont="1" applyAlignment="1">
      <alignment wrapText="1"/>
    </xf>
    <xf numFmtId="0" fontId="5" fillId="0" borderId="12" xfId="0" applyFont="1" applyBorder="1" applyAlignment="1">
      <alignment wrapText="1"/>
    </xf>
    <xf numFmtId="0" fontId="0" fillId="7" borderId="13" xfId="0" applyFill="1" applyBorder="1" applyAlignment="1">
      <alignment wrapText="1"/>
    </xf>
    <xf numFmtId="0" fontId="16" fillId="20" borderId="13" xfId="0" applyFont="1" applyFill="1" applyBorder="1" applyAlignment="1">
      <alignment wrapText="1"/>
    </xf>
    <xf numFmtId="0" fontId="17" fillId="20" borderId="13" xfId="0" applyFont="1" applyFill="1" applyBorder="1" applyAlignment="1">
      <alignment wrapText="1"/>
    </xf>
    <xf numFmtId="0" fontId="0" fillId="20" borderId="13" xfId="0" applyFill="1" applyBorder="1" applyAlignment="1">
      <alignment horizontal="center" wrapText="1"/>
    </xf>
    <xf numFmtId="0" fontId="5" fillId="0" borderId="12" xfId="0" applyFont="1" applyBorder="1" applyAlignment="1">
      <alignment vertical="center" wrapText="1"/>
    </xf>
    <xf numFmtId="0" fontId="18" fillId="0" borderId="0" xfId="0" applyFont="1" applyAlignment="1">
      <alignment horizontal="right" wrapText="1"/>
    </xf>
    <xf numFmtId="0" fontId="5" fillId="0" borderId="0" xfId="0" applyFont="1" applyAlignment="1">
      <alignment vertical="center" wrapText="1"/>
    </xf>
    <xf numFmtId="0" fontId="0" fillId="0" borderId="11" xfId="0" applyBorder="1" applyAlignment="1">
      <alignment wrapText="1"/>
    </xf>
    <xf numFmtId="0" fontId="0" fillId="7" borderId="13" xfId="0" applyFill="1" applyBorder="1" applyAlignment="1">
      <alignment horizontal="center" wrapText="1"/>
    </xf>
    <xf numFmtId="0" fontId="0" fillId="0" borderId="13" xfId="0" applyBorder="1" applyAlignment="1">
      <alignment horizontal="center" wrapText="1"/>
    </xf>
    <xf numFmtId="0" fontId="5" fillId="0" borderId="14" xfId="0" applyFont="1" applyBorder="1" applyAlignment="1">
      <alignment vertical="center"/>
    </xf>
    <xf numFmtId="2" fontId="0" fillId="7" borderId="13" xfId="0" applyNumberFormat="1" applyFill="1" applyBorder="1" applyAlignment="1">
      <alignment wrapText="1"/>
    </xf>
    <xf numFmtId="0" fontId="0" fillId="0" borderId="12" xfId="0" applyBorder="1" applyAlignment="1">
      <alignment wrapText="1"/>
    </xf>
    <xf numFmtId="0" fontId="16" fillId="21" borderId="13" xfId="0" applyFont="1" applyFill="1" applyBorder="1" applyAlignment="1">
      <alignment wrapText="1"/>
    </xf>
    <xf numFmtId="0" fontId="17" fillId="21" borderId="13" xfId="0" applyFont="1" applyFill="1" applyBorder="1" applyAlignment="1">
      <alignment wrapText="1"/>
    </xf>
    <xf numFmtId="0" fontId="19" fillId="21" borderId="13" xfId="0" applyFont="1" applyFill="1" applyBorder="1" applyAlignment="1">
      <alignment wrapText="1"/>
    </xf>
    <xf numFmtId="0" fontId="0" fillId="21" borderId="13" xfId="0" applyFill="1" applyBorder="1" applyAlignment="1">
      <alignment horizontal="center" wrapText="1"/>
    </xf>
    <xf numFmtId="0" fontId="0" fillId="0" borderId="15" xfId="0" applyBorder="1" applyAlignment="1">
      <alignment wrapText="1"/>
    </xf>
    <xf numFmtId="166" fontId="0" fillId="7" borderId="16" xfId="47" applyFont="1" applyFill="1" applyBorder="1" applyAlignment="1" applyProtection="1">
      <alignment wrapText="1"/>
    </xf>
    <xf numFmtId="171" fontId="20" fillId="0" borderId="0" xfId="47" applyNumberFormat="1" applyFont="1" applyFill="1" applyBorder="1" applyAlignment="1" applyProtection="1">
      <alignment horizontal="right" wrapText="1"/>
    </xf>
    <xf numFmtId="0" fontId="0" fillId="0" borderId="17" xfId="0" applyBorder="1" applyAlignment="1">
      <alignment wrapText="1"/>
    </xf>
    <xf numFmtId="0" fontId="19" fillId="20" borderId="13" xfId="0" applyFont="1" applyFill="1" applyBorder="1" applyAlignment="1">
      <alignment wrapText="1"/>
    </xf>
    <xf numFmtId="0" fontId="19" fillId="21" borderId="0" xfId="0" applyFont="1" applyFill="1" applyAlignment="1">
      <alignment wrapText="1"/>
    </xf>
    <xf numFmtId="0" fontId="19" fillId="21" borderId="13" xfId="0" applyFont="1" applyFill="1" applyBorder="1" applyAlignment="1">
      <alignment horizontal="center" wrapText="1"/>
    </xf>
    <xf numFmtId="0" fontId="0" fillId="7" borderId="13" xfId="0" applyFill="1" applyBorder="1"/>
    <xf numFmtId="0" fontId="5" fillId="20" borderId="13" xfId="0" applyFont="1" applyFill="1" applyBorder="1" applyAlignment="1">
      <alignment wrapText="1"/>
    </xf>
    <xf numFmtId="0" fontId="0" fillId="20" borderId="13" xfId="0" applyFill="1" applyBorder="1" applyAlignment="1">
      <alignment wrapText="1"/>
    </xf>
    <xf numFmtId="0" fontId="0" fillId="0" borderId="18" xfId="0" applyBorder="1" applyAlignment="1">
      <alignment wrapText="1"/>
    </xf>
    <xf numFmtId="0" fontId="5" fillId="21" borderId="13" xfId="0" applyFont="1" applyFill="1" applyBorder="1" applyAlignment="1">
      <alignment wrapText="1"/>
    </xf>
    <xf numFmtId="0" fontId="0" fillId="21" borderId="13" xfId="0" applyFill="1" applyBorder="1" applyAlignment="1">
      <alignment wrapText="1"/>
    </xf>
    <xf numFmtId="0" fontId="0" fillId="0" borderId="0" xfId="0" applyAlignment="1">
      <alignment horizontal="left" vertical="center" indent="8"/>
    </xf>
    <xf numFmtId="0" fontId="0" fillId="20" borderId="19" xfId="0" applyFill="1" applyBorder="1" applyAlignment="1">
      <alignment wrapText="1"/>
    </xf>
    <xf numFmtId="0" fontId="0" fillId="20" borderId="0" xfId="0" applyFill="1" applyAlignment="1">
      <alignment wrapText="1"/>
    </xf>
    <xf numFmtId="0" fontId="10" fillId="0" borderId="0" xfId="46" applyNumberFormat="1" applyFill="1" applyBorder="1" applyAlignment="1" applyProtection="1">
      <alignment vertical="top"/>
    </xf>
    <xf numFmtId="0" fontId="0" fillId="0" borderId="20" xfId="0" applyBorder="1" applyAlignment="1">
      <alignment horizontal="center" wrapText="1"/>
    </xf>
    <xf numFmtId="0" fontId="21" fillId="0" borderId="21" xfId="0" applyFont="1" applyBorder="1" applyAlignment="1">
      <alignment wrapText="1"/>
    </xf>
    <xf numFmtId="0" fontId="5" fillId="20" borderId="13" xfId="0" applyFont="1" applyFill="1" applyBorder="1" applyAlignment="1">
      <alignment horizontal="center" wrapText="1"/>
    </xf>
    <xf numFmtId="0" fontId="0" fillId="0" borderId="22" xfId="0" applyBorder="1" applyAlignment="1">
      <alignment vertical="top" wrapText="1"/>
    </xf>
    <xf numFmtId="0" fontId="12" fillId="0" borderId="23" xfId="0" applyFont="1" applyBorder="1" applyAlignment="1">
      <alignment vertical="top"/>
    </xf>
    <xf numFmtId="0" fontId="0" fillId="0" borderId="23" xfId="0" applyBorder="1" applyAlignment="1">
      <alignment vertical="top" wrapText="1"/>
    </xf>
    <xf numFmtId="172" fontId="0" fillId="0" borderId="0" xfId="0" applyNumberFormat="1" applyAlignment="1">
      <alignment wrapText="1"/>
    </xf>
    <xf numFmtId="0" fontId="0" fillId="0" borderId="22" xfId="0" applyBorder="1"/>
    <xf numFmtId="172" fontId="0" fillId="0" borderId="23" xfId="0" applyNumberFormat="1" applyBorder="1" applyAlignment="1">
      <alignment wrapText="1"/>
    </xf>
    <xf numFmtId="0" fontId="5" fillId="0" borderId="0" xfId="0" applyFont="1"/>
    <xf numFmtId="0" fontId="0" fillId="0" borderId="24" xfId="0" applyBorder="1" applyAlignment="1">
      <alignment horizontal="center"/>
    </xf>
    <xf numFmtId="0" fontId="0" fillId="0" borderId="19" xfId="0" applyBorder="1" applyAlignment="1">
      <alignment horizontal="center"/>
    </xf>
    <xf numFmtId="0" fontId="0" fillId="0" borderId="24" xfId="0" applyBorder="1" applyAlignment="1">
      <alignment wrapText="1"/>
    </xf>
    <xf numFmtId="0" fontId="0" fillId="0" borderId="19" xfId="0" applyBorder="1" applyAlignment="1">
      <alignment wrapText="1"/>
    </xf>
    <xf numFmtId="0" fontId="0" fillId="0" borderId="25" xfId="0" applyBorder="1" applyAlignment="1">
      <alignment wrapText="1"/>
    </xf>
    <xf numFmtId="14" fontId="0" fillId="0" borderId="0" xfId="0" applyNumberFormat="1"/>
    <xf numFmtId="0" fontId="22" fillId="0" borderId="0" xfId="0" applyFont="1"/>
    <xf numFmtId="0" fontId="9" fillId="18" borderId="0" xfId="52"/>
    <xf numFmtId="0" fontId="23" fillId="18" borderId="0" xfId="52" applyFont="1"/>
    <xf numFmtId="0" fontId="9" fillId="22" borderId="26" xfId="52" applyFill="1" applyBorder="1"/>
    <xf numFmtId="0" fontId="9" fillId="22" borderId="27" xfId="52" applyFill="1" applyBorder="1"/>
    <xf numFmtId="0" fontId="9" fillId="22" borderId="28" xfId="52" applyFill="1" applyBorder="1"/>
    <xf numFmtId="0" fontId="9" fillId="22" borderId="29" xfId="52" applyFill="1" applyBorder="1"/>
    <xf numFmtId="0" fontId="9" fillId="22" borderId="0" xfId="52" applyFill="1"/>
    <xf numFmtId="0" fontId="9" fillId="22" borderId="30" xfId="52" applyFill="1" applyBorder="1"/>
    <xf numFmtId="0" fontId="24" fillId="22" borderId="0" xfId="52" applyFont="1" applyFill="1"/>
    <xf numFmtId="0" fontId="24" fillId="22" borderId="0" xfId="52" applyFont="1" applyFill="1" applyAlignment="1">
      <alignment horizontal="right"/>
    </xf>
    <xf numFmtId="49" fontId="25" fillId="22" borderId="0" xfId="52" applyNumberFormat="1" applyFont="1" applyFill="1"/>
    <xf numFmtId="1" fontId="25" fillId="22" borderId="0" xfId="52" applyNumberFormat="1" applyFont="1" applyFill="1"/>
    <xf numFmtId="0" fontId="9" fillId="22" borderId="0" xfId="52" applyFill="1" applyProtection="1">
      <protection locked="0"/>
    </xf>
    <xf numFmtId="0" fontId="0" fillId="22" borderId="0" xfId="52" applyFont="1" applyFill="1"/>
    <xf numFmtId="0" fontId="5" fillId="22" borderId="0" xfId="52" applyFont="1" applyFill="1"/>
    <xf numFmtId="0" fontId="9" fillId="22" borderId="31" xfId="52" applyFill="1" applyBorder="1"/>
    <xf numFmtId="0" fontId="26" fillId="22" borderId="31" xfId="52" applyFont="1" applyFill="1" applyBorder="1"/>
    <xf numFmtId="0" fontId="26" fillId="22" borderId="0" xfId="52" applyFont="1" applyFill="1"/>
    <xf numFmtId="0" fontId="9" fillId="2" borderId="32" xfId="52" applyFill="1" applyBorder="1"/>
    <xf numFmtId="0" fontId="9" fillId="2" borderId="33" xfId="52" applyFill="1" applyBorder="1"/>
    <xf numFmtId="0" fontId="27" fillId="2" borderId="33" xfId="52" applyFont="1" applyFill="1" applyBorder="1"/>
    <xf numFmtId="0" fontId="28" fillId="2" borderId="33" xfId="52" applyFont="1" applyFill="1" applyBorder="1" applyAlignment="1">
      <alignment horizontal="right"/>
    </xf>
    <xf numFmtId="49" fontId="29" fillId="2" borderId="33" xfId="52" applyNumberFormat="1" applyFont="1" applyFill="1" applyBorder="1" applyAlignment="1">
      <alignment horizontal="center"/>
    </xf>
    <xf numFmtId="0" fontId="9" fillId="2" borderId="34" xfId="52" applyFill="1" applyBorder="1"/>
    <xf numFmtId="0" fontId="9" fillId="2" borderId="35" xfId="52" applyFill="1" applyBorder="1"/>
    <xf numFmtId="0" fontId="9" fillId="2" borderId="0" xfId="52" applyFill="1"/>
    <xf numFmtId="0" fontId="9" fillId="2" borderId="36" xfId="52" applyFill="1" applyBorder="1"/>
    <xf numFmtId="49" fontId="24" fillId="2" borderId="37" xfId="52" applyNumberFormat="1" applyFont="1" applyFill="1" applyBorder="1" applyAlignment="1">
      <alignment horizontal="left"/>
    </xf>
    <xf numFmtId="49" fontId="9" fillId="2" borderId="37" xfId="52" applyNumberFormat="1" applyFill="1" applyBorder="1" applyAlignment="1">
      <alignment horizontal="left"/>
    </xf>
    <xf numFmtId="14" fontId="24" fillId="2" borderId="0" xfId="52" applyNumberFormat="1" applyFont="1" applyFill="1" applyAlignment="1">
      <alignment horizontal="center"/>
    </xf>
    <xf numFmtId="14" fontId="9" fillId="2" borderId="36" xfId="52" applyNumberFormat="1" applyFill="1" applyBorder="1" applyAlignment="1">
      <alignment horizontal="left"/>
    </xf>
    <xf numFmtId="49" fontId="9" fillId="2" borderId="36" xfId="52" applyNumberFormat="1" applyFill="1" applyBorder="1"/>
    <xf numFmtId="14" fontId="9" fillId="2" borderId="37" xfId="52" applyNumberFormat="1" applyFill="1" applyBorder="1" applyAlignment="1">
      <alignment horizontal="right"/>
    </xf>
    <xf numFmtId="49" fontId="24" fillId="2" borderId="0" xfId="52" applyNumberFormat="1" applyFont="1" applyFill="1" applyAlignment="1">
      <alignment horizontal="left"/>
    </xf>
    <xf numFmtId="49" fontId="9" fillId="2" borderId="0" xfId="52" applyNumberFormat="1" applyFill="1" applyAlignment="1">
      <alignment horizontal="left"/>
    </xf>
    <xf numFmtId="0" fontId="31" fillId="2" borderId="0" xfId="52" applyFont="1" applyFill="1" applyAlignment="1">
      <alignment horizontal="right"/>
    </xf>
    <xf numFmtId="0" fontId="24" fillId="2" borderId="20" xfId="52" applyFont="1" applyFill="1" applyBorder="1" applyAlignment="1">
      <alignment horizontal="center"/>
    </xf>
    <xf numFmtId="0" fontId="24" fillId="2" borderId="38" xfId="52" applyFont="1" applyFill="1" applyBorder="1" applyAlignment="1">
      <alignment horizontal="center"/>
    </xf>
    <xf numFmtId="0" fontId="24" fillId="2" borderId="13" xfId="52" applyFont="1" applyFill="1" applyBorder="1" applyAlignment="1">
      <alignment horizontal="center"/>
    </xf>
    <xf numFmtId="14" fontId="9" fillId="2" borderId="39" xfId="52" applyNumberFormat="1" applyFill="1" applyBorder="1" applyAlignment="1">
      <alignment horizontal="center"/>
    </xf>
    <xf numFmtId="170" fontId="9" fillId="2" borderId="39" xfId="47" applyNumberFormat="1" applyFont="1" applyFill="1" applyBorder="1" applyAlignment="1" applyProtection="1"/>
    <xf numFmtId="14" fontId="9" fillId="2" borderId="40" xfId="52" applyNumberFormat="1" applyFill="1" applyBorder="1" applyAlignment="1">
      <alignment horizontal="center"/>
    </xf>
    <xf numFmtId="49" fontId="9" fillId="2" borderId="40" xfId="52" applyNumberFormat="1" applyFill="1" applyBorder="1" applyAlignment="1">
      <alignment horizontal="left"/>
    </xf>
    <xf numFmtId="165" fontId="9" fillId="2" borderId="41" xfId="49" applyFont="1" applyFill="1" applyBorder="1" applyAlignment="1" applyProtection="1"/>
    <xf numFmtId="0" fontId="24" fillId="2" borderId="0" xfId="52" applyFont="1" applyFill="1" applyAlignment="1">
      <alignment horizontal="right"/>
    </xf>
    <xf numFmtId="170" fontId="17" fillId="2" borderId="13" xfId="47" applyNumberFormat="1" applyFont="1" applyFill="1" applyBorder="1" applyAlignment="1" applyProtection="1"/>
    <xf numFmtId="0" fontId="9" fillId="2" borderId="0" xfId="52" applyFill="1" applyAlignment="1">
      <alignment horizontal="right"/>
    </xf>
    <xf numFmtId="173" fontId="9" fillId="2" borderId="0" xfId="52" applyNumberFormat="1" applyFill="1"/>
    <xf numFmtId="174" fontId="24" fillId="2" borderId="0" xfId="52" applyNumberFormat="1" applyFont="1" applyFill="1"/>
    <xf numFmtId="0" fontId="24" fillId="2" borderId="42" xfId="52" applyFont="1" applyFill="1" applyBorder="1" applyAlignment="1">
      <alignment horizontal="left"/>
    </xf>
    <xf numFmtId="0" fontId="24" fillId="2" borderId="0" xfId="52" applyFont="1" applyFill="1" applyAlignment="1">
      <alignment horizontal="left"/>
    </xf>
    <xf numFmtId="170" fontId="17" fillId="2" borderId="4" xfId="47" applyNumberFormat="1" applyFont="1" applyFill="1" applyBorder="1" applyAlignment="1" applyProtection="1"/>
    <xf numFmtId="0" fontId="9" fillId="2" borderId="42" xfId="52" applyFill="1" applyBorder="1"/>
    <xf numFmtId="49" fontId="9" fillId="2" borderId="42" xfId="52" applyNumberFormat="1" applyFill="1" applyBorder="1"/>
    <xf numFmtId="0" fontId="32" fillId="2" borderId="0" xfId="52" applyFont="1" applyFill="1"/>
    <xf numFmtId="49" fontId="24" fillId="2" borderId="43" xfId="52" applyNumberFormat="1" applyFont="1" applyFill="1" applyBorder="1"/>
    <xf numFmtId="49" fontId="9" fillId="2" borderId="40" xfId="52" applyNumberFormat="1" applyFill="1" applyBorder="1"/>
    <xf numFmtId="0" fontId="9" fillId="2" borderId="41" xfId="52" applyFill="1" applyBorder="1"/>
    <xf numFmtId="175" fontId="9" fillId="2" borderId="42" xfId="52" applyNumberFormat="1" applyFill="1" applyBorder="1" applyAlignment="1">
      <alignment horizontal="left"/>
    </xf>
    <xf numFmtId="14" fontId="9" fillId="2" borderId="44" xfId="52" applyNumberFormat="1" applyFill="1" applyBorder="1"/>
    <xf numFmtId="14" fontId="24" fillId="2" borderId="45" xfId="52" applyNumberFormat="1" applyFont="1" applyFill="1" applyBorder="1" applyAlignment="1">
      <alignment horizontal="center"/>
    </xf>
    <xf numFmtId="0" fontId="9" fillId="2" borderId="46" xfId="52" applyFill="1" applyBorder="1"/>
    <xf numFmtId="0" fontId="9" fillId="2" borderId="47" xfId="52" applyFill="1" applyBorder="1"/>
    <xf numFmtId="0" fontId="9" fillId="2" borderId="31" xfId="52" applyFill="1" applyBorder="1"/>
    <xf numFmtId="0" fontId="9" fillId="2" borderId="48" xfId="52" applyFill="1" applyBorder="1"/>
    <xf numFmtId="0" fontId="9" fillId="2" borderId="49" xfId="52" applyFill="1" applyBorder="1"/>
    <xf numFmtId="0" fontId="9" fillId="2" borderId="50" xfId="52" applyFill="1" applyBorder="1"/>
    <xf numFmtId="0" fontId="9" fillId="22" borderId="51" xfId="52" applyFill="1" applyBorder="1"/>
    <xf numFmtId="0" fontId="9" fillId="22" borderId="52" xfId="52" applyFill="1" applyBorder="1"/>
    <xf numFmtId="0" fontId="9" fillId="22" borderId="53" xfId="52" applyFill="1" applyBorder="1"/>
    <xf numFmtId="0" fontId="34" fillId="0" borderId="0" xfId="0" applyFont="1"/>
    <xf numFmtId="0" fontId="35" fillId="0" borderId="0" xfId="0" applyFont="1"/>
    <xf numFmtId="166" fontId="0" fillId="0" borderId="0" xfId="47" applyFont="1" applyFill="1" applyBorder="1" applyAlignment="1" applyProtection="1"/>
    <xf numFmtId="166" fontId="0" fillId="0" borderId="54" xfId="47" applyFont="1" applyFill="1" applyBorder="1" applyAlignment="1" applyProtection="1"/>
    <xf numFmtId="166" fontId="5" fillId="0" borderId="0" xfId="47" applyFont="1" applyFill="1" applyBorder="1" applyAlignment="1" applyProtection="1"/>
    <xf numFmtId="166" fontId="5" fillId="0" borderId="0" xfId="0" applyNumberFormat="1" applyFont="1"/>
    <xf numFmtId="0" fontId="36" fillId="0" borderId="0" xfId="0" applyFont="1"/>
    <xf numFmtId="166" fontId="0" fillId="0" borderId="55" xfId="47" applyFont="1" applyFill="1" applyBorder="1" applyAlignment="1" applyProtection="1"/>
    <xf numFmtId="166" fontId="0" fillId="0" borderId="56" xfId="0" applyNumberFormat="1" applyBorder="1"/>
    <xf numFmtId="166" fontId="5" fillId="0" borderId="57" xfId="0" applyNumberFormat="1" applyFont="1" applyBorder="1"/>
    <xf numFmtId="166" fontId="0" fillId="0" borderId="58" xfId="47" applyFont="1" applyFill="1" applyBorder="1" applyAlignment="1" applyProtection="1"/>
    <xf numFmtId="166" fontId="0" fillId="0" borderId="13" xfId="0" applyNumberFormat="1" applyBorder="1"/>
    <xf numFmtId="166" fontId="5" fillId="0" borderId="59" xfId="0" applyNumberFormat="1" applyFont="1" applyBorder="1"/>
    <xf numFmtId="166" fontId="0" fillId="0" borderId="60" xfId="47" applyFont="1" applyFill="1" applyBorder="1" applyAlignment="1" applyProtection="1"/>
    <xf numFmtId="166" fontId="0" fillId="0" borderId="61" xfId="0" applyNumberFormat="1" applyBorder="1"/>
    <xf numFmtId="166" fontId="5" fillId="0" borderId="62" xfId="0" applyNumberFormat="1" applyFont="1" applyBorder="1"/>
    <xf numFmtId="166" fontId="5" fillId="0" borderId="63" xfId="47" applyFont="1" applyFill="1" applyBorder="1" applyAlignment="1" applyProtection="1"/>
    <xf numFmtId="166" fontId="5" fillId="0" borderId="64" xfId="47" applyFont="1" applyFill="1" applyBorder="1" applyAlignment="1" applyProtection="1"/>
    <xf numFmtId="166" fontId="5" fillId="0" borderId="65" xfId="47" applyFont="1" applyFill="1" applyBorder="1" applyAlignment="1" applyProtection="1"/>
    <xf numFmtId="0" fontId="37" fillId="0" borderId="0" xfId="0" applyFont="1"/>
    <xf numFmtId="0" fontId="17" fillId="0" borderId="0" xfId="0" applyFont="1"/>
    <xf numFmtId="0" fontId="9" fillId="0" borderId="0" xfId="0" applyFont="1"/>
    <xf numFmtId="0" fontId="38" fillId="8" borderId="66" xfId="0" applyFont="1" applyFill="1" applyBorder="1" applyAlignment="1" applyProtection="1">
      <alignment horizontal="left" vertical="center" indent="1"/>
      <protection locked="0"/>
    </xf>
    <xf numFmtId="0" fontId="39" fillId="8" borderId="67" xfId="0" applyFont="1" applyFill="1" applyBorder="1"/>
    <xf numFmtId="0" fontId="38" fillId="8" borderId="67" xfId="0" applyFont="1" applyFill="1" applyBorder="1" applyAlignment="1" applyProtection="1">
      <alignment horizontal="left" vertical="center" indent="1"/>
      <protection locked="0"/>
    </xf>
    <xf numFmtId="0" fontId="39" fillId="8" borderId="68" xfId="0" applyFont="1" applyFill="1" applyBorder="1" applyAlignment="1">
      <alignment horizontal="right"/>
    </xf>
    <xf numFmtId="0" fontId="40" fillId="0" borderId="0" xfId="0" applyFont="1" applyAlignment="1">
      <alignment vertical="top"/>
    </xf>
    <xf numFmtId="0" fontId="24" fillId="22" borderId="35" xfId="0" applyFont="1" applyFill="1" applyBorder="1"/>
    <xf numFmtId="0" fontId="9" fillId="22" borderId="0" xfId="0" applyFont="1" applyFill="1"/>
    <xf numFmtId="0" fontId="9" fillId="23" borderId="69" xfId="0" applyFont="1" applyFill="1" applyBorder="1"/>
    <xf numFmtId="0" fontId="24" fillId="22" borderId="0" xfId="0" applyFont="1" applyFill="1"/>
    <xf numFmtId="0" fontId="9" fillId="22" borderId="36" xfId="0" applyFont="1" applyFill="1" applyBorder="1"/>
    <xf numFmtId="0" fontId="24" fillId="22" borderId="35" xfId="0" applyFont="1" applyFill="1" applyBorder="1" applyAlignment="1" applyProtection="1">
      <alignment horizontal="left" indent="1"/>
      <protection locked="0"/>
    </xf>
    <xf numFmtId="0" fontId="24" fillId="22" borderId="0" xfId="0" applyFont="1" applyFill="1" applyProtection="1">
      <protection locked="0"/>
    </xf>
    <xf numFmtId="0" fontId="24" fillId="22" borderId="0" xfId="0" applyFont="1" applyFill="1" applyAlignment="1" applyProtection="1">
      <alignment horizontal="right"/>
      <protection locked="0"/>
    </xf>
    <xf numFmtId="172" fontId="9" fillId="22" borderId="0" xfId="0" applyNumberFormat="1" applyFont="1" applyFill="1" applyProtection="1">
      <protection locked="0"/>
    </xf>
    <xf numFmtId="14" fontId="9" fillId="22" borderId="36" xfId="0" applyNumberFormat="1" applyFont="1" applyFill="1" applyBorder="1" applyAlignment="1" applyProtection="1">
      <alignment horizontal="left"/>
      <protection locked="0"/>
    </xf>
    <xf numFmtId="0" fontId="16" fillId="0" borderId="0" xfId="0" applyFont="1"/>
    <xf numFmtId="14" fontId="17" fillId="0" borderId="0" xfId="0" applyNumberFormat="1" applyFont="1"/>
    <xf numFmtId="0" fontId="24" fillId="22" borderId="36" xfId="0" applyFont="1" applyFill="1" applyBorder="1" applyProtection="1">
      <protection locked="0"/>
    </xf>
    <xf numFmtId="0" fontId="9" fillId="22" borderId="48" xfId="0" applyFont="1" applyFill="1" applyBorder="1" applyProtection="1">
      <protection locked="0"/>
    </xf>
    <xf numFmtId="0" fontId="9" fillId="22" borderId="49" xfId="0" applyFont="1" applyFill="1" applyBorder="1" applyProtection="1">
      <protection locked="0"/>
    </xf>
    <xf numFmtId="0" fontId="9" fillId="22" borderId="49" xfId="0" applyFont="1" applyFill="1" applyBorder="1" applyAlignment="1" applyProtection="1">
      <alignment horizontal="right"/>
      <protection locked="0"/>
    </xf>
    <xf numFmtId="0" fontId="9" fillId="23" borderId="70" xfId="0" applyFont="1" applyFill="1" applyBorder="1"/>
    <xf numFmtId="0" fontId="9" fillId="22" borderId="50" xfId="0" applyFont="1" applyFill="1" applyBorder="1" applyProtection="1">
      <protection locked="0"/>
    </xf>
    <xf numFmtId="0" fontId="27" fillId="0" borderId="0" xfId="0" applyFont="1"/>
    <xf numFmtId="0" fontId="37" fillId="0" borderId="0" xfId="0" applyFont="1" applyAlignment="1">
      <alignment wrapText="1"/>
    </xf>
    <xf numFmtId="166" fontId="37" fillId="0" borderId="0" xfId="47" applyFont="1" applyFill="1" applyBorder="1" applyAlignment="1" applyProtection="1"/>
    <xf numFmtId="49" fontId="24" fillId="6" borderId="71" xfId="0" applyNumberFormat="1" applyFont="1" applyFill="1" applyBorder="1" applyAlignment="1">
      <alignment horizontal="center" vertical="center"/>
    </xf>
    <xf numFmtId="0" fontId="9" fillId="6" borderId="72" xfId="0" applyFont="1" applyFill="1" applyBorder="1" applyAlignment="1">
      <alignment horizontal="center"/>
    </xf>
    <xf numFmtId="0" fontId="9" fillId="6" borderId="73" xfId="0" applyFont="1" applyFill="1" applyBorder="1" applyAlignment="1">
      <alignment horizontal="center"/>
    </xf>
    <xf numFmtId="0" fontId="24" fillId="6" borderId="4" xfId="0" applyFont="1" applyFill="1" applyBorder="1" applyAlignment="1">
      <alignment horizontal="center" vertical="center"/>
    </xf>
    <xf numFmtId="0" fontId="9" fillId="6" borderId="74" xfId="0" applyFont="1" applyFill="1" applyBorder="1" applyAlignment="1">
      <alignment vertical="center"/>
    </xf>
    <xf numFmtId="0" fontId="24" fillId="6" borderId="16" xfId="0" applyFont="1" applyFill="1" applyBorder="1" applyAlignment="1">
      <alignment horizontal="center" vertical="center"/>
    </xf>
    <xf numFmtId="0" fontId="24" fillId="6" borderId="73" xfId="0" applyFont="1" applyFill="1" applyBorder="1" applyAlignment="1">
      <alignment horizontal="center" vertical="center"/>
    </xf>
    <xf numFmtId="14" fontId="9" fillId="22" borderId="25" xfId="0" applyNumberFormat="1" applyFont="1" applyFill="1" applyBorder="1" applyAlignment="1" applyProtection="1">
      <alignment horizontal="center"/>
      <protection locked="0"/>
    </xf>
    <xf numFmtId="4" fontId="9" fillId="22" borderId="4" xfId="47" applyNumberFormat="1" applyFont="1" applyFill="1" applyBorder="1" applyAlignment="1" applyProtection="1"/>
    <xf numFmtId="0" fontId="41" fillId="0" borderId="0" xfId="0" applyFont="1"/>
    <xf numFmtId="4" fontId="24" fillId="22" borderId="4" xfId="47" applyNumberFormat="1" applyFont="1" applyFill="1" applyBorder="1" applyAlignment="1" applyProtection="1"/>
    <xf numFmtId="4" fontId="37" fillId="0" borderId="0" xfId="0" applyNumberFormat="1" applyFont="1"/>
    <xf numFmtId="166" fontId="17" fillId="2" borderId="75" xfId="47" applyFont="1" applyFill="1" applyBorder="1" applyAlignment="1" applyProtection="1"/>
    <xf numFmtId="166" fontId="17" fillId="4" borderId="75" xfId="47" applyFont="1" applyFill="1" applyBorder="1" applyAlignment="1" applyProtection="1"/>
    <xf numFmtId="166" fontId="17" fillId="2" borderId="76" xfId="47" applyFont="1" applyFill="1" applyBorder="1" applyAlignment="1" applyProtection="1"/>
    <xf numFmtId="0" fontId="42" fillId="0" borderId="0" xfId="0" applyFont="1"/>
    <xf numFmtId="0" fontId="22" fillId="0" borderId="0" xfId="0" applyFont="1" applyAlignment="1">
      <alignment horizontal="left" indent="1"/>
    </xf>
    <xf numFmtId="166" fontId="17" fillId="4" borderId="76" xfId="47" applyFont="1" applyFill="1" applyBorder="1" applyAlignment="1" applyProtection="1"/>
    <xf numFmtId="166" fontId="17" fillId="2" borderId="77" xfId="47" applyFont="1" applyFill="1" applyBorder="1" applyAlignment="1" applyProtection="1"/>
    <xf numFmtId="166" fontId="16" fillId="8" borderId="21" xfId="47" applyFont="1" applyFill="1" applyBorder="1" applyAlignment="1" applyProtection="1"/>
    <xf numFmtId="166" fontId="17" fillId="3" borderId="78" xfId="47" applyFont="1" applyFill="1" applyBorder="1" applyAlignment="1" applyProtection="1"/>
    <xf numFmtId="166" fontId="17" fillId="3" borderId="76" xfId="47" applyFont="1" applyFill="1" applyBorder="1" applyAlignment="1" applyProtection="1"/>
    <xf numFmtId="166" fontId="37" fillId="4" borderId="76" xfId="0" applyNumberFormat="1" applyFont="1" applyFill="1" applyBorder="1"/>
    <xf numFmtId="166" fontId="17" fillId="10" borderId="77" xfId="47" applyFont="1" applyFill="1" applyBorder="1" applyAlignment="1" applyProtection="1"/>
    <xf numFmtId="166" fontId="17" fillId="3" borderId="79" xfId="47" applyFont="1" applyFill="1" applyBorder="1" applyAlignment="1" applyProtection="1"/>
    <xf numFmtId="166" fontId="16" fillId="0" borderId="0" xfId="47" applyFont="1" applyFill="1" applyBorder="1" applyAlignment="1" applyProtection="1"/>
    <xf numFmtId="166" fontId="17" fillId="0" borderId="0" xfId="47" applyFont="1" applyFill="1" applyBorder="1" applyAlignment="1" applyProtection="1"/>
    <xf numFmtId="166" fontId="17" fillId="3" borderId="21" xfId="47" applyFont="1" applyFill="1" applyBorder="1" applyAlignment="1" applyProtection="1"/>
    <xf numFmtId="166" fontId="16" fillId="2" borderId="21" xfId="47" applyFont="1" applyFill="1" applyBorder="1" applyAlignment="1" applyProtection="1"/>
    <xf numFmtId="0" fontId="28" fillId="0" borderId="0" xfId="0" applyFont="1" applyAlignment="1" applyProtection="1">
      <alignment horizontal="left" indent="1"/>
      <protection locked="0"/>
    </xf>
    <xf numFmtId="0" fontId="28" fillId="0" borderId="0" xfId="0" applyFont="1" applyProtection="1">
      <protection locked="0"/>
    </xf>
    <xf numFmtId="0" fontId="24" fillId="0" borderId="0" xfId="0" applyFont="1"/>
    <xf numFmtId="0" fontId="24" fillId="0" borderId="0" xfId="0" applyFont="1" applyAlignment="1" applyProtection="1">
      <alignment horizontal="left" indent="1"/>
      <protection locked="0"/>
    </xf>
    <xf numFmtId="0" fontId="24" fillId="0" borderId="0" xfId="0" applyFont="1" applyProtection="1">
      <protection locked="0"/>
    </xf>
    <xf numFmtId="0" fontId="24" fillId="0" borderId="0" xfId="0" applyFont="1" applyAlignment="1" applyProtection="1">
      <alignment horizontal="right"/>
      <protection locked="0"/>
    </xf>
    <xf numFmtId="172" fontId="24" fillId="0" borderId="0" xfId="0" applyNumberFormat="1" applyFont="1" applyProtection="1">
      <protection locked="0"/>
    </xf>
    <xf numFmtId="1" fontId="24" fillId="0" borderId="0" xfId="0" applyNumberFormat="1" applyFont="1" applyAlignment="1" applyProtection="1">
      <alignment horizontal="left"/>
      <protection locked="0"/>
    </xf>
    <xf numFmtId="1" fontId="5" fillId="0" borderId="0" xfId="0" applyNumberFormat="1" applyFont="1"/>
    <xf numFmtId="14" fontId="24" fillId="0" borderId="0" xfId="0" applyNumberFormat="1" applyFont="1" applyAlignment="1" applyProtection="1">
      <alignment horizontal="left"/>
      <protection locked="0"/>
    </xf>
    <xf numFmtId="0" fontId="9" fillId="0" borderId="0" xfId="0" applyFont="1" applyProtection="1">
      <protection locked="0"/>
    </xf>
    <xf numFmtId="0" fontId="9" fillId="0" borderId="0" xfId="0" applyFont="1" applyAlignment="1" applyProtection="1">
      <alignment horizontal="right"/>
      <protection locked="0"/>
    </xf>
    <xf numFmtId="0" fontId="20" fillId="0" borderId="0" xfId="0" applyFont="1" applyAlignment="1">
      <alignment horizontal="center" vertical="center" wrapText="1"/>
    </xf>
    <xf numFmtId="0" fontId="20" fillId="0" borderId="63" xfId="0" applyFont="1" applyBorder="1" applyAlignment="1">
      <alignment horizontal="center" vertical="center" wrapText="1"/>
    </xf>
    <xf numFmtId="0" fontId="20" fillId="0" borderId="64" xfId="0" applyFont="1" applyBorder="1" applyAlignment="1">
      <alignment horizontal="center" vertical="center" wrapText="1"/>
    </xf>
    <xf numFmtId="0" fontId="18" fillId="0" borderId="64" xfId="0" applyFont="1" applyBorder="1" applyAlignment="1">
      <alignment horizontal="center" vertical="center" wrapText="1"/>
    </xf>
    <xf numFmtId="0" fontId="18" fillId="0" borderId="65" xfId="0" applyFont="1" applyBorder="1" applyAlignment="1">
      <alignment horizontal="center" vertical="center" wrapText="1"/>
    </xf>
    <xf numFmtId="0" fontId="18" fillId="0" borderId="0" xfId="0" applyFont="1" applyAlignment="1">
      <alignment horizontal="center" vertical="center" wrapText="1"/>
    </xf>
    <xf numFmtId="0" fontId="20" fillId="0" borderId="4" xfId="0" applyFont="1" applyBorder="1" applyAlignment="1">
      <alignment horizontal="center" vertical="center" wrapText="1"/>
    </xf>
    <xf numFmtId="0" fontId="20" fillId="0" borderId="0" xfId="0" applyFont="1"/>
    <xf numFmtId="0" fontId="18" fillId="0" borderId="0" xfId="0" applyFont="1"/>
    <xf numFmtId="49" fontId="20" fillId="0" borderId="80" xfId="0" applyNumberFormat="1" applyFont="1" applyBorder="1"/>
    <xf numFmtId="0" fontId="20" fillId="0" borderId="81" xfId="0" applyFont="1" applyBorder="1"/>
    <xf numFmtId="166" fontId="22" fillId="0" borderId="82" xfId="47" applyFont="1" applyFill="1" applyBorder="1" applyAlignment="1" applyProtection="1"/>
    <xf numFmtId="166" fontId="22" fillId="0" borderId="56" xfId="0" applyNumberFormat="1" applyFont="1" applyBorder="1"/>
    <xf numFmtId="166" fontId="22" fillId="0" borderId="56" xfId="47" applyFont="1" applyFill="1" applyBorder="1" applyAlignment="1" applyProtection="1"/>
    <xf numFmtId="166" fontId="43" fillId="0" borderId="56" xfId="47" applyFont="1" applyFill="1" applyBorder="1" applyAlignment="1" applyProtection="1"/>
    <xf numFmtId="166" fontId="43" fillId="0" borderId="57" xfId="0" applyNumberFormat="1" applyFont="1" applyBorder="1"/>
    <xf numFmtId="166" fontId="43" fillId="0" borderId="81" xfId="0" applyNumberFormat="1" applyFont="1" applyBorder="1"/>
    <xf numFmtId="49" fontId="20" fillId="0" borderId="83" xfId="0" applyNumberFormat="1" applyFont="1" applyBorder="1"/>
    <xf numFmtId="0" fontId="20" fillId="0" borderId="84" xfId="0" applyFont="1" applyBorder="1"/>
    <xf numFmtId="166" fontId="22" fillId="0" borderId="38" xfId="47" applyFont="1" applyFill="1" applyBorder="1" applyAlignment="1" applyProtection="1"/>
    <xf numFmtId="166" fontId="22" fillId="0" borderId="13" xfId="0" applyNumberFormat="1" applyFont="1" applyBorder="1"/>
    <xf numFmtId="166" fontId="22" fillId="0" borderId="13" xfId="47" applyFont="1" applyFill="1" applyBorder="1" applyAlignment="1" applyProtection="1"/>
    <xf numFmtId="166" fontId="43" fillId="0" borderId="13" xfId="47" applyFont="1" applyFill="1" applyBorder="1" applyAlignment="1" applyProtection="1"/>
    <xf numFmtId="166" fontId="43" fillId="0" borderId="59" xfId="0" applyNumberFormat="1" applyFont="1" applyBorder="1"/>
    <xf numFmtId="166" fontId="43" fillId="0" borderId="84" xfId="0" applyNumberFormat="1" applyFont="1" applyBorder="1"/>
    <xf numFmtId="0" fontId="20" fillId="0" borderId="85" xfId="0" applyFont="1" applyBorder="1"/>
    <xf numFmtId="166" fontId="22" fillId="0" borderId="86" xfId="47" applyFont="1" applyFill="1" applyBorder="1" applyAlignment="1" applyProtection="1"/>
    <xf numFmtId="166" fontId="22" fillId="0" borderId="61" xfId="0" applyNumberFormat="1" applyFont="1" applyBorder="1"/>
    <xf numFmtId="166" fontId="22" fillId="0" borderId="61" xfId="47" applyFont="1" applyFill="1" applyBorder="1" applyAlignment="1" applyProtection="1"/>
    <xf numFmtId="166" fontId="43" fillId="0" borderId="61" xfId="47" applyFont="1" applyFill="1" applyBorder="1" applyAlignment="1" applyProtection="1"/>
    <xf numFmtId="166" fontId="43" fillId="0" borderId="62" xfId="0" applyNumberFormat="1" applyFont="1" applyBorder="1"/>
    <xf numFmtId="49" fontId="20" fillId="0" borderId="87" xfId="0" applyNumberFormat="1" applyFont="1" applyBorder="1"/>
    <xf numFmtId="166" fontId="43" fillId="0" borderId="85" xfId="0" applyNumberFormat="1" applyFont="1" applyBorder="1"/>
    <xf numFmtId="49" fontId="18" fillId="0" borderId="15" xfId="0" applyNumberFormat="1" applyFont="1" applyBorder="1"/>
    <xf numFmtId="0" fontId="18" fillId="0" borderId="16" xfId="0" applyFont="1" applyBorder="1"/>
    <xf numFmtId="166" fontId="43" fillId="0" borderId="63" xfId="47" applyFont="1" applyFill="1" applyBorder="1" applyAlignment="1" applyProtection="1"/>
    <xf numFmtId="166" fontId="43" fillId="0" borderId="64" xfId="47" applyFont="1" applyFill="1" applyBorder="1" applyAlignment="1" applyProtection="1"/>
    <xf numFmtId="166" fontId="43" fillId="0" borderId="65" xfId="47" applyFont="1" applyFill="1" applyBorder="1" applyAlignment="1" applyProtection="1"/>
    <xf numFmtId="166" fontId="43" fillId="0" borderId="4" xfId="47" applyFont="1" applyFill="1" applyBorder="1" applyAlignment="1" applyProtection="1"/>
    <xf numFmtId="49" fontId="37" fillId="0" borderId="0" xfId="0" applyNumberFormat="1" applyFont="1"/>
    <xf numFmtId="0" fontId="0" fillId="0" borderId="0" xfId="55" applyFont="1"/>
    <xf numFmtId="0" fontId="34" fillId="0" borderId="0" xfId="55" applyFont="1"/>
    <xf numFmtId="49" fontId="44" fillId="0" borderId="0" xfId="55" applyNumberFormat="1" applyFont="1"/>
    <xf numFmtId="0" fontId="37" fillId="0" borderId="0" xfId="55" applyFont="1"/>
    <xf numFmtId="0" fontId="37" fillId="0" borderId="22" xfId="55" applyFont="1" applyBorder="1" applyAlignment="1">
      <alignment horizontal="center"/>
    </xf>
    <xf numFmtId="0" fontId="41" fillId="0" borderId="88" xfId="55" applyFont="1" applyBorder="1" applyAlignment="1">
      <alignment horizontal="center"/>
    </xf>
    <xf numFmtId="0" fontId="37" fillId="0" borderId="88" xfId="55" applyFont="1" applyBorder="1" applyAlignment="1">
      <alignment horizontal="center"/>
    </xf>
    <xf numFmtId="0" fontId="41" fillId="0" borderId="23" xfId="55" applyFont="1" applyBorder="1" applyAlignment="1">
      <alignment horizontal="center"/>
    </xf>
    <xf numFmtId="0" fontId="37" fillId="0" borderId="89" xfId="55" applyFont="1" applyBorder="1"/>
    <xf numFmtId="166" fontId="37" fillId="0" borderId="75" xfId="45" applyNumberFormat="1" applyFont="1" applyFill="1" applyBorder="1" applyAlignment="1" applyProtection="1"/>
    <xf numFmtId="166" fontId="37" fillId="0" borderId="90" xfId="55" applyNumberFormat="1" applyFont="1" applyBorder="1"/>
    <xf numFmtId="166" fontId="37" fillId="0" borderId="14" xfId="55" applyNumberFormat="1" applyFont="1" applyBorder="1"/>
    <xf numFmtId="166" fontId="41" fillId="0" borderId="75" xfId="55" applyNumberFormat="1" applyFont="1" applyBorder="1"/>
    <xf numFmtId="0" fontId="37" fillId="0" borderId="91" xfId="55" applyFont="1" applyBorder="1"/>
    <xf numFmtId="166" fontId="37" fillId="0" borderId="76" xfId="45" applyNumberFormat="1" applyFont="1" applyFill="1" applyBorder="1" applyAlignment="1" applyProtection="1"/>
    <xf numFmtId="166" fontId="42" fillId="0" borderId="0" xfId="55" applyNumberFormat="1" applyFont="1"/>
    <xf numFmtId="166" fontId="22" fillId="0" borderId="0" xfId="55" applyNumberFormat="1" applyFont="1" applyAlignment="1">
      <alignment horizontal="left" indent="1"/>
    </xf>
    <xf numFmtId="166" fontId="41" fillId="0" borderId="76" xfId="55" applyNumberFormat="1" applyFont="1" applyBorder="1"/>
    <xf numFmtId="166" fontId="37" fillId="0" borderId="77" xfId="45" applyNumberFormat="1" applyFont="1" applyFill="1" applyBorder="1" applyAlignment="1" applyProtection="1"/>
    <xf numFmtId="166" fontId="37" fillId="0" borderId="0" xfId="55" applyNumberFormat="1" applyFont="1"/>
    <xf numFmtId="166" fontId="41" fillId="0" borderId="77" xfId="55" applyNumberFormat="1" applyFont="1" applyBorder="1"/>
    <xf numFmtId="0" fontId="5" fillId="0" borderId="21" xfId="55" applyFont="1" applyBorder="1"/>
    <xf numFmtId="166" fontId="5" fillId="0" borderId="21" xfId="45" applyNumberFormat="1" applyFont="1" applyFill="1" applyBorder="1" applyAlignment="1" applyProtection="1"/>
    <xf numFmtId="166" fontId="0" fillId="0" borderId="22" xfId="55" applyNumberFormat="1" applyFont="1" applyBorder="1"/>
    <xf numFmtId="166" fontId="0" fillId="0" borderId="23" xfId="55" applyNumberFormat="1" applyFont="1" applyBorder="1" applyAlignment="1">
      <alignment horizontal="left" indent="1"/>
    </xf>
    <xf numFmtId="166" fontId="5" fillId="0" borderId="21" xfId="55" applyNumberFormat="1" applyFont="1" applyBorder="1"/>
    <xf numFmtId="0" fontId="41" fillId="0" borderId="0" xfId="55" applyFont="1"/>
    <xf numFmtId="166" fontId="41" fillId="0" borderId="88" xfId="45" applyNumberFormat="1" applyFont="1" applyFill="1" applyBorder="1" applyAlignment="1" applyProtection="1"/>
    <xf numFmtId="166" fontId="37" fillId="0" borderId="88" xfId="55" applyNumberFormat="1" applyFont="1" applyBorder="1"/>
    <xf numFmtId="166" fontId="22" fillId="0" borderId="88" xfId="55" applyNumberFormat="1" applyFont="1" applyBorder="1" applyAlignment="1">
      <alignment horizontal="left" indent="1"/>
    </xf>
    <xf numFmtId="166" fontId="41" fillId="0" borderId="88" xfId="55" applyNumberFormat="1" applyFont="1" applyBorder="1"/>
    <xf numFmtId="166" fontId="37" fillId="0" borderId="75" xfId="55" applyNumberFormat="1" applyFont="1" applyBorder="1"/>
    <xf numFmtId="166" fontId="37" fillId="0" borderId="76" xfId="55" applyNumberFormat="1" applyFont="1" applyBorder="1"/>
    <xf numFmtId="166" fontId="37" fillId="0" borderId="77" xfId="55" applyNumberFormat="1" applyFont="1" applyBorder="1"/>
    <xf numFmtId="166" fontId="5" fillId="0" borderId="22" xfId="55" applyNumberFormat="1" applyFont="1" applyBorder="1"/>
    <xf numFmtId="166" fontId="5" fillId="0" borderId="23" xfId="55" applyNumberFormat="1" applyFont="1" applyBorder="1"/>
    <xf numFmtId="166" fontId="37" fillId="0" borderId="88" xfId="45" applyNumberFormat="1" applyFont="1" applyFill="1" applyBorder="1" applyAlignment="1" applyProtection="1"/>
    <xf numFmtId="166" fontId="37" fillId="0" borderId="92" xfId="55" applyNumberFormat="1" applyFont="1" applyBorder="1"/>
    <xf numFmtId="166" fontId="41" fillId="0" borderId="0" xfId="45" applyNumberFormat="1" applyFont="1" applyFill="1" applyBorder="1" applyAlignment="1" applyProtection="1"/>
    <xf numFmtId="166" fontId="0" fillId="0" borderId="0" xfId="0" applyNumberFormat="1"/>
    <xf numFmtId="166" fontId="5" fillId="4" borderId="0" xfId="0" applyNumberFormat="1" applyFont="1" applyFill="1" applyAlignment="1">
      <alignment horizontal="center" vertical="center"/>
    </xf>
    <xf numFmtId="0" fontId="5" fillId="0" borderId="0" xfId="0" applyFont="1" applyAlignment="1">
      <alignment horizontal="center" vertical="center"/>
    </xf>
    <xf numFmtId="166" fontId="5" fillId="0" borderId="0" xfId="0" applyNumberFormat="1" applyFont="1" applyAlignment="1">
      <alignment horizontal="center" vertical="center"/>
    </xf>
    <xf numFmtId="166" fontId="0" fillId="4" borderId="0" xfId="0" applyNumberFormat="1" applyFill="1"/>
    <xf numFmtId="0" fontId="5" fillId="4" borderId="0" xfId="0" applyFont="1" applyFill="1" applyAlignment="1">
      <alignment horizontal="center" vertical="center"/>
    </xf>
    <xf numFmtId="166" fontId="0" fillId="4" borderId="0" xfId="47" applyFont="1" applyFill="1" applyBorder="1" applyAlignment="1" applyProtection="1"/>
    <xf numFmtId="0" fontId="0" fillId="0" borderId="25" xfId="0" applyBorder="1" applyAlignment="1">
      <alignment horizontal="center"/>
    </xf>
    <xf numFmtId="0" fontId="28" fillId="2" borderId="0" xfId="52" applyFont="1" applyFill="1" applyAlignment="1">
      <alignment horizontal="center"/>
    </xf>
    <xf numFmtId="0" fontId="24" fillId="2" borderId="20" xfId="52" applyFont="1" applyFill="1" applyBorder="1" applyAlignment="1">
      <alignment horizontal="center"/>
    </xf>
    <xf numFmtId="49" fontId="9" fillId="2" borderId="39" xfId="52" applyNumberFormat="1" applyFill="1" applyBorder="1" applyAlignment="1">
      <alignment horizontal="left" shrinkToFit="1"/>
    </xf>
    <xf numFmtId="49" fontId="9" fillId="2" borderId="13" xfId="52" applyNumberFormat="1" applyFill="1" applyBorder="1" applyAlignment="1">
      <alignment horizontal="left" shrinkToFit="1"/>
    </xf>
    <xf numFmtId="0" fontId="24" fillId="6" borderId="15" xfId="0" applyFont="1" applyFill="1" applyBorder="1" applyAlignment="1">
      <alignment horizontal="center" vertical="center"/>
    </xf>
    <xf numFmtId="0" fontId="9" fillId="22" borderId="15" xfId="0" applyFont="1" applyFill="1" applyBorder="1" applyAlignment="1" applyProtection="1">
      <alignment shrinkToFit="1"/>
      <protection locked="0"/>
    </xf>
  </cellXfs>
  <cellStyles count="58">
    <cellStyle name="20 % - Akzent1" xfId="1" xr:uid="{418F2F41-8E78-4347-B9C6-370746D4A1E7}"/>
    <cellStyle name="20 % - Akzent2" xfId="2" xr:uid="{5C0C60DE-05B0-4C03-91E3-BCA7C3E292C2}"/>
    <cellStyle name="20 % - Akzent3" xfId="3" xr:uid="{A0C21B68-0CF1-4860-B85C-D938F92E6889}"/>
    <cellStyle name="20 % - Akzent4" xfId="4" xr:uid="{CC0484A5-4FE5-49B2-A0BB-B0C8300E269F}"/>
    <cellStyle name="20 % - Akzent5" xfId="5" xr:uid="{A6ADF65E-A37B-4D6D-B881-1554450979A4}"/>
    <cellStyle name="20 % - Akzent6" xfId="6" xr:uid="{3D2BD5E1-48C3-40F7-8942-CB030A8A6CEF}"/>
    <cellStyle name="20 % - Accent1" xfId="7" builtinId="30" customBuiltin="1"/>
    <cellStyle name="20 % - Accent2" xfId="8" builtinId="34" customBuiltin="1"/>
    <cellStyle name="20 % - Accent3" xfId="9" builtinId="38" customBuiltin="1"/>
    <cellStyle name="20 % - Accent4" xfId="10" builtinId="42" customBuiltin="1"/>
    <cellStyle name="20 % - Accent5" xfId="11" builtinId="46" customBuiltin="1"/>
    <cellStyle name="20 % - Accent6" xfId="12" builtinId="50" customBuiltin="1"/>
    <cellStyle name="40 % - Akzent1" xfId="13" xr:uid="{CBBBE8C6-943E-4346-B407-C4C8C1E0707F}"/>
    <cellStyle name="40 % - Akzent2" xfId="14" xr:uid="{61EB51FA-521B-43AF-AC6E-0D3AD1885628}"/>
    <cellStyle name="40 % - Akzent3" xfId="15" xr:uid="{BEDB8FBF-0A01-4C29-A874-5702C92BDF5F}"/>
    <cellStyle name="40 % - Akzent4" xfId="16" xr:uid="{9B2774C9-6712-450F-B457-4E2F2A4FC6F6}"/>
    <cellStyle name="40 % - Akzent5" xfId="17" xr:uid="{F763097D-EB1A-4822-8CC1-7D054A255AC3}"/>
    <cellStyle name="40 % - Akzent6" xfId="18" xr:uid="{51F8E20E-9D89-455C-BB73-EF5B20641233}"/>
    <cellStyle name="40 % - Accent1" xfId="19" builtinId="31" customBuiltin="1"/>
    <cellStyle name="40 % - Accent2" xfId="20" builtinId="35" customBuiltin="1"/>
    <cellStyle name="40 % - Accent3" xfId="21" builtinId="39" customBuiltin="1"/>
    <cellStyle name="40 % - Accent4" xfId="22" builtinId="43" customBuiltin="1"/>
    <cellStyle name="40 % - Accent5" xfId="23" builtinId="47" customBuiltin="1"/>
    <cellStyle name="40 % - Accent6" xfId="24" builtinId="51" customBuiltin="1"/>
    <cellStyle name="60 % - Akzent1" xfId="25" xr:uid="{F7E49DD2-6CAF-47F1-AECE-434533B5D876}"/>
    <cellStyle name="60 % - Akzent2" xfId="26" xr:uid="{08D458CE-2181-4E15-A5C8-5685089C5C43}"/>
    <cellStyle name="60 % - Akzent3" xfId="27" xr:uid="{BC49D3FC-BCA3-4C62-AF69-D3D38CB365D1}"/>
    <cellStyle name="60 % - Akzent4" xfId="28" xr:uid="{69C8E8FC-09EA-4654-A892-8B15F84FFB91}"/>
    <cellStyle name="60 % - Akzent5" xfId="29" xr:uid="{2BB3EFE4-2022-4727-8C30-707200EA7121}"/>
    <cellStyle name="60 % - Akzent6" xfId="30" xr:uid="{C74D8EC1-C89D-44C8-B2DE-03D3D545D7F3}"/>
    <cellStyle name="60 % - Accent1" xfId="31" builtinId="32" customBuiltin="1"/>
    <cellStyle name="60 % - Accent2" xfId="32" builtinId="36" customBuiltin="1"/>
    <cellStyle name="60 % - Accent3" xfId="33" builtinId="40" customBuiltin="1"/>
    <cellStyle name="60 % - Accent4" xfId="34" builtinId="44" customBuiltin="1"/>
    <cellStyle name="60 % - Accent5" xfId="35" builtinId="48" customBuiltin="1"/>
    <cellStyle name="60 % - Accent6" xfId="36" builtinId="52" customBuiltin="1"/>
    <cellStyle name="Ausgabe" xfId="37" xr:uid="{AF53656B-63E1-4DBB-94F9-53A21CC7A0E3}"/>
    <cellStyle name="Berechnung" xfId="38" xr:uid="{E827C8E9-B95B-495A-872A-7D1D3BBC184B}"/>
    <cellStyle name="Calcul" xfId="39" builtinId="22" customBuiltin="1"/>
    <cellStyle name="Eingabe" xfId="40" xr:uid="{F095CC0F-E50F-43AF-8027-7BB3345FA994}"/>
    <cellStyle name="Entrée" xfId="41" builtinId="20" customBuiltin="1"/>
    <cellStyle name="Ergebnis" xfId="42" xr:uid="{B33AE914-2BC9-4747-BBC5-F599FE3E8271}"/>
    <cellStyle name="Erklärender Text" xfId="43" xr:uid="{8F47C929-DA43-4451-99F9-C3DD36219221}"/>
    <cellStyle name="Gut" xfId="44" xr:uid="{4E86D600-18B5-493B-917B-81C31CAE308B}"/>
    <cellStyle name="Komma 2" xfId="45" xr:uid="{2416CF2D-C90B-4E68-888F-6AA724619BBC}"/>
    <cellStyle name="Lien hypertexte" xfId="46" builtinId="8"/>
    <cellStyle name="Milliers" xfId="47" builtinId="3"/>
    <cellStyle name="Milliers 2" xfId="48" xr:uid="{91021706-1247-46D3-ACDB-39246193D6D2}"/>
    <cellStyle name="Milliers 2 2" xfId="49" xr:uid="{91559FE2-C73B-4377-9686-093D245C7215}"/>
    <cellStyle name="Neutral 1" xfId="50" xr:uid="{D1891525-E965-400B-A79D-83C5B2E61043}"/>
    <cellStyle name="Neutre" xfId="51" builtinId="28" customBuiltin="1"/>
    <cellStyle name="Normal" xfId="0" builtinId="0"/>
    <cellStyle name="Normal 2" xfId="52" xr:uid="{EF3F3F8A-0D5C-4C62-9A34-536D2D6262D2}"/>
    <cellStyle name="Satisfaisant" xfId="53" builtinId="26" customBuiltin="1"/>
    <cellStyle name="Sortie" xfId="54" builtinId="21" customBuiltin="1"/>
    <cellStyle name="Standard 2" xfId="55" xr:uid="{8B42F42D-A242-4F28-A3B1-C2DC3558B882}"/>
    <cellStyle name="Texte explicatif" xfId="56" builtinId="53" customBuiltin="1"/>
    <cellStyle name="Total" xfId="57" builtinId="25"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DEDCE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DEE7E5"/>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file>

<file path=xl/ctrlProps/ctrlProp2.xml><?xml version="1.0" encoding="utf-8"?>
<formControlPr xmlns="http://schemas.microsoft.com/office/spreadsheetml/2009/9/main" objectType="Button"/>
</file>

<file path=xl/ctrlProps/ctrlProp3.xml><?xml version="1.0" encoding="utf-8"?>
<formControlPr xmlns="http://schemas.microsoft.com/office/spreadsheetml/2009/9/main" objectType="Button"/>
</file>

<file path=xl/ctrlProps/ctrlProp4.xml><?xml version="1.0" encoding="utf-8"?>
<formControlPr xmlns="http://schemas.microsoft.com/office/spreadsheetml/2009/9/main" objectType="Button"/>
</file>

<file path=xl/ctrlProps/ctrlProp5.xml><?xml version="1.0" encoding="utf-8"?>
<formControlPr xmlns="http://schemas.microsoft.com/office/spreadsheetml/2009/9/main" objectType="Button"/>
</file>

<file path=xl/ctrlProps/ctrlProp6.xml><?xml version="1.0" encoding="utf-8"?>
<formControlPr xmlns="http://schemas.microsoft.com/office/spreadsheetml/2009/9/main" objectType="Button"/>
</file>

<file path=xl/ctrlProps/ctrlProp7.xml><?xml version="1.0" encoding="utf-8"?>
<formControlPr xmlns="http://schemas.microsoft.com/office/spreadsheetml/2009/9/main" objectType="Button"/>
</file>

<file path=xl/ctrlProps/ctrlProp8.xml><?xml version="1.0" encoding="utf-8"?>
<formControlPr xmlns="http://schemas.microsoft.com/office/spreadsheetml/2009/9/main" objectType="Button"/>
</file>

<file path=xl/ctrlProps/ctrlProp9.xml><?xml version="1.0" encoding="utf-8"?>
<formControlPr xmlns="http://schemas.microsoft.com/office/spreadsheetml/2009/9/main" objectType="Button"/>
</file>

<file path=xl/ctrlProps/ctrlProp10.xml><?xml version="1.0" encoding="utf-8"?>
<formControlPr xmlns="http://schemas.microsoft.com/office/spreadsheetml/2009/9/main" objectType="Button"/>
</file>

<file path=xl/ctrlProps/ctrlProp11.xml><?xml version="1.0" encoding="utf-8"?>
<formControlPr xmlns="http://schemas.microsoft.com/office/spreadsheetml/2009/9/main" objectType="Button"/>
</file>

<file path=xl/ctrlProps/ctrlProp12.xml><?xml version="1.0" encoding="utf-8"?>
<formControlPr xmlns="http://schemas.microsoft.com/office/spreadsheetml/2009/9/main" objectType="Drop" dropStyle="combo" dx="26" noThreeD="1" sel="0" val="0"/>
</file>

<file path=xl/ctrlProps/ctrlProp13.xml><?xml version="1.0" encoding="utf-8"?>
<formControlPr xmlns="http://schemas.microsoft.com/office/spreadsheetml/2009/9/main" objectType="Radio" firstButton="1"/>
</file>

<file path=xl/ctrlProps/ctrlProp14.xml><?xml version="1.0" encoding="utf-8"?>
<formControlPr xmlns="http://schemas.microsoft.com/office/spreadsheetml/2009/9/main" objectType="Radio"/>
</file>

<file path=xl/ctrlProps/ctrlProp15.xml><?xml version="1.0" encoding="utf-8"?>
<formControlPr xmlns="http://schemas.microsoft.com/office/spreadsheetml/2009/9/main" objectType="Radio"/>
</file>

<file path=xl/ctrlProps/ctrlProp16.xml><?xml version="1.0" encoding="utf-8"?>
<formControlPr xmlns="http://schemas.microsoft.com/office/spreadsheetml/2009/9/main" objectType="Drop" dropStyle="combo" dx="26" noThreeD="1" sel="0" val="0"/>
</file>

<file path=xl/ctrlProps/ctrlProp17.xml><?xml version="1.0" encoding="utf-8"?>
<formControlPr xmlns="http://schemas.microsoft.com/office/spreadsheetml/2009/9/main" objectType="Radio" firstButton="1"/>
</file>

<file path=xl/ctrlProps/ctrlProp18.xml><?xml version="1.0" encoding="utf-8"?>
<formControlPr xmlns="http://schemas.microsoft.com/office/spreadsheetml/2009/9/main" objectType="Radio"/>
</file>

<file path=xl/ctrlProps/ctrlProp19.xml><?xml version="1.0" encoding="utf-8"?>
<formControlPr xmlns="http://schemas.microsoft.com/office/spreadsheetml/2009/9/main" objectType="Radio"/>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7</xdr:row>
          <xdr:rowOff>342900</xdr:rowOff>
        </xdr:from>
        <xdr:to>
          <xdr:col>2</xdr:col>
          <xdr:colOff>30480</xdr:colOff>
          <xdr:row>10</xdr:row>
          <xdr:rowOff>137160</xdr:rowOff>
        </xdr:to>
        <xdr:sp macro="" textlink="">
          <xdr:nvSpPr>
            <xdr:cNvPr id="1025" name="Button 10" descr="Report"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Report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31</xdr:row>
          <xdr:rowOff>0</xdr:rowOff>
        </xdr:from>
        <xdr:to>
          <xdr:col>2</xdr:col>
          <xdr:colOff>502920</xdr:colOff>
          <xdr:row>32</xdr:row>
          <xdr:rowOff>0</xdr:rowOff>
        </xdr:to>
        <xdr:sp macro="" textlink="">
          <xdr:nvSpPr>
            <xdr:cNvPr id="1026" name="Button 11" descr="Imprimer des facture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Imprimer des factures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25</xdr:row>
          <xdr:rowOff>0</xdr:rowOff>
        </xdr:from>
        <xdr:to>
          <xdr:col>2</xdr:col>
          <xdr:colOff>502920</xdr:colOff>
          <xdr:row>26</xdr:row>
          <xdr:rowOff>0</xdr:rowOff>
        </xdr:to>
        <xdr:sp macro="" textlink="">
          <xdr:nvSpPr>
            <xdr:cNvPr id="1027" name="Button 12" descr="Imprimer des fiches de paye"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Imprimer des fiches de paye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12</xdr:row>
          <xdr:rowOff>0</xdr:rowOff>
        </xdr:from>
        <xdr:to>
          <xdr:col>1</xdr:col>
          <xdr:colOff>1615440</xdr:colOff>
          <xdr:row>13</xdr:row>
          <xdr:rowOff>30480</xdr:rowOff>
        </xdr:to>
        <xdr:sp macro="" textlink="">
          <xdr:nvSpPr>
            <xdr:cNvPr id="1028" name="Button 13" descr="Vider le formulaire"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Vider le formulaire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14</xdr:row>
          <xdr:rowOff>0</xdr:rowOff>
        </xdr:from>
        <xdr:to>
          <xdr:col>1</xdr:col>
          <xdr:colOff>1615440</xdr:colOff>
          <xdr:row>15</xdr:row>
          <xdr:rowOff>15240</xdr:rowOff>
        </xdr:to>
        <xdr:sp macro="" textlink="">
          <xdr:nvSpPr>
            <xdr:cNvPr id="1029" name="Button 15" descr="Vider le &quot;Kilométrage&quot;"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Vider le "Kilométrage"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27</xdr:row>
          <xdr:rowOff>0</xdr:rowOff>
        </xdr:from>
        <xdr:to>
          <xdr:col>2</xdr:col>
          <xdr:colOff>510540</xdr:colOff>
          <xdr:row>28</xdr:row>
          <xdr:rowOff>0</xdr:rowOff>
        </xdr:to>
        <xdr:sp macro="" textlink="">
          <xdr:nvSpPr>
            <xdr:cNvPr id="1030" name="Button 28" descr="Imprimer les récapitulatifs annuels de paye "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Imprimer les récapitulatifs annuels de paye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32</xdr:row>
          <xdr:rowOff>175260</xdr:rowOff>
        </xdr:from>
        <xdr:to>
          <xdr:col>2</xdr:col>
          <xdr:colOff>510540</xdr:colOff>
          <xdr:row>34</xdr:row>
          <xdr:rowOff>0</xdr:rowOff>
        </xdr:to>
        <xdr:sp macro="" textlink="">
          <xdr:nvSpPr>
            <xdr:cNvPr id="1031" name="Button 29" descr="Imprimer les récapitulatifs annuels de factures"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Imprimer les récapitulatifs annuels de factures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35</xdr:row>
          <xdr:rowOff>0</xdr:rowOff>
        </xdr:from>
        <xdr:to>
          <xdr:col>2</xdr:col>
          <xdr:colOff>510540</xdr:colOff>
          <xdr:row>36</xdr:row>
          <xdr:rowOff>0</xdr:rowOff>
        </xdr:to>
        <xdr:sp macro="" textlink="">
          <xdr:nvSpPr>
            <xdr:cNvPr id="1032" name="Button 31" descr="Imprimer le récapitulatif trimestriel Factures 1"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Imprimer le récapitulatif trimestriel Factures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41</xdr:row>
          <xdr:rowOff>0</xdr:rowOff>
        </xdr:from>
        <xdr:to>
          <xdr:col>2</xdr:col>
          <xdr:colOff>510540</xdr:colOff>
          <xdr:row>42</xdr:row>
          <xdr:rowOff>0</xdr:rowOff>
        </xdr:to>
        <xdr:sp macro="" textlink="">
          <xdr:nvSpPr>
            <xdr:cNvPr id="1033" name="Button 34" descr="Imprimer un récapitulatif mensuel DAS"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Imprimer un récapitulatif mensuel DAS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37</xdr:row>
          <xdr:rowOff>0</xdr:rowOff>
        </xdr:from>
        <xdr:to>
          <xdr:col>2</xdr:col>
          <xdr:colOff>510540</xdr:colOff>
          <xdr:row>38</xdr:row>
          <xdr:rowOff>0</xdr:rowOff>
        </xdr:to>
        <xdr:sp macro="" textlink="">
          <xdr:nvSpPr>
            <xdr:cNvPr id="1034" name="Button 35" descr="Imprimer le récapitulatif trimestriel Factures 2"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Imprimer le récapitulatif trimestriel Factures 2</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320040</xdr:colOff>
          <xdr:row>0</xdr:row>
          <xdr:rowOff>571500</xdr:rowOff>
        </xdr:from>
        <xdr:to>
          <xdr:col>6</xdr:col>
          <xdr:colOff>228600</xdr:colOff>
          <xdr:row>0</xdr:row>
          <xdr:rowOff>868680</xdr:rowOff>
        </xdr:to>
        <xdr:sp macro="" textlink="">
          <xdr:nvSpPr>
            <xdr:cNvPr id="2049" name="Button 1" descr="Création d'une facturation annuelle"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Création d'une facturation annuelle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76200</xdr:colOff>
      <xdr:row>62</xdr:row>
      <xdr:rowOff>76200</xdr:rowOff>
    </xdr:from>
    <xdr:to>
      <xdr:col>11</xdr:col>
      <xdr:colOff>0</xdr:colOff>
      <xdr:row>64</xdr:row>
      <xdr:rowOff>93274</xdr:rowOff>
    </xdr:to>
    <xdr:sp macro="" textlink="" fLocksText="0">
      <xdr:nvSpPr>
        <xdr:cNvPr id="4101" name="FS">
          <a:extLst>
            <a:ext uri="{FF2B5EF4-FFF2-40B4-BE49-F238E27FC236}">
              <a16:creationId xmlns:a16="http://schemas.microsoft.com/office/drawing/2014/main" id="{9A7F10D8-0AE7-2138-8EA5-60DA13274A7A}"/>
            </a:ext>
          </a:extLst>
        </xdr:cNvPr>
        <xdr:cNvSpPr txBox="1">
          <a:spLocks noChangeArrowheads="1"/>
        </xdr:cNvSpPr>
      </xdr:nvSpPr>
      <xdr:spPr bwMode="auto">
        <a:xfrm>
          <a:off x="1219200" y="9972675"/>
          <a:ext cx="4324350" cy="333375"/>
        </a:xfrm>
        <a:prstGeom prst="rect">
          <a:avLst/>
        </a:prstGeom>
        <a:solidFill>
          <a:srgbClr val="C0C0C0"/>
        </a:solidFill>
        <a:ln>
          <a:noFill/>
        </a:ln>
        <a:effectLst/>
      </xdr:spPr>
      <xdr:txBody>
        <a:bodyPr vertOverflow="clip" wrap="square" lIns="27360" tIns="22680" rIns="27360" bIns="22680" anchor="ctr"/>
        <a:lstStyle/>
        <a:p>
          <a:pPr algn="ctr" rtl="0">
            <a:defRPr sz="1000"/>
          </a:pPr>
          <a:r>
            <a:rPr lang="fr-CA" sz="1000" b="1" i="0" u="none" strike="noStrike" baseline="0">
              <a:solidFill>
                <a:srgbClr val="000000"/>
              </a:solidFill>
              <a:latin typeface="Arial"/>
              <a:cs typeface="Arial"/>
            </a:rPr>
            <a:t>Merci, pour la confiance témoignée à l'égard de notre entreprise.</a:t>
          </a:r>
        </a:p>
      </xdr:txBody>
    </xdr:sp>
    <xdr:clientData/>
  </xdr:twoCellAnchor>
  <xdr:twoCellAnchor>
    <xdr:from>
      <xdr:col>4</xdr:col>
      <xdr:colOff>76200</xdr:colOff>
      <xdr:row>57</xdr:row>
      <xdr:rowOff>140970</xdr:rowOff>
    </xdr:from>
    <xdr:to>
      <xdr:col>11</xdr:col>
      <xdr:colOff>0</xdr:colOff>
      <xdr:row>60</xdr:row>
      <xdr:rowOff>47660</xdr:rowOff>
    </xdr:to>
    <xdr:sp macro="" textlink="" fLocksText="0">
      <xdr:nvSpPr>
        <xdr:cNvPr id="4102" name="FP">
          <a:extLst>
            <a:ext uri="{FF2B5EF4-FFF2-40B4-BE49-F238E27FC236}">
              <a16:creationId xmlns:a16="http://schemas.microsoft.com/office/drawing/2014/main" id="{C9D42867-560A-CB88-BB19-1F82F9EC8E9B}"/>
            </a:ext>
          </a:extLst>
        </xdr:cNvPr>
        <xdr:cNvSpPr txBox="1">
          <a:spLocks noChangeArrowheads="1"/>
        </xdr:cNvSpPr>
      </xdr:nvSpPr>
      <xdr:spPr bwMode="auto">
        <a:xfrm>
          <a:off x="1219200" y="9344025"/>
          <a:ext cx="4324350" cy="400050"/>
        </a:xfrm>
        <a:prstGeom prst="rect">
          <a:avLst/>
        </a:prstGeom>
        <a:solidFill>
          <a:srgbClr val="C0C0C0"/>
        </a:solidFill>
        <a:ln>
          <a:noFill/>
        </a:ln>
        <a:effectLst/>
      </xdr:spPr>
      <xdr:txBody>
        <a:bodyPr vertOverflow="clip" wrap="square" lIns="27360" tIns="22680" rIns="27360" bIns="22680" anchor="ctr"/>
        <a:lstStyle/>
        <a:p>
          <a:pPr algn="ctr" rtl="0">
            <a:defRPr sz="1000"/>
          </a:pPr>
          <a:r>
            <a:rPr lang="fr-CA" sz="1000" b="1" i="0" u="none" strike="noStrike" baseline="0">
              <a:solidFill>
                <a:srgbClr val="000000"/>
              </a:solidFill>
              <a:latin typeface="Arial"/>
              <a:cs typeface="Arial"/>
            </a:rPr>
            <a:t>T.P.S.  144 670 551   T.V.Q.   1202 308 879    </a:t>
          </a:r>
        </a:p>
        <a:p>
          <a:pPr algn="ctr" rtl="0">
            <a:defRPr sz="1000"/>
          </a:pPr>
          <a:r>
            <a:rPr lang="fr-CA" sz="1000" b="1" i="0" u="none" strike="noStrike" baseline="0">
              <a:solidFill>
                <a:srgbClr val="000000"/>
              </a:solidFill>
              <a:latin typeface="Arial"/>
              <a:cs typeface="Arial"/>
            </a:rPr>
            <a:t>Payable sur réception</a:t>
          </a:r>
        </a:p>
      </xdr:txBody>
    </xdr:sp>
    <xdr:clientData/>
  </xdr:twoCellAnchor>
  <xdr:twoCellAnchor>
    <xdr:from>
      <xdr:col>2</xdr:col>
      <xdr:colOff>175260</xdr:colOff>
      <xdr:row>14</xdr:row>
      <xdr:rowOff>53340</xdr:rowOff>
    </xdr:from>
    <xdr:to>
      <xdr:col>9</xdr:col>
      <xdr:colOff>76200</xdr:colOff>
      <xdr:row>21</xdr:row>
      <xdr:rowOff>60960</xdr:rowOff>
    </xdr:to>
    <xdr:sp macro="" textlink="">
      <xdr:nvSpPr>
        <xdr:cNvPr id="4173" name="INVB1">
          <a:extLst>
            <a:ext uri="{FF2B5EF4-FFF2-40B4-BE49-F238E27FC236}">
              <a16:creationId xmlns:a16="http://schemas.microsoft.com/office/drawing/2014/main" id="{C882CC90-3FCA-5E92-BFA7-7178714666C3}"/>
            </a:ext>
          </a:extLst>
        </xdr:cNvPr>
        <xdr:cNvSpPr>
          <a:spLocks noChangeArrowheads="1"/>
        </xdr:cNvSpPr>
      </xdr:nvSpPr>
      <xdr:spPr bwMode="auto">
        <a:xfrm>
          <a:off x="297180" y="2171700"/>
          <a:ext cx="4229100" cy="1242060"/>
        </a:xfrm>
        <a:prstGeom prst="roundRect">
          <a:avLst>
            <a:gd name="adj" fmla="val 16667"/>
          </a:avLst>
        </a:prstGeom>
        <a:noFill/>
        <a:ln w="9360">
          <a:solidFill>
            <a:srgbClr val="00008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483870</xdr:colOff>
      <xdr:row>10</xdr:row>
      <xdr:rowOff>28575</xdr:rowOff>
    </xdr:from>
    <xdr:to>
      <xdr:col>11</xdr:col>
      <xdr:colOff>964010</xdr:colOff>
      <xdr:row>12</xdr:row>
      <xdr:rowOff>150543</xdr:rowOff>
    </xdr:to>
    <xdr:sp macro="" textlink="" fLocksText="0">
      <xdr:nvSpPr>
        <xdr:cNvPr id="4104" name="LBL">
          <a:extLst>
            <a:ext uri="{FF2B5EF4-FFF2-40B4-BE49-F238E27FC236}">
              <a16:creationId xmlns:a16="http://schemas.microsoft.com/office/drawing/2014/main" id="{87FC369D-7614-AD79-F477-87CCBC44B90F}"/>
            </a:ext>
          </a:extLst>
        </xdr:cNvPr>
        <xdr:cNvSpPr txBox="1">
          <a:spLocks noChangeArrowheads="1"/>
        </xdr:cNvSpPr>
      </xdr:nvSpPr>
      <xdr:spPr bwMode="auto">
        <a:xfrm>
          <a:off x="5038725" y="1466850"/>
          <a:ext cx="1438275" cy="400050"/>
        </a:xfrm>
        <a:prstGeom prst="rect">
          <a:avLst/>
        </a:prstGeom>
        <a:solidFill>
          <a:srgbClr val="FFFFFF"/>
        </a:solidFill>
        <a:ln>
          <a:noFill/>
        </a:ln>
        <a:effectLst/>
      </xdr:spPr>
      <xdr:txBody>
        <a:bodyPr vertOverflow="clip" wrap="square" lIns="45720" tIns="36360" rIns="45720" bIns="36360" anchor="ctr"/>
        <a:lstStyle/>
        <a:p>
          <a:pPr algn="ctr" rtl="0">
            <a:defRPr sz="1000"/>
          </a:pPr>
          <a:r>
            <a:rPr lang="fr-CA" sz="1800" b="1" i="1" u="none" strike="noStrike" baseline="0">
              <a:solidFill>
                <a:srgbClr val="000000"/>
              </a:solidFill>
              <a:latin typeface="Arial"/>
              <a:cs typeface="Arial"/>
            </a:rPr>
            <a:t>FACTURE</a:t>
          </a:r>
        </a:p>
      </xdr:txBody>
    </xdr:sp>
    <xdr:clientData/>
  </xdr:twoCellAnchor>
  <xdr:twoCellAnchor>
    <xdr:from>
      <xdr:col>9</xdr:col>
      <xdr:colOff>175260</xdr:colOff>
      <xdr:row>14</xdr:row>
      <xdr:rowOff>68580</xdr:rowOff>
    </xdr:from>
    <xdr:to>
      <xdr:col>12</xdr:col>
      <xdr:colOff>182880</xdr:colOff>
      <xdr:row>21</xdr:row>
      <xdr:rowOff>60960</xdr:rowOff>
    </xdr:to>
    <xdr:sp macro="" textlink="">
      <xdr:nvSpPr>
        <xdr:cNvPr id="4175" name="INVB2">
          <a:extLst>
            <a:ext uri="{FF2B5EF4-FFF2-40B4-BE49-F238E27FC236}">
              <a16:creationId xmlns:a16="http://schemas.microsoft.com/office/drawing/2014/main" id="{DA387011-C794-A149-49E0-BD961F6836FC}"/>
            </a:ext>
          </a:extLst>
        </xdr:cNvPr>
        <xdr:cNvSpPr>
          <a:spLocks noChangeArrowheads="1"/>
        </xdr:cNvSpPr>
      </xdr:nvSpPr>
      <xdr:spPr bwMode="auto">
        <a:xfrm>
          <a:off x="4625340" y="2186940"/>
          <a:ext cx="2316480" cy="1226820"/>
        </a:xfrm>
        <a:prstGeom prst="roundRect">
          <a:avLst>
            <a:gd name="adj" fmla="val 16667"/>
          </a:avLst>
        </a:prstGeom>
        <a:noFill/>
        <a:ln w="9360">
          <a:solidFill>
            <a:srgbClr val="00008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76200</xdr:colOff>
      <xdr:row>49</xdr:row>
      <xdr:rowOff>38100</xdr:rowOff>
    </xdr:from>
    <xdr:to>
      <xdr:col>8</xdr:col>
      <xdr:colOff>182880</xdr:colOff>
      <xdr:row>56</xdr:row>
      <xdr:rowOff>160020</xdr:rowOff>
    </xdr:to>
    <xdr:sp macro="" textlink="">
      <xdr:nvSpPr>
        <xdr:cNvPr id="4176" name="INVB3">
          <a:extLst>
            <a:ext uri="{FF2B5EF4-FFF2-40B4-BE49-F238E27FC236}">
              <a16:creationId xmlns:a16="http://schemas.microsoft.com/office/drawing/2014/main" id="{681117B7-55B5-ACA1-65F2-EF2BDEF4D491}"/>
            </a:ext>
          </a:extLst>
        </xdr:cNvPr>
        <xdr:cNvSpPr>
          <a:spLocks noChangeArrowheads="1"/>
        </xdr:cNvSpPr>
      </xdr:nvSpPr>
      <xdr:spPr bwMode="auto">
        <a:xfrm>
          <a:off x="449580" y="8107680"/>
          <a:ext cx="3383280" cy="1341120"/>
        </a:xfrm>
        <a:prstGeom prst="roundRect">
          <a:avLst>
            <a:gd name="adj" fmla="val 16667"/>
          </a:avLst>
        </a:prstGeom>
        <a:noFill/>
        <a:ln w="9360">
          <a:solidFill>
            <a:srgbClr val="00008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615315</xdr:colOff>
      <xdr:row>47</xdr:row>
      <xdr:rowOff>38100</xdr:rowOff>
    </xdr:from>
    <xdr:to>
      <xdr:col>5</xdr:col>
      <xdr:colOff>276263</xdr:colOff>
      <xdr:row>48</xdr:row>
      <xdr:rowOff>57150</xdr:rowOff>
    </xdr:to>
    <xdr:sp macro="" textlink="" fLocksText="0">
      <xdr:nvSpPr>
        <xdr:cNvPr id="4107" name="INV2">
          <a:extLst>
            <a:ext uri="{FF2B5EF4-FFF2-40B4-BE49-F238E27FC236}">
              <a16:creationId xmlns:a16="http://schemas.microsoft.com/office/drawing/2014/main" id="{2BE92316-B3A0-EE8C-302F-9CEC7655C582}"/>
            </a:ext>
          </a:extLst>
        </xdr:cNvPr>
        <xdr:cNvSpPr txBox="1">
          <a:spLocks noChangeArrowheads="1"/>
        </xdr:cNvSpPr>
      </xdr:nvSpPr>
      <xdr:spPr bwMode="auto">
        <a:xfrm>
          <a:off x="962025" y="7581900"/>
          <a:ext cx="971550" cy="180975"/>
        </a:xfrm>
        <a:prstGeom prst="rect">
          <a:avLst/>
        </a:prstGeom>
        <a:solidFill>
          <a:srgbClr val="FFFFFF"/>
        </a:solidFill>
        <a:ln>
          <a:noFill/>
        </a:ln>
        <a:effectLst/>
      </xdr:spPr>
      <xdr:txBody>
        <a:bodyPr vertOverflow="clip" wrap="square" lIns="27360" tIns="22680" rIns="27360" bIns="0" anchor="t"/>
        <a:lstStyle/>
        <a:p>
          <a:pPr algn="ctr" rtl="0">
            <a:defRPr sz="1000"/>
          </a:pPr>
          <a:r>
            <a:rPr lang="fr-CA" sz="1000" b="1" i="0" u="none" strike="noStrike" baseline="0">
              <a:solidFill>
                <a:srgbClr val="000000"/>
              </a:solidFill>
              <a:latin typeface="Arial"/>
              <a:cs typeface="Arial"/>
            </a:rPr>
            <a:t>Paiement Details</a:t>
          </a:r>
        </a:p>
      </xdr:txBody>
    </xdr:sp>
    <xdr:clientData/>
  </xdr:twoCellAnchor>
  <xdr:twoCellAnchor>
    <xdr:from>
      <xdr:col>3</xdr:col>
      <xdr:colOff>104775</xdr:colOff>
      <xdr:row>13</xdr:row>
      <xdr:rowOff>133350</xdr:rowOff>
    </xdr:from>
    <xdr:to>
      <xdr:col>5</xdr:col>
      <xdr:colOff>28575</xdr:colOff>
      <xdr:row>14</xdr:row>
      <xdr:rowOff>152400</xdr:rowOff>
    </xdr:to>
    <xdr:sp macro="" textlink="" fLocksText="0">
      <xdr:nvSpPr>
        <xdr:cNvPr id="4108" name="INV1">
          <a:extLst>
            <a:ext uri="{FF2B5EF4-FFF2-40B4-BE49-F238E27FC236}">
              <a16:creationId xmlns:a16="http://schemas.microsoft.com/office/drawing/2014/main" id="{598BEE05-9B61-2B4E-5823-EB2FE1B5BF36}"/>
            </a:ext>
          </a:extLst>
        </xdr:cNvPr>
        <xdr:cNvSpPr txBox="1">
          <a:spLocks noChangeArrowheads="1"/>
        </xdr:cNvSpPr>
      </xdr:nvSpPr>
      <xdr:spPr bwMode="auto">
        <a:xfrm>
          <a:off x="466725" y="2028825"/>
          <a:ext cx="1219200" cy="219075"/>
        </a:xfrm>
        <a:prstGeom prst="rect">
          <a:avLst/>
        </a:prstGeom>
        <a:solidFill>
          <a:srgbClr val="FFFFFF"/>
        </a:solidFill>
        <a:ln>
          <a:noFill/>
        </a:ln>
        <a:effectLst/>
      </xdr:spPr>
      <xdr:txBody>
        <a:bodyPr vertOverflow="clip" wrap="square" lIns="27360" tIns="22680" rIns="27360" bIns="0" anchor="t"/>
        <a:lstStyle/>
        <a:p>
          <a:pPr algn="ctr" rtl="0">
            <a:defRPr sz="1000"/>
          </a:pPr>
          <a:r>
            <a:rPr lang="fr-CA" sz="1000" b="1" i="0" u="none" strike="noStrike" baseline="0">
              <a:solidFill>
                <a:srgbClr val="000000"/>
              </a:solidFill>
              <a:latin typeface="Arial"/>
              <a:cs typeface="Arial"/>
            </a:rPr>
            <a:t>Adressée à</a:t>
          </a:r>
        </a:p>
      </xdr:txBody>
    </xdr:sp>
    <xdr:clientData/>
  </xdr:twoCellAnchor>
  <xdr:twoCellAnchor>
    <xdr:from>
      <xdr:col>2</xdr:col>
      <xdr:colOff>142875</xdr:colOff>
      <xdr:row>2</xdr:row>
      <xdr:rowOff>64770</xdr:rowOff>
    </xdr:from>
    <xdr:to>
      <xdr:col>6</xdr:col>
      <xdr:colOff>822985</xdr:colOff>
      <xdr:row>10</xdr:row>
      <xdr:rowOff>123822</xdr:rowOff>
    </xdr:to>
    <xdr:sp macro="" textlink="" fLocksText="0">
      <xdr:nvSpPr>
        <xdr:cNvPr id="4109" name="LT">
          <a:extLst>
            <a:ext uri="{FF2B5EF4-FFF2-40B4-BE49-F238E27FC236}">
              <a16:creationId xmlns:a16="http://schemas.microsoft.com/office/drawing/2014/main" id="{C4E3CC06-06BE-0C39-88B3-97EE9B412628}"/>
            </a:ext>
          </a:extLst>
        </xdr:cNvPr>
        <xdr:cNvSpPr txBox="1">
          <a:spLocks noChangeArrowheads="1"/>
        </xdr:cNvSpPr>
      </xdr:nvSpPr>
      <xdr:spPr bwMode="auto">
        <a:xfrm>
          <a:off x="257175" y="142875"/>
          <a:ext cx="2809875" cy="1419225"/>
        </a:xfrm>
        <a:prstGeom prst="rect">
          <a:avLst/>
        </a:prstGeom>
        <a:solidFill>
          <a:srgbClr val="FFFFFF"/>
        </a:solidFill>
        <a:ln>
          <a:noFill/>
        </a:ln>
        <a:effectLst/>
      </xdr:spPr>
      <xdr:txBody>
        <a:bodyPr vertOverflow="clip" wrap="square" lIns="27360" tIns="22680" rIns="0" bIns="0" anchor="t"/>
        <a:lstStyle/>
        <a:p>
          <a:pPr algn="l" rtl="0">
            <a:defRPr sz="1000"/>
          </a:pPr>
          <a:r>
            <a:rPr lang="fr-CA" sz="1000" b="0" i="0" u="none" strike="noStrike" baseline="0">
              <a:solidFill>
                <a:srgbClr val="000000"/>
              </a:solidFill>
              <a:latin typeface="Arial"/>
              <a:cs typeface="Arial"/>
            </a:rPr>
            <a:t>    </a:t>
          </a:r>
        </a:p>
        <a:p>
          <a:pPr algn="l" rtl="0">
            <a:defRPr sz="1000"/>
          </a:pPr>
          <a:r>
            <a:rPr lang="fr-CA" sz="1600" b="0" i="0" u="none" strike="noStrike" baseline="0">
              <a:solidFill>
                <a:srgbClr val="000000"/>
              </a:solidFill>
              <a:latin typeface="Garamond"/>
            </a:rPr>
            <a:t>     </a:t>
          </a:r>
          <a:r>
            <a:rPr lang="fr-CA" sz="1600" b="1" i="0" u="sng" strike="noStrike" baseline="0">
              <a:solidFill>
                <a:srgbClr val="000000"/>
              </a:solidFill>
              <a:latin typeface="Garamond"/>
            </a:rPr>
            <a:t>À Votre Service Funéraire </a:t>
          </a:r>
          <a:r>
            <a:rPr lang="fr-CA" sz="900" b="1" i="0" u="sng" strike="noStrike" baseline="0">
              <a:solidFill>
                <a:srgbClr val="000000"/>
              </a:solidFill>
              <a:latin typeface="Garamond"/>
            </a:rPr>
            <a:t>inc.</a:t>
          </a:r>
        </a:p>
        <a:p>
          <a:pPr algn="l" rtl="0">
            <a:defRPr sz="1000"/>
          </a:pPr>
          <a:r>
            <a:rPr lang="fr-CA" sz="1000" b="0" i="0" u="none" strike="noStrike" baseline="0">
              <a:solidFill>
                <a:srgbClr val="000000"/>
              </a:solidFill>
              <a:latin typeface="Arial"/>
              <a:cs typeface="Arial"/>
            </a:rPr>
            <a:t>                 </a:t>
          </a:r>
          <a:r>
            <a:rPr lang="fr-CA" sz="1200" b="0" i="0" u="none" strike="noStrike" baseline="0">
              <a:solidFill>
                <a:srgbClr val="000000"/>
              </a:solidFill>
              <a:latin typeface="Arial"/>
              <a:cs typeface="Arial"/>
            </a:rPr>
            <a:t>  9110-0198 Québec inc.</a:t>
          </a:r>
        </a:p>
        <a:p>
          <a:pPr algn="l" rtl="0">
            <a:defRPr sz="1000"/>
          </a:pPr>
          <a:r>
            <a:rPr lang="fr-CA" sz="1100" b="0" i="0" u="none" strike="noStrike" baseline="0">
              <a:solidFill>
                <a:srgbClr val="000000"/>
              </a:solidFill>
              <a:latin typeface="Calibri"/>
              <a:ea typeface="Calibri"/>
              <a:cs typeface="Calibri"/>
            </a:rPr>
            <a:t>        </a:t>
          </a:r>
        </a:p>
        <a:p>
          <a:pPr algn="l" rtl="0">
            <a:defRPr sz="1000"/>
          </a:pPr>
          <a:r>
            <a:rPr lang="fr-CA" sz="1100" b="0" i="0" u="none" strike="noStrike" baseline="0">
              <a:solidFill>
                <a:srgbClr val="000000"/>
              </a:solidFill>
              <a:latin typeface="Calibri"/>
              <a:ea typeface="Calibri"/>
              <a:cs typeface="Calibri"/>
            </a:rPr>
            <a:t>       </a:t>
          </a:r>
          <a:r>
            <a:rPr lang="fr-CA" sz="1100" b="1" i="0" u="none" strike="noStrike" baseline="0">
              <a:solidFill>
                <a:srgbClr val="000000"/>
              </a:solidFill>
              <a:latin typeface="Calibri"/>
              <a:ea typeface="Calibri"/>
              <a:cs typeface="Calibri"/>
            </a:rPr>
            <a:t> 5359, boul. St-Michel</a:t>
          </a:r>
        </a:p>
        <a:p>
          <a:pPr algn="l" rtl="0">
            <a:defRPr sz="1000"/>
          </a:pPr>
          <a:r>
            <a:rPr lang="fr-CA" sz="1100" b="1" i="0" u="none" strike="noStrike" baseline="0">
              <a:solidFill>
                <a:srgbClr val="000000"/>
              </a:solidFill>
              <a:latin typeface="Calibri"/>
              <a:ea typeface="Calibri"/>
              <a:cs typeface="Calibri"/>
            </a:rPr>
            <a:t>        Montréal, ( Québec )  H1Y 2C8</a:t>
          </a:r>
        </a:p>
        <a:p>
          <a:pPr algn="l" rtl="0">
            <a:defRPr sz="1000"/>
          </a:pPr>
          <a:r>
            <a:rPr lang="fr-CA" sz="1100" b="1" i="0" u="none" strike="noStrike" baseline="0">
              <a:solidFill>
                <a:srgbClr val="000000"/>
              </a:solidFill>
              <a:latin typeface="Calibri"/>
              <a:ea typeface="Calibri"/>
              <a:cs typeface="Calibri"/>
            </a:rPr>
            <a:t>        Téléphone :  514 977-7083 / 514 977-3323</a:t>
          </a:r>
        </a:p>
        <a:p>
          <a:pPr algn="l" rtl="0">
            <a:defRPr sz="1000"/>
          </a:pPr>
          <a:r>
            <a:rPr lang="fr-CA" sz="1200" b="1" i="0" u="none" strike="noStrike" baseline="0">
              <a:solidFill>
                <a:srgbClr val="000000"/>
              </a:solidFill>
              <a:latin typeface="Garamond"/>
            </a:rPr>
            <a:t>       </a:t>
          </a:r>
        </a:p>
      </xdr:txBody>
    </xdr:sp>
    <xdr:clientData/>
  </xdr:twoCellAnchor>
  <xdr:twoCellAnchor>
    <xdr:from>
      <xdr:col>2</xdr:col>
      <xdr:colOff>228600</xdr:colOff>
      <xdr:row>2</xdr:row>
      <xdr:rowOff>137160</xdr:rowOff>
    </xdr:from>
    <xdr:to>
      <xdr:col>6</xdr:col>
      <xdr:colOff>845820</xdr:colOff>
      <xdr:row>10</xdr:row>
      <xdr:rowOff>53340</xdr:rowOff>
    </xdr:to>
    <xdr:sp macro="" textlink="">
      <xdr:nvSpPr>
        <xdr:cNvPr id="4180" name="INVB2">
          <a:extLst>
            <a:ext uri="{FF2B5EF4-FFF2-40B4-BE49-F238E27FC236}">
              <a16:creationId xmlns:a16="http://schemas.microsoft.com/office/drawing/2014/main" id="{F6187F82-F39A-4633-8695-C9D60B74C4BF}"/>
            </a:ext>
          </a:extLst>
        </xdr:cNvPr>
        <xdr:cNvSpPr>
          <a:spLocks noChangeArrowheads="1"/>
        </xdr:cNvSpPr>
      </xdr:nvSpPr>
      <xdr:spPr bwMode="auto">
        <a:xfrm>
          <a:off x="350520" y="220980"/>
          <a:ext cx="2819400" cy="1287780"/>
        </a:xfrm>
        <a:prstGeom prst="roundRect">
          <a:avLst>
            <a:gd name="adj" fmla="val 16667"/>
          </a:avLst>
        </a:prstGeom>
        <a:noFill/>
        <a:ln w="9360">
          <a:solidFill>
            <a:srgbClr val="00008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absolute">
        <xdr:from>
          <xdr:col>5</xdr:col>
          <xdr:colOff>495300</xdr:colOff>
          <xdr:row>51</xdr:row>
          <xdr:rowOff>91440</xdr:rowOff>
        </xdr:from>
        <xdr:to>
          <xdr:col>8</xdr:col>
          <xdr:colOff>76200</xdr:colOff>
          <xdr:row>52</xdr:row>
          <xdr:rowOff>129540</xdr:rowOff>
        </xdr:to>
        <xdr:sp macro="" textlink="">
          <xdr:nvSpPr>
            <xdr:cNvPr id="4111" name="CCL"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411480</xdr:colOff>
          <xdr:row>49</xdr:row>
          <xdr:rowOff>144780</xdr:rowOff>
        </xdr:from>
        <xdr:to>
          <xdr:col>3</xdr:col>
          <xdr:colOff>716280</xdr:colOff>
          <xdr:row>51</xdr:row>
          <xdr:rowOff>30480</xdr:rowOff>
        </xdr:to>
        <xdr:sp macro="" textlink="">
          <xdr:nvSpPr>
            <xdr:cNvPr id="4112" name="pd1"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411480</xdr:colOff>
          <xdr:row>50</xdr:row>
          <xdr:rowOff>144780</xdr:rowOff>
        </xdr:from>
        <xdr:to>
          <xdr:col>3</xdr:col>
          <xdr:colOff>716280</xdr:colOff>
          <xdr:row>52</xdr:row>
          <xdr:rowOff>30480</xdr:rowOff>
        </xdr:to>
        <xdr:sp macro="" textlink="">
          <xdr:nvSpPr>
            <xdr:cNvPr id="4113" name="pd3" hidden="1">
              <a:extLst>
                <a:ext uri="{63B3BB69-23CF-44E3-9099-C40C66FF867C}">
                  <a14:compatExt spid="_x0000_s4113"/>
                </a:ext>
                <a:ext uri="{FF2B5EF4-FFF2-40B4-BE49-F238E27FC236}">
                  <a16:creationId xmlns:a16="http://schemas.microsoft.com/office/drawing/2014/main" id="{00000000-0008-0000-0300-000011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411480</xdr:colOff>
          <xdr:row>51</xdr:row>
          <xdr:rowOff>137160</xdr:rowOff>
        </xdr:from>
        <xdr:to>
          <xdr:col>3</xdr:col>
          <xdr:colOff>716280</xdr:colOff>
          <xdr:row>53</xdr:row>
          <xdr:rowOff>38100</xdr:rowOff>
        </xdr:to>
        <xdr:sp macro="" textlink="">
          <xdr:nvSpPr>
            <xdr:cNvPr id="4114" name="pd2" hidden="1">
              <a:extLst>
                <a:ext uri="{63B3BB69-23CF-44E3-9099-C40C66FF867C}">
                  <a14:compatExt spid="_x0000_s4114"/>
                </a:ext>
                <a:ext uri="{FF2B5EF4-FFF2-40B4-BE49-F238E27FC236}">
                  <a16:creationId xmlns:a16="http://schemas.microsoft.com/office/drawing/2014/main" id="{00000000-0008-0000-0300-000012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9</xdr:col>
      <xdr:colOff>7620</xdr:colOff>
      <xdr:row>2</xdr:row>
      <xdr:rowOff>76200</xdr:rowOff>
    </xdr:from>
    <xdr:to>
      <xdr:col>12</xdr:col>
      <xdr:colOff>22860</xdr:colOff>
      <xdr:row>10</xdr:row>
      <xdr:rowOff>121920</xdr:rowOff>
    </xdr:to>
    <xdr:pic>
      <xdr:nvPicPr>
        <xdr:cNvPr id="4181" name="Picture 16">
          <a:extLst>
            <a:ext uri="{FF2B5EF4-FFF2-40B4-BE49-F238E27FC236}">
              <a16:creationId xmlns:a16="http://schemas.microsoft.com/office/drawing/2014/main" id="{F44A16BA-2B37-3B8C-5441-8952557BB3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17848" b="12686"/>
        <a:stretch>
          <a:fillRect/>
        </a:stretch>
      </xdr:blipFill>
      <xdr:spPr bwMode="auto">
        <a:xfrm>
          <a:off x="4457700" y="160020"/>
          <a:ext cx="2324100" cy="14173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t="17848" b="12686"/>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76200</xdr:colOff>
      <xdr:row>62</xdr:row>
      <xdr:rowOff>76200</xdr:rowOff>
    </xdr:from>
    <xdr:to>
      <xdr:col>11</xdr:col>
      <xdr:colOff>0</xdr:colOff>
      <xdr:row>64</xdr:row>
      <xdr:rowOff>93274</xdr:rowOff>
    </xdr:to>
    <xdr:sp macro="" textlink="" fLocksText="0">
      <xdr:nvSpPr>
        <xdr:cNvPr id="5125" name="FS">
          <a:extLst>
            <a:ext uri="{FF2B5EF4-FFF2-40B4-BE49-F238E27FC236}">
              <a16:creationId xmlns:a16="http://schemas.microsoft.com/office/drawing/2014/main" id="{E3B5BE5D-4324-DCB8-40B4-7DB2D440C33C}"/>
            </a:ext>
          </a:extLst>
        </xdr:cNvPr>
        <xdr:cNvSpPr txBox="1">
          <a:spLocks noChangeArrowheads="1"/>
        </xdr:cNvSpPr>
      </xdr:nvSpPr>
      <xdr:spPr bwMode="auto">
        <a:xfrm>
          <a:off x="1219200" y="9915525"/>
          <a:ext cx="4324350" cy="333375"/>
        </a:xfrm>
        <a:prstGeom prst="rect">
          <a:avLst/>
        </a:prstGeom>
        <a:solidFill>
          <a:srgbClr val="C0C0C0"/>
        </a:solidFill>
        <a:ln>
          <a:noFill/>
        </a:ln>
        <a:effectLst/>
      </xdr:spPr>
      <xdr:txBody>
        <a:bodyPr vertOverflow="clip" wrap="square" lIns="27360" tIns="22680" rIns="27360" bIns="22680" anchor="ctr"/>
        <a:lstStyle/>
        <a:p>
          <a:pPr algn="ctr" rtl="0">
            <a:defRPr sz="1000"/>
          </a:pPr>
          <a:r>
            <a:rPr lang="fr-CA" sz="1000" b="1" i="0" u="none" strike="noStrike" baseline="0">
              <a:solidFill>
                <a:srgbClr val="000000"/>
              </a:solidFill>
              <a:latin typeface="Arial"/>
              <a:cs typeface="Arial"/>
            </a:rPr>
            <a:t>Merci, pour la confiance témoignée à l'égard de notre entreprise.</a:t>
          </a:r>
        </a:p>
      </xdr:txBody>
    </xdr:sp>
    <xdr:clientData/>
  </xdr:twoCellAnchor>
  <xdr:twoCellAnchor>
    <xdr:from>
      <xdr:col>4</xdr:col>
      <xdr:colOff>76200</xdr:colOff>
      <xdr:row>57</xdr:row>
      <xdr:rowOff>140970</xdr:rowOff>
    </xdr:from>
    <xdr:to>
      <xdr:col>11</xdr:col>
      <xdr:colOff>0</xdr:colOff>
      <xdr:row>60</xdr:row>
      <xdr:rowOff>47660</xdr:rowOff>
    </xdr:to>
    <xdr:sp macro="" textlink="" fLocksText="0">
      <xdr:nvSpPr>
        <xdr:cNvPr id="5126" name="FP">
          <a:extLst>
            <a:ext uri="{FF2B5EF4-FFF2-40B4-BE49-F238E27FC236}">
              <a16:creationId xmlns:a16="http://schemas.microsoft.com/office/drawing/2014/main" id="{9E412770-5B18-230B-645E-5A86A3A73AF8}"/>
            </a:ext>
          </a:extLst>
        </xdr:cNvPr>
        <xdr:cNvSpPr txBox="1">
          <a:spLocks noChangeArrowheads="1"/>
        </xdr:cNvSpPr>
      </xdr:nvSpPr>
      <xdr:spPr bwMode="auto">
        <a:xfrm>
          <a:off x="1219200" y="9286875"/>
          <a:ext cx="4324350" cy="400050"/>
        </a:xfrm>
        <a:prstGeom prst="rect">
          <a:avLst/>
        </a:prstGeom>
        <a:solidFill>
          <a:srgbClr val="C0C0C0"/>
        </a:solidFill>
        <a:ln>
          <a:noFill/>
        </a:ln>
        <a:effectLst/>
      </xdr:spPr>
      <xdr:txBody>
        <a:bodyPr vertOverflow="clip" wrap="square" lIns="27360" tIns="22680" rIns="27360" bIns="22680" anchor="ctr"/>
        <a:lstStyle/>
        <a:p>
          <a:pPr algn="ctr" rtl="0">
            <a:defRPr sz="1000"/>
          </a:pPr>
          <a:r>
            <a:rPr lang="fr-CA" sz="1000" b="1" i="0" u="none" strike="noStrike" baseline="0">
              <a:solidFill>
                <a:srgbClr val="000000"/>
              </a:solidFill>
              <a:latin typeface="Arial"/>
              <a:cs typeface="Arial"/>
            </a:rPr>
            <a:t>T.P.S.  102 563 764   T.V.Q.   100 145 3960</a:t>
          </a:r>
        </a:p>
        <a:p>
          <a:pPr algn="ctr" rtl="0">
            <a:defRPr sz="1000"/>
          </a:pPr>
          <a:r>
            <a:rPr lang="fr-CA" sz="1000" b="1" i="0" u="none" strike="noStrike" baseline="0">
              <a:solidFill>
                <a:srgbClr val="000000"/>
              </a:solidFill>
              <a:latin typeface="Arial"/>
              <a:cs typeface="Arial"/>
            </a:rPr>
            <a:t>Payable sur réception</a:t>
          </a:r>
        </a:p>
      </xdr:txBody>
    </xdr:sp>
    <xdr:clientData/>
  </xdr:twoCellAnchor>
  <xdr:twoCellAnchor>
    <xdr:from>
      <xdr:col>2</xdr:col>
      <xdr:colOff>175260</xdr:colOff>
      <xdr:row>14</xdr:row>
      <xdr:rowOff>53340</xdr:rowOff>
    </xdr:from>
    <xdr:to>
      <xdr:col>9</xdr:col>
      <xdr:colOff>76200</xdr:colOff>
      <xdr:row>21</xdr:row>
      <xdr:rowOff>60960</xdr:rowOff>
    </xdr:to>
    <xdr:sp macro="" textlink="">
      <xdr:nvSpPr>
        <xdr:cNvPr id="5197" name="INVB1">
          <a:extLst>
            <a:ext uri="{FF2B5EF4-FFF2-40B4-BE49-F238E27FC236}">
              <a16:creationId xmlns:a16="http://schemas.microsoft.com/office/drawing/2014/main" id="{EC4E0424-5BFA-3E01-BAAD-BF741C223BC6}"/>
            </a:ext>
          </a:extLst>
        </xdr:cNvPr>
        <xdr:cNvSpPr>
          <a:spLocks noChangeArrowheads="1"/>
        </xdr:cNvSpPr>
      </xdr:nvSpPr>
      <xdr:spPr bwMode="auto">
        <a:xfrm>
          <a:off x="297180" y="2141220"/>
          <a:ext cx="4229100" cy="1242060"/>
        </a:xfrm>
        <a:prstGeom prst="roundRect">
          <a:avLst>
            <a:gd name="adj" fmla="val 16667"/>
          </a:avLst>
        </a:prstGeom>
        <a:noFill/>
        <a:ln w="9360">
          <a:solidFill>
            <a:srgbClr val="00008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10</xdr:col>
      <xdr:colOff>483870</xdr:colOff>
      <xdr:row>10</xdr:row>
      <xdr:rowOff>28575</xdr:rowOff>
    </xdr:from>
    <xdr:to>
      <xdr:col>11</xdr:col>
      <xdr:colOff>964010</xdr:colOff>
      <xdr:row>12</xdr:row>
      <xdr:rowOff>150543</xdr:rowOff>
    </xdr:to>
    <xdr:sp macro="" textlink="" fLocksText="0">
      <xdr:nvSpPr>
        <xdr:cNvPr id="5128" name="LBL">
          <a:extLst>
            <a:ext uri="{FF2B5EF4-FFF2-40B4-BE49-F238E27FC236}">
              <a16:creationId xmlns:a16="http://schemas.microsoft.com/office/drawing/2014/main" id="{9A9D63BA-1D27-14F9-341D-8F11567B7C6F}"/>
            </a:ext>
          </a:extLst>
        </xdr:cNvPr>
        <xdr:cNvSpPr txBox="1">
          <a:spLocks noChangeArrowheads="1"/>
        </xdr:cNvSpPr>
      </xdr:nvSpPr>
      <xdr:spPr bwMode="auto">
        <a:xfrm>
          <a:off x="5038725" y="1409700"/>
          <a:ext cx="1438275" cy="400050"/>
        </a:xfrm>
        <a:prstGeom prst="rect">
          <a:avLst/>
        </a:prstGeom>
        <a:solidFill>
          <a:srgbClr val="FFFFFF"/>
        </a:solidFill>
        <a:ln>
          <a:noFill/>
        </a:ln>
        <a:effectLst/>
      </xdr:spPr>
      <xdr:txBody>
        <a:bodyPr vertOverflow="clip" wrap="square" lIns="45720" tIns="36360" rIns="45720" bIns="36360" anchor="ctr"/>
        <a:lstStyle/>
        <a:p>
          <a:pPr algn="ctr" rtl="0">
            <a:defRPr sz="1000"/>
          </a:pPr>
          <a:r>
            <a:rPr lang="fr-CA" sz="1800" b="1" i="1" u="none" strike="noStrike" baseline="0">
              <a:solidFill>
                <a:srgbClr val="000000"/>
              </a:solidFill>
              <a:latin typeface="Arial"/>
              <a:cs typeface="Arial"/>
            </a:rPr>
            <a:t>FACTURE</a:t>
          </a:r>
        </a:p>
      </xdr:txBody>
    </xdr:sp>
    <xdr:clientData/>
  </xdr:twoCellAnchor>
  <xdr:twoCellAnchor>
    <xdr:from>
      <xdr:col>9</xdr:col>
      <xdr:colOff>175260</xdr:colOff>
      <xdr:row>14</xdr:row>
      <xdr:rowOff>68580</xdr:rowOff>
    </xdr:from>
    <xdr:to>
      <xdr:col>12</xdr:col>
      <xdr:colOff>182880</xdr:colOff>
      <xdr:row>21</xdr:row>
      <xdr:rowOff>45720</xdr:rowOff>
    </xdr:to>
    <xdr:sp macro="" textlink="">
      <xdr:nvSpPr>
        <xdr:cNvPr id="5199" name="INVB2">
          <a:extLst>
            <a:ext uri="{FF2B5EF4-FFF2-40B4-BE49-F238E27FC236}">
              <a16:creationId xmlns:a16="http://schemas.microsoft.com/office/drawing/2014/main" id="{C4F48896-5A5D-5754-E5CD-E5BC65FE555C}"/>
            </a:ext>
          </a:extLst>
        </xdr:cNvPr>
        <xdr:cNvSpPr>
          <a:spLocks noChangeArrowheads="1"/>
        </xdr:cNvSpPr>
      </xdr:nvSpPr>
      <xdr:spPr bwMode="auto">
        <a:xfrm>
          <a:off x="4625340" y="2156460"/>
          <a:ext cx="2316480" cy="1211580"/>
        </a:xfrm>
        <a:prstGeom prst="roundRect">
          <a:avLst>
            <a:gd name="adj" fmla="val 16667"/>
          </a:avLst>
        </a:prstGeom>
        <a:noFill/>
        <a:ln w="9360">
          <a:solidFill>
            <a:srgbClr val="00008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76200</xdr:colOff>
      <xdr:row>49</xdr:row>
      <xdr:rowOff>38100</xdr:rowOff>
    </xdr:from>
    <xdr:to>
      <xdr:col>8</xdr:col>
      <xdr:colOff>182880</xdr:colOff>
      <xdr:row>56</xdr:row>
      <xdr:rowOff>160020</xdr:rowOff>
    </xdr:to>
    <xdr:sp macro="" textlink="">
      <xdr:nvSpPr>
        <xdr:cNvPr id="5200" name="INVB3">
          <a:extLst>
            <a:ext uri="{FF2B5EF4-FFF2-40B4-BE49-F238E27FC236}">
              <a16:creationId xmlns:a16="http://schemas.microsoft.com/office/drawing/2014/main" id="{CC46FC10-FBB0-B022-FB72-DE17C5CF6BE5}"/>
            </a:ext>
          </a:extLst>
        </xdr:cNvPr>
        <xdr:cNvSpPr>
          <a:spLocks noChangeArrowheads="1"/>
        </xdr:cNvSpPr>
      </xdr:nvSpPr>
      <xdr:spPr bwMode="auto">
        <a:xfrm>
          <a:off x="449580" y="8077200"/>
          <a:ext cx="3383280" cy="1341120"/>
        </a:xfrm>
        <a:prstGeom prst="roundRect">
          <a:avLst>
            <a:gd name="adj" fmla="val 16667"/>
          </a:avLst>
        </a:prstGeom>
        <a:noFill/>
        <a:ln w="9360">
          <a:solidFill>
            <a:srgbClr val="00008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350520</xdr:colOff>
      <xdr:row>48</xdr:row>
      <xdr:rowOff>133350</xdr:rowOff>
    </xdr:from>
    <xdr:to>
      <xdr:col>5</xdr:col>
      <xdr:colOff>1973</xdr:colOff>
      <xdr:row>49</xdr:row>
      <xdr:rowOff>160073</xdr:rowOff>
    </xdr:to>
    <xdr:sp macro="" textlink="" fLocksText="0">
      <xdr:nvSpPr>
        <xdr:cNvPr id="5131" name="INV2">
          <a:extLst>
            <a:ext uri="{FF2B5EF4-FFF2-40B4-BE49-F238E27FC236}">
              <a16:creationId xmlns:a16="http://schemas.microsoft.com/office/drawing/2014/main" id="{859F4CA5-4E6D-2B26-C5B8-1BE0A16D9BC0}"/>
            </a:ext>
          </a:extLst>
        </xdr:cNvPr>
        <xdr:cNvSpPr txBox="1">
          <a:spLocks noChangeArrowheads="1"/>
        </xdr:cNvSpPr>
      </xdr:nvSpPr>
      <xdr:spPr bwMode="auto">
        <a:xfrm>
          <a:off x="704850" y="7781925"/>
          <a:ext cx="962025" cy="180975"/>
        </a:xfrm>
        <a:prstGeom prst="rect">
          <a:avLst/>
        </a:prstGeom>
        <a:solidFill>
          <a:srgbClr val="FFFFFF"/>
        </a:solidFill>
        <a:ln>
          <a:noFill/>
        </a:ln>
        <a:effectLst/>
      </xdr:spPr>
      <xdr:txBody>
        <a:bodyPr vertOverflow="clip" wrap="square" lIns="27360" tIns="22680" rIns="27360" bIns="0" anchor="t"/>
        <a:lstStyle/>
        <a:p>
          <a:pPr algn="ctr" rtl="0">
            <a:defRPr sz="1000"/>
          </a:pPr>
          <a:r>
            <a:rPr lang="fr-CA" sz="1000" b="1" i="0" u="none" strike="noStrike" baseline="0">
              <a:solidFill>
                <a:srgbClr val="000000"/>
              </a:solidFill>
              <a:latin typeface="Arial"/>
              <a:cs typeface="Arial"/>
            </a:rPr>
            <a:t>Paiement Details</a:t>
          </a:r>
        </a:p>
      </xdr:txBody>
    </xdr:sp>
    <xdr:clientData/>
  </xdr:twoCellAnchor>
  <xdr:twoCellAnchor>
    <xdr:from>
      <xdr:col>3</xdr:col>
      <xdr:colOff>104775</xdr:colOff>
      <xdr:row>13</xdr:row>
      <xdr:rowOff>133350</xdr:rowOff>
    </xdr:from>
    <xdr:to>
      <xdr:col>5</xdr:col>
      <xdr:colOff>28575</xdr:colOff>
      <xdr:row>14</xdr:row>
      <xdr:rowOff>152400</xdr:rowOff>
    </xdr:to>
    <xdr:sp macro="" textlink="" fLocksText="0">
      <xdr:nvSpPr>
        <xdr:cNvPr id="5132" name="INV1">
          <a:extLst>
            <a:ext uri="{FF2B5EF4-FFF2-40B4-BE49-F238E27FC236}">
              <a16:creationId xmlns:a16="http://schemas.microsoft.com/office/drawing/2014/main" id="{CF9D45F4-4627-4C9A-9D08-E732ECCA46A4}"/>
            </a:ext>
          </a:extLst>
        </xdr:cNvPr>
        <xdr:cNvSpPr txBox="1">
          <a:spLocks noChangeArrowheads="1"/>
        </xdr:cNvSpPr>
      </xdr:nvSpPr>
      <xdr:spPr bwMode="auto">
        <a:xfrm>
          <a:off x="466725" y="1971675"/>
          <a:ext cx="1219200" cy="219075"/>
        </a:xfrm>
        <a:prstGeom prst="rect">
          <a:avLst/>
        </a:prstGeom>
        <a:solidFill>
          <a:srgbClr val="FFFFFF"/>
        </a:solidFill>
        <a:ln>
          <a:noFill/>
        </a:ln>
        <a:effectLst/>
      </xdr:spPr>
      <xdr:txBody>
        <a:bodyPr vertOverflow="clip" wrap="square" lIns="27360" tIns="22680" rIns="27360" bIns="0" anchor="t"/>
        <a:lstStyle/>
        <a:p>
          <a:pPr algn="ctr" rtl="0">
            <a:defRPr sz="1000"/>
          </a:pPr>
          <a:r>
            <a:rPr lang="fr-CA" sz="1000" b="1" i="0" u="none" strike="noStrike" baseline="0">
              <a:solidFill>
                <a:srgbClr val="000000"/>
              </a:solidFill>
              <a:latin typeface="Arial"/>
              <a:cs typeface="Arial"/>
            </a:rPr>
            <a:t>Adressée à</a:t>
          </a:r>
        </a:p>
      </xdr:txBody>
    </xdr:sp>
    <xdr:clientData/>
  </xdr:twoCellAnchor>
  <xdr:twoCellAnchor>
    <xdr:from>
      <xdr:col>2</xdr:col>
      <xdr:colOff>142875</xdr:colOff>
      <xdr:row>2</xdr:row>
      <xdr:rowOff>64770</xdr:rowOff>
    </xdr:from>
    <xdr:to>
      <xdr:col>6</xdr:col>
      <xdr:colOff>822985</xdr:colOff>
      <xdr:row>10</xdr:row>
      <xdr:rowOff>190507</xdr:rowOff>
    </xdr:to>
    <xdr:sp macro="" textlink="" fLocksText="0">
      <xdr:nvSpPr>
        <xdr:cNvPr id="5133" name="LT">
          <a:extLst>
            <a:ext uri="{FF2B5EF4-FFF2-40B4-BE49-F238E27FC236}">
              <a16:creationId xmlns:a16="http://schemas.microsoft.com/office/drawing/2014/main" id="{90CDC3D4-B457-837F-0017-657CACCEEF0E}"/>
            </a:ext>
          </a:extLst>
        </xdr:cNvPr>
        <xdr:cNvSpPr txBox="1">
          <a:spLocks noChangeArrowheads="1"/>
        </xdr:cNvSpPr>
      </xdr:nvSpPr>
      <xdr:spPr bwMode="auto">
        <a:xfrm>
          <a:off x="257175" y="142875"/>
          <a:ext cx="2809875" cy="1428750"/>
        </a:xfrm>
        <a:prstGeom prst="rect">
          <a:avLst/>
        </a:prstGeom>
        <a:solidFill>
          <a:srgbClr val="FFFFFF"/>
        </a:solidFill>
        <a:ln>
          <a:noFill/>
        </a:ln>
        <a:effectLst/>
      </xdr:spPr>
      <xdr:txBody>
        <a:bodyPr vertOverflow="clip" wrap="square" lIns="27360" tIns="22680" rIns="0" bIns="0" anchor="t"/>
        <a:lstStyle/>
        <a:p>
          <a:pPr algn="l" rtl="0">
            <a:defRPr sz="1000"/>
          </a:pPr>
          <a:r>
            <a:rPr lang="fr-CA" sz="1000" b="0" i="0" u="none" strike="noStrike" baseline="0">
              <a:solidFill>
                <a:srgbClr val="000000"/>
              </a:solidFill>
              <a:latin typeface="Arial"/>
              <a:cs typeface="Arial"/>
            </a:rPr>
            <a:t>    </a:t>
          </a:r>
        </a:p>
        <a:p>
          <a:pPr algn="l" rtl="0">
            <a:defRPr sz="1000"/>
          </a:pPr>
          <a:r>
            <a:rPr lang="fr-CA" sz="1600" b="0" i="0" u="none" strike="noStrike" baseline="0">
              <a:solidFill>
                <a:srgbClr val="000000"/>
              </a:solidFill>
              <a:latin typeface="Garamond"/>
            </a:rPr>
            <a:t>     </a:t>
          </a:r>
          <a:r>
            <a:rPr lang="fr-CA" sz="1600" b="1" i="0" u="sng" strike="noStrike" baseline="0">
              <a:solidFill>
                <a:srgbClr val="000000"/>
              </a:solidFill>
              <a:latin typeface="Garamond"/>
            </a:rPr>
            <a:t>J.A. Guilbault </a:t>
          </a:r>
          <a:r>
            <a:rPr lang="fr-CA" sz="1000" b="1" i="0" u="sng" strike="noStrike" baseline="0">
              <a:solidFill>
                <a:srgbClr val="000000"/>
              </a:solidFill>
              <a:latin typeface="Garamond"/>
            </a:rPr>
            <a:t>inc.</a:t>
          </a:r>
        </a:p>
        <a:p>
          <a:pPr algn="l" rtl="0">
            <a:defRPr sz="1000"/>
          </a:pPr>
          <a:endParaRPr lang="fr-CA" sz="1000" b="0" i="0" u="none" strike="noStrike" baseline="0">
            <a:solidFill>
              <a:srgbClr val="000000"/>
            </a:solidFill>
            <a:latin typeface="Arial"/>
            <a:cs typeface="Arial"/>
          </a:endParaRPr>
        </a:p>
        <a:p>
          <a:pPr algn="l" rtl="0">
            <a:defRPr sz="1000"/>
          </a:pPr>
          <a:r>
            <a:rPr lang="fr-CA" sz="1100" b="0" i="0" u="none" strike="noStrike" baseline="0">
              <a:solidFill>
                <a:srgbClr val="000000"/>
              </a:solidFill>
              <a:latin typeface="Calibri"/>
              <a:ea typeface="Calibri"/>
              <a:cs typeface="Calibri"/>
            </a:rPr>
            <a:t>        </a:t>
          </a:r>
        </a:p>
        <a:p>
          <a:pPr algn="l" rtl="0">
            <a:defRPr sz="1000"/>
          </a:pPr>
          <a:r>
            <a:rPr lang="fr-CA" sz="1100" b="0" i="0" u="none" strike="noStrike" baseline="0">
              <a:solidFill>
                <a:srgbClr val="000000"/>
              </a:solidFill>
              <a:latin typeface="Calibri"/>
              <a:ea typeface="Calibri"/>
              <a:cs typeface="Calibri"/>
            </a:rPr>
            <a:t>        535</a:t>
          </a:r>
          <a:r>
            <a:rPr lang="fr-CA" sz="1100" b="1" i="0" u="none" strike="noStrike" baseline="0">
              <a:solidFill>
                <a:srgbClr val="000000"/>
              </a:solidFill>
              <a:latin typeface="Calibri"/>
              <a:ea typeface="Calibri"/>
              <a:cs typeface="Calibri"/>
            </a:rPr>
            <a:t>9, Boul. St-Michel</a:t>
          </a:r>
        </a:p>
        <a:p>
          <a:pPr algn="l" rtl="0">
            <a:defRPr sz="1000"/>
          </a:pPr>
          <a:r>
            <a:rPr lang="fr-CA" sz="1100" b="1" i="0" u="none" strike="noStrike" baseline="0">
              <a:solidFill>
                <a:srgbClr val="000000"/>
              </a:solidFill>
              <a:latin typeface="Calibri"/>
              <a:ea typeface="Calibri"/>
              <a:cs typeface="Calibri"/>
            </a:rPr>
            <a:t>        Montréal, (Québec)  H1Y 2C8</a:t>
          </a:r>
        </a:p>
        <a:p>
          <a:pPr algn="l" rtl="0">
            <a:defRPr sz="1000"/>
          </a:pPr>
          <a:r>
            <a:rPr lang="fr-CA" sz="1100" b="1" i="0" u="none" strike="noStrike" baseline="0">
              <a:solidFill>
                <a:srgbClr val="000000"/>
              </a:solidFill>
              <a:latin typeface="Calibri"/>
              <a:ea typeface="Calibri"/>
              <a:cs typeface="Calibri"/>
            </a:rPr>
            <a:t>        Téléphone :     514 721-4925</a:t>
          </a:r>
        </a:p>
        <a:p>
          <a:pPr algn="l" rtl="0">
            <a:defRPr sz="1000"/>
          </a:pPr>
          <a:r>
            <a:rPr lang="fr-CA" sz="1200" b="1" i="0" u="none" strike="noStrike" baseline="0">
              <a:solidFill>
                <a:srgbClr val="000000"/>
              </a:solidFill>
              <a:latin typeface="Garamond"/>
            </a:rPr>
            <a:t>       </a:t>
          </a:r>
        </a:p>
      </xdr:txBody>
    </xdr:sp>
    <xdr:clientData/>
  </xdr:twoCellAnchor>
  <xdr:twoCellAnchor>
    <xdr:from>
      <xdr:col>2</xdr:col>
      <xdr:colOff>228600</xdr:colOff>
      <xdr:row>2</xdr:row>
      <xdr:rowOff>137160</xdr:rowOff>
    </xdr:from>
    <xdr:to>
      <xdr:col>6</xdr:col>
      <xdr:colOff>845820</xdr:colOff>
      <xdr:row>10</xdr:row>
      <xdr:rowOff>121920</xdr:rowOff>
    </xdr:to>
    <xdr:sp macro="" textlink="">
      <xdr:nvSpPr>
        <xdr:cNvPr id="5204" name="INVB2">
          <a:extLst>
            <a:ext uri="{FF2B5EF4-FFF2-40B4-BE49-F238E27FC236}">
              <a16:creationId xmlns:a16="http://schemas.microsoft.com/office/drawing/2014/main" id="{ED8638EA-9BDD-DCDF-A8A6-3AA9C99DE0F8}"/>
            </a:ext>
          </a:extLst>
        </xdr:cNvPr>
        <xdr:cNvSpPr>
          <a:spLocks noChangeArrowheads="1"/>
        </xdr:cNvSpPr>
      </xdr:nvSpPr>
      <xdr:spPr bwMode="auto">
        <a:xfrm>
          <a:off x="350520" y="220980"/>
          <a:ext cx="2819400" cy="1325880"/>
        </a:xfrm>
        <a:prstGeom prst="roundRect">
          <a:avLst>
            <a:gd name="adj" fmla="val 16667"/>
          </a:avLst>
        </a:prstGeom>
        <a:noFill/>
        <a:ln w="9360">
          <a:solidFill>
            <a:srgbClr val="00008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absolute">
        <xdr:from>
          <xdr:col>5</xdr:col>
          <xdr:colOff>495300</xdr:colOff>
          <xdr:row>51</xdr:row>
          <xdr:rowOff>160020</xdr:rowOff>
        </xdr:from>
        <xdr:to>
          <xdr:col>8</xdr:col>
          <xdr:colOff>76200</xdr:colOff>
          <xdr:row>53</xdr:row>
          <xdr:rowOff>30480</xdr:rowOff>
        </xdr:to>
        <xdr:sp macro="" textlink="">
          <xdr:nvSpPr>
            <xdr:cNvPr id="5135" name="CCL"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411480</xdr:colOff>
          <xdr:row>49</xdr:row>
          <xdr:rowOff>144780</xdr:rowOff>
        </xdr:from>
        <xdr:to>
          <xdr:col>3</xdr:col>
          <xdr:colOff>716280</xdr:colOff>
          <xdr:row>51</xdr:row>
          <xdr:rowOff>30480</xdr:rowOff>
        </xdr:to>
        <xdr:sp macro="" textlink="">
          <xdr:nvSpPr>
            <xdr:cNvPr id="5136" name="pd1"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411480</xdr:colOff>
          <xdr:row>50</xdr:row>
          <xdr:rowOff>144780</xdr:rowOff>
        </xdr:from>
        <xdr:to>
          <xdr:col>3</xdr:col>
          <xdr:colOff>716280</xdr:colOff>
          <xdr:row>52</xdr:row>
          <xdr:rowOff>30480</xdr:rowOff>
        </xdr:to>
        <xdr:sp macro="" textlink="">
          <xdr:nvSpPr>
            <xdr:cNvPr id="5137" name="pd3"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411480</xdr:colOff>
          <xdr:row>51</xdr:row>
          <xdr:rowOff>137160</xdr:rowOff>
        </xdr:from>
        <xdr:to>
          <xdr:col>3</xdr:col>
          <xdr:colOff>716280</xdr:colOff>
          <xdr:row>53</xdr:row>
          <xdr:rowOff>38100</xdr:rowOff>
        </xdr:to>
        <xdr:sp macro="" textlink="">
          <xdr:nvSpPr>
            <xdr:cNvPr id="5138" name="pd2" hidden="1">
              <a:extLst>
                <a:ext uri="{63B3BB69-23CF-44E3-9099-C40C66FF867C}">
                  <a14:compatExt spid="_x0000_s5138"/>
                </a:ext>
                <a:ext uri="{FF2B5EF4-FFF2-40B4-BE49-F238E27FC236}">
                  <a16:creationId xmlns:a16="http://schemas.microsoft.com/office/drawing/2014/main" id="{00000000-0008-0000-0400-000012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8</xdr:col>
      <xdr:colOff>220980</xdr:colOff>
      <xdr:row>2</xdr:row>
      <xdr:rowOff>160020</xdr:rowOff>
    </xdr:from>
    <xdr:to>
      <xdr:col>11</xdr:col>
      <xdr:colOff>411480</xdr:colOff>
      <xdr:row>9</xdr:row>
      <xdr:rowOff>38100</xdr:rowOff>
    </xdr:to>
    <xdr:pic>
      <xdr:nvPicPr>
        <xdr:cNvPr id="5205" name="Image 1">
          <a:extLst>
            <a:ext uri="{FF2B5EF4-FFF2-40B4-BE49-F238E27FC236}">
              <a16:creationId xmlns:a16="http://schemas.microsoft.com/office/drawing/2014/main" id="{47D46913-8FF5-C099-C82F-3EBFC20107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70960" y="243840"/>
          <a:ext cx="2225040" cy="105156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60960</xdr:colOff>
      <xdr:row>3</xdr:row>
      <xdr:rowOff>76200</xdr:rowOff>
    </xdr:from>
    <xdr:to>
      <xdr:col>5</xdr:col>
      <xdr:colOff>579120</xdr:colOff>
      <xdr:row>7</xdr:row>
      <xdr:rowOff>38100</xdr:rowOff>
    </xdr:to>
    <xdr:pic>
      <xdr:nvPicPr>
        <xdr:cNvPr id="9241" name="Picture 1">
          <a:extLst>
            <a:ext uri="{FF2B5EF4-FFF2-40B4-BE49-F238E27FC236}">
              <a16:creationId xmlns:a16="http://schemas.microsoft.com/office/drawing/2014/main" id="{403E5B54-56F7-237C-F8CD-64718A8F96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58440" y="586740"/>
          <a:ext cx="518160" cy="5791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16</xdr:col>
      <xdr:colOff>443865</xdr:colOff>
      <xdr:row>32</xdr:row>
      <xdr:rowOff>102870</xdr:rowOff>
    </xdr:from>
    <xdr:to>
      <xdr:col>19</xdr:col>
      <xdr:colOff>407682</xdr:colOff>
      <xdr:row>36</xdr:row>
      <xdr:rowOff>121920</xdr:rowOff>
    </xdr:to>
    <xdr:sp macro="" textlink="" fLocksText="0">
      <xdr:nvSpPr>
        <xdr:cNvPr id="9218" name="Rectangle à coins arrondis 2">
          <a:extLst>
            <a:ext uri="{FF2B5EF4-FFF2-40B4-BE49-F238E27FC236}">
              <a16:creationId xmlns:a16="http://schemas.microsoft.com/office/drawing/2014/main" id="{FEDF4440-B1B0-5E8B-B2A0-0D3E9B04B4DA}"/>
            </a:ext>
          </a:extLst>
        </xdr:cNvPr>
        <xdr:cNvSpPr>
          <a:spLocks noChangeArrowheads="1"/>
        </xdr:cNvSpPr>
      </xdr:nvSpPr>
      <xdr:spPr bwMode="auto">
        <a:xfrm>
          <a:off x="11344275" y="5133975"/>
          <a:ext cx="2714625" cy="666750"/>
        </a:xfrm>
        <a:prstGeom prst="roundRect">
          <a:avLst>
            <a:gd name="adj" fmla="val 16667"/>
          </a:avLst>
        </a:prstGeom>
        <a:gradFill rotWithShape="0">
          <a:gsLst>
            <a:gs pos="0">
              <a:srgbClr val="FFEBDB"/>
            </a:gs>
            <a:gs pos="100000">
              <a:srgbClr val="FFBE86"/>
            </a:gs>
          </a:gsLst>
          <a:lin ang="5400000" scaled="1"/>
        </a:gradFill>
        <a:ln w="9360" cap="flat">
          <a:solidFill>
            <a:srgbClr val="F69240"/>
          </a:solidFill>
          <a:miter lim="800000"/>
          <a:headEnd/>
          <a:tailEnd/>
        </a:ln>
        <a:effectLst>
          <a:outerShdw dist="20160" dir="5400000" algn="ctr" rotWithShape="0">
            <a:srgbClr val="000000">
              <a:alpha val="38034"/>
            </a:srgbClr>
          </a:outerShdw>
        </a:effectLst>
      </xdr:spPr>
      <xdr:txBody>
        <a:bodyPr vertOverflow="clip" wrap="square" lIns="20160" tIns="20160" rIns="20160" bIns="20160" anchor="ctr"/>
        <a:lstStyle/>
        <a:p>
          <a:pPr algn="ctr" rtl="0">
            <a:defRPr sz="1000"/>
          </a:pPr>
          <a:r>
            <a:rPr lang="fr-CA" sz="1100" b="0" i="0" u="none" strike="noStrike" baseline="0">
              <a:solidFill>
                <a:srgbClr val="000000"/>
              </a:solidFill>
              <a:latin typeface="Calibri"/>
              <a:ea typeface="Calibri"/>
              <a:cs typeface="Calibri"/>
            </a:rPr>
            <a:t>Formules en </a:t>
          </a:r>
        </a:p>
        <a:p>
          <a:pPr algn="ctr" rtl="0">
            <a:defRPr sz="1000"/>
          </a:pPr>
          <a:r>
            <a:rPr lang="fr-CA" sz="1100" b="0" i="0" u="none" strike="noStrike" baseline="0">
              <a:solidFill>
                <a:srgbClr val="000000"/>
              </a:solidFill>
              <a:latin typeface="Calibri"/>
              <a:ea typeface="Calibri"/>
              <a:cs typeface="Calibri"/>
            </a:rPr>
            <a:t>P20:P22 ,W17:W19 et W22</a:t>
          </a:r>
        </a:p>
      </xdr:txBody>
    </xdr:sp>
    <xdr:clientData/>
  </xdr:twoCellAnchor>
  <xdr:twoCellAnchor>
    <xdr:from>
      <xdr:col>15</xdr:col>
      <xdr:colOff>419100</xdr:colOff>
      <xdr:row>20</xdr:row>
      <xdr:rowOff>114300</xdr:rowOff>
    </xdr:from>
    <xdr:to>
      <xdr:col>16</xdr:col>
      <xdr:colOff>472440</xdr:colOff>
      <xdr:row>32</xdr:row>
      <xdr:rowOff>137160</xdr:rowOff>
    </xdr:to>
    <xdr:cxnSp macro="">
      <xdr:nvCxnSpPr>
        <xdr:cNvPr id="9243" name="Connecteur droit avec flèche 4">
          <a:extLst>
            <a:ext uri="{FF2B5EF4-FFF2-40B4-BE49-F238E27FC236}">
              <a16:creationId xmlns:a16="http://schemas.microsoft.com/office/drawing/2014/main" id="{885A2FBD-B220-0992-DFE8-86D33C621A49}"/>
            </a:ext>
          </a:extLst>
        </xdr:cNvPr>
        <xdr:cNvCxnSpPr>
          <a:cxnSpLocks noChangeShapeType="1"/>
        </xdr:cNvCxnSpPr>
      </xdr:nvCxnSpPr>
      <xdr:spPr bwMode="auto">
        <a:xfrm flipH="1" flipV="1">
          <a:off x="10866120" y="3398520"/>
          <a:ext cx="815340" cy="2125980"/>
        </a:xfrm>
        <a:prstGeom prst="straightConnector1">
          <a:avLst/>
        </a:prstGeom>
        <a:noFill/>
        <a:ln w="9360">
          <a:solidFill>
            <a:srgbClr val="000000"/>
          </a:solidFill>
          <a:miter lim="800000"/>
          <a:headEnd/>
          <a:tailEnd type="arrow"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381000</xdr:colOff>
      <xdr:row>20</xdr:row>
      <xdr:rowOff>38100</xdr:rowOff>
    </xdr:from>
    <xdr:to>
      <xdr:col>22</xdr:col>
      <xdr:colOff>205740</xdr:colOff>
      <xdr:row>32</xdr:row>
      <xdr:rowOff>144780</xdr:rowOff>
    </xdr:to>
    <xdr:cxnSp macro="">
      <xdr:nvCxnSpPr>
        <xdr:cNvPr id="9244" name="Connecteur droit avec flèche 5">
          <a:extLst>
            <a:ext uri="{FF2B5EF4-FFF2-40B4-BE49-F238E27FC236}">
              <a16:creationId xmlns:a16="http://schemas.microsoft.com/office/drawing/2014/main" id="{0F3DB2ED-CACB-C939-33F6-5606C0092B14}"/>
            </a:ext>
          </a:extLst>
        </xdr:cNvPr>
        <xdr:cNvCxnSpPr>
          <a:cxnSpLocks noChangeShapeType="1"/>
        </xdr:cNvCxnSpPr>
      </xdr:nvCxnSpPr>
      <xdr:spPr bwMode="auto">
        <a:xfrm flipV="1">
          <a:off x="14409420" y="3322320"/>
          <a:ext cx="2202180" cy="2209800"/>
        </a:xfrm>
        <a:prstGeom prst="straightConnector1">
          <a:avLst/>
        </a:prstGeom>
        <a:noFill/>
        <a:ln w="9360">
          <a:solidFill>
            <a:srgbClr val="000000"/>
          </a:solidFill>
          <a:miter lim="800000"/>
          <a:headEnd/>
          <a:tailEnd type="arrow"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7"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6.xml"/><Relationship Id="rId7"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FBC88-732A-4CA5-A1C8-C7C30024F2A3}">
  <sheetPr codeName="Feuil1"/>
  <dimension ref="A1:M24"/>
  <sheetViews>
    <sheetView zoomScale="120" zoomScaleNormal="120" workbookViewId="0">
      <selection activeCell="B4" sqref="B4"/>
    </sheetView>
  </sheetViews>
  <sheetFormatPr baseColWidth="10" defaultColWidth="11" defaultRowHeight="14.4" x14ac:dyDescent="0.3"/>
  <cols>
    <col min="1" max="1" width="21.88671875" customWidth="1"/>
    <col min="2" max="2" width="41.109375" customWidth="1"/>
    <col min="3" max="3" width="15.33203125" customWidth="1"/>
    <col min="4" max="4" width="3.5546875" customWidth="1"/>
    <col min="5" max="5" width="15.5546875" customWidth="1"/>
    <col min="6" max="6" width="5" customWidth="1"/>
    <col min="7" max="7" width="3.5546875" customWidth="1"/>
    <col min="8" max="8" width="19.6640625" customWidth="1"/>
    <col min="9" max="11" width="13.109375" customWidth="1"/>
    <col min="12" max="12" width="28.5546875" customWidth="1"/>
    <col min="13" max="18" width="9.109375" customWidth="1"/>
  </cols>
  <sheetData>
    <row r="1" spans="1:13" x14ac:dyDescent="0.3">
      <c r="A1" t="s">
        <v>0</v>
      </c>
      <c r="B1" s="1"/>
      <c r="E1" s="2" t="s">
        <v>1</v>
      </c>
      <c r="F1" s="2"/>
      <c r="G1" s="3"/>
      <c r="H1" s="2" t="s">
        <v>2</v>
      </c>
      <c r="I1" s="4" t="s">
        <v>3</v>
      </c>
      <c r="J1" s="5"/>
      <c r="K1" s="6" t="s">
        <v>4</v>
      </c>
      <c r="L1" s="7" t="s">
        <v>5</v>
      </c>
      <c r="M1" s="8"/>
    </row>
    <row r="2" spans="1:13" x14ac:dyDescent="0.3">
      <c r="A2" t="s">
        <v>6</v>
      </c>
      <c r="B2" s="9"/>
    </row>
    <row r="3" spans="1:13" x14ac:dyDescent="0.3">
      <c r="A3" t="s">
        <v>7</v>
      </c>
      <c r="B3" s="10"/>
    </row>
    <row r="4" spans="1:13" x14ac:dyDescent="0.3">
      <c r="A4" t="s">
        <v>8</v>
      </c>
      <c r="B4" s="11"/>
    </row>
    <row r="5" spans="1:13" x14ac:dyDescent="0.3">
      <c r="A5" t="s">
        <v>9</v>
      </c>
      <c r="B5" s="12"/>
    </row>
    <row r="6" spans="1:13" x14ac:dyDescent="0.3">
      <c r="A6" t="s">
        <v>10</v>
      </c>
      <c r="B6" s="12"/>
    </row>
    <row r="7" spans="1:13" x14ac:dyDescent="0.3">
      <c r="A7" t="s">
        <v>11</v>
      </c>
      <c r="B7" s="9" t="str">
        <f>IF(B2="","",B2)</f>
        <v/>
      </c>
    </row>
    <row r="8" spans="1:13" ht="33" customHeight="1" x14ac:dyDescent="0.3"/>
    <row r="10" spans="1:13" x14ac:dyDescent="0.3">
      <c r="A10" s="13" t="s">
        <v>12</v>
      </c>
    </row>
    <row r="20" spans="1:3" x14ac:dyDescent="0.3">
      <c r="A20" s="14"/>
      <c r="B20" s="15" t="s">
        <v>13</v>
      </c>
    </row>
    <row r="21" spans="1:3" x14ac:dyDescent="0.3">
      <c r="A21" s="16" t="s">
        <v>8</v>
      </c>
      <c r="B21" s="17">
        <f>B4</f>
        <v>0</v>
      </c>
      <c r="C21" s="3"/>
    </row>
    <row r="22" spans="1:3" x14ac:dyDescent="0.3">
      <c r="A22" s="16" t="str">
        <f>IF(B6="","",B6)</f>
        <v/>
      </c>
      <c r="B22" s="18" t="str">
        <f>IF(B6="","",B21*VLOOKUP(A22,Adresses!AF:AG,2,FALSE))</f>
        <v/>
      </c>
    </row>
    <row r="23" spans="1:3" x14ac:dyDescent="0.3">
      <c r="A23" s="19" t="s">
        <v>2</v>
      </c>
      <c r="B23" s="20">
        <f>B21*0.2</f>
        <v>0</v>
      </c>
      <c r="C23" s="21"/>
    </row>
    <row r="24" spans="1:3" x14ac:dyDescent="0.3">
      <c r="C24" s="21"/>
    </row>
  </sheetData>
  <sheetProtection sheet="1"/>
  <dataValidations count="1">
    <dataValidation type="list" showErrorMessage="1" sqref="B6" xr:uid="{99855A94-A0ED-4C86-BF9F-FAC4B62FD602}">
      <formula1>Tarif_Kilomètre</formula1>
      <formula2>0</formula2>
    </dataValidation>
  </dataValidations>
  <pageMargins left="0.7" right="0.7" top="0.75" bottom="0.75" header="0.51180555555555551" footer="0.51180555555555551"/>
  <pageSetup paperSize="9" firstPageNumber="0" orientation="portrait" horizontalDpi="300"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0">
              <controlPr defaultSize="0" print="0" autoFill="0" autoLine="0" autoPict="0" macro="[0]!Report_depuis_Saisie.Report" altText="Report">
                <anchor moveWithCells="1" sizeWithCells="1">
                  <from>
                    <xdr:col>1</xdr:col>
                    <xdr:colOff>0</xdr:colOff>
                    <xdr:row>7</xdr:row>
                    <xdr:rowOff>342900</xdr:rowOff>
                  </from>
                  <to>
                    <xdr:col>2</xdr:col>
                    <xdr:colOff>30480</xdr:colOff>
                    <xdr:row>10</xdr:row>
                    <xdr:rowOff>137160</xdr:rowOff>
                  </to>
                </anchor>
              </controlPr>
            </control>
          </mc:Choice>
        </mc:AlternateContent>
        <mc:AlternateContent xmlns:mc="http://schemas.openxmlformats.org/markup-compatibility/2006">
          <mc:Choice Requires="x14">
            <control shapeId="1026" r:id="rId4" name="Button 11">
              <controlPr defaultSize="0" print="0" autoFill="0" autoLine="0" autoPict="0" macro="[0]!Imprimer.Imprimer_factures" altText="Imprimer des factures">
                <anchor moveWithCells="1" sizeWithCells="1">
                  <from>
                    <xdr:col>1</xdr:col>
                    <xdr:colOff>0</xdr:colOff>
                    <xdr:row>31</xdr:row>
                    <xdr:rowOff>0</xdr:rowOff>
                  </from>
                  <to>
                    <xdr:col>2</xdr:col>
                    <xdr:colOff>502920</xdr:colOff>
                    <xdr:row>32</xdr:row>
                    <xdr:rowOff>0</xdr:rowOff>
                  </to>
                </anchor>
              </controlPr>
            </control>
          </mc:Choice>
        </mc:AlternateContent>
        <mc:AlternateContent xmlns:mc="http://schemas.openxmlformats.org/markup-compatibility/2006">
          <mc:Choice Requires="x14">
            <control shapeId="1027" r:id="rId5" name="Button 12">
              <controlPr defaultSize="0" print="0" autoFill="0" autoLine="0" autoPict="0" macro="[0]!Imprimer.Imprimer_fiches_paye" altText="Imprimer des fiches de paye">
                <anchor moveWithCells="1" sizeWithCells="1">
                  <from>
                    <xdr:col>1</xdr:col>
                    <xdr:colOff>0</xdr:colOff>
                    <xdr:row>25</xdr:row>
                    <xdr:rowOff>0</xdr:rowOff>
                  </from>
                  <to>
                    <xdr:col>2</xdr:col>
                    <xdr:colOff>502920</xdr:colOff>
                    <xdr:row>26</xdr:row>
                    <xdr:rowOff>0</xdr:rowOff>
                  </to>
                </anchor>
              </controlPr>
            </control>
          </mc:Choice>
        </mc:AlternateContent>
        <mc:AlternateContent xmlns:mc="http://schemas.openxmlformats.org/markup-compatibility/2006">
          <mc:Choice Requires="x14">
            <control shapeId="1028" r:id="rId6" name="Button 13">
              <controlPr defaultSize="0" print="0" autoFill="0" autoLine="0" autoPict="0" macro="[0]!Report_depuis_Saisie.Vider_cellules" altText="Vider le formulaire">
                <anchor moveWithCells="1" sizeWithCells="1">
                  <from>
                    <xdr:col>1</xdr:col>
                    <xdr:colOff>0</xdr:colOff>
                    <xdr:row>12</xdr:row>
                    <xdr:rowOff>0</xdr:rowOff>
                  </from>
                  <to>
                    <xdr:col>1</xdr:col>
                    <xdr:colOff>1615440</xdr:colOff>
                    <xdr:row>13</xdr:row>
                    <xdr:rowOff>30480</xdr:rowOff>
                  </to>
                </anchor>
              </controlPr>
            </control>
          </mc:Choice>
        </mc:AlternateContent>
        <mc:AlternateContent xmlns:mc="http://schemas.openxmlformats.org/markup-compatibility/2006">
          <mc:Choice Requires="x14">
            <control shapeId="1029" r:id="rId7" name="Button 15">
              <controlPr defaultSize="0" print="0" autoFill="0" autoLine="0" autoPict="0" macro="[0]!Report_depuis_Saisie.Vider_Kilométrage" altText="Vider le &quot;Kilométrage&quot;">
                <anchor moveWithCells="1" sizeWithCells="1">
                  <from>
                    <xdr:col>1</xdr:col>
                    <xdr:colOff>0</xdr:colOff>
                    <xdr:row>14</xdr:row>
                    <xdr:rowOff>0</xdr:rowOff>
                  </from>
                  <to>
                    <xdr:col>1</xdr:col>
                    <xdr:colOff>1615440</xdr:colOff>
                    <xdr:row>15</xdr:row>
                    <xdr:rowOff>15240</xdr:rowOff>
                  </to>
                </anchor>
              </controlPr>
            </control>
          </mc:Choice>
        </mc:AlternateContent>
        <mc:AlternateContent xmlns:mc="http://schemas.openxmlformats.org/markup-compatibility/2006">
          <mc:Choice Requires="x14">
            <control shapeId="1030" r:id="rId8" name="Button 28">
              <controlPr defaultSize="0" print="0" autoFill="0" autoLine="0" autoPict="0" macro="[0]!Imprimer.Imprimer_récapitulatifs_paye" altText="Imprimer les récapitulatifs annuels de paye ">
                <anchor moveWithCells="1" sizeWithCells="1">
                  <from>
                    <xdr:col>1</xdr:col>
                    <xdr:colOff>0</xdr:colOff>
                    <xdr:row>27</xdr:row>
                    <xdr:rowOff>0</xdr:rowOff>
                  </from>
                  <to>
                    <xdr:col>2</xdr:col>
                    <xdr:colOff>510540</xdr:colOff>
                    <xdr:row>28</xdr:row>
                    <xdr:rowOff>0</xdr:rowOff>
                  </to>
                </anchor>
              </controlPr>
            </control>
          </mc:Choice>
        </mc:AlternateContent>
        <mc:AlternateContent xmlns:mc="http://schemas.openxmlformats.org/markup-compatibility/2006">
          <mc:Choice Requires="x14">
            <control shapeId="1031" r:id="rId9" name="Button 29">
              <controlPr defaultSize="0" print="0" autoFill="0" autoLine="0" autoPict="0" macro="[0]!Imprimer.Imprimer_Récapitulatifs_factures" altText="Imprimer les récapitulatifs annuels de factures">
                <anchor moveWithCells="1" sizeWithCells="1">
                  <from>
                    <xdr:col>1</xdr:col>
                    <xdr:colOff>0</xdr:colOff>
                    <xdr:row>32</xdr:row>
                    <xdr:rowOff>175260</xdr:rowOff>
                  </from>
                  <to>
                    <xdr:col>2</xdr:col>
                    <xdr:colOff>510540</xdr:colOff>
                    <xdr:row>34</xdr:row>
                    <xdr:rowOff>0</xdr:rowOff>
                  </to>
                </anchor>
              </controlPr>
            </control>
          </mc:Choice>
        </mc:AlternateContent>
        <mc:AlternateContent xmlns:mc="http://schemas.openxmlformats.org/markup-compatibility/2006">
          <mc:Choice Requires="x14">
            <control shapeId="1032" r:id="rId10" name="Button 31">
              <controlPr defaultSize="0" print="0" autoFill="0" autoLine="0" autoPict="0" macro="[0]!Imprimer.imprimer_Récap_trimestriel" altText="Imprimer le récapitulatif trimestriel Factures 1">
                <anchor moveWithCells="1" sizeWithCells="1">
                  <from>
                    <xdr:col>1</xdr:col>
                    <xdr:colOff>0</xdr:colOff>
                    <xdr:row>35</xdr:row>
                    <xdr:rowOff>0</xdr:rowOff>
                  </from>
                  <to>
                    <xdr:col>2</xdr:col>
                    <xdr:colOff>510540</xdr:colOff>
                    <xdr:row>36</xdr:row>
                    <xdr:rowOff>0</xdr:rowOff>
                  </to>
                </anchor>
              </controlPr>
            </control>
          </mc:Choice>
        </mc:AlternateContent>
        <mc:AlternateContent xmlns:mc="http://schemas.openxmlformats.org/markup-compatibility/2006">
          <mc:Choice Requires="x14">
            <control shapeId="1033" r:id="rId11" name="Button 34">
              <controlPr defaultSize="0" print="0" autoFill="0" autoLine="0" autoPict="0" macro="[0]!Imprimer.Imprimer_Récapitulatifs_mensuels_DAS" altText="Imprimer un récapitulatif mensuel DAS">
                <anchor moveWithCells="1" sizeWithCells="1">
                  <from>
                    <xdr:col>1</xdr:col>
                    <xdr:colOff>0</xdr:colOff>
                    <xdr:row>41</xdr:row>
                    <xdr:rowOff>0</xdr:rowOff>
                  </from>
                  <to>
                    <xdr:col>2</xdr:col>
                    <xdr:colOff>510540</xdr:colOff>
                    <xdr:row>42</xdr:row>
                    <xdr:rowOff>0</xdr:rowOff>
                  </to>
                </anchor>
              </controlPr>
            </control>
          </mc:Choice>
        </mc:AlternateContent>
        <mc:AlternateContent xmlns:mc="http://schemas.openxmlformats.org/markup-compatibility/2006">
          <mc:Choice Requires="x14">
            <control shapeId="1034" r:id="rId12" name="Button 35">
              <controlPr defaultSize="0" print="0" autoFill="0" autoLine="0" autoPict="0" macro="[0]!Imprimer.imprimer_Récap_trimestriel_2" altText="Imprimer le récapitulatif trimestriel Factures 2">
                <anchor moveWithCells="1" sizeWithCells="1">
                  <from>
                    <xdr:col>1</xdr:col>
                    <xdr:colOff>0</xdr:colOff>
                    <xdr:row>37</xdr:row>
                    <xdr:rowOff>0</xdr:rowOff>
                  </from>
                  <to>
                    <xdr:col>2</xdr:col>
                    <xdr:colOff>510540</xdr:colOff>
                    <xdr:row>38</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3E519-EA36-4A00-A695-D34A7A224BCA}">
  <sheetPr codeName="Feuil4"/>
  <dimension ref="A1:AH35"/>
  <sheetViews>
    <sheetView tabSelected="1" zoomScale="120" zoomScaleNormal="120" workbookViewId="0">
      <selection activeCell="I20" sqref="I20"/>
    </sheetView>
  </sheetViews>
  <sheetFormatPr baseColWidth="10" defaultColWidth="16.33203125" defaultRowHeight="14.4" x14ac:dyDescent="0.3"/>
  <cols>
    <col min="1" max="2" width="3" style="22" customWidth="1"/>
    <col min="3" max="3" width="19.6640625" style="22" customWidth="1"/>
    <col min="4" max="9" width="16.33203125" style="22"/>
    <col min="10" max="10" width="4.33203125" style="22" customWidth="1"/>
    <col min="11" max="11" width="16.6640625" style="22" customWidth="1"/>
    <col min="12" max="12" width="29.44140625" style="22" customWidth="1"/>
    <col min="13" max="13" width="24.33203125" style="22" customWidth="1"/>
    <col min="14" max="14" width="30" style="22" customWidth="1"/>
    <col min="15" max="16" width="16.33203125" style="22"/>
    <col min="17" max="17" width="14.33203125" style="23" customWidth="1"/>
    <col min="18" max="18" width="27.44140625" style="22" customWidth="1"/>
    <col min="19" max="19" width="10.109375" style="22" customWidth="1"/>
    <col min="20" max="20" width="3.88671875" style="22" customWidth="1"/>
    <col min="21" max="22" width="16.33203125" style="22"/>
    <col min="23" max="23" width="35.109375" style="22" customWidth="1"/>
    <col min="24" max="24" width="28" style="22" customWidth="1"/>
    <col min="25" max="28" width="16.33203125" style="23"/>
    <col min="29" max="29" width="140.109375" style="22" customWidth="1"/>
    <col min="30" max="30" width="16.33203125" style="22"/>
    <col min="31" max="31" width="23.6640625" style="22" customWidth="1"/>
    <col min="32" max="32" width="16.33203125" style="22"/>
    <col min="33" max="33" width="16.33203125" style="24"/>
    <col min="34" max="34" width="47.44140625" style="22" customWidth="1"/>
    <col min="35" max="16384" width="16.33203125" style="22"/>
  </cols>
  <sheetData>
    <row r="1" spans="1:34" s="30" customFormat="1" ht="82.5" customHeight="1" x14ac:dyDescent="0.3">
      <c r="A1" s="25"/>
      <c r="B1" s="26"/>
      <c r="C1" s="27" t="s">
        <v>14</v>
      </c>
      <c r="D1" s="28" t="s">
        <v>15</v>
      </c>
      <c r="E1" s="28" t="s">
        <v>16</v>
      </c>
      <c r="F1" s="28" t="s">
        <v>17</v>
      </c>
      <c r="G1" s="28" t="s">
        <v>18</v>
      </c>
      <c r="H1" s="28" t="s">
        <v>19</v>
      </c>
      <c r="I1" s="28" t="s">
        <v>20</v>
      </c>
      <c r="J1" s="29"/>
      <c r="K1" s="30" t="s">
        <v>21</v>
      </c>
      <c r="L1" s="28" t="s">
        <v>17</v>
      </c>
      <c r="M1" s="28" t="s">
        <v>18</v>
      </c>
      <c r="N1" s="28" t="s">
        <v>19</v>
      </c>
      <c r="O1" s="28" t="s">
        <v>22</v>
      </c>
      <c r="P1" s="28" t="s">
        <v>20</v>
      </c>
      <c r="Q1" s="29" t="s">
        <v>23</v>
      </c>
      <c r="R1" s="30" t="s">
        <v>24</v>
      </c>
      <c r="S1" s="31" t="s">
        <v>25</v>
      </c>
      <c r="W1" s="29"/>
      <c r="X1" s="30" t="s">
        <v>26</v>
      </c>
      <c r="Y1" s="32" t="s">
        <v>27</v>
      </c>
      <c r="Z1" s="32" t="s">
        <v>28</v>
      </c>
      <c r="AA1" s="32" t="s">
        <v>29</v>
      </c>
      <c r="AB1" s="32" t="s">
        <v>30</v>
      </c>
      <c r="AC1" s="31" t="s">
        <v>31</v>
      </c>
      <c r="AE1" s="33" t="s">
        <v>32</v>
      </c>
      <c r="AF1" s="34" t="s">
        <v>1</v>
      </c>
      <c r="AG1" s="35">
        <v>1</v>
      </c>
      <c r="AH1" s="36" t="s">
        <v>33</v>
      </c>
    </row>
    <row r="2" spans="1:34" s="38" customFormat="1" ht="27" x14ac:dyDescent="0.3">
      <c r="A2" s="37"/>
      <c r="C2" s="39"/>
      <c r="D2" s="40" t="s">
        <v>34</v>
      </c>
      <c r="E2" s="40" t="s">
        <v>35</v>
      </c>
      <c r="F2" s="40" t="s">
        <v>36</v>
      </c>
      <c r="G2" s="40"/>
      <c r="H2" s="40"/>
      <c r="I2" s="40" t="s">
        <v>37</v>
      </c>
      <c r="J2" s="22"/>
      <c r="K2" s="39"/>
      <c r="L2" s="41" t="s">
        <v>38</v>
      </c>
      <c r="M2" s="42" t="s">
        <v>39</v>
      </c>
      <c r="N2" s="42" t="s">
        <v>40</v>
      </c>
      <c r="O2" s="42" t="s">
        <v>41</v>
      </c>
      <c r="P2" s="42" t="s">
        <v>42</v>
      </c>
      <c r="Q2" s="43">
        <v>1</v>
      </c>
      <c r="R2" s="44" t="s">
        <v>43</v>
      </c>
      <c r="T2" s="45"/>
      <c r="U2" s="46" t="s">
        <v>44</v>
      </c>
      <c r="W2" s="47"/>
      <c r="X2" s="22" t="str">
        <f t="shared" ref="X2:X19" si="0">IF(E2="","",E2&amp;" "&amp;F2)</f>
        <v>Denis Mason</v>
      </c>
      <c r="Y2" s="48">
        <v>1</v>
      </c>
      <c r="Z2" s="48" t="s">
        <v>45</v>
      </c>
      <c r="AA2" s="49">
        <v>3</v>
      </c>
      <c r="AB2" s="49">
        <f>IF(Z2="","",CHOOSE(MATCH(Z2,{0;"A";"Aucune taxe";"B";"C";"D";"E";"F";"G";"H";"I";"J";"K";"L";"M";"N";"Y";"Z"}),2,3,"Aucune taxe",4,5,6,7,8,9,10,11,12,13,14,15,16,17,18))</f>
        <v>3</v>
      </c>
      <c r="AC2" s="50" t="s">
        <v>46</v>
      </c>
      <c r="AE2" s="39"/>
      <c r="AF2" s="40" t="s">
        <v>47</v>
      </c>
      <c r="AG2" s="51">
        <v>1.75</v>
      </c>
    </row>
    <row r="3" spans="1:34" ht="27" x14ac:dyDescent="0.3">
      <c r="C3" s="52"/>
      <c r="D3" s="40" t="s">
        <v>34</v>
      </c>
      <c r="E3" s="40" t="s">
        <v>48</v>
      </c>
      <c r="F3" s="40" t="s">
        <v>49</v>
      </c>
      <c r="G3" s="40"/>
      <c r="H3" s="40"/>
      <c r="I3" s="40" t="s">
        <v>50</v>
      </c>
      <c r="K3" s="52"/>
      <c r="L3" s="53" t="s">
        <v>51</v>
      </c>
      <c r="M3" s="54" t="s">
        <v>52</v>
      </c>
      <c r="N3" s="54" t="s">
        <v>53</v>
      </c>
      <c r="O3" s="54" t="s">
        <v>54</v>
      </c>
      <c r="P3" s="55" t="s">
        <v>55</v>
      </c>
      <c r="Q3" s="56">
        <v>1</v>
      </c>
      <c r="R3" s="57" t="s">
        <v>56</v>
      </c>
      <c r="S3" s="58">
        <v>1077.48</v>
      </c>
      <c r="T3" s="59"/>
      <c r="U3" s="57" t="s">
        <v>56</v>
      </c>
      <c r="V3" s="58">
        <v>1508.47</v>
      </c>
      <c r="W3" s="47"/>
      <c r="X3" s="22" t="str">
        <f t="shared" si="0"/>
        <v>Jonathan Boulanger</v>
      </c>
      <c r="Y3" s="48">
        <v>1</v>
      </c>
      <c r="Z3" s="48" t="s">
        <v>45</v>
      </c>
      <c r="AA3" s="49">
        <v>3</v>
      </c>
      <c r="AB3" s="49">
        <v>3</v>
      </c>
      <c r="AC3" s="60" t="s">
        <v>57</v>
      </c>
      <c r="AE3" s="52"/>
      <c r="AF3" s="40" t="s">
        <v>58</v>
      </c>
      <c r="AG3" s="51">
        <v>0.75</v>
      </c>
    </row>
    <row r="4" spans="1:34" ht="27" x14ac:dyDescent="0.3">
      <c r="C4" s="52"/>
      <c r="D4" s="40" t="s">
        <v>34</v>
      </c>
      <c r="E4" s="40" t="s">
        <v>59</v>
      </c>
      <c r="F4" s="40" t="s">
        <v>60</v>
      </c>
      <c r="G4" s="40"/>
      <c r="H4" s="40"/>
      <c r="I4" s="40" t="s">
        <v>61</v>
      </c>
      <c r="K4" s="52"/>
      <c r="L4" s="41" t="s">
        <v>62</v>
      </c>
      <c r="M4" s="42" t="s">
        <v>63</v>
      </c>
      <c r="N4" s="42" t="s">
        <v>64</v>
      </c>
      <c r="O4" s="42" t="s">
        <v>65</v>
      </c>
      <c r="P4" s="61" t="s">
        <v>66</v>
      </c>
      <c r="Q4" s="43">
        <v>1</v>
      </c>
      <c r="R4" s="57" t="s">
        <v>67</v>
      </c>
      <c r="S4" s="58">
        <v>4339.2</v>
      </c>
      <c r="T4" s="59"/>
      <c r="U4" s="57" t="s">
        <v>67</v>
      </c>
      <c r="V4" s="58">
        <v>4339.2</v>
      </c>
      <c r="W4" s="47"/>
      <c r="X4" s="22" t="str">
        <f t="shared" si="0"/>
        <v>Stéphane Durvis</v>
      </c>
      <c r="Y4" s="48">
        <v>1</v>
      </c>
      <c r="Z4" s="48" t="s">
        <v>45</v>
      </c>
      <c r="AA4" s="49">
        <v>3</v>
      </c>
      <c r="AB4" s="49">
        <f>IF(Z4="","",CHOOSE(MATCH(Z4,{0;"A";"Aucune taxe";"B";"C";"D";"E";"F";"G";"H";"I";"J";"K";"L";"M";"N";"Y";"Z"}),2,3,"Aucune taxe",4,5,6,7,8,9,10,11,12,13,14,15,16,17,18))</f>
        <v>3</v>
      </c>
      <c r="AC4" s="60" t="s">
        <v>68</v>
      </c>
      <c r="AE4" s="52"/>
      <c r="AF4" s="40"/>
      <c r="AG4" s="51"/>
    </row>
    <row r="5" spans="1:34" ht="27" x14ac:dyDescent="0.3">
      <c r="C5" s="52"/>
      <c r="D5" s="40" t="s">
        <v>34</v>
      </c>
      <c r="E5" s="40" t="s">
        <v>59</v>
      </c>
      <c r="F5" s="40" t="s">
        <v>69</v>
      </c>
      <c r="G5" s="40"/>
      <c r="H5" s="40"/>
      <c r="I5" s="40" t="s">
        <v>70</v>
      </c>
      <c r="K5" s="52"/>
      <c r="L5" s="53" t="s">
        <v>71</v>
      </c>
      <c r="M5" s="62" t="s">
        <v>72</v>
      </c>
      <c r="N5" s="55" t="s">
        <v>73</v>
      </c>
      <c r="O5" s="55" t="s">
        <v>74</v>
      </c>
      <c r="P5" s="55" t="s">
        <v>75</v>
      </c>
      <c r="Q5" s="63">
        <v>1</v>
      </c>
      <c r="R5" s="57" t="s">
        <v>76</v>
      </c>
      <c r="S5" s="58">
        <v>484.12</v>
      </c>
      <c r="T5" s="59"/>
      <c r="U5" s="57" t="s">
        <v>76</v>
      </c>
      <c r="V5" s="58">
        <v>678.16</v>
      </c>
      <c r="W5" s="47"/>
      <c r="X5" s="22" t="str">
        <f t="shared" si="0"/>
        <v>Stéphane Thomas</v>
      </c>
      <c r="Y5" s="48">
        <v>1</v>
      </c>
      <c r="Z5" s="48" t="s">
        <v>45</v>
      </c>
      <c r="AA5" s="49">
        <f>IF(Y5="","",CHOOSE(MATCH(Y5,{0;1;2;3;4;5;6;7;8;9;10;"Aucune taxe"}),2,3,4,5,6,7,8,9,10,11,12,"Aucune taxe"))</f>
        <v>3</v>
      </c>
      <c r="AB5" s="49">
        <f>IF(Z5="","",CHOOSE(MATCH(Z5,{0;"A";"Aucune taxe";"B";"C";"D";"E";"F";"G";"H";"I";"J";"K";"L";"M";"N";"Y";"Z"}),2,3,"Aucune taxe",4,5,6,7,8,9,10,11,12,13,14,15,16,17,18))</f>
        <v>3</v>
      </c>
      <c r="AC5" s="60" t="s">
        <v>77</v>
      </c>
      <c r="AE5" s="52"/>
      <c r="AF5" s="64"/>
      <c r="AG5" s="51"/>
    </row>
    <row r="6" spans="1:34" x14ac:dyDescent="0.3">
      <c r="C6" s="52"/>
      <c r="D6" s="40" t="s">
        <v>34</v>
      </c>
      <c r="E6" s="40" t="s">
        <v>78</v>
      </c>
      <c r="F6" s="40" t="s">
        <v>79</v>
      </c>
      <c r="G6" s="40"/>
      <c r="H6" s="40"/>
      <c r="I6" s="40" t="s">
        <v>80</v>
      </c>
      <c r="K6" s="52"/>
      <c r="L6" s="65" t="s">
        <v>81</v>
      </c>
      <c r="M6" s="66" t="s">
        <v>82</v>
      </c>
      <c r="N6" s="66" t="s">
        <v>83</v>
      </c>
      <c r="O6" s="66" t="s">
        <v>84</v>
      </c>
      <c r="P6" s="66" t="s">
        <v>85</v>
      </c>
      <c r="Q6" s="43">
        <v>1</v>
      </c>
      <c r="R6" s="52"/>
      <c r="U6" s="57" t="s">
        <v>86</v>
      </c>
      <c r="V6" s="58">
        <v>588</v>
      </c>
      <c r="W6" s="47"/>
      <c r="X6" s="22" t="str">
        <f t="shared" si="0"/>
        <v>Stépahne Monette</v>
      </c>
      <c r="Y6" s="48">
        <v>1</v>
      </c>
      <c r="Z6" s="48" t="s">
        <v>45</v>
      </c>
      <c r="AA6" s="49">
        <f>IF(Y6="","",CHOOSE(MATCH(Y6,{0;1;2;3;4;5;6;7;8;9;10;"Aucune taxe"}),2,3,4,5,6,7,8,9,10,11,12,"Aucune taxe"))</f>
        <v>3</v>
      </c>
      <c r="AB6" s="49">
        <f>IF(Z6="","",CHOOSE(MATCH(Z6,{0;"A";"Aucune taxe";"B";"C";"D";"E";"F";"G";"H";"I";"J";"K";"L";"M";"N";"Y";"Z"}),2,3,"Aucune taxe",4,5,6,7,8,9,10,11,12,13,14,15,16,17,18))</f>
        <v>3</v>
      </c>
      <c r="AC6" s="67" t="s">
        <v>87</v>
      </c>
      <c r="AE6" s="52"/>
      <c r="AF6" s="40"/>
      <c r="AG6" s="51"/>
    </row>
    <row r="7" spans="1:34" ht="27" x14ac:dyDescent="0.3">
      <c r="C7" s="52"/>
      <c r="D7" s="40" t="s">
        <v>88</v>
      </c>
      <c r="E7" s="40" t="s">
        <v>89</v>
      </c>
      <c r="F7" s="40" t="s">
        <v>90</v>
      </c>
      <c r="G7" s="40"/>
      <c r="H7" s="40"/>
      <c r="I7" s="40" t="s">
        <v>91</v>
      </c>
      <c r="K7" s="52"/>
      <c r="L7" s="53" t="s">
        <v>92</v>
      </c>
      <c r="M7" s="54" t="s">
        <v>93</v>
      </c>
      <c r="N7" s="54" t="s">
        <v>40</v>
      </c>
      <c r="O7" s="54" t="s">
        <v>94</v>
      </c>
      <c r="P7" s="55" t="s">
        <v>95</v>
      </c>
      <c r="Q7" s="56">
        <v>1</v>
      </c>
      <c r="R7" s="52"/>
      <c r="W7" s="47"/>
      <c r="X7" s="22" t="str">
        <f t="shared" si="0"/>
        <v>Josée Joly</v>
      </c>
      <c r="Y7" s="48">
        <v>1</v>
      </c>
      <c r="Z7" s="48" t="s">
        <v>45</v>
      </c>
      <c r="AA7" s="49">
        <f>IF(Y7="","",CHOOSE(MATCH(Y7,{0;1;2;3;4;5;6;7;8;9;10;"Aucune taxe"}),2,3,4,5,6,7,8,9,10,11,12,"Aucune taxe"))</f>
        <v>3</v>
      </c>
      <c r="AB7" s="49">
        <f>IF(Z7="","",CHOOSE(MATCH(Z7,{0;"A";"Aucune taxe";"B";"C";"D";"E";"F";"G";"H";"I";"J";"K";"L";"M";"N";"Y";"Z"}),2,3,"Aucune taxe",4,5,6,7,8,9,10,11,12,13,14,15,16,17,18))</f>
        <v>3</v>
      </c>
      <c r="AE7" s="52"/>
      <c r="AF7" s="40"/>
      <c r="AG7" s="51"/>
    </row>
    <row r="8" spans="1:34" x14ac:dyDescent="0.3">
      <c r="C8" s="52"/>
      <c r="D8" s="40" t="s">
        <v>34</v>
      </c>
      <c r="E8" s="40" t="s">
        <v>96</v>
      </c>
      <c r="F8" s="40" t="s">
        <v>97</v>
      </c>
      <c r="G8" s="40"/>
      <c r="H8" s="40"/>
      <c r="I8" s="40" t="s">
        <v>98</v>
      </c>
      <c r="K8" s="52"/>
      <c r="L8" s="41" t="s">
        <v>99</v>
      </c>
      <c r="M8" s="42" t="s">
        <v>100</v>
      </c>
      <c r="N8" s="42" t="s">
        <v>101</v>
      </c>
      <c r="O8" s="42" t="s">
        <v>102</v>
      </c>
      <c r="P8" s="66" t="s">
        <v>103</v>
      </c>
      <c r="Q8" s="43">
        <v>1</v>
      </c>
      <c r="R8" s="52"/>
      <c r="W8" s="47"/>
      <c r="X8" s="22" t="str">
        <f t="shared" si="0"/>
        <v>Pierre Létourneau</v>
      </c>
      <c r="Y8" s="48">
        <v>1</v>
      </c>
      <c r="Z8" s="48" t="s">
        <v>45</v>
      </c>
      <c r="AA8" s="49">
        <f>IF(Y8="","",CHOOSE(MATCH(Y8,{0;1;2;3;4;5;6;7;8;9;10;"Aucune taxe"}),2,3,4,5,6,7,8,9,10,11,12,"Aucune taxe"))</f>
        <v>3</v>
      </c>
      <c r="AB8" s="49">
        <f>IF(Z8="","",CHOOSE(MATCH(Z8,{0;"A";"Aucune taxe";"B";"C";"D";"E";"F";"G";"H";"I";"J";"K";"L";"M";"N";"Y";"Z"}),2,3,"Aucune taxe",4,5,6,7,8,9,10,11,12,13,14,15,16,17,18))</f>
        <v>3</v>
      </c>
      <c r="AE8" s="52"/>
      <c r="AF8" s="40"/>
      <c r="AG8" s="51"/>
    </row>
    <row r="9" spans="1:34" ht="28.8" x14ac:dyDescent="0.3">
      <c r="C9" s="52"/>
      <c r="D9" s="40" t="s">
        <v>34</v>
      </c>
      <c r="E9" s="40" t="s">
        <v>104</v>
      </c>
      <c r="F9" s="40" t="s">
        <v>105</v>
      </c>
      <c r="G9" s="40"/>
      <c r="H9" s="40"/>
      <c r="I9" s="40" t="s">
        <v>106</v>
      </c>
      <c r="K9" s="52"/>
      <c r="L9" s="68" t="s">
        <v>107</v>
      </c>
      <c r="M9" s="69" t="s">
        <v>108</v>
      </c>
      <c r="N9" s="69" t="s">
        <v>109</v>
      </c>
      <c r="O9" s="69" t="s">
        <v>110</v>
      </c>
      <c r="P9" s="55" t="s">
        <v>47</v>
      </c>
      <c r="Q9" s="56">
        <v>2</v>
      </c>
      <c r="R9" s="52"/>
      <c r="S9" s="70"/>
      <c r="W9" s="47"/>
      <c r="X9" s="22" t="str">
        <f t="shared" si="0"/>
        <v>Sébastien  Brissson</v>
      </c>
      <c r="Y9" s="48">
        <v>1</v>
      </c>
      <c r="Z9" s="48" t="s">
        <v>45</v>
      </c>
      <c r="AA9" s="49">
        <f>IF(Y9="","",CHOOSE(MATCH(Y9,{0;1;2;3;4;5;6;7;8;9;10;"Aucune taxe"}),2,3,4,5,6,7,8,9,10,11,12,"Aucune taxe"))</f>
        <v>3</v>
      </c>
      <c r="AB9" s="49">
        <f>IF(Z9="","",CHOOSE(MATCH(Z9,{0;"A";"Aucune taxe";"B";"C";"D";"E";"F";"G";"H";"I";"J";"K";"L";"M";"N";"Y";"Z"}),2,3,"Aucune taxe",4,5,6,7,8,9,10,11,12,13,14,15,16,17,18))</f>
        <v>3</v>
      </c>
      <c r="AE9" s="52"/>
      <c r="AF9" s="40"/>
      <c r="AG9" s="51"/>
    </row>
    <row r="10" spans="1:34" ht="28.8" x14ac:dyDescent="0.3">
      <c r="C10" s="52"/>
      <c r="D10" s="40" t="s">
        <v>34</v>
      </c>
      <c r="E10" s="40" t="s">
        <v>111</v>
      </c>
      <c r="F10" s="40" t="s">
        <v>112</v>
      </c>
      <c r="G10" s="40"/>
      <c r="H10" s="40"/>
      <c r="I10" s="40" t="s">
        <v>113</v>
      </c>
      <c r="K10" s="52"/>
      <c r="L10" s="65" t="s">
        <v>114</v>
      </c>
      <c r="M10" s="71" t="s">
        <v>115</v>
      </c>
      <c r="N10" s="72" t="s">
        <v>116</v>
      </c>
      <c r="O10" s="66" t="s">
        <v>117</v>
      </c>
      <c r="P10" s="66" t="s">
        <v>118</v>
      </c>
      <c r="Q10" s="43">
        <v>1</v>
      </c>
      <c r="R10" s="52"/>
      <c r="S10" s="70"/>
      <c r="W10" s="47"/>
      <c r="X10" s="22" t="str">
        <f t="shared" si="0"/>
        <v>Alex Bravo</v>
      </c>
      <c r="Y10" s="48">
        <v>1</v>
      </c>
      <c r="Z10" s="48" t="s">
        <v>45</v>
      </c>
      <c r="AA10" s="49">
        <f>IF(Y10="","",CHOOSE(MATCH(Y10,{0;1;2;3;4;5;6;7;8;9;10;"Aucune taxe"}),2,3,4,5,6,7,8,9,10,11,12,"Aucune taxe"))</f>
        <v>3</v>
      </c>
      <c r="AB10" s="49">
        <f>IF(Z10="","",CHOOSE(MATCH(Z10,{0;"A";"Aucune taxe";"B";"C";"D";"E";"F";"G";"H";"I";"J";"K";"L";"M";"N";"Y";"Z"}),2,3,"Aucune taxe",4,5,6,7,8,9,10,11,12,13,14,15,16,17,18))</f>
        <v>3</v>
      </c>
      <c r="AE10" s="52"/>
      <c r="AF10" s="40"/>
      <c r="AG10" s="51"/>
    </row>
    <row r="11" spans="1:34" ht="28.8" x14ac:dyDescent="0.3">
      <c r="C11" s="52"/>
      <c r="D11" s="40" t="s">
        <v>34</v>
      </c>
      <c r="E11" s="40" t="s">
        <v>119</v>
      </c>
      <c r="F11" s="40" t="s">
        <v>120</v>
      </c>
      <c r="G11" s="40"/>
      <c r="H11" s="40"/>
      <c r="I11" s="40" t="s">
        <v>121</v>
      </c>
      <c r="K11" s="52"/>
      <c r="L11" s="68" t="s">
        <v>122</v>
      </c>
      <c r="M11" s="69" t="s">
        <v>123</v>
      </c>
      <c r="N11" s="69" t="s">
        <v>40</v>
      </c>
      <c r="O11" s="69" t="s">
        <v>124</v>
      </c>
      <c r="P11" s="69" t="s">
        <v>125</v>
      </c>
      <c r="Q11" s="56">
        <v>1</v>
      </c>
      <c r="R11" s="52"/>
      <c r="S11" s="70"/>
      <c r="W11" s="47"/>
      <c r="X11" s="22" t="str">
        <f t="shared" si="0"/>
        <v>Raphaël  Mayoyo</v>
      </c>
      <c r="Y11" s="48">
        <v>1</v>
      </c>
      <c r="Z11" s="48" t="s">
        <v>45</v>
      </c>
      <c r="AA11" s="49">
        <f>IF(Y11="","",CHOOSE(MATCH(Y11,{0;1;2;3;4;5;6;7;8;9;10;"Aucune taxe"}),2,3,4,5,6,7,8,9,10,11,12,"Aucune taxe"))</f>
        <v>3</v>
      </c>
      <c r="AB11" s="49">
        <f>IF(Z11="","",CHOOSE(MATCH(Z11,{0;"A";"Aucune taxe";"B";"C";"D";"E";"F";"G";"H";"I";"J";"K";"L";"M";"N";"Y";"Z"}),2,3,"Aucune taxe",4,5,6,7,8,9,10,11,12,13,14,15,16,17,18))</f>
        <v>3</v>
      </c>
      <c r="AC11" s="50" t="s">
        <v>126</v>
      </c>
      <c r="AE11" s="52"/>
      <c r="AF11" s="40"/>
      <c r="AG11" s="51"/>
    </row>
    <row r="12" spans="1:34" ht="28.8" x14ac:dyDescent="0.3">
      <c r="C12" s="52"/>
      <c r="D12" s="40" t="s">
        <v>34</v>
      </c>
      <c r="E12" s="40" t="s">
        <v>127</v>
      </c>
      <c r="F12" s="40" t="s">
        <v>128</v>
      </c>
      <c r="G12" s="40"/>
      <c r="H12" s="40"/>
      <c r="I12" s="40" t="s">
        <v>129</v>
      </c>
      <c r="K12" s="52"/>
      <c r="L12" s="65" t="s">
        <v>130</v>
      </c>
      <c r="M12" s="66" t="s">
        <v>131</v>
      </c>
      <c r="N12" s="66" t="s">
        <v>132</v>
      </c>
      <c r="O12" s="66" t="s">
        <v>133</v>
      </c>
      <c r="P12" s="66" t="s">
        <v>134</v>
      </c>
      <c r="Q12" s="43">
        <v>2</v>
      </c>
      <c r="R12" s="52"/>
      <c r="W12" s="47"/>
      <c r="X12" s="22" t="str">
        <f t="shared" si="0"/>
        <v>Patrick Lambert Black</v>
      </c>
      <c r="Y12" s="48">
        <v>1</v>
      </c>
      <c r="Z12" s="48" t="s">
        <v>45</v>
      </c>
      <c r="AA12" s="49">
        <f>IF(Y12="","",CHOOSE(MATCH(Y12,{0;1;2;3;4;5;6;7;8;9;10;"Aucune taxe"}),2,3,4,5,6,7,8,9,10,11,12,"Aucune taxe"))</f>
        <v>3</v>
      </c>
      <c r="AB12" s="49">
        <f>IF(Z12="","",CHOOSE(MATCH(Z12,{0;"A";"Aucune taxe";"B";"C";"D";"E";"F";"G";"H";"I";"J";"K";"L";"M";"N";"Y";"Z"}),2,3,"Aucune taxe",4,5,6,7,8,9,10,11,12,13,14,15,16,17,18))</f>
        <v>3</v>
      </c>
      <c r="AC12" s="60" t="s">
        <v>57</v>
      </c>
      <c r="AE12" s="52"/>
      <c r="AF12" s="40"/>
      <c r="AG12" s="51"/>
    </row>
    <row r="13" spans="1:34" ht="27" x14ac:dyDescent="0.3">
      <c r="A13" s="73"/>
      <c r="C13" s="52"/>
      <c r="D13" s="40" t="s">
        <v>34</v>
      </c>
      <c r="E13" s="40" t="s">
        <v>135</v>
      </c>
      <c r="F13" s="40" t="s">
        <v>136</v>
      </c>
      <c r="G13" s="40"/>
      <c r="H13" s="40"/>
      <c r="I13" s="40" t="s">
        <v>137</v>
      </c>
      <c r="K13" s="52"/>
      <c r="L13" s="53" t="s">
        <v>138</v>
      </c>
      <c r="M13" s="54" t="s">
        <v>139</v>
      </c>
      <c r="N13" s="54" t="s">
        <v>140</v>
      </c>
      <c r="O13" s="54" t="s">
        <v>141</v>
      </c>
      <c r="P13" s="55" t="s">
        <v>142</v>
      </c>
      <c r="Q13" s="56">
        <v>1</v>
      </c>
      <c r="R13" s="52"/>
      <c r="W13" s="47"/>
      <c r="X13" s="22" t="str">
        <f t="shared" si="0"/>
        <v>Jeffrey Rajotte</v>
      </c>
      <c r="Y13" s="48">
        <v>1</v>
      </c>
      <c r="Z13" s="48" t="s">
        <v>45</v>
      </c>
      <c r="AA13" s="49">
        <f>IF(Y13="","",CHOOSE(MATCH(Y13,{0;1;2;3;4;5;6;7;8;9;10;"Aucune taxe"}),2,3,4,5,6,7,8,9,10,11,12,"Aucune taxe"))</f>
        <v>3</v>
      </c>
      <c r="AB13" s="49">
        <f>IF(Z13="","",CHOOSE(MATCH(Z13,{0;"A";"Aucune taxe";"B";"C";"D";"E";"F";"G";"H";"I";"J";"K";"L";"M";"N";"Y";"Z"}),2,3,"Aucune taxe",4,5,6,7,8,9,10,11,12,13,14,15,16,17,18))</f>
        <v>3</v>
      </c>
      <c r="AC13" s="60" t="s">
        <v>143</v>
      </c>
      <c r="AE13" s="52"/>
      <c r="AF13" s="40"/>
      <c r="AG13" s="51"/>
    </row>
    <row r="14" spans="1:34" ht="26.85" customHeight="1" x14ac:dyDescent="0.3">
      <c r="C14" s="52"/>
      <c r="D14" s="40" t="s">
        <v>34</v>
      </c>
      <c r="E14" s="40" t="s">
        <v>144</v>
      </c>
      <c r="F14" s="40" t="s">
        <v>145</v>
      </c>
      <c r="G14" s="40"/>
      <c r="H14" s="40"/>
      <c r="I14" s="40" t="s">
        <v>146</v>
      </c>
      <c r="K14" s="52"/>
      <c r="L14" s="65" t="s">
        <v>147</v>
      </c>
      <c r="M14" s="66" t="s">
        <v>148</v>
      </c>
      <c r="N14" s="66" t="s">
        <v>149</v>
      </c>
      <c r="O14" s="66" t="s">
        <v>150</v>
      </c>
      <c r="P14" s="66" t="s">
        <v>151</v>
      </c>
      <c r="Q14" s="43">
        <v>1</v>
      </c>
      <c r="R14" s="52"/>
      <c r="W14" s="47"/>
      <c r="X14" s="22" t="str">
        <f t="shared" si="0"/>
        <v>Francois Guérin</v>
      </c>
      <c r="Y14" s="48">
        <v>1</v>
      </c>
      <c r="Z14" s="48" t="s">
        <v>45</v>
      </c>
      <c r="AA14" s="49">
        <f>IF(Y14="","",CHOOSE(MATCH(Y14,{0;1;2;3;4;5;6;7;8;9;10;"Aucune taxe"}),2,3,4,5,6,7,8,9,10,11,12,"Aucune taxe"))</f>
        <v>3</v>
      </c>
      <c r="AB14" s="49">
        <f>IF(Z14="","",CHOOSE(MATCH(Z14,{0;"A";"Aucune taxe";"B";"C";"D";"E";"F";"G";"H";"I";"J";"K";"L";"M";"N";"Y";"Z"}),2,3,"Aucune taxe",4,5,6,7,8,9,10,11,12,13,14,15,16,17,18))</f>
        <v>3</v>
      </c>
      <c r="AC14" s="60" t="s">
        <v>77</v>
      </c>
      <c r="AE14" s="52"/>
      <c r="AF14" s="40"/>
      <c r="AG14" s="51"/>
    </row>
    <row r="15" spans="1:34" x14ac:dyDescent="0.3">
      <c r="C15" s="52"/>
      <c r="D15" s="40" t="s">
        <v>34</v>
      </c>
      <c r="E15" s="40" t="s">
        <v>152</v>
      </c>
      <c r="F15" s="40" t="s">
        <v>153</v>
      </c>
      <c r="G15" s="40"/>
      <c r="H15" s="40"/>
      <c r="I15" s="40" t="s">
        <v>154</v>
      </c>
      <c r="K15" s="52"/>
      <c r="L15" s="68" t="s">
        <v>155</v>
      </c>
      <c r="M15" s="69" t="s">
        <v>156</v>
      </c>
      <c r="N15" s="69" t="s">
        <v>157</v>
      </c>
      <c r="O15" s="69" t="s">
        <v>158</v>
      </c>
      <c r="P15" s="69" t="s">
        <v>159</v>
      </c>
      <c r="Q15" s="56">
        <v>1</v>
      </c>
      <c r="R15" s="52"/>
      <c r="W15" s="47"/>
      <c r="X15" s="22" t="str">
        <f t="shared" si="0"/>
        <v>Karl Desa</v>
      </c>
      <c r="Y15" s="48">
        <v>1</v>
      </c>
      <c r="Z15" s="48" t="s">
        <v>45</v>
      </c>
      <c r="AA15" s="49">
        <f>IF(Y15="","",CHOOSE(MATCH(Y15,{0;1;2;3;4;5;6;7;8;9;10;"Aucune taxe"}),2,3,4,5,6,7,8,9,10,11,12,"Aucune taxe"))</f>
        <v>3</v>
      </c>
      <c r="AB15" s="49">
        <f>IF(Z15="","",CHOOSE(MATCH(Z15,{0;"A";"Aucune taxe";"B";"C";"D";"E";"F";"G";"H";"I";"J";"K";"L";"M";"N";"Y";"Z"}),2,3,"Aucune taxe",4,5,6,7,8,9,10,11,12,13,14,15,16,17,18))</f>
        <v>3</v>
      </c>
      <c r="AC15" s="60" t="s">
        <v>160</v>
      </c>
      <c r="AE15" s="52"/>
      <c r="AF15" s="40"/>
      <c r="AG15" s="51"/>
    </row>
    <row r="16" spans="1:34" ht="28.8" x14ac:dyDescent="0.3">
      <c r="C16" s="52"/>
      <c r="D16" s="40" t="s">
        <v>34</v>
      </c>
      <c r="E16" s="40" t="s">
        <v>161</v>
      </c>
      <c r="F16" s="40" t="s">
        <v>162</v>
      </c>
      <c r="G16" s="40"/>
      <c r="H16" s="40"/>
      <c r="I16" s="40" t="s">
        <v>163</v>
      </c>
      <c r="K16" s="52"/>
      <c r="L16" s="65" t="s">
        <v>164</v>
      </c>
      <c r="M16" s="66" t="s">
        <v>165</v>
      </c>
      <c r="N16" s="66" t="s">
        <v>101</v>
      </c>
      <c r="O16" s="66" t="s">
        <v>102</v>
      </c>
      <c r="P16" s="66" t="s">
        <v>166</v>
      </c>
      <c r="Q16" s="43">
        <v>1</v>
      </c>
      <c r="R16" s="52"/>
      <c r="W16" s="47"/>
      <c r="X16" s="22" t="str">
        <f t="shared" si="0"/>
        <v>Youssouf Kamagate</v>
      </c>
      <c r="Y16" s="48">
        <v>1</v>
      </c>
      <c r="Z16" s="48" t="s">
        <v>45</v>
      </c>
      <c r="AA16" s="49">
        <f>IF(Y16="","",CHOOSE(MATCH(Y16,{0;1;2;3;4;5;6;7;8;9;10;"Aucune taxe"}),2,3,4,5,6,7,8,9,10,11,12,"Aucune taxe"))</f>
        <v>3</v>
      </c>
      <c r="AB16" s="49">
        <f>IF(Z16="","",CHOOSE(MATCH(Z16,{0;"A";"Aucune taxe";"B";"C";"D";"E";"F";"G";"H";"I";"J";"K";"L";"M";"N";"Y";"Z"}),2,3,"Aucune taxe",4,5,6,7,8,9,10,11,12,13,14,15,16,17,18))</f>
        <v>3</v>
      </c>
      <c r="AC16" s="60" t="s">
        <v>167</v>
      </c>
      <c r="AE16" s="52"/>
      <c r="AF16" s="40"/>
      <c r="AG16" s="51"/>
    </row>
    <row r="17" spans="3:33" x14ac:dyDescent="0.3">
      <c r="C17" s="52"/>
      <c r="D17" s="40" t="s">
        <v>34</v>
      </c>
      <c r="E17" s="40" t="s">
        <v>168</v>
      </c>
      <c r="F17" s="40" t="s">
        <v>169</v>
      </c>
      <c r="G17" s="40"/>
      <c r="H17" s="40"/>
      <c r="I17" s="40" t="s">
        <v>170</v>
      </c>
      <c r="K17" s="52"/>
      <c r="L17" s="68" t="s">
        <v>171</v>
      </c>
      <c r="M17" s="69" t="s">
        <v>172</v>
      </c>
      <c r="N17" s="69" t="s">
        <v>173</v>
      </c>
      <c r="O17" s="69" t="s">
        <v>174</v>
      </c>
      <c r="P17" s="69" t="s">
        <v>175</v>
      </c>
      <c r="Q17" s="56">
        <v>1</v>
      </c>
      <c r="R17" s="52"/>
      <c r="W17" s="47"/>
      <c r="X17" s="22" t="str">
        <f t="shared" si="0"/>
        <v>Mathis Gauthier</v>
      </c>
      <c r="Y17" s="48">
        <v>1</v>
      </c>
      <c r="Z17" s="48" t="s">
        <v>45</v>
      </c>
      <c r="AA17" s="49">
        <f>IF(Y17="","",CHOOSE(MATCH(Y17,{0;1;2;3;4;5;6;7;8;9;10;"Aucune taxe"}),2,3,4,5,6,7,8,9,10,11,12,"Aucune taxe"))</f>
        <v>3</v>
      </c>
      <c r="AB17" s="49">
        <f>IF(Z17="","",CHOOSE(MATCH(Z17,{0;"A";"Aucune taxe";"B";"C";"D";"E";"F";"G";"H";"I";"J";"K";"L";"M";"N";"Y";"Z"}),2,3,"Aucune taxe",4,5,6,7,8,9,10,11,12,13,14,15,16,17,18))</f>
        <v>3</v>
      </c>
      <c r="AC17" s="67" t="s">
        <v>176</v>
      </c>
      <c r="AE17" s="52"/>
      <c r="AF17" s="40"/>
      <c r="AG17" s="51"/>
    </row>
    <row r="18" spans="3:33" x14ac:dyDescent="0.3">
      <c r="C18" s="52"/>
      <c r="D18" s="40" t="s">
        <v>34</v>
      </c>
      <c r="E18" s="40" t="s">
        <v>177</v>
      </c>
      <c r="F18" s="40" t="s">
        <v>178</v>
      </c>
      <c r="G18" s="40"/>
      <c r="H18" s="40"/>
      <c r="I18" s="40" t="s">
        <v>179</v>
      </c>
      <c r="K18" s="52"/>
      <c r="L18" s="65" t="s">
        <v>180</v>
      </c>
      <c r="M18" s="66" t="s">
        <v>181</v>
      </c>
      <c r="N18" s="66" t="s">
        <v>182</v>
      </c>
      <c r="O18" s="66" t="s">
        <v>183</v>
      </c>
      <c r="P18" s="66" t="s">
        <v>184</v>
      </c>
      <c r="Q18" s="43">
        <v>1</v>
      </c>
      <c r="R18" s="52"/>
      <c r="W18" s="47"/>
      <c r="X18" s="22" t="str">
        <f t="shared" si="0"/>
        <v>Mathieu Perron</v>
      </c>
      <c r="Y18" s="48">
        <v>1</v>
      </c>
      <c r="Z18" s="48" t="s">
        <v>45</v>
      </c>
      <c r="AA18" s="49">
        <f>IF(Y18="","",CHOOSE(MATCH(Y18,{0;1;2;3;4;5;6;7;8;9;10;"Aucune taxe"}),2,3,4,5,6,7,8,9,10,11,12,"Aucune taxe"))</f>
        <v>3</v>
      </c>
      <c r="AB18" s="49">
        <f>IF(Z18="","",CHOOSE(MATCH(Z18,{0;"A";"Aucune taxe";"B";"C";"D";"E";"F";"G";"H";"I";"J";"K";"L";"M";"N";"Y";"Z"}),2,3,"Aucune taxe",4,5,6,7,8,9,10,11,12,13,14,15,16,17,18))</f>
        <v>3</v>
      </c>
      <c r="AE18" s="52"/>
      <c r="AF18" s="40"/>
      <c r="AG18" s="51"/>
    </row>
    <row r="19" spans="3:33" x14ac:dyDescent="0.3">
      <c r="C19" s="52"/>
      <c r="D19" s="40" t="s">
        <v>34</v>
      </c>
      <c r="E19" s="40" t="s">
        <v>361</v>
      </c>
      <c r="F19" s="40" t="s">
        <v>362</v>
      </c>
      <c r="G19" s="40"/>
      <c r="H19" s="40"/>
      <c r="I19" s="40" t="s">
        <v>363</v>
      </c>
      <c r="K19" s="52"/>
      <c r="L19" s="68"/>
      <c r="M19" s="69"/>
      <c r="N19" s="69"/>
      <c r="O19" s="69"/>
      <c r="P19" s="69"/>
      <c r="Q19" s="56"/>
      <c r="R19" s="52"/>
      <c r="W19" s="47"/>
      <c r="X19" s="22" t="str">
        <f t="shared" si="0"/>
        <v>Kevin Hamilton</v>
      </c>
      <c r="Y19" s="48">
        <v>1</v>
      </c>
      <c r="Z19" s="48" t="s">
        <v>45</v>
      </c>
      <c r="AA19" s="49">
        <f>IF(Y19="","",CHOOSE(MATCH(Y19,{0;1;2;3;4;5;6;7;8;9;10;"Aucune taxe"}),2,3,4,5,6,7,8,9,10,11,12,"Aucune taxe"))</f>
        <v>3</v>
      </c>
      <c r="AB19" s="49">
        <f>IF(Z19="","",CHOOSE(MATCH(Z19,{0;"A";"Aucune taxe";"B";"C";"D";"E";"F";"G";"H";"I";"J";"K";"L";"M";"N";"Y";"Z"}),2,3,"Aucune taxe",4,5,6,7,8,9,10,11,12,13,14,15,16,17,18))</f>
        <v>3</v>
      </c>
      <c r="AE19" s="52"/>
      <c r="AF19" s="40"/>
      <c r="AG19" s="51"/>
    </row>
    <row r="20" spans="3:33" x14ac:dyDescent="0.3">
      <c r="C20" s="52"/>
      <c r="D20" s="40"/>
      <c r="E20" s="40"/>
      <c r="F20" s="40"/>
      <c r="G20" s="40"/>
      <c r="H20" s="40"/>
      <c r="I20" s="40"/>
      <c r="K20" s="52"/>
      <c r="L20" s="65"/>
      <c r="M20" s="66"/>
      <c r="N20" s="66"/>
      <c r="O20" s="66"/>
      <c r="P20" s="66"/>
      <c r="Q20" s="43"/>
      <c r="R20" s="52"/>
      <c r="W20" s="47"/>
      <c r="X20" s="22" t="s">
        <v>185</v>
      </c>
      <c r="Y20" s="48" t="s">
        <v>186</v>
      </c>
      <c r="Z20" s="48" t="s">
        <v>186</v>
      </c>
      <c r="AA20" s="49" t="str">
        <f>IF(Y20="","",CHOOSE(MATCH(Y20,{0;1;2;3;4;5;6;7;8;9;10;"Aucune taxe"}),2,3,4,5,6,7,8,9,10,11,12,"Aucune taxe"))</f>
        <v>Aucune taxe</v>
      </c>
      <c r="AB20" s="74" t="str">
        <f>IF(Z20="","",CHOOSE(MATCH(Z20,{0;"A";"Aucune taxe";"B";"C";"D";"E";"F";"G";"H";"I";"J";"K";"L";"M";"N";"Y";"Z"}),2,3,"Aucune taxe",4,5,6,7,8,9,10,11,12,13,14,15,16,17,18))</f>
        <v>Aucune taxe</v>
      </c>
      <c r="AC20" s="75" t="s">
        <v>187</v>
      </c>
      <c r="AE20" s="52"/>
      <c r="AF20" s="40"/>
      <c r="AG20" s="51"/>
    </row>
    <row r="21" spans="3:33" x14ac:dyDescent="0.3">
      <c r="C21" s="52"/>
      <c r="D21" s="40"/>
      <c r="E21" s="40"/>
      <c r="F21" s="40"/>
      <c r="G21" s="40"/>
      <c r="H21" s="40"/>
      <c r="I21" s="40"/>
      <c r="K21" s="52"/>
      <c r="L21" s="65"/>
      <c r="M21" s="65"/>
      <c r="N21" s="65"/>
      <c r="O21" s="65"/>
      <c r="P21" s="65"/>
      <c r="Q21" s="76"/>
      <c r="R21" s="52"/>
      <c r="W21" s="47"/>
      <c r="X21" s="22" t="str">
        <f t="shared" ref="X21:X34" si="1">IF(E21="","",E21&amp;" "&amp;F21)</f>
        <v/>
      </c>
      <c r="Y21" s="48"/>
      <c r="Z21" s="48"/>
      <c r="AA21" s="49" t="str">
        <f>IF(Y21="","",CHOOSE(MATCH(Y21,{0;1;2;3;4;5;6;7;8;9;10;"Aucune taxe"}),2,3,4,5,6,7,8,9,10,11,12,"Aucune taxe"))</f>
        <v/>
      </c>
      <c r="AB21" s="49" t="str">
        <f>IF(Z21="","",CHOOSE(MATCH(Z21,{0;"A";"Aucune taxe";"B";"C";"D";"E";"F";"G";"H";"I";"J";"K";"L";"M";"N";"Y";"Z"}),2,3,"Aucune taxe",4,5,6,7,8,9,10,11,12,13,14,15,16,17,18))</f>
        <v/>
      </c>
      <c r="AE21" s="52"/>
      <c r="AF21" s="40"/>
      <c r="AG21" s="51"/>
    </row>
    <row r="22" spans="3:33" x14ac:dyDescent="0.3">
      <c r="C22" s="52"/>
      <c r="D22" s="40"/>
      <c r="E22" s="40"/>
      <c r="F22" s="40"/>
      <c r="G22" s="40"/>
      <c r="H22" s="40"/>
      <c r="I22" s="40"/>
      <c r="K22" s="52"/>
      <c r="L22" s="65"/>
      <c r="M22" s="65"/>
      <c r="N22" s="65"/>
      <c r="O22" s="65"/>
      <c r="P22" s="65"/>
      <c r="Q22" s="76"/>
      <c r="R22" s="52"/>
      <c r="W22" s="47"/>
      <c r="X22" s="22" t="str">
        <f t="shared" si="1"/>
        <v/>
      </c>
      <c r="Y22" s="48"/>
      <c r="Z22" s="48"/>
      <c r="AA22" s="49" t="str">
        <f>IF(Y22="","",CHOOSE(MATCH(Y22,{0;1;2;3;4;5;6;7;8;9;10;"Aucune taxe"}),2,3,4,5,6,7,8,9,10,11,12,"Aucune taxe"))</f>
        <v/>
      </c>
      <c r="AB22" s="49" t="str">
        <f>IF(Z22="","",CHOOSE(MATCH(Z22,{0;"A";"Aucune taxe";"B";"C";"D";"E";"F";"G";"H";"I";"J";"K";"L";"M";"N";"Y";"Z"}),2,3,"Aucune taxe",4,5,6,7,8,9,10,11,12,13,14,15,16,17,18))</f>
        <v/>
      </c>
      <c r="AE22" s="52"/>
      <c r="AF22" s="40"/>
      <c r="AG22" s="51"/>
    </row>
    <row r="23" spans="3:33" x14ac:dyDescent="0.3">
      <c r="C23" s="52"/>
      <c r="D23" s="40"/>
      <c r="E23" s="40"/>
      <c r="F23" s="40"/>
      <c r="G23" s="40"/>
      <c r="H23" s="40"/>
      <c r="I23" s="40"/>
      <c r="K23" s="52"/>
      <c r="L23" s="65"/>
      <c r="M23" s="65"/>
      <c r="N23" s="65"/>
      <c r="O23" s="65"/>
      <c r="P23" s="65"/>
      <c r="Q23" s="76"/>
      <c r="R23" s="52"/>
      <c r="W23" s="47"/>
      <c r="X23" s="22" t="str">
        <f t="shared" si="1"/>
        <v/>
      </c>
      <c r="Y23" s="48"/>
      <c r="Z23" s="48"/>
      <c r="AA23" s="49" t="str">
        <f>IF(Y23="","",CHOOSE(MATCH(Y23,{0;1;2;3;4;5;6;7;8;9;10;"Aucune taxe"}),2,3,4,5,6,7,8,9,10,11,12,"Aucune taxe"))</f>
        <v/>
      </c>
      <c r="AB23" s="49" t="str">
        <f>IF(Z23="","",CHOOSE(MATCH(Z23,{0;"A";"Aucune taxe";"B";"C";"D";"E";"F";"G";"H";"I";"J";"K";"L";"M";"N";"Y";"Z"}),2,3,"Aucune taxe",4,5,6,7,8,9,10,11,12,13,14,15,16,17,18))</f>
        <v/>
      </c>
      <c r="AE23" s="52"/>
      <c r="AF23" s="40"/>
      <c r="AG23" s="51"/>
    </row>
    <row r="24" spans="3:33" x14ac:dyDescent="0.3">
      <c r="C24" s="52"/>
      <c r="D24" s="40"/>
      <c r="E24" s="40"/>
      <c r="F24" s="40"/>
      <c r="G24" s="40"/>
      <c r="H24" s="40"/>
      <c r="I24" s="40"/>
      <c r="K24" s="52"/>
      <c r="L24" s="65"/>
      <c r="M24" s="65"/>
      <c r="N24" s="65"/>
      <c r="O24" s="65"/>
      <c r="P24" s="65"/>
      <c r="Q24" s="76"/>
      <c r="R24" s="52"/>
      <c r="W24" s="47"/>
      <c r="X24" s="22" t="str">
        <f t="shared" si="1"/>
        <v/>
      </c>
      <c r="Y24" s="48"/>
      <c r="Z24" s="48"/>
      <c r="AA24" s="49" t="str">
        <f>IF(Y24="","",CHOOSE(MATCH(Y24,{0;1;2;3;4;5;6;7;8;9;10;"Aucune taxe"}),2,3,4,5,6,7,8,9,10,11,12,"Aucune taxe"))</f>
        <v/>
      </c>
      <c r="AB24" s="49" t="str">
        <f>IF(Z24="","",CHOOSE(MATCH(Z24,{0;"A";"Aucune taxe";"B";"C";"D";"E";"F";"G";"H";"I";"J";"K";"L";"M";"N";"Y";"Z"}),2,3,"Aucune taxe",4,5,6,7,8,9,10,11,12,13,14,15,16,17,18))</f>
        <v/>
      </c>
      <c r="AE24" s="52"/>
      <c r="AF24" s="40"/>
      <c r="AG24" s="51"/>
    </row>
    <row r="25" spans="3:33" x14ac:dyDescent="0.3">
      <c r="C25" s="52"/>
      <c r="D25" s="40"/>
      <c r="E25" s="40"/>
      <c r="F25" s="40"/>
      <c r="G25" s="40"/>
      <c r="H25" s="40"/>
      <c r="I25" s="40"/>
      <c r="K25" s="52"/>
      <c r="L25" s="65"/>
      <c r="M25" s="65"/>
      <c r="N25" s="65"/>
      <c r="O25" s="65"/>
      <c r="P25" s="65"/>
      <c r="Q25" s="76"/>
      <c r="R25" s="52"/>
      <c r="W25" s="47"/>
      <c r="X25" s="22" t="str">
        <f t="shared" si="1"/>
        <v/>
      </c>
      <c r="Y25" s="48"/>
      <c r="Z25" s="48"/>
      <c r="AA25" s="49" t="str">
        <f>IF(Y25="","",CHOOSE(MATCH(Y25,{0;1;2;3;4;5;6;7;8;9;10;"Aucune taxe"}),2,3,4,5,6,7,8,9,10,11,12,"Aucune taxe"))</f>
        <v/>
      </c>
      <c r="AB25" s="49" t="str">
        <f>IF(Z25="","",CHOOSE(MATCH(Z25,{0;"A";"Aucune taxe";"B";"C";"D";"E";"F";"G";"H";"I";"J";"K";"L";"M";"N";"Y";"Z"}),2,3,"Aucune taxe",4,5,6,7,8,9,10,11,12,13,14,15,16,17,18))</f>
        <v/>
      </c>
      <c r="AE25" s="52"/>
      <c r="AF25" s="40"/>
      <c r="AG25" s="51"/>
    </row>
    <row r="26" spans="3:33" x14ac:dyDescent="0.3">
      <c r="C26" s="52"/>
      <c r="D26" s="40"/>
      <c r="E26" s="40"/>
      <c r="F26" s="40"/>
      <c r="G26" s="40"/>
      <c r="H26" s="40"/>
      <c r="I26" s="40"/>
      <c r="K26" s="52"/>
      <c r="L26" s="65"/>
      <c r="M26" s="65"/>
      <c r="N26" s="65"/>
      <c r="O26" s="65"/>
      <c r="P26" s="65"/>
      <c r="Q26" s="76"/>
      <c r="R26" s="52"/>
      <c r="W26" s="47"/>
      <c r="X26" s="22" t="str">
        <f t="shared" si="1"/>
        <v/>
      </c>
      <c r="Y26" s="48"/>
      <c r="Z26" s="48"/>
      <c r="AA26" s="49" t="str">
        <f>IF(Y26="","",CHOOSE(MATCH(Y26,{0;1;2;3;4;5;6;7;8;9;10;"Aucune taxe"}),2,3,4,5,6,7,8,9,10,11,12,"Aucune taxe"))</f>
        <v/>
      </c>
      <c r="AB26" s="49" t="str">
        <f>IF(Z26="","",CHOOSE(MATCH(Z26,{0;"A";"Aucune taxe";"B";"C";"D";"E";"F";"G";"H";"I";"J";"K";"L";"M";"N";"Y";"Z"}),2,3,"Aucune taxe",4,5,6,7,8,9,10,11,12,13,14,15,16,17,18))</f>
        <v/>
      </c>
      <c r="AE26" s="52"/>
      <c r="AF26" s="40"/>
      <c r="AG26" s="51"/>
    </row>
    <row r="27" spans="3:33" x14ac:dyDescent="0.3">
      <c r="C27" s="52"/>
      <c r="D27" s="40"/>
      <c r="E27" s="40"/>
      <c r="F27" s="40"/>
      <c r="G27" s="40"/>
      <c r="H27" s="40"/>
      <c r="I27" s="40"/>
      <c r="K27" s="52"/>
      <c r="L27" s="66"/>
      <c r="M27" s="66"/>
      <c r="N27" s="66"/>
      <c r="O27" s="66"/>
      <c r="P27" s="66"/>
      <c r="Q27" s="43"/>
      <c r="R27" s="52"/>
      <c r="W27" s="47"/>
      <c r="X27" s="22" t="str">
        <f t="shared" si="1"/>
        <v/>
      </c>
      <c r="Y27" s="48"/>
      <c r="Z27" s="48"/>
      <c r="AA27" s="49" t="str">
        <f>IF(Y27="","",CHOOSE(MATCH(Y27,{0;1;2;3;4;5;6;7;8;9;10;"Aucune taxe"}),2,3,4,5,6,7,8,9,10,11,12,"Aucune taxe"))</f>
        <v/>
      </c>
      <c r="AB27" s="49" t="str">
        <f>IF(Z27="","",CHOOSE(MATCH(Z27,{0;"A";"Aucune taxe";"B";"C";"D";"E";"F";"G";"H";"I";"J";"K";"L";"M";"N";"Y";"Z"}),2,3,"Aucune taxe",4,5,6,7,8,9,10,11,12,13,14,15,16,17,18))</f>
        <v/>
      </c>
      <c r="AE27" s="52"/>
      <c r="AF27" s="40"/>
      <c r="AG27" s="51"/>
    </row>
    <row r="28" spans="3:33" x14ac:dyDescent="0.3">
      <c r="C28" s="52"/>
      <c r="D28" s="40"/>
      <c r="E28" s="40"/>
      <c r="F28" s="40"/>
      <c r="G28" s="40"/>
      <c r="H28" s="40"/>
      <c r="I28" s="40"/>
      <c r="K28" s="52"/>
      <c r="L28" s="66"/>
      <c r="M28" s="66"/>
      <c r="N28" s="66"/>
      <c r="O28" s="66"/>
      <c r="P28" s="66"/>
      <c r="Q28" s="43"/>
      <c r="R28" s="52"/>
      <c r="W28" s="47"/>
      <c r="X28" s="22" t="str">
        <f t="shared" si="1"/>
        <v/>
      </c>
      <c r="Y28" s="48"/>
      <c r="Z28" s="48"/>
      <c r="AA28" s="49" t="str">
        <f>IF(Y28="","",CHOOSE(MATCH(Y28,{0;1;2;3;4;5;6;7;8;9;10;"Aucune taxe"}),2,3,4,5,6,7,8,9,10,11,12,"Aucune taxe"))</f>
        <v/>
      </c>
      <c r="AB28" s="49" t="str">
        <f>IF(Z28="","",CHOOSE(MATCH(Z28,{0;"A";"Aucune taxe";"B";"C";"D";"E";"F";"G";"H";"I";"J";"K";"L";"M";"N";"Y";"Z"}),2,3,"Aucune taxe",4,5,6,7,8,9,10,11,12,13,14,15,16,17,18))</f>
        <v/>
      </c>
      <c r="AE28" s="52"/>
      <c r="AF28" s="40"/>
      <c r="AG28" s="51"/>
    </row>
    <row r="29" spans="3:33" x14ac:dyDescent="0.3">
      <c r="C29" s="52"/>
      <c r="D29" s="40"/>
      <c r="E29" s="40"/>
      <c r="F29" s="40"/>
      <c r="G29" s="40"/>
      <c r="H29" s="40"/>
      <c r="I29" s="40"/>
      <c r="K29" s="52"/>
      <c r="L29" s="66"/>
      <c r="M29" s="66"/>
      <c r="N29" s="66"/>
      <c r="O29" s="66"/>
      <c r="P29" s="66"/>
      <c r="Q29" s="43"/>
      <c r="R29" s="52"/>
      <c r="W29" s="47"/>
      <c r="X29" s="22" t="str">
        <f t="shared" si="1"/>
        <v/>
      </c>
      <c r="Y29" s="48"/>
      <c r="Z29" s="48"/>
      <c r="AA29" s="49" t="str">
        <f>IF(Y29="","",CHOOSE(MATCH(Y29,{0;1;2;3;4;5;6;7;8;9;10;"Aucune taxe"}),2,3,4,5,6,7,8,9,10,11,12,"Aucune taxe"))</f>
        <v/>
      </c>
      <c r="AB29" s="49" t="str">
        <f>IF(Z29="","",CHOOSE(MATCH(Z29,{0;"A";"Aucune taxe";"B";"C";"D";"E";"F";"G";"H";"I";"J";"K";"L";"M";"N";"Y";"Z"}),2,3,"Aucune taxe",4,5,6,7,8,9,10,11,12,13,14,15,16,17,18))</f>
        <v/>
      </c>
      <c r="AE29" s="52"/>
      <c r="AF29" s="40"/>
      <c r="AG29" s="51"/>
    </row>
    <row r="30" spans="3:33" x14ac:dyDescent="0.3">
      <c r="C30" s="52"/>
      <c r="D30" s="40"/>
      <c r="E30" s="40"/>
      <c r="F30" s="40"/>
      <c r="G30" s="40"/>
      <c r="H30" s="40"/>
      <c r="I30" s="40"/>
      <c r="K30" s="52"/>
      <c r="L30" s="66"/>
      <c r="M30" s="66"/>
      <c r="N30" s="66"/>
      <c r="O30" s="66"/>
      <c r="P30" s="66"/>
      <c r="Q30" s="43"/>
      <c r="R30" s="52"/>
      <c r="W30" s="47"/>
      <c r="X30" s="22" t="str">
        <f t="shared" si="1"/>
        <v/>
      </c>
      <c r="Y30" s="48"/>
      <c r="Z30" s="48"/>
      <c r="AA30" s="49" t="str">
        <f>IF(Y30="","",CHOOSE(MATCH(Y30,{0;1;2;3;4;5;6;7;8;9;10;"Aucune taxe"}),2,3,4,5,6,7,8,9,10,11,12,"Aucune taxe"))</f>
        <v/>
      </c>
      <c r="AB30" s="49" t="str">
        <f>IF(Z30="","",CHOOSE(MATCH(Z30,{0;"A";"Aucune taxe";"B";"C";"D";"E";"F";"G";"H";"I";"J";"K";"L";"M";"N";"Y";"Z"}),2,3,"Aucune taxe",4,5,6,7,8,9,10,11,12,13,14,15,16,17,18))</f>
        <v/>
      </c>
      <c r="AE30" s="52"/>
      <c r="AF30" s="40"/>
      <c r="AG30" s="51"/>
    </row>
    <row r="31" spans="3:33" x14ac:dyDescent="0.3">
      <c r="C31" s="52"/>
      <c r="D31" s="40"/>
      <c r="E31" s="40"/>
      <c r="F31" s="40"/>
      <c r="G31" s="40"/>
      <c r="H31" s="40"/>
      <c r="I31" s="40"/>
      <c r="K31" s="52"/>
      <c r="L31" s="66"/>
      <c r="M31" s="66"/>
      <c r="N31" s="66"/>
      <c r="O31" s="66"/>
      <c r="P31" s="66"/>
      <c r="Q31" s="43"/>
      <c r="R31" s="52"/>
      <c r="W31" s="47"/>
      <c r="X31" s="22" t="str">
        <f t="shared" si="1"/>
        <v/>
      </c>
      <c r="Y31" s="48"/>
      <c r="Z31" s="48"/>
      <c r="AA31" s="49" t="str">
        <f>IF(Y31="","",CHOOSE(MATCH(Y31,{0;1;2;3;4;5;6;7;8;9;10;"Aucune taxe"}),2,3,4,5,6,7,8,9,10,11,12,"Aucune taxe"))</f>
        <v/>
      </c>
      <c r="AB31" s="49" t="str">
        <f>IF(Z31="","",CHOOSE(MATCH(Z31,{0;"A";"Aucune taxe";"B";"C";"D";"E";"F";"G";"H";"I";"J";"K";"L";"M";"N";"Y";"Z"}),2,3,"Aucune taxe",4,5,6,7,8,9,10,11,12,13,14,15,16,17,18))</f>
        <v/>
      </c>
      <c r="AE31" s="52"/>
      <c r="AF31" s="40"/>
      <c r="AG31" s="51"/>
    </row>
    <row r="32" spans="3:33" x14ac:dyDescent="0.3">
      <c r="C32" s="52"/>
      <c r="D32" s="40"/>
      <c r="E32" s="40"/>
      <c r="F32" s="40"/>
      <c r="G32" s="40"/>
      <c r="H32" s="40"/>
      <c r="I32" s="40"/>
      <c r="K32" s="52"/>
      <c r="L32" s="66"/>
      <c r="M32" s="66"/>
      <c r="N32" s="66"/>
      <c r="O32" s="66"/>
      <c r="P32" s="66"/>
      <c r="Q32" s="43"/>
      <c r="R32" s="52"/>
      <c r="W32" s="47"/>
      <c r="X32" s="22" t="str">
        <f t="shared" si="1"/>
        <v/>
      </c>
      <c r="Y32" s="48"/>
      <c r="Z32" s="48"/>
      <c r="AA32" s="49" t="str">
        <f>IF(Y32="","",CHOOSE(MATCH(Y32,{0;1;2;3;4;5;6;7;8;9;10;"Aucune taxe"}),2,3,4,5,6,7,8,9,10,11,12,"Aucune taxe"))</f>
        <v/>
      </c>
      <c r="AB32" s="49" t="str">
        <f>IF(Z32="","",CHOOSE(MATCH(Z32,{0;"A";"Aucune taxe";"B";"C";"D";"E";"F";"G";"H";"I";"J";"K";"L";"M";"N";"Y";"Z"}),2,3,"Aucune taxe",4,5,6,7,8,9,10,11,12,13,14,15,16,17,18))</f>
        <v/>
      </c>
      <c r="AE32" s="52"/>
      <c r="AF32" s="40"/>
      <c r="AG32" s="51"/>
    </row>
    <row r="33" spans="3:33" x14ac:dyDescent="0.3">
      <c r="C33" s="52"/>
      <c r="D33" s="40"/>
      <c r="E33" s="40"/>
      <c r="F33" s="40"/>
      <c r="G33" s="40"/>
      <c r="H33" s="40"/>
      <c r="I33" s="40"/>
      <c r="K33" s="52"/>
      <c r="L33" s="66"/>
      <c r="M33" s="66"/>
      <c r="N33" s="66"/>
      <c r="O33" s="66"/>
      <c r="P33" s="66"/>
      <c r="Q33" s="43"/>
      <c r="R33" s="52"/>
      <c r="W33" s="47"/>
      <c r="X33" s="22" t="str">
        <f t="shared" si="1"/>
        <v/>
      </c>
      <c r="Y33" s="48"/>
      <c r="Z33" s="48"/>
      <c r="AA33" s="49" t="str">
        <f>IF(Y33="","",CHOOSE(MATCH(Y33,{0;1;2;3;4;5;6;7;8;9;10;"Aucune taxe"}),2,3,4,5,6,7,8,9,10,11,12,"Aucune taxe"))</f>
        <v/>
      </c>
      <c r="AB33" s="49" t="str">
        <f>IF(Z33="","",CHOOSE(MATCH(Z33,{0;"A";"Aucune taxe";"B";"C";"D";"E";"F";"G";"H";"I";"J";"K";"L";"M";"N";"Y";"Z"}),2,3,"Aucune taxe",4,5,6,7,8,9,10,11,12,13,14,15,16,17,18))</f>
        <v/>
      </c>
      <c r="AE33" s="52"/>
      <c r="AF33" s="40"/>
      <c r="AG33" s="51"/>
    </row>
    <row r="34" spans="3:33" x14ac:dyDescent="0.3">
      <c r="C34" s="52"/>
      <c r="D34" s="40"/>
      <c r="E34" s="40"/>
      <c r="F34" s="40"/>
      <c r="G34" s="40"/>
      <c r="H34" s="40"/>
      <c r="I34" s="40"/>
      <c r="K34" s="52"/>
      <c r="L34" s="66"/>
      <c r="M34" s="66"/>
      <c r="N34" s="66"/>
      <c r="O34" s="66"/>
      <c r="P34" s="66"/>
      <c r="Q34" s="43"/>
      <c r="R34" s="52"/>
      <c r="W34" s="47"/>
      <c r="X34" s="22" t="str">
        <f t="shared" si="1"/>
        <v/>
      </c>
      <c r="Y34" s="48"/>
      <c r="Z34" s="48"/>
      <c r="AA34" s="49" t="str">
        <f>IF(Y34="","",CHOOSE(MATCH(Y34,{0;1;2;3;4;5;6;7;8;9;10;"Aucune taxe"}),2,3,4,5,6,7,8,9,10,11,12,"Aucune taxe"))</f>
        <v/>
      </c>
      <c r="AB34" s="49" t="str">
        <f>IF(Z34="","",CHOOSE(MATCH(Z34,{0;"A";"Aucune taxe";"B";"C";"D";"E";"F";"G";"H";"I";"J";"K";"L";"M";"N";"Y";"Z"}),2,3,"Aucune taxe",4,5,6,7,8,9,10,11,12,13,14,15,16,17,18))</f>
        <v/>
      </c>
      <c r="AE34" s="52"/>
      <c r="AF34" s="40"/>
      <c r="AG34" s="51"/>
    </row>
    <row r="35" spans="3:33" x14ac:dyDescent="0.3">
      <c r="AE35" s="52"/>
      <c r="AF35" s="40"/>
      <c r="AG35" s="51"/>
    </row>
  </sheetData>
  <sheetProtection selectLockedCells="1" selectUnlockedCells="1"/>
  <dataValidations count="2">
    <dataValidation type="list" allowBlank="1" showErrorMessage="1" sqref="Y2:Y34" xr:uid="{CA79531D-7191-4056-9981-78D3AFBD3E34}">
      <formula1>"0,1,2,3,4,5,6,7,8,9,10,Aucune taxe"</formula1>
      <formula2>0</formula2>
    </dataValidation>
    <dataValidation type="list" allowBlank="1" showErrorMessage="1" sqref="Z2:Z34" xr:uid="{691C9C34-6363-4CD9-AB11-ECF11AE46147}">
      <formula1>"0,A,B,C,D,E,F,G,H,I,J,K,L,M,N,Y,Z,Aucune taxe"</formula1>
      <formula2>0</formula2>
    </dataValidation>
  </dataValidations>
  <pageMargins left="0.7" right="0.7" top="0.75" bottom="0.75" header="0.51180555555555551" footer="0.51180555555555551"/>
  <pageSetup paperSize="9" firstPageNumber="0" orientation="portrait" horizontalDpi="300"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Line="0" autoPict="0" macro="[0]!Nouveau_dossier_et_fichiers.Nouveau_dossier_annuel" altText="Création d'une facturation annuelle">
                <anchor moveWithCells="1" sizeWithCells="1">
                  <from>
                    <xdr:col>3</xdr:col>
                    <xdr:colOff>320040</xdr:colOff>
                    <xdr:row>0</xdr:row>
                    <xdr:rowOff>571500</xdr:rowOff>
                  </from>
                  <to>
                    <xdr:col>6</xdr:col>
                    <xdr:colOff>228600</xdr:colOff>
                    <xdr:row>0</xdr:row>
                    <xdr:rowOff>868680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008EE-5645-4661-81E4-42BE7E766575}">
  <sheetPr codeName="Feuil5"/>
  <dimension ref="A1:BB10005"/>
  <sheetViews>
    <sheetView zoomScaleNormal="100" workbookViewId="0">
      <selection activeCell="AB31" sqref="AB31"/>
    </sheetView>
  </sheetViews>
  <sheetFormatPr baseColWidth="10" defaultColWidth="16.33203125" defaultRowHeight="14.4" x14ac:dyDescent="0.3"/>
  <cols>
    <col min="1" max="18" width="1.44140625" style="22" customWidth="1"/>
    <col min="19" max="19" width="16.33203125" style="22"/>
    <col min="20" max="20" width="17.44140625" style="22" customWidth="1"/>
    <col min="21" max="24" width="11.88671875" style="22" customWidth="1"/>
    <col min="25" max="16384" width="16.33203125" style="22"/>
  </cols>
  <sheetData>
    <row r="1" spans="1:28" s="30" customFormat="1" ht="72" customHeight="1" x14ac:dyDescent="0.3">
      <c r="A1" s="25"/>
      <c r="B1" s="25"/>
      <c r="C1" s="27"/>
      <c r="D1" s="28"/>
      <c r="E1" s="28"/>
      <c r="F1" s="28"/>
      <c r="G1" s="28"/>
      <c r="H1" s="28"/>
      <c r="I1" s="28"/>
      <c r="J1" s="28"/>
      <c r="K1" s="25"/>
      <c r="L1" s="28"/>
      <c r="M1" s="28"/>
      <c r="N1" s="28"/>
      <c r="O1" s="28"/>
      <c r="P1" s="28"/>
      <c r="Q1" s="28"/>
      <c r="R1" s="28"/>
      <c r="S1" s="28"/>
      <c r="T1" s="25" t="s">
        <v>188</v>
      </c>
      <c r="U1" s="25"/>
      <c r="V1" s="25" t="s">
        <v>189</v>
      </c>
      <c r="W1" s="25"/>
      <c r="X1" s="25"/>
      <c r="Y1" s="77" t="s">
        <v>190</v>
      </c>
      <c r="Z1" s="78"/>
      <c r="AA1" s="77"/>
      <c r="AB1" s="79" t="s">
        <v>191</v>
      </c>
    </row>
    <row r="2" spans="1:28" s="38" customFormat="1" x14ac:dyDescent="0.3">
      <c r="A2" s="37"/>
      <c r="D2" s="22"/>
      <c r="E2" s="22"/>
      <c r="F2" s="22"/>
      <c r="G2" s="22"/>
      <c r="H2" s="22"/>
      <c r="I2" s="22"/>
      <c r="J2" s="22"/>
      <c r="L2" s="22"/>
      <c r="M2" s="22"/>
      <c r="N2" s="22"/>
      <c r="O2" s="22"/>
      <c r="P2" s="22"/>
      <c r="Q2" s="22"/>
      <c r="R2" s="22"/>
      <c r="S2" s="22"/>
      <c r="T2" s="38" t="s">
        <v>192</v>
      </c>
      <c r="U2" s="80">
        <f>DATE($W$1,ROW(A1),2)</f>
        <v>2</v>
      </c>
      <c r="V2" s="80">
        <f t="shared" ref="V2:V14" si="0">U2+13</f>
        <v>15</v>
      </c>
      <c r="W2" s="80">
        <f t="shared" ref="W2:W14" si="1">+V2+1</f>
        <v>16</v>
      </c>
      <c r="X2" s="80">
        <f t="shared" ref="X2:X14" si="2">W2+13</f>
        <v>29</v>
      </c>
    </row>
    <row r="3" spans="1:28" x14ac:dyDescent="0.3">
      <c r="T3" s="38" t="s">
        <v>193</v>
      </c>
      <c r="U3" s="80">
        <f t="shared" ref="U3:U14" si="3">X2+1</f>
        <v>30</v>
      </c>
      <c r="V3" s="80">
        <f t="shared" si="0"/>
        <v>43</v>
      </c>
      <c r="W3" s="80">
        <f t="shared" si="1"/>
        <v>44</v>
      </c>
      <c r="X3" s="80">
        <f t="shared" si="2"/>
        <v>57</v>
      </c>
    </row>
    <row r="4" spans="1:28" x14ac:dyDescent="0.3">
      <c r="T4" s="38" t="s">
        <v>194</v>
      </c>
      <c r="U4" s="80">
        <f t="shared" si="3"/>
        <v>58</v>
      </c>
      <c r="V4" s="80">
        <f t="shared" si="0"/>
        <v>71</v>
      </c>
      <c r="W4" s="80">
        <f t="shared" si="1"/>
        <v>72</v>
      </c>
      <c r="X4" s="80">
        <f t="shared" si="2"/>
        <v>85</v>
      </c>
    </row>
    <row r="5" spans="1:28" x14ac:dyDescent="0.3">
      <c r="T5" s="38" t="s">
        <v>195</v>
      </c>
      <c r="U5" s="80">
        <f t="shared" si="3"/>
        <v>86</v>
      </c>
      <c r="V5" s="80">
        <f t="shared" si="0"/>
        <v>99</v>
      </c>
      <c r="W5" s="80">
        <f t="shared" si="1"/>
        <v>100</v>
      </c>
      <c r="X5" s="80">
        <f t="shared" si="2"/>
        <v>113</v>
      </c>
    </row>
    <row r="6" spans="1:28" x14ac:dyDescent="0.3">
      <c r="T6" s="38" t="s">
        <v>196</v>
      </c>
      <c r="U6" s="80">
        <f t="shared" si="3"/>
        <v>114</v>
      </c>
      <c r="V6" s="80">
        <f t="shared" si="0"/>
        <v>127</v>
      </c>
      <c r="W6" s="80">
        <f t="shared" si="1"/>
        <v>128</v>
      </c>
      <c r="X6" s="80">
        <f t="shared" si="2"/>
        <v>141</v>
      </c>
    </row>
    <row r="7" spans="1:28" x14ac:dyDescent="0.3">
      <c r="T7" s="38" t="s">
        <v>197</v>
      </c>
      <c r="U7" s="80">
        <f t="shared" si="3"/>
        <v>142</v>
      </c>
      <c r="V7" s="80">
        <f t="shared" si="0"/>
        <v>155</v>
      </c>
      <c r="W7" s="80">
        <f t="shared" si="1"/>
        <v>156</v>
      </c>
      <c r="X7" s="80">
        <f t="shared" si="2"/>
        <v>169</v>
      </c>
    </row>
    <row r="8" spans="1:28" x14ac:dyDescent="0.3">
      <c r="T8" s="38" t="s">
        <v>198</v>
      </c>
      <c r="U8" s="80">
        <f t="shared" si="3"/>
        <v>170</v>
      </c>
      <c r="V8" s="80">
        <f t="shared" si="0"/>
        <v>183</v>
      </c>
      <c r="W8" s="80">
        <f t="shared" si="1"/>
        <v>184</v>
      </c>
      <c r="X8" s="80">
        <f t="shared" si="2"/>
        <v>197</v>
      </c>
    </row>
    <row r="9" spans="1:28" x14ac:dyDescent="0.3">
      <c r="T9" s="38" t="s">
        <v>199</v>
      </c>
      <c r="U9" s="80">
        <f t="shared" si="3"/>
        <v>198</v>
      </c>
      <c r="V9" s="80">
        <f t="shared" si="0"/>
        <v>211</v>
      </c>
      <c r="W9" s="80">
        <f t="shared" si="1"/>
        <v>212</v>
      </c>
      <c r="X9" s="80">
        <f t="shared" si="2"/>
        <v>225</v>
      </c>
    </row>
    <row r="10" spans="1:28" x14ac:dyDescent="0.3">
      <c r="T10" s="38" t="s">
        <v>200</v>
      </c>
      <c r="U10" s="80">
        <f t="shared" si="3"/>
        <v>226</v>
      </c>
      <c r="V10" s="80">
        <f t="shared" si="0"/>
        <v>239</v>
      </c>
      <c r="W10" s="80">
        <f t="shared" si="1"/>
        <v>240</v>
      </c>
      <c r="X10" s="80">
        <f t="shared" si="2"/>
        <v>253</v>
      </c>
    </row>
    <row r="11" spans="1:28" x14ac:dyDescent="0.3">
      <c r="T11" s="38" t="s">
        <v>201</v>
      </c>
      <c r="U11" s="80">
        <f t="shared" si="3"/>
        <v>254</v>
      </c>
      <c r="V11" s="80">
        <f t="shared" si="0"/>
        <v>267</v>
      </c>
      <c r="W11" s="80">
        <f t="shared" si="1"/>
        <v>268</v>
      </c>
      <c r="X11" s="80">
        <f t="shared" si="2"/>
        <v>281</v>
      </c>
    </row>
    <row r="12" spans="1:28" x14ac:dyDescent="0.3">
      <c r="T12" s="38" t="s">
        <v>202</v>
      </c>
      <c r="U12" s="80">
        <f t="shared" si="3"/>
        <v>282</v>
      </c>
      <c r="V12" s="80">
        <f t="shared" si="0"/>
        <v>295</v>
      </c>
      <c r="W12" s="80">
        <f t="shared" si="1"/>
        <v>296</v>
      </c>
      <c r="X12" s="80">
        <f t="shared" si="2"/>
        <v>309</v>
      </c>
    </row>
    <row r="13" spans="1:28" x14ac:dyDescent="0.3">
      <c r="A13" s="73"/>
      <c r="T13" s="38" t="s">
        <v>203</v>
      </c>
      <c r="U13" s="80">
        <f t="shared" si="3"/>
        <v>310</v>
      </c>
      <c r="V13" s="80">
        <f t="shared" si="0"/>
        <v>323</v>
      </c>
      <c r="W13" s="80">
        <f t="shared" si="1"/>
        <v>324</v>
      </c>
      <c r="X13" s="80">
        <f t="shared" si="2"/>
        <v>337</v>
      </c>
    </row>
    <row r="14" spans="1:28" x14ac:dyDescent="0.3">
      <c r="T14" s="38" t="s">
        <v>204</v>
      </c>
      <c r="U14" s="80">
        <f t="shared" si="3"/>
        <v>338</v>
      </c>
      <c r="V14" s="80">
        <f t="shared" si="0"/>
        <v>351</v>
      </c>
      <c r="W14" s="80">
        <f t="shared" si="1"/>
        <v>352</v>
      </c>
      <c r="X14" s="80">
        <f t="shared" si="2"/>
        <v>365</v>
      </c>
      <c r="Y14" s="80"/>
      <c r="Z14" s="80"/>
      <c r="AA14" s="80"/>
      <c r="AB14" s="80"/>
    </row>
    <row r="15" spans="1:28" x14ac:dyDescent="0.3">
      <c r="U15" s="80"/>
      <c r="V15" s="80"/>
      <c r="W15" s="80"/>
      <c r="X15" s="80"/>
      <c r="Y15" s="80"/>
      <c r="Z15" s="80"/>
      <c r="AA15" s="80"/>
      <c r="AB15" s="80"/>
    </row>
    <row r="16" spans="1:28" x14ac:dyDescent="0.3">
      <c r="U16" s="80"/>
      <c r="Y16" s="80"/>
      <c r="Z16" s="80"/>
      <c r="AA16" s="80"/>
      <c r="AB16" s="80"/>
    </row>
    <row r="17" spans="20:28" x14ac:dyDescent="0.3">
      <c r="Y17" s="80"/>
      <c r="Z17" s="80"/>
      <c r="AA17" s="80"/>
      <c r="AB17" s="80"/>
    </row>
    <row r="18" spans="20:28" x14ac:dyDescent="0.3">
      <c r="T18" s="81" t="s">
        <v>205</v>
      </c>
      <c r="U18" s="82">
        <f>FLOOR(DATE(W1,5,DAY(MINUTE(W1/38)/2+56)),7)-34+7*(W1=2079)</f>
        <v>106</v>
      </c>
      <c r="V18" t="s">
        <v>206</v>
      </c>
      <c r="Y18" s="80"/>
      <c r="Z18" s="80"/>
      <c r="AA18" s="80"/>
      <c r="AB18" s="80"/>
    </row>
    <row r="19" spans="20:28" x14ac:dyDescent="0.3">
      <c r="Y19" s="80"/>
      <c r="Z19" s="80"/>
      <c r="AA19" s="80"/>
      <c r="AB19" s="80"/>
    </row>
    <row r="20" spans="20:28" x14ac:dyDescent="0.3">
      <c r="Y20" s="80"/>
      <c r="Z20" s="80"/>
      <c r="AA20" s="80"/>
      <c r="AB20" s="80"/>
    </row>
    <row r="21" spans="20:28" x14ac:dyDescent="0.3">
      <c r="Y21" s="80"/>
      <c r="Z21" s="80"/>
      <c r="AA21" s="80"/>
      <c r="AB21" s="80"/>
    </row>
    <row r="22" spans="20:28" x14ac:dyDescent="0.3">
      <c r="T22" s="83" t="s">
        <v>207</v>
      </c>
      <c r="Y22" s="80"/>
      <c r="Z22" s="80"/>
      <c r="AA22" s="80"/>
      <c r="AB22" s="80"/>
    </row>
    <row r="23" spans="20:28" x14ac:dyDescent="0.3">
      <c r="T23" s="84">
        <v>1</v>
      </c>
      <c r="U23" s="80">
        <f>U2</f>
        <v>2</v>
      </c>
      <c r="Y23" s="80"/>
      <c r="Z23" s="80"/>
      <c r="AA23" s="80"/>
      <c r="AB23" s="80"/>
    </row>
    <row r="24" spans="20:28" x14ac:dyDescent="0.3">
      <c r="T24" s="85">
        <v>2</v>
      </c>
      <c r="U24" s="80">
        <f>W2</f>
        <v>16</v>
      </c>
      <c r="Y24" s="80"/>
      <c r="Z24" s="80"/>
      <c r="AA24" s="80"/>
      <c r="AB24" s="80"/>
    </row>
    <row r="25" spans="20:28" x14ac:dyDescent="0.3">
      <c r="T25" s="85">
        <v>3</v>
      </c>
      <c r="U25" s="80">
        <f>U3</f>
        <v>30</v>
      </c>
      <c r="Y25" s="80"/>
      <c r="Z25" s="80"/>
      <c r="AA25" s="80"/>
      <c r="AB25" s="80"/>
    </row>
    <row r="26" spans="20:28" x14ac:dyDescent="0.3">
      <c r="T26" s="84">
        <v>4</v>
      </c>
      <c r="U26" s="80">
        <f>W3</f>
        <v>44</v>
      </c>
      <c r="Y26" s="80"/>
      <c r="Z26" s="80"/>
      <c r="AA26" s="80"/>
      <c r="AB26" s="80"/>
    </row>
    <row r="27" spans="20:28" x14ac:dyDescent="0.3">
      <c r="T27" s="85">
        <v>5</v>
      </c>
      <c r="U27" s="80">
        <f>U4</f>
        <v>58</v>
      </c>
    </row>
    <row r="28" spans="20:28" x14ac:dyDescent="0.3">
      <c r="T28" s="85">
        <v>6</v>
      </c>
      <c r="U28" s="80">
        <f>W4</f>
        <v>72</v>
      </c>
    </row>
    <row r="29" spans="20:28" x14ac:dyDescent="0.3">
      <c r="T29" s="84">
        <v>7</v>
      </c>
      <c r="U29" s="80">
        <f>U5</f>
        <v>86</v>
      </c>
    </row>
    <row r="30" spans="20:28" x14ac:dyDescent="0.3">
      <c r="T30" s="85">
        <v>8</v>
      </c>
      <c r="U30" s="80">
        <f>W5</f>
        <v>100</v>
      </c>
    </row>
    <row r="31" spans="20:28" x14ac:dyDescent="0.3">
      <c r="T31" s="85">
        <v>9</v>
      </c>
      <c r="U31" s="80">
        <f>U6</f>
        <v>114</v>
      </c>
    </row>
    <row r="32" spans="20:28" x14ac:dyDescent="0.3">
      <c r="T32" s="84">
        <v>10</v>
      </c>
      <c r="U32" s="80">
        <f>W6</f>
        <v>128</v>
      </c>
    </row>
    <row r="33" spans="20:21" x14ac:dyDescent="0.3">
      <c r="T33" s="85">
        <v>11</v>
      </c>
      <c r="U33" s="80">
        <f>U7</f>
        <v>142</v>
      </c>
    </row>
    <row r="34" spans="20:21" x14ac:dyDescent="0.3">
      <c r="T34" s="85">
        <v>12</v>
      </c>
      <c r="U34" s="80">
        <f>W7</f>
        <v>156</v>
      </c>
    </row>
    <row r="35" spans="20:21" x14ac:dyDescent="0.3">
      <c r="T35" s="84">
        <v>13</v>
      </c>
      <c r="U35" s="80">
        <f>U8</f>
        <v>170</v>
      </c>
    </row>
    <row r="36" spans="20:21" x14ac:dyDescent="0.3">
      <c r="T36" s="85">
        <v>14</v>
      </c>
      <c r="U36" s="80">
        <f>W8</f>
        <v>184</v>
      </c>
    </row>
    <row r="37" spans="20:21" x14ac:dyDescent="0.3">
      <c r="T37" s="85">
        <v>15</v>
      </c>
      <c r="U37" s="80">
        <f>U9</f>
        <v>198</v>
      </c>
    </row>
    <row r="38" spans="20:21" x14ac:dyDescent="0.3">
      <c r="T38" s="84">
        <v>16</v>
      </c>
      <c r="U38" s="80">
        <f>W9</f>
        <v>212</v>
      </c>
    </row>
    <row r="39" spans="20:21" x14ac:dyDescent="0.3">
      <c r="T39" s="85">
        <v>17</v>
      </c>
      <c r="U39" s="80">
        <f>U10</f>
        <v>226</v>
      </c>
    </row>
    <row r="40" spans="20:21" x14ac:dyDescent="0.3">
      <c r="T40" s="85">
        <v>18</v>
      </c>
      <c r="U40" s="80">
        <f>W10</f>
        <v>240</v>
      </c>
    </row>
    <row r="41" spans="20:21" x14ac:dyDescent="0.3">
      <c r="T41" s="84">
        <v>19</v>
      </c>
      <c r="U41" s="80">
        <f>U11</f>
        <v>254</v>
      </c>
    </row>
    <row r="42" spans="20:21" x14ac:dyDescent="0.3">
      <c r="T42" s="85">
        <v>20</v>
      </c>
      <c r="U42" s="80">
        <f>W11</f>
        <v>268</v>
      </c>
    </row>
    <row r="43" spans="20:21" x14ac:dyDescent="0.3">
      <c r="T43" s="85">
        <v>21</v>
      </c>
      <c r="U43" s="80">
        <f>U12</f>
        <v>282</v>
      </c>
    </row>
    <row r="44" spans="20:21" x14ac:dyDescent="0.3">
      <c r="T44" s="84">
        <v>22</v>
      </c>
      <c r="U44" s="80">
        <f>W12</f>
        <v>296</v>
      </c>
    </row>
    <row r="45" spans="20:21" x14ac:dyDescent="0.3">
      <c r="T45" s="85">
        <v>23</v>
      </c>
      <c r="U45" s="80">
        <f>U13</f>
        <v>310</v>
      </c>
    </row>
    <row r="46" spans="20:21" x14ac:dyDescent="0.3">
      <c r="T46" s="85">
        <v>24</v>
      </c>
      <c r="U46" s="80">
        <f>W13</f>
        <v>324</v>
      </c>
    </row>
    <row r="47" spans="20:21" x14ac:dyDescent="0.3">
      <c r="T47" s="84">
        <v>25</v>
      </c>
      <c r="U47" s="80">
        <f>U14</f>
        <v>338</v>
      </c>
    </row>
    <row r="48" spans="20:21" x14ac:dyDescent="0.3">
      <c r="T48" s="336">
        <v>26</v>
      </c>
      <c r="U48" s="80">
        <f>W14</f>
        <v>352</v>
      </c>
    </row>
    <row r="52" spans="20:21" x14ac:dyDescent="0.3">
      <c r="T52" s="38" t="s">
        <v>208</v>
      </c>
    </row>
    <row r="53" spans="20:21" x14ac:dyDescent="0.3">
      <c r="T53" s="86" t="s">
        <v>209</v>
      </c>
      <c r="U53" s="80">
        <v>45658</v>
      </c>
    </row>
    <row r="54" spans="20:21" x14ac:dyDescent="0.3">
      <c r="T54" s="87" t="s">
        <v>210</v>
      </c>
      <c r="U54" s="80">
        <v>45689</v>
      </c>
    </row>
    <row r="55" spans="20:21" x14ac:dyDescent="0.3">
      <c r="T55" s="87" t="s">
        <v>211</v>
      </c>
      <c r="U55" s="80">
        <v>45717</v>
      </c>
    </row>
    <row r="56" spans="20:21" x14ac:dyDescent="0.3">
      <c r="T56" s="87" t="s">
        <v>212</v>
      </c>
      <c r="U56" s="80">
        <v>45748</v>
      </c>
    </row>
    <row r="57" spans="20:21" x14ac:dyDescent="0.3">
      <c r="T57" s="87" t="s">
        <v>213</v>
      </c>
      <c r="U57" s="80">
        <v>45778</v>
      </c>
    </row>
    <row r="58" spans="20:21" x14ac:dyDescent="0.3">
      <c r="T58" s="87" t="s">
        <v>214</v>
      </c>
      <c r="U58" s="80">
        <v>45809</v>
      </c>
    </row>
    <row r="59" spans="20:21" x14ac:dyDescent="0.3">
      <c r="T59" s="87" t="s">
        <v>215</v>
      </c>
      <c r="U59" s="80">
        <v>45839</v>
      </c>
    </row>
    <row r="60" spans="20:21" x14ac:dyDescent="0.3">
      <c r="T60" s="87" t="s">
        <v>216</v>
      </c>
      <c r="U60" s="80">
        <v>45870</v>
      </c>
    </row>
    <row r="61" spans="20:21" x14ac:dyDescent="0.3">
      <c r="T61" s="87" t="s">
        <v>217</v>
      </c>
      <c r="U61" s="80">
        <v>45901</v>
      </c>
    </row>
    <row r="62" spans="20:21" x14ac:dyDescent="0.3">
      <c r="T62" s="87" t="s">
        <v>218</v>
      </c>
      <c r="U62" s="80">
        <v>45931</v>
      </c>
    </row>
    <row r="63" spans="20:21" x14ac:dyDescent="0.3">
      <c r="T63" s="87" t="s">
        <v>219</v>
      </c>
      <c r="U63" s="80">
        <v>45962</v>
      </c>
    </row>
    <row r="64" spans="20:21" x14ac:dyDescent="0.3">
      <c r="T64" s="88" t="s">
        <v>220</v>
      </c>
      <c r="U64" s="80">
        <v>45992</v>
      </c>
    </row>
    <row r="65" spans="20:24" x14ac:dyDescent="0.3">
      <c r="U65" s="80"/>
    </row>
    <row r="68" spans="20:24" x14ac:dyDescent="0.3">
      <c r="T68" s="83"/>
      <c r="U68" s="80"/>
      <c r="W68" s="83"/>
    </row>
    <row r="69" spans="20:24" x14ac:dyDescent="0.3">
      <c r="X69" s="89"/>
    </row>
    <row r="70" spans="20:24" x14ac:dyDescent="0.3">
      <c r="T70" s="83"/>
      <c r="U70" s="80"/>
      <c r="X70" s="89"/>
    </row>
    <row r="71" spans="20:24" x14ac:dyDescent="0.3">
      <c r="T71" s="83"/>
      <c r="U71" s="80"/>
      <c r="X71" s="89"/>
    </row>
    <row r="72" spans="20:24" x14ac:dyDescent="0.3">
      <c r="T72" s="83"/>
      <c r="U72" s="80"/>
      <c r="X72" s="89"/>
    </row>
    <row r="73" spans="20:24" x14ac:dyDescent="0.3">
      <c r="T73" s="83"/>
      <c r="U73" s="80"/>
      <c r="X73" s="89"/>
    </row>
    <row r="74" spans="20:24" x14ac:dyDescent="0.3">
      <c r="T74" s="83"/>
      <c r="U74" s="80"/>
      <c r="X74" s="89"/>
    </row>
    <row r="75" spans="20:24" x14ac:dyDescent="0.3">
      <c r="T75" s="83"/>
      <c r="U75" s="80"/>
      <c r="X75" s="89"/>
    </row>
    <row r="76" spans="20:24" x14ac:dyDescent="0.3">
      <c r="W76" s="90"/>
    </row>
    <row r="77" spans="20:24" x14ac:dyDescent="0.3">
      <c r="W77" s="90"/>
    </row>
    <row r="78" spans="20:24" x14ac:dyDescent="0.3">
      <c r="W78"/>
    </row>
    <row r="79" spans="20:24" x14ac:dyDescent="0.3">
      <c r="W79"/>
    </row>
    <row r="80" spans="20:24" x14ac:dyDescent="0.3">
      <c r="W80" s="90"/>
    </row>
    <row r="81" spans="23:23" x14ac:dyDescent="0.3">
      <c r="W81" s="90"/>
    </row>
    <row r="82" spans="23:23" x14ac:dyDescent="0.3">
      <c r="W82"/>
    </row>
    <row r="83" spans="23:23" x14ac:dyDescent="0.3">
      <c r="W83"/>
    </row>
    <row r="84" spans="23:23" x14ac:dyDescent="0.3">
      <c r="W84" s="90"/>
    </row>
    <row r="85" spans="23:23" x14ac:dyDescent="0.3">
      <c r="W85" s="90"/>
    </row>
    <row r="86" spans="23:23" x14ac:dyDescent="0.3">
      <c r="W86"/>
    </row>
    <row r="87" spans="23:23" x14ac:dyDescent="0.3">
      <c r="W87"/>
    </row>
    <row r="88" spans="23:23" x14ac:dyDescent="0.3">
      <c r="W88" s="90"/>
    </row>
    <row r="10005" spans="54:54" ht="72" x14ac:dyDescent="0.3">
      <c r="BB10005" s="22" t="s">
        <v>221</v>
      </c>
    </row>
  </sheetData>
  <sheetProtection selectLockedCells="1" selectUnlockedCells="1"/>
  <pageMargins left="0.7" right="0.7" top="0.75" bottom="0.75" header="0.51180555555555551" footer="0.51180555555555551"/>
  <pageSetup paperSize="9" firstPageNumber="0" orientation="portrait" horizontalDpi="300" verticalDpi="300"/>
  <headerFooter alignWithMargins="0"/>
  <ignoredErrors>
    <ignoredError sqref="W2:W14" formula="1"/>
  </ignoredError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00C2F-956E-42F9-A3A3-06DFDBBED296}">
  <sheetPr codeName="Feuil3">
    <pageSetUpPr fitToPage="1"/>
  </sheetPr>
  <dimension ref="A1:N67"/>
  <sheetViews>
    <sheetView zoomScale="120" zoomScaleNormal="120" workbookViewId="0">
      <selection activeCell="R8" sqref="R8"/>
    </sheetView>
  </sheetViews>
  <sheetFormatPr baseColWidth="10" defaultColWidth="9.109375" defaultRowHeight="13.2" x14ac:dyDescent="0.25"/>
  <cols>
    <col min="1" max="1" width="1.33203125" style="91" customWidth="1"/>
    <col min="2" max="2" width="0.44140625" style="91" customWidth="1"/>
    <col min="3" max="3" width="3.6640625" style="91" customWidth="1"/>
    <col min="4" max="4" width="11.6640625" style="91" customWidth="1"/>
    <col min="5" max="5" width="7.6640625" style="91" customWidth="1"/>
    <col min="6" max="6" width="9.109375" style="91"/>
    <col min="7" max="7" width="13.6640625" style="91" customWidth="1"/>
    <col min="8" max="8" width="5.6640625" style="91" customWidth="1"/>
    <col min="9" max="9" width="11.6640625" style="91" customWidth="1"/>
    <col min="10" max="10" width="3.33203125" style="91" customWidth="1"/>
    <col min="11" max="11" width="14.6640625" style="91" customWidth="1"/>
    <col min="12" max="12" width="15.6640625" style="91" customWidth="1"/>
    <col min="13" max="13" width="3.6640625" style="91" customWidth="1"/>
    <col min="14" max="14" width="0.44140625" style="91" customWidth="1"/>
    <col min="15" max="15" width="1.6640625" style="91" customWidth="1"/>
    <col min="16" max="16384" width="9.109375" style="91"/>
  </cols>
  <sheetData>
    <row r="1" spans="1:14" ht="6" customHeight="1" x14ac:dyDescent="0.25">
      <c r="A1" s="92">
        <v>1</v>
      </c>
    </row>
    <row r="2" spans="1:14" ht="0.9" customHeight="1" x14ac:dyDescent="0.25">
      <c r="B2" s="93"/>
      <c r="C2" s="94"/>
      <c r="D2" s="94"/>
      <c r="E2" s="94"/>
      <c r="F2" s="94"/>
      <c r="G2" s="94"/>
      <c r="H2" s="94"/>
      <c r="I2" s="94"/>
      <c r="J2" s="94"/>
      <c r="K2" s="94"/>
      <c r="L2" s="94"/>
      <c r="M2" s="94"/>
      <c r="N2" s="95"/>
    </row>
    <row r="3" spans="1:14" x14ac:dyDescent="0.25">
      <c r="B3" s="96"/>
      <c r="C3" s="97"/>
      <c r="D3" s="97"/>
      <c r="E3" s="97"/>
      <c r="F3" s="97"/>
      <c r="G3" s="97"/>
      <c r="H3" s="97"/>
      <c r="I3" s="97"/>
      <c r="J3" s="97"/>
      <c r="K3" s="97"/>
      <c r="L3" s="97"/>
      <c r="M3" s="97"/>
      <c r="N3" s="98"/>
    </row>
    <row r="4" spans="1:14" x14ac:dyDescent="0.25">
      <c r="B4" s="96"/>
      <c r="C4" s="97"/>
      <c r="D4" s="97"/>
      <c r="E4" s="97"/>
      <c r="F4" s="97"/>
      <c r="G4" s="97"/>
      <c r="H4" s="97"/>
      <c r="I4" s="97"/>
      <c r="J4" s="99"/>
      <c r="K4" s="100"/>
      <c r="L4" s="101"/>
      <c r="M4" s="102"/>
      <c r="N4" s="98"/>
    </row>
    <row r="5" spans="1:14" x14ac:dyDescent="0.25">
      <c r="B5" s="96"/>
      <c r="C5" s="97"/>
      <c r="D5" s="103"/>
      <c r="E5" s="97"/>
      <c r="F5" s="97"/>
      <c r="G5" s="97"/>
      <c r="H5" s="97"/>
      <c r="I5" s="97"/>
      <c r="J5" s="97"/>
      <c r="K5" s="97"/>
      <c r="L5" s="97"/>
      <c r="M5" s="97"/>
      <c r="N5" s="98"/>
    </row>
    <row r="6" spans="1:14" x14ac:dyDescent="0.25">
      <c r="B6" s="96"/>
      <c r="C6" s="97"/>
      <c r="D6" s="97"/>
      <c r="E6" s="97"/>
      <c r="F6" s="97"/>
      <c r="G6" s="97"/>
      <c r="H6" s="97"/>
      <c r="I6" s="97"/>
      <c r="J6" s="97"/>
      <c r="K6" s="97"/>
      <c r="L6" s="97"/>
      <c r="M6" s="97"/>
      <c r="N6" s="98"/>
    </row>
    <row r="7" spans="1:14" x14ac:dyDescent="0.25">
      <c r="B7" s="96"/>
      <c r="C7" s="97"/>
      <c r="D7" s="97"/>
      <c r="E7" s="97"/>
      <c r="F7" s="97"/>
      <c r="G7" s="97"/>
      <c r="H7" s="97"/>
      <c r="I7" s="97"/>
      <c r="J7" s="97"/>
      <c r="K7" s="97"/>
      <c r="L7" s="97"/>
      <c r="M7" s="97"/>
      <c r="N7" s="98"/>
    </row>
    <row r="8" spans="1:14" ht="14.4" x14ac:dyDescent="0.3">
      <c r="B8" s="96"/>
      <c r="C8" s="97"/>
      <c r="D8" s="104" t="s">
        <v>222</v>
      </c>
      <c r="E8" s="97"/>
      <c r="F8" s="97"/>
      <c r="G8" s="97"/>
      <c r="H8" s="97"/>
      <c r="I8" s="97"/>
      <c r="J8" s="97"/>
      <c r="K8" s="97"/>
      <c r="L8" s="97"/>
      <c r="M8" s="97"/>
      <c r="N8" s="98"/>
    </row>
    <row r="9" spans="1:14" ht="14.4" x14ac:dyDescent="0.3">
      <c r="B9" s="96"/>
      <c r="C9" s="97"/>
      <c r="D9" s="105" t="s">
        <v>223</v>
      </c>
      <c r="E9" s="97"/>
      <c r="F9" s="97"/>
      <c r="G9" s="97"/>
      <c r="H9" s="97"/>
      <c r="I9" s="97"/>
      <c r="J9" s="97"/>
      <c r="K9" s="97"/>
      <c r="L9" s="97"/>
      <c r="M9" s="97"/>
      <c r="N9" s="98"/>
    </row>
    <row r="10" spans="1:14" x14ac:dyDescent="0.25">
      <c r="B10" s="96"/>
      <c r="C10" s="97"/>
      <c r="D10" s="97"/>
      <c r="E10" s="97"/>
      <c r="F10" s="97"/>
      <c r="G10" s="97"/>
      <c r="H10" s="97"/>
      <c r="I10" s="97"/>
      <c r="J10" s="97"/>
      <c r="K10" s="100"/>
      <c r="L10" s="101"/>
      <c r="M10" s="97"/>
      <c r="N10" s="98"/>
    </row>
    <row r="11" spans="1:14" ht="20.100000000000001" customHeight="1" x14ac:dyDescent="0.25">
      <c r="B11" s="96"/>
      <c r="C11" s="97"/>
      <c r="D11" s="97"/>
      <c r="E11" s="97"/>
      <c r="F11" s="97"/>
      <c r="G11" s="97"/>
      <c r="H11" s="97"/>
      <c r="I11" s="97"/>
      <c r="J11" s="97"/>
      <c r="K11" s="97"/>
      <c r="L11" s="97"/>
      <c r="M11" s="97"/>
      <c r="N11" s="98"/>
    </row>
    <row r="12" spans="1:14" ht="3" customHeight="1" x14ac:dyDescent="0.3">
      <c r="B12" s="96"/>
      <c r="C12" s="97"/>
      <c r="D12" s="106"/>
      <c r="E12" s="106"/>
      <c r="F12" s="106"/>
      <c r="G12" s="106"/>
      <c r="H12" s="106"/>
      <c r="I12" s="107"/>
      <c r="J12" s="107"/>
      <c r="K12" s="106"/>
      <c r="L12" s="107"/>
      <c r="M12" s="108"/>
      <c r="N12" s="98"/>
    </row>
    <row r="13" spans="1:14" ht="14.1" customHeight="1" x14ac:dyDescent="0.25">
      <c r="B13" s="96"/>
      <c r="C13" s="97"/>
      <c r="D13" s="97"/>
      <c r="E13" s="97"/>
      <c r="F13" s="97"/>
      <c r="G13" s="97"/>
      <c r="H13" s="97"/>
      <c r="I13" s="97"/>
      <c r="J13" s="97"/>
      <c r="K13" s="97"/>
      <c r="L13" s="97"/>
      <c r="M13" s="97"/>
      <c r="N13" s="98"/>
    </row>
    <row r="14" spans="1:14" ht="15.6" x14ac:dyDescent="0.3">
      <c r="B14" s="96"/>
      <c r="C14" s="109"/>
      <c r="D14" s="110"/>
      <c r="E14" s="110"/>
      <c r="F14" s="110"/>
      <c r="G14" s="110"/>
      <c r="H14" s="111" t="s">
        <v>224</v>
      </c>
      <c r="I14" s="110"/>
      <c r="J14" s="110"/>
      <c r="K14" s="112"/>
      <c r="L14" s="113"/>
      <c r="M14" s="114"/>
      <c r="N14" s="98"/>
    </row>
    <row r="15" spans="1:14" ht="15.6" x14ac:dyDescent="0.3">
      <c r="B15" s="96"/>
      <c r="C15" s="115"/>
      <c r="D15" s="116"/>
      <c r="E15" s="116"/>
      <c r="F15" s="116"/>
      <c r="G15" s="116"/>
      <c r="H15" s="116"/>
      <c r="I15" s="116"/>
      <c r="J15" s="116"/>
      <c r="K15" s="337" t="s">
        <v>225</v>
      </c>
      <c r="L15" s="337"/>
      <c r="M15" s="117"/>
      <c r="N15" s="98"/>
    </row>
    <row r="16" spans="1:14" ht="15.6" x14ac:dyDescent="0.3">
      <c r="B16" s="96"/>
      <c r="C16" s="115"/>
      <c r="D16" s="116"/>
      <c r="E16" s="116"/>
      <c r="F16" s="116"/>
      <c r="G16" s="116"/>
      <c r="H16" s="116"/>
      <c r="I16" s="116"/>
      <c r="J16" s="116"/>
      <c r="K16" s="337" t="s">
        <v>226</v>
      </c>
      <c r="L16" s="337"/>
      <c r="M16" s="117"/>
      <c r="N16" s="98"/>
    </row>
    <row r="17" spans="2:14" x14ac:dyDescent="0.25">
      <c r="B17" s="96"/>
      <c r="C17" s="115"/>
      <c r="D17" s="116" t="s">
        <v>17</v>
      </c>
      <c r="E17" s="118" t="s">
        <v>227</v>
      </c>
      <c r="F17" s="119"/>
      <c r="G17" s="119"/>
      <c r="H17" s="119"/>
      <c r="I17" s="119"/>
      <c r="J17" s="116"/>
      <c r="K17" s="116"/>
      <c r="L17" s="120"/>
      <c r="M17" s="121"/>
      <c r="N17" s="98"/>
    </row>
    <row r="18" spans="2:14" x14ac:dyDescent="0.25">
      <c r="B18" s="96"/>
      <c r="C18" s="115"/>
      <c r="D18" s="116" t="s">
        <v>18</v>
      </c>
      <c r="E18" s="118" t="s">
        <v>228</v>
      </c>
      <c r="F18" s="119"/>
      <c r="G18" s="119"/>
      <c r="H18" s="119"/>
      <c r="I18" s="119"/>
      <c r="J18" s="116"/>
      <c r="K18" s="118" t="s">
        <v>229</v>
      </c>
      <c r="L18" s="119"/>
      <c r="M18" s="122"/>
      <c r="N18" s="98"/>
    </row>
    <row r="19" spans="2:14" x14ac:dyDescent="0.25">
      <c r="B19" s="96"/>
      <c r="C19" s="115"/>
      <c r="D19" s="116" t="s">
        <v>19</v>
      </c>
      <c r="E19" s="118" t="s">
        <v>230</v>
      </c>
      <c r="F19" s="119"/>
      <c r="G19" s="119"/>
      <c r="H19" s="119"/>
      <c r="I19" s="119"/>
      <c r="J19" s="116"/>
      <c r="K19" s="119" t="s">
        <v>231</v>
      </c>
      <c r="L19" s="123">
        <v>1</v>
      </c>
      <c r="M19" s="117"/>
      <c r="N19" s="98"/>
    </row>
    <row r="20" spans="2:14" x14ac:dyDescent="0.25">
      <c r="B20" s="96"/>
      <c r="C20" s="115"/>
      <c r="D20" s="116" t="s">
        <v>22</v>
      </c>
      <c r="E20" s="118" t="s">
        <v>232</v>
      </c>
      <c r="F20" s="119"/>
      <c r="G20" s="119"/>
      <c r="H20" s="119"/>
      <c r="I20" s="119"/>
      <c r="J20" s="116"/>
      <c r="K20" s="119" t="s">
        <v>233</v>
      </c>
      <c r="L20" s="123">
        <v>1</v>
      </c>
      <c r="M20" s="117"/>
      <c r="N20" s="98"/>
    </row>
    <row r="21" spans="2:14" x14ac:dyDescent="0.25">
      <c r="B21" s="96"/>
      <c r="C21" s="115"/>
      <c r="D21" s="116"/>
      <c r="E21" s="124"/>
      <c r="F21" s="125"/>
      <c r="G21" s="125"/>
      <c r="H21" s="125"/>
      <c r="I21" s="125"/>
      <c r="J21" s="116"/>
      <c r="K21" s="116"/>
      <c r="L21" s="126">
        <v>1</v>
      </c>
      <c r="M21" s="117"/>
      <c r="N21" s="98"/>
    </row>
    <row r="22" spans="2:14" x14ac:dyDescent="0.25">
      <c r="B22" s="96"/>
      <c r="C22" s="115"/>
      <c r="D22" s="116"/>
      <c r="E22" s="116"/>
      <c r="F22" s="116"/>
      <c r="G22" s="116"/>
      <c r="H22" s="116"/>
      <c r="I22" s="116"/>
      <c r="J22" s="116"/>
      <c r="K22" s="116"/>
      <c r="L22" s="116"/>
      <c r="M22" s="117"/>
      <c r="N22" s="98"/>
    </row>
    <row r="23" spans="2:14" x14ac:dyDescent="0.25">
      <c r="B23" s="96"/>
      <c r="C23" s="115"/>
      <c r="D23" s="127" t="s">
        <v>234</v>
      </c>
      <c r="E23" s="338" t="s">
        <v>235</v>
      </c>
      <c r="F23" s="338"/>
      <c r="G23" s="338"/>
      <c r="H23" s="338"/>
      <c r="I23" s="338"/>
      <c r="J23" s="338"/>
      <c r="K23" s="128"/>
      <c r="L23" s="129" t="s">
        <v>236</v>
      </c>
      <c r="M23" s="117"/>
      <c r="N23" s="98"/>
    </row>
    <row r="24" spans="2:14" ht="15" customHeight="1" x14ac:dyDescent="0.25">
      <c r="B24" s="96"/>
      <c r="C24" s="115"/>
      <c r="D24" s="130"/>
      <c r="E24" s="339"/>
      <c r="F24" s="339"/>
      <c r="G24" s="339"/>
      <c r="H24" s="339"/>
      <c r="I24" s="339"/>
      <c r="J24" s="339"/>
      <c r="K24" s="339"/>
      <c r="L24" s="131"/>
      <c r="M24" s="117"/>
      <c r="N24" s="98"/>
    </row>
    <row r="25" spans="2:14" x14ac:dyDescent="0.25">
      <c r="B25" s="96"/>
      <c r="C25" s="115"/>
      <c r="D25" s="130"/>
      <c r="E25" s="339"/>
      <c r="F25" s="339"/>
      <c r="G25" s="339"/>
      <c r="H25" s="339"/>
      <c r="I25" s="339"/>
      <c r="J25" s="339"/>
      <c r="K25" s="339"/>
      <c r="L25" s="131"/>
      <c r="M25" s="117"/>
      <c r="N25" s="98"/>
    </row>
    <row r="26" spans="2:14" x14ac:dyDescent="0.25">
      <c r="B26" s="96"/>
      <c r="C26" s="115"/>
      <c r="D26" s="130"/>
      <c r="E26" s="339"/>
      <c r="F26" s="339"/>
      <c r="G26" s="339"/>
      <c r="H26" s="339"/>
      <c r="I26" s="339"/>
      <c r="J26" s="339"/>
      <c r="K26" s="339"/>
      <c r="L26" s="131"/>
      <c r="M26" s="117"/>
      <c r="N26" s="98"/>
    </row>
    <row r="27" spans="2:14" x14ac:dyDescent="0.25">
      <c r="B27" s="96"/>
      <c r="C27" s="115"/>
      <c r="D27" s="130"/>
      <c r="E27" s="339"/>
      <c r="F27" s="339"/>
      <c r="G27" s="339"/>
      <c r="H27" s="339"/>
      <c r="I27" s="339"/>
      <c r="J27" s="339"/>
      <c r="K27" s="339"/>
      <c r="L27" s="131"/>
      <c r="M27" s="117"/>
      <c r="N27" s="98"/>
    </row>
    <row r="28" spans="2:14" x14ac:dyDescent="0.25">
      <c r="B28" s="96"/>
      <c r="C28" s="115"/>
      <c r="D28" s="130"/>
      <c r="E28" s="339"/>
      <c r="F28" s="339"/>
      <c r="G28" s="339"/>
      <c r="H28" s="339"/>
      <c r="I28" s="339"/>
      <c r="J28" s="339"/>
      <c r="K28" s="339"/>
      <c r="L28" s="131"/>
      <c r="M28" s="117"/>
      <c r="N28" s="98"/>
    </row>
    <row r="29" spans="2:14" x14ac:dyDescent="0.25">
      <c r="B29" s="96"/>
      <c r="C29" s="115"/>
      <c r="D29" s="130"/>
      <c r="E29" s="339"/>
      <c r="F29" s="339"/>
      <c r="G29" s="339"/>
      <c r="H29" s="339"/>
      <c r="I29" s="339"/>
      <c r="J29" s="339"/>
      <c r="K29" s="339"/>
      <c r="L29" s="131"/>
      <c r="M29" s="117"/>
      <c r="N29" s="98"/>
    </row>
    <row r="30" spans="2:14" x14ac:dyDescent="0.25">
      <c r="B30" s="96"/>
      <c r="C30" s="115"/>
      <c r="D30" s="130"/>
      <c r="E30" s="339"/>
      <c r="F30" s="339"/>
      <c r="G30" s="339"/>
      <c r="H30" s="339"/>
      <c r="I30" s="339"/>
      <c r="J30" s="339"/>
      <c r="K30" s="339"/>
      <c r="L30" s="131"/>
      <c r="M30" s="117"/>
      <c r="N30" s="98"/>
    </row>
    <row r="31" spans="2:14" x14ac:dyDescent="0.25">
      <c r="B31" s="96"/>
      <c r="C31" s="115"/>
      <c r="D31" s="130"/>
      <c r="E31" s="339"/>
      <c r="F31" s="339"/>
      <c r="G31" s="339"/>
      <c r="H31" s="339"/>
      <c r="I31" s="339"/>
      <c r="J31" s="339"/>
      <c r="K31" s="339"/>
      <c r="L31" s="131"/>
      <c r="M31" s="117"/>
      <c r="N31" s="98"/>
    </row>
    <row r="32" spans="2:14" x14ac:dyDescent="0.25">
      <c r="B32" s="96"/>
      <c r="C32" s="115"/>
      <c r="D32" s="130"/>
      <c r="E32" s="339"/>
      <c r="F32" s="339"/>
      <c r="G32" s="339"/>
      <c r="H32" s="339"/>
      <c r="I32" s="339"/>
      <c r="J32" s="339"/>
      <c r="K32" s="339"/>
      <c r="L32" s="131"/>
      <c r="M32" s="117"/>
      <c r="N32" s="98"/>
    </row>
    <row r="33" spans="2:14" x14ac:dyDescent="0.25">
      <c r="B33" s="96"/>
      <c r="C33" s="115"/>
      <c r="D33" s="130"/>
      <c r="E33" s="339"/>
      <c r="F33" s="339"/>
      <c r="G33" s="339"/>
      <c r="H33" s="339"/>
      <c r="I33" s="339"/>
      <c r="J33" s="339"/>
      <c r="K33" s="339"/>
      <c r="L33" s="131"/>
      <c r="M33" s="117"/>
      <c r="N33" s="98"/>
    </row>
    <row r="34" spans="2:14" x14ac:dyDescent="0.25">
      <c r="B34" s="96"/>
      <c r="C34" s="115"/>
      <c r="D34" s="130"/>
      <c r="E34" s="339"/>
      <c r="F34" s="339"/>
      <c r="G34" s="339"/>
      <c r="H34" s="339"/>
      <c r="I34" s="339"/>
      <c r="J34" s="339"/>
      <c r="K34" s="339"/>
      <c r="L34" s="131"/>
      <c r="M34" s="117"/>
      <c r="N34" s="98"/>
    </row>
    <row r="35" spans="2:14" x14ac:dyDescent="0.25">
      <c r="B35" s="96"/>
      <c r="C35" s="115"/>
      <c r="D35" s="130"/>
      <c r="E35" s="339"/>
      <c r="F35" s="339"/>
      <c r="G35" s="339"/>
      <c r="H35" s="339"/>
      <c r="I35" s="339"/>
      <c r="J35" s="339"/>
      <c r="K35" s="339"/>
      <c r="L35" s="131"/>
      <c r="M35" s="117"/>
      <c r="N35" s="98"/>
    </row>
    <row r="36" spans="2:14" x14ac:dyDescent="0.25">
      <c r="B36" s="96"/>
      <c r="C36" s="115"/>
      <c r="D36" s="130"/>
      <c r="E36" s="339"/>
      <c r="F36" s="339"/>
      <c r="G36" s="339"/>
      <c r="H36" s="339"/>
      <c r="I36" s="339"/>
      <c r="J36" s="339"/>
      <c r="K36" s="339"/>
      <c r="L36" s="131"/>
      <c r="M36" s="117"/>
      <c r="N36" s="98"/>
    </row>
    <row r="37" spans="2:14" x14ac:dyDescent="0.25">
      <c r="B37" s="96"/>
      <c r="C37" s="115"/>
      <c r="D37" s="130"/>
      <c r="E37" s="339"/>
      <c r="F37" s="339"/>
      <c r="G37" s="339"/>
      <c r="H37" s="339"/>
      <c r="I37" s="339"/>
      <c r="J37" s="339"/>
      <c r="K37" s="339"/>
      <c r="L37" s="131"/>
      <c r="M37" s="117"/>
      <c r="N37" s="98"/>
    </row>
    <row r="38" spans="2:14" x14ac:dyDescent="0.25">
      <c r="B38" s="96"/>
      <c r="C38" s="115"/>
      <c r="D38" s="130"/>
      <c r="E38" s="339"/>
      <c r="F38" s="339"/>
      <c r="G38" s="339"/>
      <c r="H38" s="339"/>
      <c r="I38" s="339"/>
      <c r="J38" s="339"/>
      <c r="K38" s="339"/>
      <c r="L38" s="131"/>
      <c r="M38" s="117"/>
      <c r="N38" s="98"/>
    </row>
    <row r="39" spans="2:14" x14ac:dyDescent="0.25">
      <c r="B39" s="96"/>
      <c r="C39" s="115"/>
      <c r="D39" s="130"/>
      <c r="E39" s="339"/>
      <c r="F39" s="339"/>
      <c r="G39" s="339"/>
      <c r="H39" s="339"/>
      <c r="I39" s="339"/>
      <c r="J39" s="339"/>
      <c r="K39" s="339"/>
      <c r="L39" s="131"/>
      <c r="M39" s="117"/>
      <c r="N39" s="98"/>
    </row>
    <row r="40" spans="2:14" x14ac:dyDescent="0.25">
      <c r="B40" s="96"/>
      <c r="C40" s="115"/>
      <c r="D40" s="130"/>
      <c r="E40" s="339"/>
      <c r="F40" s="339"/>
      <c r="G40" s="339"/>
      <c r="H40" s="339"/>
      <c r="I40" s="339"/>
      <c r="J40" s="339"/>
      <c r="K40" s="339"/>
      <c r="L40" s="131"/>
      <c r="M40" s="117"/>
      <c r="N40" s="98"/>
    </row>
    <row r="41" spans="2:14" x14ac:dyDescent="0.25">
      <c r="B41" s="96"/>
      <c r="C41" s="115"/>
      <c r="D41" s="130"/>
      <c r="E41" s="339"/>
      <c r="F41" s="339"/>
      <c r="G41" s="339"/>
      <c r="H41" s="339"/>
      <c r="I41" s="339"/>
      <c r="J41" s="339"/>
      <c r="K41" s="339"/>
      <c r="L41" s="131"/>
      <c r="M41" s="117"/>
      <c r="N41" s="98"/>
    </row>
    <row r="42" spans="2:14" x14ac:dyDescent="0.25">
      <c r="B42" s="96"/>
      <c r="C42" s="115"/>
      <c r="D42" s="130"/>
      <c r="E42" s="339"/>
      <c r="F42" s="339"/>
      <c r="G42" s="339"/>
      <c r="H42" s="339"/>
      <c r="I42" s="339"/>
      <c r="J42" s="339"/>
      <c r="K42" s="339"/>
      <c r="L42" s="131"/>
      <c r="M42" s="117"/>
      <c r="N42" s="98"/>
    </row>
    <row r="43" spans="2:14" x14ac:dyDescent="0.25">
      <c r="B43" s="96"/>
      <c r="C43" s="115"/>
      <c r="D43" s="130"/>
      <c r="E43" s="339"/>
      <c r="F43" s="339"/>
      <c r="G43" s="339"/>
      <c r="H43" s="339"/>
      <c r="I43" s="339"/>
      <c r="J43" s="339"/>
      <c r="K43" s="339"/>
      <c r="L43" s="131"/>
      <c r="M43" s="117"/>
      <c r="N43" s="98"/>
    </row>
    <row r="44" spans="2:14" x14ac:dyDescent="0.25">
      <c r="B44" s="96"/>
      <c r="C44" s="115"/>
      <c r="D44" s="130"/>
      <c r="E44" s="339"/>
      <c r="F44" s="339"/>
      <c r="G44" s="339"/>
      <c r="H44" s="339"/>
      <c r="I44" s="339"/>
      <c r="J44" s="339"/>
      <c r="K44" s="339"/>
      <c r="L44" s="131"/>
      <c r="M44" s="117"/>
      <c r="N44" s="98"/>
    </row>
    <row r="45" spans="2:14" x14ac:dyDescent="0.25">
      <c r="B45" s="96"/>
      <c r="C45" s="115"/>
      <c r="D45" s="130"/>
      <c r="E45" s="339"/>
      <c r="F45" s="339"/>
      <c r="G45" s="339"/>
      <c r="H45" s="339"/>
      <c r="I45" s="339"/>
      <c r="J45" s="339"/>
      <c r="K45" s="339"/>
      <c r="L45" s="131"/>
      <c r="M45" s="117"/>
      <c r="N45" s="98"/>
    </row>
    <row r="46" spans="2:14" x14ac:dyDescent="0.25">
      <c r="B46" s="96"/>
      <c r="C46" s="115"/>
      <c r="D46" s="130"/>
      <c r="E46" s="339"/>
      <c r="F46" s="339"/>
      <c r="G46" s="339"/>
      <c r="H46" s="339"/>
      <c r="I46" s="339"/>
      <c r="J46" s="339"/>
      <c r="K46" s="339"/>
      <c r="L46" s="131"/>
      <c r="M46" s="117"/>
      <c r="N46" s="98"/>
    </row>
    <row r="47" spans="2:14" x14ac:dyDescent="0.25">
      <c r="B47" s="96"/>
      <c r="C47" s="115"/>
      <c r="D47" s="130"/>
      <c r="E47" s="340"/>
      <c r="F47" s="340"/>
      <c r="G47" s="340"/>
      <c r="H47" s="340"/>
      <c r="I47" s="340"/>
      <c r="J47" s="340"/>
      <c r="K47" s="340"/>
      <c r="L47" s="131"/>
      <c r="M47" s="117"/>
      <c r="N47" s="98"/>
    </row>
    <row r="48" spans="2:14" x14ac:dyDescent="0.25">
      <c r="B48" s="96"/>
      <c r="C48" s="115"/>
      <c r="D48" s="132"/>
      <c r="E48" s="133"/>
      <c r="F48" s="133"/>
      <c r="G48" s="133"/>
      <c r="H48" s="133"/>
      <c r="I48" s="133"/>
      <c r="J48" s="133"/>
      <c r="K48" s="134"/>
      <c r="L48" s="131"/>
      <c r="M48" s="117"/>
      <c r="N48" s="98"/>
    </row>
    <row r="49" spans="2:14" x14ac:dyDescent="0.25">
      <c r="B49" s="96"/>
      <c r="C49" s="115"/>
      <c r="D49" s="116"/>
      <c r="E49" s="116"/>
      <c r="F49" s="116"/>
      <c r="G49" s="116"/>
      <c r="H49" s="116"/>
      <c r="I49" s="116"/>
      <c r="J49" s="116"/>
      <c r="K49" s="135" t="s">
        <v>237</v>
      </c>
      <c r="L49" s="136">
        <f>SUM(L24:L48)</f>
        <v>0</v>
      </c>
      <c r="M49" s="117"/>
      <c r="N49" s="98"/>
    </row>
    <row r="50" spans="2:14" x14ac:dyDescent="0.25">
      <c r="B50" s="96"/>
      <c r="C50" s="115"/>
      <c r="D50" s="116"/>
      <c r="E50" s="116"/>
      <c r="F50" s="116"/>
      <c r="G50" s="116"/>
      <c r="H50" s="116"/>
      <c r="I50" s="116"/>
      <c r="J50" s="116"/>
      <c r="K50" s="137"/>
      <c r="L50" s="136"/>
      <c r="M50" s="117"/>
      <c r="N50" s="98"/>
    </row>
    <row r="51" spans="2:14" x14ac:dyDescent="0.25">
      <c r="B51" s="96"/>
      <c r="C51" s="115"/>
      <c r="D51" s="138" t="s">
        <v>238</v>
      </c>
      <c r="E51" s="116" t="s">
        <v>239</v>
      </c>
      <c r="F51" s="116"/>
      <c r="G51" s="116"/>
      <c r="H51" s="116"/>
      <c r="I51" s="139"/>
      <c r="J51" s="137" t="s">
        <v>240</v>
      </c>
      <c r="K51" s="140" t="s">
        <v>241</v>
      </c>
      <c r="L51" s="136">
        <f>ROUND(L49*0.05,2)</f>
        <v>0</v>
      </c>
      <c r="M51" s="117"/>
      <c r="N51" s="98"/>
    </row>
    <row r="52" spans="2:14" x14ac:dyDescent="0.25">
      <c r="B52" s="96"/>
      <c r="C52" s="115"/>
      <c r="D52" s="138"/>
      <c r="E52" s="116" t="s">
        <v>242</v>
      </c>
      <c r="F52" s="138" t="s">
        <v>243</v>
      </c>
      <c r="G52" s="116"/>
      <c r="H52" s="116"/>
      <c r="I52" s="139"/>
      <c r="J52" s="116"/>
      <c r="K52" s="140" t="s">
        <v>244</v>
      </c>
      <c r="L52" s="136">
        <f>ROUND(L49*0.09975,2)</f>
        <v>0</v>
      </c>
      <c r="M52" s="117"/>
      <c r="N52" s="98"/>
    </row>
    <row r="53" spans="2:14" x14ac:dyDescent="0.25">
      <c r="B53" s="96"/>
      <c r="C53" s="115"/>
      <c r="D53" s="138">
        <v>2</v>
      </c>
      <c r="E53" s="116" t="s">
        <v>245</v>
      </c>
      <c r="F53" s="116"/>
      <c r="G53" s="116"/>
      <c r="H53" s="116"/>
      <c r="I53" s="116" t="s">
        <v>246</v>
      </c>
      <c r="J53" s="116"/>
      <c r="K53" s="141" t="s">
        <v>3</v>
      </c>
      <c r="L53" s="142">
        <f>SUM(L49:L52)</f>
        <v>0</v>
      </c>
      <c r="M53" s="117"/>
      <c r="N53" s="98"/>
    </row>
    <row r="54" spans="2:14" ht="17.100000000000001" customHeight="1" x14ac:dyDescent="0.25">
      <c r="B54" s="96"/>
      <c r="C54" s="115"/>
      <c r="D54" s="137" t="s">
        <v>17</v>
      </c>
      <c r="E54" s="143"/>
      <c r="F54" s="143"/>
      <c r="G54" s="143"/>
      <c r="H54" s="116"/>
      <c r="I54" s="116" t="s">
        <v>246</v>
      </c>
      <c r="J54" s="116"/>
      <c r="K54" s="116"/>
      <c r="L54" s="116"/>
      <c r="M54" s="117"/>
      <c r="N54" s="98"/>
    </row>
    <row r="55" spans="2:14" x14ac:dyDescent="0.25">
      <c r="B55" s="96"/>
      <c r="C55" s="115"/>
      <c r="D55" s="137" t="s">
        <v>247</v>
      </c>
      <c r="E55" s="144"/>
      <c r="F55" s="144"/>
      <c r="G55" s="144"/>
      <c r="H55" s="145"/>
      <c r="I55" s="116"/>
      <c r="J55" s="146"/>
      <c r="K55" s="147"/>
      <c r="L55" s="148"/>
      <c r="M55" s="117"/>
      <c r="N55" s="98"/>
    </row>
    <row r="56" spans="2:14" x14ac:dyDescent="0.25">
      <c r="B56" s="96"/>
      <c r="C56" s="115"/>
      <c r="D56" s="137"/>
      <c r="E56" s="137" t="s">
        <v>248</v>
      </c>
      <c r="F56" s="149"/>
      <c r="G56" s="149"/>
      <c r="H56" s="116"/>
      <c r="I56" s="116"/>
      <c r="J56" s="150" t="s">
        <v>249</v>
      </c>
      <c r="K56" s="116"/>
      <c r="L56" s="151"/>
      <c r="M56" s="117"/>
      <c r="N56" s="98"/>
    </row>
    <row r="57" spans="2:14" x14ac:dyDescent="0.25">
      <c r="B57" s="96"/>
      <c r="C57" s="115"/>
      <c r="D57" s="116"/>
      <c r="E57" s="116"/>
      <c r="F57" s="116"/>
      <c r="G57" s="116"/>
      <c r="H57" s="116"/>
      <c r="I57" s="116"/>
      <c r="J57" s="152"/>
      <c r="K57" s="143"/>
      <c r="L57" s="153"/>
      <c r="M57" s="117"/>
      <c r="N57" s="98"/>
    </row>
    <row r="58" spans="2:14" x14ac:dyDescent="0.25">
      <c r="B58" s="96"/>
      <c r="C58" s="115"/>
      <c r="D58" s="116"/>
      <c r="E58" s="116"/>
      <c r="F58" s="116"/>
      <c r="G58" s="116"/>
      <c r="H58" s="116"/>
      <c r="I58" s="116"/>
      <c r="J58" s="116"/>
      <c r="K58" s="116"/>
      <c r="L58" s="116"/>
      <c r="M58" s="117"/>
      <c r="N58" s="98"/>
    </row>
    <row r="59" spans="2:14" x14ac:dyDescent="0.25">
      <c r="B59" s="96"/>
      <c r="C59" s="115"/>
      <c r="D59" s="116"/>
      <c r="E59" s="116"/>
      <c r="F59" s="116"/>
      <c r="G59" s="116"/>
      <c r="H59" s="116"/>
      <c r="I59" s="116"/>
      <c r="J59" s="116"/>
      <c r="K59" s="116"/>
      <c r="L59" s="116"/>
      <c r="M59" s="117"/>
      <c r="N59" s="98"/>
    </row>
    <row r="60" spans="2:14" x14ac:dyDescent="0.25">
      <c r="B60" s="96"/>
      <c r="C60" s="115"/>
      <c r="D60" s="116"/>
      <c r="E60" s="116"/>
      <c r="F60" s="116"/>
      <c r="G60" s="116"/>
      <c r="H60" s="116"/>
      <c r="I60" s="116"/>
      <c r="J60" s="116"/>
      <c r="K60" s="116"/>
      <c r="L60" s="116"/>
      <c r="M60" s="117"/>
      <c r="N60" s="98"/>
    </row>
    <row r="61" spans="2:14" x14ac:dyDescent="0.25">
      <c r="B61" s="96"/>
      <c r="C61" s="115"/>
      <c r="D61" s="116"/>
      <c r="E61" s="116"/>
      <c r="F61" s="116"/>
      <c r="G61" s="116"/>
      <c r="H61" s="116"/>
      <c r="I61" s="116"/>
      <c r="J61" s="116"/>
      <c r="K61" s="116"/>
      <c r="L61" s="116"/>
      <c r="M61" s="117"/>
      <c r="N61" s="98"/>
    </row>
    <row r="62" spans="2:14" ht="3" customHeight="1" x14ac:dyDescent="0.25">
      <c r="B62" s="96"/>
      <c r="C62" s="115"/>
      <c r="D62" s="154"/>
      <c r="E62" s="154"/>
      <c r="F62" s="154"/>
      <c r="G62" s="154"/>
      <c r="H62" s="154"/>
      <c r="I62" s="154"/>
      <c r="J62" s="154"/>
      <c r="K62" s="154"/>
      <c r="L62" s="154"/>
      <c r="M62" s="117"/>
      <c r="N62" s="98"/>
    </row>
    <row r="63" spans="2:14" x14ac:dyDescent="0.25">
      <c r="B63" s="96"/>
      <c r="C63" s="115"/>
      <c r="D63" s="116"/>
      <c r="E63" s="116"/>
      <c r="F63" s="116"/>
      <c r="G63" s="116"/>
      <c r="H63" s="116"/>
      <c r="I63" s="116"/>
      <c r="J63" s="116"/>
      <c r="K63" s="116"/>
      <c r="L63" s="116"/>
      <c r="M63" s="117"/>
      <c r="N63" s="98"/>
    </row>
    <row r="64" spans="2:14" x14ac:dyDescent="0.25">
      <c r="B64" s="96"/>
      <c r="C64" s="155"/>
      <c r="D64" s="156"/>
      <c r="E64" s="156"/>
      <c r="F64" s="156"/>
      <c r="G64" s="156"/>
      <c r="H64" s="156"/>
      <c r="I64" s="156"/>
      <c r="J64" s="156"/>
      <c r="K64" s="156"/>
      <c r="L64" s="156"/>
      <c r="M64" s="157"/>
      <c r="N64" s="98"/>
    </row>
    <row r="65" spans="2:14" x14ac:dyDescent="0.25">
      <c r="B65" s="96"/>
      <c r="C65" s="97"/>
      <c r="D65" s="97"/>
      <c r="E65" s="97"/>
      <c r="F65" s="97"/>
      <c r="G65" s="97"/>
      <c r="H65" s="97"/>
      <c r="I65" s="97"/>
      <c r="J65" s="97"/>
      <c r="K65" s="97"/>
      <c r="L65" s="97"/>
      <c r="M65" s="97"/>
      <c r="N65" s="98"/>
    </row>
    <row r="66" spans="2:14" ht="0.9" customHeight="1" x14ac:dyDescent="0.25">
      <c r="B66" s="158"/>
      <c r="C66" s="159"/>
      <c r="D66" s="159"/>
      <c r="E66" s="159"/>
      <c r="F66" s="159"/>
      <c r="G66" s="159"/>
      <c r="H66" s="159"/>
      <c r="I66" s="159"/>
      <c r="J66" s="159"/>
      <c r="K66" s="159"/>
      <c r="L66" s="159"/>
      <c r="M66" s="159"/>
      <c r="N66" s="160"/>
    </row>
    <row r="67" spans="2:14" ht="6" customHeight="1" x14ac:dyDescent="0.25"/>
  </sheetData>
  <sheetProtection selectLockedCells="1" selectUnlockedCells="1"/>
  <mergeCells count="27">
    <mergeCell ref="E47:K47"/>
    <mergeCell ref="E39:K39"/>
    <mergeCell ref="E40:K40"/>
    <mergeCell ref="E41:K41"/>
    <mergeCell ref="E42:K42"/>
    <mergeCell ref="E43:K43"/>
    <mergeCell ref="E44:K44"/>
    <mergeCell ref="E36:K36"/>
    <mergeCell ref="E37:K37"/>
    <mergeCell ref="E38:K38"/>
    <mergeCell ref="E45:K45"/>
    <mergeCell ref="E46:K46"/>
    <mergeCell ref="E31:K31"/>
    <mergeCell ref="E32:K32"/>
    <mergeCell ref="E33:K33"/>
    <mergeCell ref="E34:K34"/>
    <mergeCell ref="E35:K35"/>
    <mergeCell ref="E26:K26"/>
    <mergeCell ref="E27:K27"/>
    <mergeCell ref="E28:K28"/>
    <mergeCell ref="E29:K29"/>
    <mergeCell ref="E30:K30"/>
    <mergeCell ref="K15:L15"/>
    <mergeCell ref="K16:L16"/>
    <mergeCell ref="E23:J23"/>
    <mergeCell ref="E24:K24"/>
    <mergeCell ref="E25:K25"/>
  </mergeCells>
  <printOptions horizontalCentered="1" verticalCentered="1"/>
  <pageMargins left="0.51180555555555551" right="0.51180555555555551" top="0.11805555555555555" bottom="0.51180555555555551" header="0.51180555555555551" footer="0.51180555555555551"/>
  <pageSetup firstPageNumber="0" orientation="portrait" horizontalDpi="300"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4111" r:id="rId3" name="CCL">
              <controlPr defaultSize="0" print="0" autoFill="0" autoLine="0" autoPict="0">
                <anchor>
                  <from>
                    <xdr:col>5</xdr:col>
                    <xdr:colOff>495300</xdr:colOff>
                    <xdr:row>51</xdr:row>
                    <xdr:rowOff>91440</xdr:rowOff>
                  </from>
                  <to>
                    <xdr:col>8</xdr:col>
                    <xdr:colOff>76200</xdr:colOff>
                    <xdr:row>52</xdr:row>
                    <xdr:rowOff>129540</xdr:rowOff>
                  </to>
                </anchor>
              </controlPr>
            </control>
          </mc:Choice>
        </mc:AlternateContent>
        <mc:AlternateContent xmlns:mc="http://schemas.openxmlformats.org/markup-compatibility/2006">
          <mc:Choice Requires="x14">
            <control shapeId="4112" r:id="rId4" name="pd1">
              <controlPr defaultSize="0" autoFill="0" autoLine="0" autoPict="0">
                <anchor moveWithCells="1" sizeWithCells="1">
                  <from>
                    <xdr:col>3</xdr:col>
                    <xdr:colOff>411480</xdr:colOff>
                    <xdr:row>49</xdr:row>
                    <xdr:rowOff>144780</xdr:rowOff>
                  </from>
                  <to>
                    <xdr:col>3</xdr:col>
                    <xdr:colOff>716280</xdr:colOff>
                    <xdr:row>51</xdr:row>
                    <xdr:rowOff>30480</xdr:rowOff>
                  </to>
                </anchor>
              </controlPr>
            </control>
          </mc:Choice>
        </mc:AlternateContent>
        <mc:AlternateContent xmlns:mc="http://schemas.openxmlformats.org/markup-compatibility/2006">
          <mc:Choice Requires="x14">
            <control shapeId="4113" r:id="rId5" name="pd3">
              <controlPr defaultSize="0" autoFill="0" autoLine="0" autoPict="0">
                <anchor moveWithCells="1" sizeWithCells="1">
                  <from>
                    <xdr:col>3</xdr:col>
                    <xdr:colOff>411480</xdr:colOff>
                    <xdr:row>50</xdr:row>
                    <xdr:rowOff>144780</xdr:rowOff>
                  </from>
                  <to>
                    <xdr:col>3</xdr:col>
                    <xdr:colOff>716280</xdr:colOff>
                    <xdr:row>52</xdr:row>
                    <xdr:rowOff>30480</xdr:rowOff>
                  </to>
                </anchor>
              </controlPr>
            </control>
          </mc:Choice>
        </mc:AlternateContent>
        <mc:AlternateContent xmlns:mc="http://schemas.openxmlformats.org/markup-compatibility/2006">
          <mc:Choice Requires="x14">
            <control shapeId="4114" r:id="rId6" name="pd2">
              <controlPr defaultSize="0" autoFill="0" autoLine="0" autoPict="0">
                <anchor moveWithCells="1" sizeWithCells="1">
                  <from>
                    <xdr:col>3</xdr:col>
                    <xdr:colOff>411480</xdr:colOff>
                    <xdr:row>51</xdr:row>
                    <xdr:rowOff>137160</xdr:rowOff>
                  </from>
                  <to>
                    <xdr:col>3</xdr:col>
                    <xdr:colOff>716280</xdr:colOff>
                    <xdr:row>53</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D1E36-82DF-4F05-BCF6-5598366D3A27}">
  <sheetPr codeName="Feuil9">
    <pageSetUpPr fitToPage="1"/>
  </sheetPr>
  <dimension ref="A1:N67"/>
  <sheetViews>
    <sheetView zoomScale="120" zoomScaleNormal="120" workbookViewId="0">
      <selection activeCell="E33" sqref="E33"/>
    </sheetView>
  </sheetViews>
  <sheetFormatPr baseColWidth="10" defaultColWidth="9.109375" defaultRowHeight="13.2" x14ac:dyDescent="0.25"/>
  <cols>
    <col min="1" max="1" width="1.33203125" style="91" customWidth="1"/>
    <col min="2" max="2" width="0.44140625" style="91" customWidth="1"/>
    <col min="3" max="3" width="3.6640625" style="91" customWidth="1"/>
    <col min="4" max="4" width="11.6640625" style="91" customWidth="1"/>
    <col min="5" max="5" width="7.6640625" style="91" customWidth="1"/>
    <col min="6" max="6" width="9.109375" style="91"/>
    <col min="7" max="7" width="13.6640625" style="91" customWidth="1"/>
    <col min="8" max="8" width="5.6640625" style="91" customWidth="1"/>
    <col min="9" max="9" width="11.6640625" style="91" customWidth="1"/>
    <col min="10" max="10" width="3.33203125" style="91" customWidth="1"/>
    <col min="11" max="11" width="14.6640625" style="91" customWidth="1"/>
    <col min="12" max="12" width="15.6640625" style="91" customWidth="1"/>
    <col min="13" max="13" width="3.6640625" style="91" customWidth="1"/>
    <col min="14" max="14" width="0.44140625" style="91" customWidth="1"/>
    <col min="15" max="15" width="1.6640625" style="91" customWidth="1"/>
    <col min="16" max="16384" width="9.109375" style="91"/>
  </cols>
  <sheetData>
    <row r="1" spans="1:14" ht="6" customHeight="1" x14ac:dyDescent="0.25">
      <c r="A1" s="92">
        <v>2</v>
      </c>
    </row>
    <row r="2" spans="1:14" ht="0.9" customHeight="1" x14ac:dyDescent="0.25">
      <c r="B2" s="93"/>
      <c r="C2" s="94"/>
      <c r="D2" s="94"/>
      <c r="E2" s="94"/>
      <c r="F2" s="94"/>
      <c r="G2" s="94"/>
      <c r="H2" s="94"/>
      <c r="I2" s="94"/>
      <c r="J2" s="94"/>
      <c r="K2" s="94"/>
      <c r="L2" s="94"/>
      <c r="M2" s="94"/>
      <c r="N2" s="95"/>
    </row>
    <row r="3" spans="1:14" x14ac:dyDescent="0.25">
      <c r="B3" s="96"/>
      <c r="C3" s="97"/>
      <c r="D3" s="97"/>
      <c r="E3" s="97"/>
      <c r="F3" s="97"/>
      <c r="G3" s="97"/>
      <c r="H3" s="97"/>
      <c r="I3" s="97"/>
      <c r="J3" s="97"/>
      <c r="K3" s="97"/>
      <c r="L3" s="97"/>
      <c r="M3" s="97"/>
      <c r="N3" s="98"/>
    </row>
    <row r="4" spans="1:14" x14ac:dyDescent="0.25">
      <c r="B4" s="96"/>
      <c r="C4" s="97"/>
      <c r="D4" s="97"/>
      <c r="E4" s="97"/>
      <c r="F4" s="97"/>
      <c r="G4" s="97"/>
      <c r="H4" s="97"/>
      <c r="I4" s="97"/>
      <c r="J4" s="99"/>
      <c r="K4" s="100"/>
      <c r="L4" s="101"/>
      <c r="M4" s="102"/>
      <c r="N4" s="98"/>
    </row>
    <row r="5" spans="1:14" x14ac:dyDescent="0.25">
      <c r="B5" s="96"/>
      <c r="C5" s="97"/>
      <c r="D5" s="103"/>
      <c r="E5" s="97"/>
      <c r="F5" s="97"/>
      <c r="G5" s="97"/>
      <c r="H5" s="97"/>
      <c r="I5" s="97"/>
      <c r="J5" s="97"/>
      <c r="K5" s="97"/>
      <c r="L5" s="97"/>
      <c r="M5" s="97"/>
      <c r="N5" s="98"/>
    </row>
    <row r="6" spans="1:14" x14ac:dyDescent="0.25">
      <c r="B6" s="96"/>
      <c r="C6" s="97"/>
      <c r="D6" s="97"/>
      <c r="E6" s="97"/>
      <c r="F6" s="97"/>
      <c r="G6" s="97"/>
      <c r="H6" s="97"/>
      <c r="I6" s="97"/>
      <c r="J6" s="97"/>
      <c r="K6" s="97"/>
      <c r="L6" s="97"/>
      <c r="M6" s="97"/>
      <c r="N6" s="98"/>
    </row>
    <row r="7" spans="1:14" x14ac:dyDescent="0.25">
      <c r="B7" s="96"/>
      <c r="C7" s="97"/>
      <c r="D7" s="97"/>
      <c r="E7" s="97"/>
      <c r="F7" s="97"/>
      <c r="G7" s="97"/>
      <c r="H7" s="97"/>
      <c r="I7" s="97"/>
      <c r="J7" s="97"/>
      <c r="K7" s="97"/>
      <c r="L7" s="97"/>
      <c r="M7" s="97"/>
      <c r="N7" s="98"/>
    </row>
    <row r="8" spans="1:14" x14ac:dyDescent="0.25">
      <c r="B8" s="96"/>
      <c r="C8" s="97"/>
      <c r="D8" s="97"/>
      <c r="E8" s="97"/>
      <c r="F8" s="97"/>
      <c r="G8" s="97"/>
      <c r="H8" s="97"/>
      <c r="I8" s="97"/>
      <c r="J8" s="97"/>
      <c r="K8" s="97"/>
      <c r="L8" s="97"/>
      <c r="M8" s="97"/>
      <c r="N8" s="98"/>
    </row>
    <row r="9" spans="1:14" x14ac:dyDescent="0.25">
      <c r="B9" s="96"/>
      <c r="C9" s="97"/>
      <c r="D9" s="97"/>
      <c r="E9" s="97"/>
      <c r="F9" s="97"/>
      <c r="G9" s="97"/>
      <c r="H9" s="97"/>
      <c r="I9" s="97"/>
      <c r="J9" s="97"/>
      <c r="K9" s="97"/>
      <c r="L9" s="97"/>
      <c r="M9" s="97"/>
      <c r="N9" s="98"/>
    </row>
    <row r="10" spans="1:14" x14ac:dyDescent="0.25">
      <c r="B10" s="96"/>
      <c r="C10" s="97"/>
      <c r="D10" s="97"/>
      <c r="E10" s="97"/>
      <c r="F10" s="97"/>
      <c r="G10" s="97"/>
      <c r="H10" s="97"/>
      <c r="I10" s="97"/>
      <c r="J10" s="97"/>
      <c r="K10" s="100"/>
      <c r="L10" s="101"/>
      <c r="M10" s="97"/>
      <c r="N10" s="98"/>
    </row>
    <row r="11" spans="1:14" ht="20.100000000000001" customHeight="1" x14ac:dyDescent="0.25">
      <c r="B11" s="96"/>
      <c r="C11" s="97"/>
      <c r="D11" s="97"/>
      <c r="E11" s="97"/>
      <c r="F11" s="97"/>
      <c r="G11" s="97"/>
      <c r="H11" s="97"/>
      <c r="I11" s="97"/>
      <c r="J11" s="97"/>
      <c r="K11" s="97"/>
      <c r="L11" s="97"/>
      <c r="M11" s="97"/>
      <c r="N11" s="98"/>
    </row>
    <row r="12" spans="1:14" ht="3" customHeight="1" x14ac:dyDescent="0.3">
      <c r="B12" s="96"/>
      <c r="C12" s="97"/>
      <c r="D12" s="106"/>
      <c r="E12" s="106"/>
      <c r="F12" s="106"/>
      <c r="G12" s="106"/>
      <c r="H12" s="106"/>
      <c r="I12" s="107"/>
      <c r="J12" s="107"/>
      <c r="K12" s="106"/>
      <c r="L12" s="107"/>
      <c r="M12" s="108"/>
      <c r="N12" s="98"/>
    </row>
    <row r="13" spans="1:14" ht="14.1" customHeight="1" x14ac:dyDescent="0.25">
      <c r="B13" s="96"/>
      <c r="C13" s="97"/>
      <c r="D13" s="97"/>
      <c r="E13" s="97"/>
      <c r="F13" s="97"/>
      <c r="G13" s="97"/>
      <c r="H13" s="97"/>
      <c r="I13" s="97"/>
      <c r="J13" s="97"/>
      <c r="K13" s="97"/>
      <c r="L13" s="97"/>
      <c r="M13" s="97"/>
      <c r="N13" s="98"/>
    </row>
    <row r="14" spans="1:14" ht="15.6" x14ac:dyDescent="0.3">
      <c r="B14" s="96"/>
      <c r="C14" s="109"/>
      <c r="D14" s="110"/>
      <c r="E14" s="110"/>
      <c r="F14" s="110"/>
      <c r="G14" s="110"/>
      <c r="H14" s="111" t="s">
        <v>224</v>
      </c>
      <c r="I14" s="110"/>
      <c r="J14" s="110"/>
      <c r="K14" s="112"/>
      <c r="L14" s="113"/>
      <c r="M14" s="114"/>
      <c r="N14" s="98"/>
    </row>
    <row r="15" spans="1:14" ht="15.6" x14ac:dyDescent="0.3">
      <c r="B15" s="96"/>
      <c r="C15" s="115"/>
      <c r="D15" s="116"/>
      <c r="E15" s="116"/>
      <c r="F15" s="116"/>
      <c r="G15" s="116"/>
      <c r="H15" s="116"/>
      <c r="I15" s="116"/>
      <c r="J15" s="116"/>
      <c r="K15" s="337" t="s">
        <v>225</v>
      </c>
      <c r="L15" s="337"/>
      <c r="M15" s="117"/>
      <c r="N15" s="98"/>
    </row>
    <row r="16" spans="1:14" ht="15.6" x14ac:dyDescent="0.3">
      <c r="B16" s="96"/>
      <c r="C16" s="115"/>
      <c r="D16" s="116"/>
      <c r="E16" s="116"/>
      <c r="F16" s="116"/>
      <c r="G16" s="116"/>
      <c r="H16" s="116"/>
      <c r="I16" s="116"/>
      <c r="J16" s="116"/>
      <c r="K16" s="337" t="s">
        <v>226</v>
      </c>
      <c r="L16" s="337"/>
      <c r="M16" s="117"/>
      <c r="N16" s="98"/>
    </row>
    <row r="17" spans="2:14" x14ac:dyDescent="0.25">
      <c r="B17" s="96"/>
      <c r="C17" s="115"/>
      <c r="D17" s="116" t="s">
        <v>17</v>
      </c>
      <c r="E17" s="118" t="s">
        <v>227</v>
      </c>
      <c r="F17" s="119"/>
      <c r="G17" s="119"/>
      <c r="H17" s="119"/>
      <c r="I17" s="119"/>
      <c r="J17" s="116"/>
      <c r="K17" s="116"/>
      <c r="L17" s="120"/>
      <c r="M17" s="121"/>
      <c r="N17" s="98"/>
    </row>
    <row r="18" spans="2:14" x14ac:dyDescent="0.25">
      <c r="B18" s="96"/>
      <c r="C18" s="115"/>
      <c r="D18" s="116" t="s">
        <v>18</v>
      </c>
      <c r="E18" s="118" t="s">
        <v>228</v>
      </c>
      <c r="F18" s="119"/>
      <c r="G18" s="119"/>
      <c r="H18" s="119"/>
      <c r="I18" s="119"/>
      <c r="J18" s="116"/>
      <c r="K18" s="118" t="s">
        <v>229</v>
      </c>
      <c r="L18" s="119"/>
      <c r="M18" s="122"/>
      <c r="N18" s="98"/>
    </row>
    <row r="19" spans="2:14" x14ac:dyDescent="0.25">
      <c r="B19" s="96"/>
      <c r="C19" s="115"/>
      <c r="D19" s="116" t="s">
        <v>19</v>
      </c>
      <c r="E19" s="118" t="s">
        <v>230</v>
      </c>
      <c r="F19" s="119"/>
      <c r="G19" s="119"/>
      <c r="H19" s="119"/>
      <c r="I19" s="119"/>
      <c r="J19" s="116"/>
      <c r="K19" s="119" t="s">
        <v>231</v>
      </c>
      <c r="L19" s="123">
        <v>1</v>
      </c>
      <c r="M19" s="117"/>
      <c r="N19" s="98"/>
    </row>
    <row r="20" spans="2:14" x14ac:dyDescent="0.25">
      <c r="B20" s="96"/>
      <c r="C20" s="115"/>
      <c r="D20" s="116" t="s">
        <v>22</v>
      </c>
      <c r="E20" s="118" t="s">
        <v>232</v>
      </c>
      <c r="F20" s="119"/>
      <c r="G20" s="119"/>
      <c r="H20" s="119"/>
      <c r="I20" s="119"/>
      <c r="J20" s="116"/>
      <c r="K20" s="119" t="s">
        <v>233</v>
      </c>
      <c r="L20" s="123">
        <v>1</v>
      </c>
      <c r="M20" s="117"/>
      <c r="N20" s="98"/>
    </row>
    <row r="21" spans="2:14" x14ac:dyDescent="0.25">
      <c r="B21" s="96"/>
      <c r="C21" s="115"/>
      <c r="D21" s="116"/>
      <c r="E21" s="124"/>
      <c r="F21" s="125"/>
      <c r="G21" s="125"/>
      <c r="H21" s="125"/>
      <c r="I21" s="125"/>
      <c r="J21" s="116"/>
      <c r="K21" s="116"/>
      <c r="L21" s="126">
        <v>1</v>
      </c>
      <c r="M21" s="117"/>
      <c r="N21" s="98"/>
    </row>
    <row r="22" spans="2:14" x14ac:dyDescent="0.25">
      <c r="B22" s="96"/>
      <c r="C22" s="115"/>
      <c r="D22" s="116"/>
      <c r="E22" s="116"/>
      <c r="F22" s="116"/>
      <c r="G22" s="116"/>
      <c r="H22" s="116"/>
      <c r="I22" s="116"/>
      <c r="J22" s="116"/>
      <c r="K22" s="116"/>
      <c r="L22" s="116"/>
      <c r="M22" s="117"/>
      <c r="N22" s="98"/>
    </row>
    <row r="23" spans="2:14" x14ac:dyDescent="0.25">
      <c r="B23" s="96"/>
      <c r="C23" s="115"/>
      <c r="D23" s="127" t="s">
        <v>234</v>
      </c>
      <c r="E23" s="338" t="s">
        <v>235</v>
      </c>
      <c r="F23" s="338"/>
      <c r="G23" s="338"/>
      <c r="H23" s="338"/>
      <c r="I23" s="338"/>
      <c r="J23" s="338"/>
      <c r="K23" s="128"/>
      <c r="L23" s="129" t="s">
        <v>236</v>
      </c>
      <c r="M23" s="117"/>
      <c r="N23" s="98"/>
    </row>
    <row r="24" spans="2:14" ht="15" customHeight="1" x14ac:dyDescent="0.25">
      <c r="B24" s="96"/>
      <c r="C24" s="115"/>
      <c r="D24" s="130"/>
      <c r="E24" s="339"/>
      <c r="F24" s="339"/>
      <c r="G24" s="339"/>
      <c r="H24" s="339"/>
      <c r="I24" s="339"/>
      <c r="J24" s="339"/>
      <c r="K24" s="339"/>
      <c r="L24" s="131"/>
      <c r="M24" s="117"/>
      <c r="N24" s="98"/>
    </row>
    <row r="25" spans="2:14" x14ac:dyDescent="0.25">
      <c r="B25" s="96"/>
      <c r="C25" s="115"/>
      <c r="D25" s="130"/>
      <c r="E25" s="339"/>
      <c r="F25" s="339"/>
      <c r="G25" s="339"/>
      <c r="H25" s="339"/>
      <c r="I25" s="339"/>
      <c r="J25" s="339"/>
      <c r="K25" s="339"/>
      <c r="L25" s="131"/>
      <c r="M25" s="117"/>
      <c r="N25" s="98"/>
    </row>
    <row r="26" spans="2:14" x14ac:dyDescent="0.25">
      <c r="B26" s="96"/>
      <c r="C26" s="115"/>
      <c r="D26" s="130"/>
      <c r="E26" s="339"/>
      <c r="F26" s="339"/>
      <c r="G26" s="339"/>
      <c r="H26" s="339"/>
      <c r="I26" s="339"/>
      <c r="J26" s="339"/>
      <c r="K26" s="339"/>
      <c r="L26" s="131"/>
      <c r="M26" s="117"/>
      <c r="N26" s="98"/>
    </row>
    <row r="27" spans="2:14" x14ac:dyDescent="0.25">
      <c r="B27" s="96"/>
      <c r="C27" s="115"/>
      <c r="D27" s="130"/>
      <c r="E27" s="339"/>
      <c r="F27" s="339"/>
      <c r="G27" s="339"/>
      <c r="H27" s="339"/>
      <c r="I27" s="339"/>
      <c r="J27" s="339"/>
      <c r="K27" s="339"/>
      <c r="L27" s="131"/>
      <c r="M27" s="117"/>
      <c r="N27" s="98"/>
    </row>
    <row r="28" spans="2:14" x14ac:dyDescent="0.25">
      <c r="B28" s="96"/>
      <c r="C28" s="115"/>
      <c r="D28" s="130"/>
      <c r="E28" s="339"/>
      <c r="F28" s="339"/>
      <c r="G28" s="339"/>
      <c r="H28" s="339"/>
      <c r="I28" s="339"/>
      <c r="J28" s="339"/>
      <c r="K28" s="339"/>
      <c r="L28" s="131"/>
      <c r="M28" s="117"/>
      <c r="N28" s="98"/>
    </row>
    <row r="29" spans="2:14" x14ac:dyDescent="0.25">
      <c r="B29" s="96"/>
      <c r="C29" s="115"/>
      <c r="D29" s="130"/>
      <c r="E29" s="339"/>
      <c r="F29" s="339"/>
      <c r="G29" s="339"/>
      <c r="H29" s="339"/>
      <c r="I29" s="339"/>
      <c r="J29" s="339"/>
      <c r="K29" s="339"/>
      <c r="L29" s="131"/>
      <c r="M29" s="117"/>
      <c r="N29" s="98"/>
    </row>
    <row r="30" spans="2:14" x14ac:dyDescent="0.25">
      <c r="B30" s="96"/>
      <c r="C30" s="115"/>
      <c r="D30" s="130"/>
      <c r="E30" s="339"/>
      <c r="F30" s="339"/>
      <c r="G30" s="339"/>
      <c r="H30" s="339"/>
      <c r="I30" s="339"/>
      <c r="J30" s="339"/>
      <c r="K30" s="339"/>
      <c r="L30" s="131"/>
      <c r="M30" s="117"/>
      <c r="N30" s="98"/>
    </row>
    <row r="31" spans="2:14" x14ac:dyDescent="0.25">
      <c r="B31" s="96"/>
      <c r="C31" s="115"/>
      <c r="D31" s="130"/>
      <c r="E31" s="339"/>
      <c r="F31" s="339"/>
      <c r="G31" s="339"/>
      <c r="H31" s="339"/>
      <c r="I31" s="339"/>
      <c r="J31" s="339"/>
      <c r="K31" s="339"/>
      <c r="L31" s="131"/>
      <c r="M31" s="117"/>
      <c r="N31" s="98"/>
    </row>
    <row r="32" spans="2:14" x14ac:dyDescent="0.25">
      <c r="B32" s="96"/>
      <c r="C32" s="115"/>
      <c r="D32" s="130"/>
      <c r="E32" s="339"/>
      <c r="F32" s="339"/>
      <c r="G32" s="339"/>
      <c r="H32" s="339"/>
      <c r="I32" s="339"/>
      <c r="J32" s="339"/>
      <c r="K32" s="339"/>
      <c r="L32" s="131"/>
      <c r="M32" s="117"/>
      <c r="N32" s="98"/>
    </row>
    <row r="33" spans="2:14" x14ac:dyDescent="0.25">
      <c r="B33" s="96"/>
      <c r="C33" s="115"/>
      <c r="D33" s="130"/>
      <c r="E33" s="339"/>
      <c r="F33" s="339"/>
      <c r="G33" s="339"/>
      <c r="H33" s="339"/>
      <c r="I33" s="339"/>
      <c r="J33" s="339"/>
      <c r="K33" s="339"/>
      <c r="L33" s="131"/>
      <c r="M33" s="117"/>
      <c r="N33" s="98"/>
    </row>
    <row r="34" spans="2:14" x14ac:dyDescent="0.25">
      <c r="B34" s="96"/>
      <c r="C34" s="115"/>
      <c r="D34" s="130"/>
      <c r="E34" s="339"/>
      <c r="F34" s="339"/>
      <c r="G34" s="339"/>
      <c r="H34" s="339"/>
      <c r="I34" s="339"/>
      <c r="J34" s="339"/>
      <c r="K34" s="339"/>
      <c r="L34" s="131"/>
      <c r="M34" s="117"/>
      <c r="N34" s="98"/>
    </row>
    <row r="35" spans="2:14" x14ac:dyDescent="0.25">
      <c r="B35" s="96"/>
      <c r="C35" s="115"/>
      <c r="D35" s="130"/>
      <c r="E35" s="339"/>
      <c r="F35" s="339"/>
      <c r="G35" s="339"/>
      <c r="H35" s="339"/>
      <c r="I35" s="339"/>
      <c r="J35" s="339"/>
      <c r="K35" s="339"/>
      <c r="L35" s="131"/>
      <c r="M35" s="117"/>
      <c r="N35" s="98"/>
    </row>
    <row r="36" spans="2:14" x14ac:dyDescent="0.25">
      <c r="B36" s="96"/>
      <c r="C36" s="115"/>
      <c r="D36" s="130"/>
      <c r="E36" s="339"/>
      <c r="F36" s="339"/>
      <c r="G36" s="339"/>
      <c r="H36" s="339"/>
      <c r="I36" s="339"/>
      <c r="J36" s="339"/>
      <c r="K36" s="339"/>
      <c r="L36" s="131"/>
      <c r="M36" s="117"/>
      <c r="N36" s="98"/>
    </row>
    <row r="37" spans="2:14" x14ac:dyDescent="0.25">
      <c r="B37" s="96"/>
      <c r="C37" s="115"/>
      <c r="D37" s="130"/>
      <c r="E37" s="339"/>
      <c r="F37" s="339"/>
      <c r="G37" s="339"/>
      <c r="H37" s="339"/>
      <c r="I37" s="339"/>
      <c r="J37" s="339"/>
      <c r="K37" s="339"/>
      <c r="L37" s="131"/>
      <c r="M37" s="117"/>
      <c r="N37" s="98"/>
    </row>
    <row r="38" spans="2:14" x14ac:dyDescent="0.25">
      <c r="B38" s="96"/>
      <c r="C38" s="115"/>
      <c r="D38" s="130"/>
      <c r="E38" s="339"/>
      <c r="F38" s="339"/>
      <c r="G38" s="339"/>
      <c r="H38" s="339"/>
      <c r="I38" s="339"/>
      <c r="J38" s="339"/>
      <c r="K38" s="339"/>
      <c r="L38" s="131"/>
      <c r="M38" s="117"/>
      <c r="N38" s="98"/>
    </row>
    <row r="39" spans="2:14" x14ac:dyDescent="0.25">
      <c r="B39" s="96"/>
      <c r="C39" s="115"/>
      <c r="D39" s="130"/>
      <c r="E39" s="339"/>
      <c r="F39" s="339"/>
      <c r="G39" s="339"/>
      <c r="H39" s="339"/>
      <c r="I39" s="339"/>
      <c r="J39" s="339"/>
      <c r="K39" s="339"/>
      <c r="L39" s="131"/>
      <c r="M39" s="117"/>
      <c r="N39" s="98"/>
    </row>
    <row r="40" spans="2:14" x14ac:dyDescent="0.25">
      <c r="B40" s="96"/>
      <c r="C40" s="115"/>
      <c r="D40" s="130"/>
      <c r="E40" s="339"/>
      <c r="F40" s="339"/>
      <c r="G40" s="339"/>
      <c r="H40" s="339"/>
      <c r="I40" s="339"/>
      <c r="J40" s="339"/>
      <c r="K40" s="339"/>
      <c r="L40" s="131"/>
      <c r="M40" s="117"/>
      <c r="N40" s="98"/>
    </row>
    <row r="41" spans="2:14" x14ac:dyDescent="0.25">
      <c r="B41" s="96"/>
      <c r="C41" s="115"/>
      <c r="D41" s="130"/>
      <c r="E41" s="339"/>
      <c r="F41" s="339"/>
      <c r="G41" s="339"/>
      <c r="H41" s="339"/>
      <c r="I41" s="339"/>
      <c r="J41" s="339"/>
      <c r="K41" s="339"/>
      <c r="L41" s="131"/>
      <c r="M41" s="117"/>
      <c r="N41" s="98"/>
    </row>
    <row r="42" spans="2:14" x14ac:dyDescent="0.25">
      <c r="B42" s="96"/>
      <c r="C42" s="115"/>
      <c r="D42" s="130"/>
      <c r="E42" s="339"/>
      <c r="F42" s="339"/>
      <c r="G42" s="339"/>
      <c r="H42" s="339"/>
      <c r="I42" s="339"/>
      <c r="J42" s="339"/>
      <c r="K42" s="339"/>
      <c r="L42" s="131"/>
      <c r="M42" s="117"/>
      <c r="N42" s="98"/>
    </row>
    <row r="43" spans="2:14" x14ac:dyDescent="0.25">
      <c r="B43" s="96"/>
      <c r="C43" s="115"/>
      <c r="D43" s="130"/>
      <c r="E43" s="339"/>
      <c r="F43" s="339"/>
      <c r="G43" s="339"/>
      <c r="H43" s="339"/>
      <c r="I43" s="339"/>
      <c r="J43" s="339"/>
      <c r="K43" s="339"/>
      <c r="L43" s="131"/>
      <c r="M43" s="117"/>
      <c r="N43" s="98"/>
    </row>
    <row r="44" spans="2:14" x14ac:dyDescent="0.25">
      <c r="B44" s="96"/>
      <c r="C44" s="115"/>
      <c r="D44" s="130"/>
      <c r="E44" s="339"/>
      <c r="F44" s="339"/>
      <c r="G44" s="339"/>
      <c r="H44" s="339"/>
      <c r="I44" s="339"/>
      <c r="J44" s="339"/>
      <c r="K44" s="339"/>
      <c r="L44" s="131"/>
      <c r="M44" s="117"/>
      <c r="N44" s="98"/>
    </row>
    <row r="45" spans="2:14" x14ac:dyDescent="0.25">
      <c r="B45" s="96"/>
      <c r="C45" s="115"/>
      <c r="D45" s="130"/>
      <c r="E45" s="339"/>
      <c r="F45" s="339"/>
      <c r="G45" s="339"/>
      <c r="H45" s="339"/>
      <c r="I45" s="339"/>
      <c r="J45" s="339"/>
      <c r="K45" s="339"/>
      <c r="L45" s="131"/>
      <c r="M45" s="117"/>
      <c r="N45" s="98"/>
    </row>
    <row r="46" spans="2:14" x14ac:dyDescent="0.25">
      <c r="B46" s="96"/>
      <c r="C46" s="115"/>
      <c r="D46" s="130"/>
      <c r="E46" s="339"/>
      <c r="F46" s="339"/>
      <c r="G46" s="339"/>
      <c r="H46" s="339"/>
      <c r="I46" s="339"/>
      <c r="J46" s="339"/>
      <c r="K46" s="339"/>
      <c r="L46" s="131"/>
      <c r="M46" s="117"/>
      <c r="N46" s="98"/>
    </row>
    <row r="47" spans="2:14" x14ac:dyDescent="0.25">
      <c r="B47" s="96"/>
      <c r="C47" s="115"/>
      <c r="D47" s="130"/>
      <c r="E47" s="340"/>
      <c r="F47" s="340"/>
      <c r="G47" s="340"/>
      <c r="H47" s="340"/>
      <c r="I47" s="340"/>
      <c r="J47" s="340"/>
      <c r="K47" s="340"/>
      <c r="L47" s="131"/>
      <c r="M47" s="117"/>
      <c r="N47" s="98"/>
    </row>
    <row r="48" spans="2:14" x14ac:dyDescent="0.25">
      <c r="B48" s="96"/>
      <c r="C48" s="115"/>
      <c r="D48" s="132"/>
      <c r="E48" s="133"/>
      <c r="F48" s="133"/>
      <c r="G48" s="133"/>
      <c r="H48" s="133"/>
      <c r="I48" s="133"/>
      <c r="J48" s="133"/>
      <c r="K48" s="134"/>
      <c r="L48" s="131"/>
      <c r="M48" s="117"/>
      <c r="N48" s="98"/>
    </row>
    <row r="49" spans="2:14" x14ac:dyDescent="0.25">
      <c r="B49" s="96"/>
      <c r="C49" s="115"/>
      <c r="D49" s="116"/>
      <c r="E49" s="116"/>
      <c r="F49" s="116"/>
      <c r="G49" s="116"/>
      <c r="H49" s="116"/>
      <c r="I49" s="116"/>
      <c r="J49" s="116"/>
      <c r="K49" s="135" t="s">
        <v>237</v>
      </c>
      <c r="L49" s="136">
        <f>SUM(L24:L48)</f>
        <v>0</v>
      </c>
      <c r="M49" s="117"/>
      <c r="N49" s="98"/>
    </row>
    <row r="50" spans="2:14" x14ac:dyDescent="0.25">
      <c r="B50" s="96"/>
      <c r="C50" s="115"/>
      <c r="D50" s="116"/>
      <c r="E50" s="116"/>
      <c r="F50" s="116"/>
      <c r="G50" s="116"/>
      <c r="H50" s="116"/>
      <c r="I50" s="116"/>
      <c r="J50" s="116"/>
      <c r="K50" s="137"/>
      <c r="L50" s="136"/>
      <c r="M50" s="117"/>
      <c r="N50" s="98"/>
    </row>
    <row r="51" spans="2:14" x14ac:dyDescent="0.25">
      <c r="B51" s="96"/>
      <c r="C51" s="115"/>
      <c r="D51" s="138" t="s">
        <v>238</v>
      </c>
      <c r="E51" s="116" t="s">
        <v>239</v>
      </c>
      <c r="F51" s="116"/>
      <c r="G51" s="116"/>
      <c r="H51" s="116"/>
      <c r="I51" s="139"/>
      <c r="J51" s="137" t="s">
        <v>240</v>
      </c>
      <c r="K51" s="140" t="s">
        <v>241</v>
      </c>
      <c r="L51" s="136">
        <f>ROUND(L49*0.05,2)</f>
        <v>0</v>
      </c>
      <c r="M51" s="117"/>
      <c r="N51" s="98"/>
    </row>
    <row r="52" spans="2:14" x14ac:dyDescent="0.25">
      <c r="B52" s="96"/>
      <c r="C52" s="115"/>
      <c r="D52" s="138"/>
      <c r="E52" s="116" t="s">
        <v>242</v>
      </c>
      <c r="F52" s="138" t="s">
        <v>243</v>
      </c>
      <c r="G52" s="116"/>
      <c r="H52" s="116"/>
      <c r="I52" s="139"/>
      <c r="J52" s="116"/>
      <c r="K52" s="140" t="s">
        <v>244</v>
      </c>
      <c r="L52" s="136">
        <f>ROUND(L49*0.09975,2)</f>
        <v>0</v>
      </c>
      <c r="M52" s="117"/>
      <c r="N52" s="98"/>
    </row>
    <row r="53" spans="2:14" x14ac:dyDescent="0.25">
      <c r="B53" s="96"/>
      <c r="C53" s="115"/>
      <c r="D53" s="138">
        <v>2</v>
      </c>
      <c r="E53" s="116" t="s">
        <v>245</v>
      </c>
      <c r="F53" s="116"/>
      <c r="G53" s="116"/>
      <c r="H53" s="116"/>
      <c r="I53" s="116" t="s">
        <v>246</v>
      </c>
      <c r="J53" s="116"/>
      <c r="K53" s="141" t="s">
        <v>3</v>
      </c>
      <c r="L53" s="142">
        <f>SUM(L49:L52)</f>
        <v>0</v>
      </c>
      <c r="M53" s="117"/>
      <c r="N53" s="98"/>
    </row>
    <row r="54" spans="2:14" ht="17.100000000000001" customHeight="1" x14ac:dyDescent="0.25">
      <c r="B54" s="96"/>
      <c r="C54" s="115"/>
      <c r="D54" s="137" t="s">
        <v>17</v>
      </c>
      <c r="E54" s="143"/>
      <c r="F54" s="143"/>
      <c r="G54" s="143"/>
      <c r="H54" s="116"/>
      <c r="I54" s="116" t="s">
        <v>246</v>
      </c>
      <c r="J54" s="116"/>
      <c r="K54" s="116"/>
      <c r="L54" s="116"/>
      <c r="M54" s="117"/>
      <c r="N54" s="98"/>
    </row>
    <row r="55" spans="2:14" x14ac:dyDescent="0.25">
      <c r="B55" s="96"/>
      <c r="C55" s="115"/>
      <c r="D55" s="137" t="s">
        <v>247</v>
      </c>
      <c r="E55" s="144"/>
      <c r="F55" s="144"/>
      <c r="G55" s="144"/>
      <c r="H55" s="145"/>
      <c r="I55" s="116"/>
      <c r="J55" s="146"/>
      <c r="K55" s="147"/>
      <c r="L55" s="148"/>
      <c r="M55" s="117"/>
      <c r="N55" s="98"/>
    </row>
    <row r="56" spans="2:14" x14ac:dyDescent="0.25">
      <c r="B56" s="96"/>
      <c r="C56" s="115"/>
      <c r="D56" s="137"/>
      <c r="E56" s="137" t="s">
        <v>248</v>
      </c>
      <c r="F56" s="149"/>
      <c r="G56" s="149"/>
      <c r="H56" s="116"/>
      <c r="I56" s="116"/>
      <c r="J56" s="150" t="s">
        <v>249</v>
      </c>
      <c r="K56" s="116"/>
      <c r="L56" s="151"/>
      <c r="M56" s="117"/>
      <c r="N56" s="98"/>
    </row>
    <row r="57" spans="2:14" x14ac:dyDescent="0.25">
      <c r="B57" s="96"/>
      <c r="C57" s="115"/>
      <c r="D57" s="116"/>
      <c r="E57" s="116"/>
      <c r="F57" s="116"/>
      <c r="G57" s="116"/>
      <c r="H57" s="116"/>
      <c r="I57" s="116"/>
      <c r="J57" s="152"/>
      <c r="K57" s="143"/>
      <c r="L57" s="153"/>
      <c r="M57" s="117"/>
      <c r="N57" s="98"/>
    </row>
    <row r="58" spans="2:14" x14ac:dyDescent="0.25">
      <c r="B58" s="96"/>
      <c r="C58" s="115"/>
      <c r="D58" s="116"/>
      <c r="E58" s="116"/>
      <c r="F58" s="116"/>
      <c r="G58" s="116"/>
      <c r="H58" s="116"/>
      <c r="I58" s="116"/>
      <c r="J58" s="116"/>
      <c r="K58" s="116"/>
      <c r="L58" s="116"/>
      <c r="M58" s="117"/>
      <c r="N58" s="98"/>
    </row>
    <row r="59" spans="2:14" x14ac:dyDescent="0.25">
      <c r="B59" s="96"/>
      <c r="C59" s="115"/>
      <c r="D59" s="116"/>
      <c r="E59" s="116"/>
      <c r="F59" s="116"/>
      <c r="G59" s="116"/>
      <c r="H59" s="116"/>
      <c r="I59" s="116"/>
      <c r="J59" s="116"/>
      <c r="K59" s="116"/>
      <c r="L59" s="116"/>
      <c r="M59" s="117"/>
      <c r="N59" s="98"/>
    </row>
    <row r="60" spans="2:14" x14ac:dyDescent="0.25">
      <c r="B60" s="96"/>
      <c r="C60" s="115"/>
      <c r="D60" s="116"/>
      <c r="E60" s="116"/>
      <c r="F60" s="116"/>
      <c r="G60" s="116"/>
      <c r="H60" s="116"/>
      <c r="I60" s="116"/>
      <c r="J60" s="116"/>
      <c r="K60" s="116"/>
      <c r="L60" s="116"/>
      <c r="M60" s="117"/>
      <c r="N60" s="98"/>
    </row>
    <row r="61" spans="2:14" x14ac:dyDescent="0.25">
      <c r="B61" s="96"/>
      <c r="C61" s="115"/>
      <c r="D61" s="116"/>
      <c r="E61" s="116"/>
      <c r="F61" s="116"/>
      <c r="G61" s="116"/>
      <c r="H61" s="116"/>
      <c r="I61" s="116"/>
      <c r="J61" s="116"/>
      <c r="K61" s="116"/>
      <c r="L61" s="116"/>
      <c r="M61" s="117"/>
      <c r="N61" s="98"/>
    </row>
    <row r="62" spans="2:14" ht="3" customHeight="1" x14ac:dyDescent="0.25">
      <c r="B62" s="96"/>
      <c r="C62" s="115"/>
      <c r="D62" s="154"/>
      <c r="E62" s="154"/>
      <c r="F62" s="154"/>
      <c r="G62" s="154"/>
      <c r="H62" s="154"/>
      <c r="I62" s="154"/>
      <c r="J62" s="154"/>
      <c r="K62" s="154"/>
      <c r="L62" s="154"/>
      <c r="M62" s="117"/>
      <c r="N62" s="98"/>
    </row>
    <row r="63" spans="2:14" x14ac:dyDescent="0.25">
      <c r="B63" s="96"/>
      <c r="C63" s="115"/>
      <c r="D63" s="116"/>
      <c r="E63" s="116"/>
      <c r="F63" s="116"/>
      <c r="G63" s="116"/>
      <c r="H63" s="116"/>
      <c r="I63" s="116"/>
      <c r="J63" s="116"/>
      <c r="K63" s="116"/>
      <c r="L63" s="116"/>
      <c r="M63" s="117"/>
      <c r="N63" s="98"/>
    </row>
    <row r="64" spans="2:14" x14ac:dyDescent="0.25">
      <c r="B64" s="96"/>
      <c r="C64" s="155"/>
      <c r="D64" s="156"/>
      <c r="E64" s="156"/>
      <c r="F64" s="156"/>
      <c r="G64" s="156"/>
      <c r="H64" s="156"/>
      <c r="I64" s="156"/>
      <c r="J64" s="156"/>
      <c r="K64" s="156"/>
      <c r="L64" s="156"/>
      <c r="M64" s="157"/>
      <c r="N64" s="98"/>
    </row>
    <row r="65" spans="2:14" x14ac:dyDescent="0.25">
      <c r="B65" s="96"/>
      <c r="C65" s="97"/>
      <c r="D65" s="97"/>
      <c r="E65" s="97"/>
      <c r="F65" s="97"/>
      <c r="G65" s="97"/>
      <c r="H65" s="97"/>
      <c r="I65" s="97"/>
      <c r="J65" s="97"/>
      <c r="K65" s="97"/>
      <c r="L65" s="97"/>
      <c r="M65" s="97"/>
      <c r="N65" s="98"/>
    </row>
    <row r="66" spans="2:14" ht="0.9" customHeight="1" x14ac:dyDescent="0.25">
      <c r="B66" s="158"/>
      <c r="C66" s="159"/>
      <c r="D66" s="159"/>
      <c r="E66" s="159"/>
      <c r="F66" s="159"/>
      <c r="G66" s="159"/>
      <c r="H66" s="159"/>
      <c r="I66" s="159"/>
      <c r="J66" s="159"/>
      <c r="K66" s="159"/>
      <c r="L66" s="159"/>
      <c r="M66" s="159"/>
      <c r="N66" s="160"/>
    </row>
    <row r="67" spans="2:14" ht="6" customHeight="1" x14ac:dyDescent="0.25"/>
  </sheetData>
  <sheetProtection selectLockedCells="1" selectUnlockedCells="1"/>
  <mergeCells count="27">
    <mergeCell ref="E47:K47"/>
    <mergeCell ref="E39:K39"/>
    <mergeCell ref="E40:K40"/>
    <mergeCell ref="E41:K41"/>
    <mergeCell ref="E42:K42"/>
    <mergeCell ref="E43:K43"/>
    <mergeCell ref="E44:K44"/>
    <mergeCell ref="E36:K36"/>
    <mergeCell ref="E37:K37"/>
    <mergeCell ref="E38:K38"/>
    <mergeCell ref="E45:K45"/>
    <mergeCell ref="E46:K46"/>
    <mergeCell ref="E31:K31"/>
    <mergeCell ref="E32:K32"/>
    <mergeCell ref="E33:K33"/>
    <mergeCell ref="E34:K34"/>
    <mergeCell ref="E35:K35"/>
    <mergeCell ref="E26:K26"/>
    <mergeCell ref="E27:K27"/>
    <mergeCell ref="E28:K28"/>
    <mergeCell ref="E29:K29"/>
    <mergeCell ref="E30:K30"/>
    <mergeCell ref="K15:L15"/>
    <mergeCell ref="K16:L16"/>
    <mergeCell ref="E23:J23"/>
    <mergeCell ref="E24:K24"/>
    <mergeCell ref="E25:K25"/>
  </mergeCells>
  <printOptions horizontalCentered="1" verticalCentered="1"/>
  <pageMargins left="0.51180555555555551" right="0.51180555555555551" top="0.11805555555555555" bottom="0.51180555555555551" header="0.51180555555555551" footer="0.51180555555555551"/>
  <pageSetup firstPageNumber="0" orientation="portrait" horizontalDpi="300"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5135" r:id="rId3" name="CCL">
              <controlPr defaultSize="0" print="0" autoFill="0" autoLine="0" autoPict="0">
                <anchor>
                  <from>
                    <xdr:col>5</xdr:col>
                    <xdr:colOff>495300</xdr:colOff>
                    <xdr:row>51</xdr:row>
                    <xdr:rowOff>160020</xdr:rowOff>
                  </from>
                  <to>
                    <xdr:col>8</xdr:col>
                    <xdr:colOff>76200</xdr:colOff>
                    <xdr:row>53</xdr:row>
                    <xdr:rowOff>30480</xdr:rowOff>
                  </to>
                </anchor>
              </controlPr>
            </control>
          </mc:Choice>
        </mc:AlternateContent>
        <mc:AlternateContent xmlns:mc="http://schemas.openxmlformats.org/markup-compatibility/2006">
          <mc:Choice Requires="x14">
            <control shapeId="5136" r:id="rId4" name="pd1">
              <controlPr defaultSize="0" autoFill="0" autoLine="0" autoPict="0">
                <anchor moveWithCells="1" sizeWithCells="1">
                  <from>
                    <xdr:col>3</xdr:col>
                    <xdr:colOff>411480</xdr:colOff>
                    <xdr:row>49</xdr:row>
                    <xdr:rowOff>144780</xdr:rowOff>
                  </from>
                  <to>
                    <xdr:col>3</xdr:col>
                    <xdr:colOff>716280</xdr:colOff>
                    <xdr:row>51</xdr:row>
                    <xdr:rowOff>30480</xdr:rowOff>
                  </to>
                </anchor>
              </controlPr>
            </control>
          </mc:Choice>
        </mc:AlternateContent>
        <mc:AlternateContent xmlns:mc="http://schemas.openxmlformats.org/markup-compatibility/2006">
          <mc:Choice Requires="x14">
            <control shapeId="5137" r:id="rId5" name="pd3">
              <controlPr defaultSize="0" autoFill="0" autoLine="0" autoPict="0">
                <anchor moveWithCells="1" sizeWithCells="1">
                  <from>
                    <xdr:col>3</xdr:col>
                    <xdr:colOff>411480</xdr:colOff>
                    <xdr:row>50</xdr:row>
                    <xdr:rowOff>144780</xdr:rowOff>
                  </from>
                  <to>
                    <xdr:col>3</xdr:col>
                    <xdr:colOff>716280</xdr:colOff>
                    <xdr:row>52</xdr:row>
                    <xdr:rowOff>30480</xdr:rowOff>
                  </to>
                </anchor>
              </controlPr>
            </control>
          </mc:Choice>
        </mc:AlternateContent>
        <mc:AlternateContent xmlns:mc="http://schemas.openxmlformats.org/markup-compatibility/2006">
          <mc:Choice Requires="x14">
            <control shapeId="5138" r:id="rId6" name="pd2">
              <controlPr defaultSize="0" autoFill="0" autoLine="0" autoPict="0">
                <anchor moveWithCells="1" sizeWithCells="1">
                  <from>
                    <xdr:col>3</xdr:col>
                    <xdr:colOff>411480</xdr:colOff>
                    <xdr:row>51</xdr:row>
                    <xdr:rowOff>137160</xdr:rowOff>
                  </from>
                  <to>
                    <xdr:col>3</xdr:col>
                    <xdr:colOff>716280</xdr:colOff>
                    <xdr:row>53</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BDC93-E746-4A28-9024-CD0B48DC6622}">
  <sheetPr codeName="Feuil6"/>
  <dimension ref="A1:F36"/>
  <sheetViews>
    <sheetView topLeftCell="A12" zoomScale="120" zoomScaleNormal="120" workbookViewId="0">
      <selection activeCell="H17" sqref="H17"/>
    </sheetView>
  </sheetViews>
  <sheetFormatPr baseColWidth="10" defaultColWidth="11" defaultRowHeight="14.4" x14ac:dyDescent="0.3"/>
  <cols>
    <col min="1" max="1" width="15.88671875" customWidth="1"/>
    <col min="2" max="5" width="14.109375" customWidth="1"/>
  </cols>
  <sheetData>
    <row r="1" spans="1:6" s="161" customFormat="1" ht="25.8" x14ac:dyDescent="0.5">
      <c r="A1" s="161" t="s">
        <v>250</v>
      </c>
    </row>
    <row r="2" spans="1:6" ht="33.75" customHeight="1" x14ac:dyDescent="0.3">
      <c r="A2" t="s">
        <v>251</v>
      </c>
    </row>
    <row r="3" spans="1:6" ht="24" customHeight="1" x14ac:dyDescent="0.3"/>
    <row r="4" spans="1:6" ht="15.6" x14ac:dyDescent="0.3">
      <c r="A4" s="162" t="s">
        <v>189</v>
      </c>
      <c r="B4" s="162">
        <v>2013</v>
      </c>
    </row>
    <row r="7" spans="1:6" s="7" customFormat="1" x14ac:dyDescent="0.3">
      <c r="B7" s="7" t="s">
        <v>237</v>
      </c>
      <c r="C7" s="7" t="s">
        <v>252</v>
      </c>
      <c r="D7" s="7" t="s">
        <v>253</v>
      </c>
      <c r="E7" s="7" t="s">
        <v>3</v>
      </c>
    </row>
    <row r="9" spans="1:6" x14ac:dyDescent="0.3">
      <c r="A9" t="s">
        <v>209</v>
      </c>
      <c r="B9" s="163"/>
      <c r="C9" s="163"/>
      <c r="D9" s="163"/>
      <c r="E9" s="163"/>
    </row>
    <row r="10" spans="1:6" x14ac:dyDescent="0.3">
      <c r="A10" t="s">
        <v>210</v>
      </c>
      <c r="B10" s="163"/>
      <c r="C10" s="163"/>
      <c r="D10" s="163"/>
      <c r="E10" s="163"/>
    </row>
    <row r="11" spans="1:6" x14ac:dyDescent="0.3">
      <c r="A11" t="s">
        <v>211</v>
      </c>
      <c r="B11" s="164"/>
      <c r="C11" s="164"/>
      <c r="D11" s="164"/>
      <c r="E11" s="164"/>
    </row>
    <row r="12" spans="1:6" ht="24" customHeight="1" x14ac:dyDescent="0.3">
      <c r="A12" s="83" t="s">
        <v>254</v>
      </c>
      <c r="B12" s="165">
        <f>SUM(B9:B11)</f>
        <v>0</v>
      </c>
      <c r="C12" s="165">
        <f>SUM(C9:C11)</f>
        <v>0</v>
      </c>
      <c r="D12" s="165">
        <f>SUM(D9:D11)</f>
        <v>0</v>
      </c>
      <c r="E12" s="165">
        <f>SUM(E9:E11)</f>
        <v>0</v>
      </c>
      <c r="F12" s="166"/>
    </row>
    <row r="13" spans="1:6" x14ac:dyDescent="0.3">
      <c r="B13" s="163"/>
      <c r="C13" s="163"/>
      <c r="D13" s="163"/>
      <c r="E13" s="163"/>
    </row>
    <row r="14" spans="1:6" x14ac:dyDescent="0.3">
      <c r="B14" s="163"/>
      <c r="C14" s="163"/>
      <c r="D14" s="163"/>
      <c r="E14" s="163"/>
    </row>
    <row r="15" spans="1:6" x14ac:dyDescent="0.3">
      <c r="A15" t="s">
        <v>212</v>
      </c>
      <c r="B15" s="163"/>
      <c r="C15" s="163"/>
      <c r="D15" s="163"/>
      <c r="E15" s="163"/>
    </row>
    <row r="16" spans="1:6" x14ac:dyDescent="0.3">
      <c r="A16" t="s">
        <v>213</v>
      </c>
      <c r="B16" s="163"/>
      <c r="C16" s="163"/>
      <c r="D16" s="163"/>
      <c r="E16" s="163"/>
    </row>
    <row r="17" spans="1:6" x14ac:dyDescent="0.3">
      <c r="A17" t="s">
        <v>214</v>
      </c>
      <c r="B17" s="164"/>
      <c r="C17" s="164"/>
      <c r="D17" s="164"/>
      <c r="E17" s="164"/>
    </row>
    <row r="18" spans="1:6" ht="24" customHeight="1" x14ac:dyDescent="0.3">
      <c r="A18" s="83" t="s">
        <v>255</v>
      </c>
      <c r="B18" s="165">
        <f>SUM(B15:B17)</f>
        <v>0</v>
      </c>
      <c r="C18" s="165">
        <f>SUM(C15:C17)</f>
        <v>0</v>
      </c>
      <c r="D18" s="165">
        <f>SUM(D15:D17)</f>
        <v>0</v>
      </c>
      <c r="E18" s="165">
        <f>SUM(E15:E17)</f>
        <v>0</v>
      </c>
      <c r="F18" s="166"/>
    </row>
    <row r="19" spans="1:6" x14ac:dyDescent="0.3">
      <c r="B19" s="163"/>
      <c r="C19" s="163"/>
      <c r="D19" s="163"/>
      <c r="E19" s="163"/>
    </row>
    <row r="20" spans="1:6" x14ac:dyDescent="0.3">
      <c r="B20" s="163"/>
      <c r="C20" s="163"/>
      <c r="D20" s="163"/>
      <c r="E20" s="163"/>
    </row>
    <row r="21" spans="1:6" x14ac:dyDescent="0.3">
      <c r="A21" t="s">
        <v>215</v>
      </c>
      <c r="B21" s="163"/>
      <c r="C21" s="163"/>
      <c r="D21" s="163"/>
      <c r="E21" s="163"/>
    </row>
    <row r="22" spans="1:6" x14ac:dyDescent="0.3">
      <c r="A22" t="s">
        <v>216</v>
      </c>
      <c r="B22" s="163"/>
      <c r="C22" s="163"/>
      <c r="D22" s="163"/>
      <c r="E22" s="163"/>
    </row>
    <row r="23" spans="1:6" x14ac:dyDescent="0.3">
      <c r="A23" t="s">
        <v>217</v>
      </c>
      <c r="B23" s="164"/>
      <c r="C23" s="164"/>
      <c r="D23" s="164"/>
      <c r="E23" s="164"/>
    </row>
    <row r="24" spans="1:6" ht="24" customHeight="1" x14ac:dyDescent="0.3">
      <c r="A24" s="83" t="s">
        <v>256</v>
      </c>
      <c r="B24" s="165">
        <f>SUM(B21:B23)</f>
        <v>0</v>
      </c>
      <c r="C24" s="165">
        <f>SUM(C21:C23)</f>
        <v>0</v>
      </c>
      <c r="D24" s="165">
        <f>SUM(D21:D23)</f>
        <v>0</v>
      </c>
      <c r="E24" s="165">
        <f>SUM(E21:E23)</f>
        <v>0</v>
      </c>
      <c r="F24" s="166"/>
    </row>
    <row r="25" spans="1:6" x14ac:dyDescent="0.3">
      <c r="B25" s="163"/>
      <c r="C25" s="163"/>
      <c r="D25" s="163"/>
      <c r="E25" s="163"/>
    </row>
    <row r="26" spans="1:6" x14ac:dyDescent="0.3">
      <c r="B26" s="163"/>
      <c r="C26" s="163"/>
      <c r="D26" s="163"/>
      <c r="E26" s="163"/>
    </row>
    <row r="27" spans="1:6" x14ac:dyDescent="0.3">
      <c r="A27" t="s">
        <v>218</v>
      </c>
      <c r="B27" s="163"/>
      <c r="C27" s="163"/>
      <c r="D27" s="163"/>
      <c r="E27" s="163"/>
    </row>
    <row r="28" spans="1:6" x14ac:dyDescent="0.3">
      <c r="A28" t="s">
        <v>219</v>
      </c>
      <c r="B28" s="163"/>
      <c r="C28" s="163"/>
      <c r="D28" s="163"/>
      <c r="E28" s="163"/>
    </row>
    <row r="29" spans="1:6" x14ac:dyDescent="0.3">
      <c r="A29" t="s">
        <v>220</v>
      </c>
      <c r="B29" s="164"/>
      <c r="C29" s="164"/>
      <c r="D29" s="164"/>
      <c r="E29" s="164"/>
    </row>
    <row r="30" spans="1:6" ht="24" customHeight="1" x14ac:dyDescent="0.3">
      <c r="A30" s="83" t="s">
        <v>257</v>
      </c>
      <c r="B30" s="165">
        <f>SUM(B27:B29)</f>
        <v>0</v>
      </c>
      <c r="C30" s="165">
        <f>SUM(C27:C29)</f>
        <v>0</v>
      </c>
      <c r="D30" s="165">
        <f>SUM(D27:D29)</f>
        <v>0</v>
      </c>
      <c r="E30" s="165">
        <f>SUM(E27:E29)</f>
        <v>0</v>
      </c>
      <c r="F30" s="166"/>
    </row>
    <row r="31" spans="1:6" x14ac:dyDescent="0.3">
      <c r="B31" s="163"/>
      <c r="C31" s="163"/>
      <c r="D31" s="163"/>
      <c r="E31" s="163"/>
    </row>
    <row r="32" spans="1:6" x14ac:dyDescent="0.3">
      <c r="B32" s="163"/>
      <c r="C32" s="163"/>
      <c r="D32" s="163"/>
      <c r="E32" s="163"/>
    </row>
    <row r="33" spans="1:5" x14ac:dyDescent="0.3">
      <c r="B33" s="163"/>
      <c r="C33" s="163"/>
      <c r="D33" s="163"/>
      <c r="E33" s="163"/>
    </row>
    <row r="34" spans="1:5" x14ac:dyDescent="0.3">
      <c r="B34" s="163"/>
      <c r="C34" s="163"/>
      <c r="D34" s="163"/>
      <c r="E34" s="163"/>
    </row>
    <row r="36" spans="1:5" s="83" customFormat="1" x14ac:dyDescent="0.3">
      <c r="A36" s="83" t="s">
        <v>258</v>
      </c>
      <c r="B36" s="166">
        <f>B12+B18+B24+B30</f>
        <v>0</v>
      </c>
      <c r="C36" s="166">
        <f>C12+C18+C24+C30</f>
        <v>0</v>
      </c>
      <c r="D36" s="166">
        <f>D12+D18+D24+D30</f>
        <v>0</v>
      </c>
      <c r="E36" s="166">
        <f>E12+E18+E24+E30</f>
        <v>0</v>
      </c>
    </row>
  </sheetData>
  <sheetProtection selectLockedCells="1" selectUnlockedCells="1"/>
  <pageMargins left="0.7" right="0.7" top="0.75" bottom="0.75"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5C8E0-1727-4BE0-94EA-BD5299277771}">
  <sheetPr codeName="Feuil10"/>
  <dimension ref="A1:F36"/>
  <sheetViews>
    <sheetView zoomScale="120" zoomScaleNormal="120" workbookViewId="0">
      <selection activeCell="A15" sqref="A15"/>
    </sheetView>
  </sheetViews>
  <sheetFormatPr baseColWidth="10" defaultColWidth="11" defaultRowHeight="14.4" x14ac:dyDescent="0.3"/>
  <cols>
    <col min="1" max="1" width="15.88671875" customWidth="1"/>
    <col min="2" max="5" width="14.109375" customWidth="1"/>
  </cols>
  <sheetData>
    <row r="1" spans="1:6" s="161" customFormat="1" ht="25.8" x14ac:dyDescent="0.5">
      <c r="A1" s="161" t="s">
        <v>250</v>
      </c>
    </row>
    <row r="2" spans="1:6" ht="33.75" customHeight="1" x14ac:dyDescent="0.3">
      <c r="A2" t="s">
        <v>259</v>
      </c>
    </row>
    <row r="3" spans="1:6" ht="24" customHeight="1" x14ac:dyDescent="0.3"/>
    <row r="4" spans="1:6" ht="15.6" x14ac:dyDescent="0.3">
      <c r="A4" s="162" t="s">
        <v>189</v>
      </c>
      <c r="B4" s="162">
        <v>2013</v>
      </c>
    </row>
    <row r="7" spans="1:6" s="7" customFormat="1" x14ac:dyDescent="0.3">
      <c r="B7" s="7" t="s">
        <v>237</v>
      </c>
      <c r="C7" s="7" t="s">
        <v>252</v>
      </c>
      <c r="D7" s="7" t="s">
        <v>253</v>
      </c>
      <c r="E7" s="7" t="s">
        <v>3</v>
      </c>
    </row>
    <row r="9" spans="1:6" x14ac:dyDescent="0.3">
      <c r="A9" t="s">
        <v>209</v>
      </c>
      <c r="B9" s="163"/>
      <c r="C9" s="163"/>
      <c r="D9" s="163"/>
      <c r="E9" s="163"/>
    </row>
    <row r="10" spans="1:6" x14ac:dyDescent="0.3">
      <c r="A10" t="s">
        <v>210</v>
      </c>
      <c r="B10" s="163"/>
      <c r="C10" s="163"/>
      <c r="D10" s="163"/>
      <c r="E10" s="163"/>
    </row>
    <row r="11" spans="1:6" x14ac:dyDescent="0.3">
      <c r="A11" t="s">
        <v>211</v>
      </c>
      <c r="B11" s="164"/>
      <c r="C11" s="164"/>
      <c r="D11" s="164"/>
      <c r="E11" s="164"/>
    </row>
    <row r="12" spans="1:6" ht="24" customHeight="1" x14ac:dyDescent="0.3">
      <c r="A12" s="83" t="s">
        <v>254</v>
      </c>
      <c r="B12" s="165">
        <f>SUM(B9:B11)</f>
        <v>0</v>
      </c>
      <c r="C12" s="165">
        <f>SUM(C9:C11)</f>
        <v>0</v>
      </c>
      <c r="D12" s="165">
        <f>SUM(D9:D11)</f>
        <v>0</v>
      </c>
      <c r="E12" s="165">
        <f>SUM(E9:E11)</f>
        <v>0</v>
      </c>
      <c r="F12" s="166"/>
    </row>
    <row r="13" spans="1:6" x14ac:dyDescent="0.3">
      <c r="B13" s="163"/>
      <c r="C13" s="163"/>
      <c r="D13" s="163"/>
      <c r="E13" s="163"/>
    </row>
    <row r="14" spans="1:6" x14ac:dyDescent="0.3">
      <c r="B14" s="163"/>
      <c r="C14" s="163"/>
      <c r="D14" s="163"/>
      <c r="E14" s="163"/>
    </row>
    <row r="15" spans="1:6" x14ac:dyDescent="0.3">
      <c r="A15" t="s">
        <v>212</v>
      </c>
      <c r="B15" s="163"/>
      <c r="C15" s="163"/>
      <c r="D15" s="163"/>
      <c r="E15" s="163"/>
    </row>
    <row r="16" spans="1:6" x14ac:dyDescent="0.3">
      <c r="A16" t="s">
        <v>213</v>
      </c>
      <c r="B16" s="163"/>
      <c r="C16" s="163"/>
      <c r="D16" s="163"/>
      <c r="E16" s="163"/>
    </row>
    <row r="17" spans="1:6" x14ac:dyDescent="0.3">
      <c r="A17" t="s">
        <v>214</v>
      </c>
      <c r="B17" s="164"/>
      <c r="C17" s="164"/>
      <c r="D17" s="164"/>
      <c r="E17" s="164"/>
    </row>
    <row r="18" spans="1:6" ht="24" customHeight="1" x14ac:dyDescent="0.3">
      <c r="A18" s="83" t="s">
        <v>255</v>
      </c>
      <c r="B18" s="165">
        <f>SUM(B15:B17)</f>
        <v>0</v>
      </c>
      <c r="C18" s="165">
        <f>SUM(C15:C17)</f>
        <v>0</v>
      </c>
      <c r="D18" s="165">
        <f>SUM(D15:D17)</f>
        <v>0</v>
      </c>
      <c r="E18" s="165">
        <f>SUM(E15:E17)</f>
        <v>0</v>
      </c>
      <c r="F18" s="166"/>
    </row>
    <row r="19" spans="1:6" x14ac:dyDescent="0.3">
      <c r="B19" s="163"/>
      <c r="C19" s="163"/>
      <c r="D19" s="163"/>
      <c r="E19" s="163"/>
    </row>
    <row r="20" spans="1:6" x14ac:dyDescent="0.3">
      <c r="B20" s="163"/>
      <c r="C20" s="163"/>
      <c r="D20" s="163"/>
      <c r="E20" s="163"/>
    </row>
    <row r="21" spans="1:6" x14ac:dyDescent="0.3">
      <c r="A21" t="s">
        <v>215</v>
      </c>
      <c r="B21" s="163"/>
      <c r="C21" s="163"/>
      <c r="D21" s="163"/>
      <c r="E21" s="163"/>
    </row>
    <row r="22" spans="1:6" x14ac:dyDescent="0.3">
      <c r="A22" t="s">
        <v>216</v>
      </c>
      <c r="B22" s="163"/>
      <c r="C22" s="163"/>
      <c r="D22" s="163"/>
      <c r="E22" s="163"/>
    </row>
    <row r="23" spans="1:6" x14ac:dyDescent="0.3">
      <c r="A23" t="s">
        <v>217</v>
      </c>
      <c r="B23" s="164"/>
      <c r="C23" s="164"/>
      <c r="D23" s="164"/>
      <c r="E23" s="164"/>
    </row>
    <row r="24" spans="1:6" ht="24" customHeight="1" x14ac:dyDescent="0.3">
      <c r="A24" s="83" t="s">
        <v>256</v>
      </c>
      <c r="B24" s="165">
        <f>SUM(B21:B23)</f>
        <v>0</v>
      </c>
      <c r="C24" s="165">
        <f>SUM(C21:C23)</f>
        <v>0</v>
      </c>
      <c r="D24" s="165">
        <f>SUM(D21:D23)</f>
        <v>0</v>
      </c>
      <c r="E24" s="165">
        <f>SUM(E21:E23)</f>
        <v>0</v>
      </c>
      <c r="F24" s="166"/>
    </row>
    <row r="25" spans="1:6" x14ac:dyDescent="0.3">
      <c r="B25" s="163"/>
      <c r="C25" s="163"/>
      <c r="D25" s="163"/>
      <c r="E25" s="163"/>
    </row>
    <row r="26" spans="1:6" x14ac:dyDescent="0.3">
      <c r="B26" s="163"/>
      <c r="C26" s="163"/>
      <c r="D26" s="163"/>
      <c r="E26" s="163"/>
    </row>
    <row r="27" spans="1:6" x14ac:dyDescent="0.3">
      <c r="A27" t="s">
        <v>218</v>
      </c>
      <c r="B27" s="163"/>
      <c r="C27" s="163"/>
      <c r="D27" s="163"/>
      <c r="E27" s="163"/>
    </row>
    <row r="28" spans="1:6" x14ac:dyDescent="0.3">
      <c r="A28" t="s">
        <v>219</v>
      </c>
      <c r="B28" s="163"/>
      <c r="C28" s="163"/>
      <c r="D28" s="163"/>
      <c r="E28" s="163"/>
    </row>
    <row r="29" spans="1:6" x14ac:dyDescent="0.3">
      <c r="A29" t="s">
        <v>220</v>
      </c>
      <c r="B29" s="164"/>
      <c r="C29" s="164"/>
      <c r="D29" s="164"/>
      <c r="E29" s="164"/>
    </row>
    <row r="30" spans="1:6" ht="24" customHeight="1" x14ac:dyDescent="0.3">
      <c r="A30" s="83" t="s">
        <v>257</v>
      </c>
      <c r="B30" s="165">
        <f>SUM(B27:B29)</f>
        <v>0</v>
      </c>
      <c r="C30" s="165">
        <f>SUM(C27:C29)</f>
        <v>0</v>
      </c>
      <c r="D30" s="165">
        <f>SUM(D27:D29)</f>
        <v>0</v>
      </c>
      <c r="E30" s="165">
        <f>SUM(E27:E29)</f>
        <v>0</v>
      </c>
      <c r="F30" s="166"/>
    </row>
    <row r="31" spans="1:6" x14ac:dyDescent="0.3">
      <c r="B31" s="163"/>
      <c r="C31" s="163"/>
      <c r="D31" s="163"/>
      <c r="E31" s="163"/>
    </row>
    <row r="32" spans="1:6" x14ac:dyDescent="0.3">
      <c r="B32" s="163"/>
      <c r="C32" s="163"/>
      <c r="D32" s="163"/>
      <c r="E32" s="163"/>
    </row>
    <row r="33" spans="1:5" x14ac:dyDescent="0.3">
      <c r="B33" s="163"/>
      <c r="C33" s="163"/>
      <c r="D33" s="163"/>
      <c r="E33" s="163"/>
    </row>
    <row r="34" spans="1:5" x14ac:dyDescent="0.3">
      <c r="B34" s="163"/>
      <c r="C34" s="163"/>
      <c r="D34" s="163"/>
      <c r="E34" s="163"/>
    </row>
    <row r="36" spans="1:5" s="83" customFormat="1" x14ac:dyDescent="0.3">
      <c r="A36" s="83" t="s">
        <v>258</v>
      </c>
      <c r="B36" s="166">
        <f>B12+B18+B24+B30</f>
        <v>0</v>
      </c>
      <c r="C36" s="166">
        <f>C12+C18+C24+C30</f>
        <v>0</v>
      </c>
      <c r="D36" s="166">
        <f>D12+D18+D24+D30</f>
        <v>0</v>
      </c>
      <c r="E36" s="166">
        <f>E12+E18+E24+E30</f>
        <v>0</v>
      </c>
    </row>
  </sheetData>
  <sheetProtection selectLockedCells="1" selectUnlockedCells="1"/>
  <pageMargins left="0.7" right="0.7" top="0.75" bottom="0.75" header="0.51180555555555551" footer="0.51180555555555551"/>
  <pageSetup paperSize="9" firstPageNumber="0" orientation="portrait" horizontalDpi="300" verticalDpi="30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09FFC-33D6-4201-ABB5-33A0400E364B}">
  <sheetPr codeName="Tabelle2"/>
  <dimension ref="A1:E25"/>
  <sheetViews>
    <sheetView topLeftCell="A4" zoomScale="120" zoomScaleNormal="120" workbookViewId="0">
      <selection activeCell="A13" sqref="A13"/>
    </sheetView>
  </sheetViews>
  <sheetFormatPr baseColWidth="10" defaultColWidth="11" defaultRowHeight="14.4" x14ac:dyDescent="0.3"/>
  <cols>
    <col min="1" max="1" width="16" customWidth="1"/>
    <col min="2" max="5" width="14.6640625" customWidth="1"/>
  </cols>
  <sheetData>
    <row r="1" spans="1:5" s="161" customFormat="1" ht="25.8" x14ac:dyDescent="0.5">
      <c r="A1" s="161" t="s">
        <v>260</v>
      </c>
    </row>
    <row r="4" spans="1:5" x14ac:dyDescent="0.3">
      <c r="A4" t="s">
        <v>17</v>
      </c>
      <c r="E4" s="167" t="s">
        <v>224</v>
      </c>
    </row>
    <row r="5" spans="1:5" x14ac:dyDescent="0.3">
      <c r="A5" t="s">
        <v>18</v>
      </c>
    </row>
    <row r="6" spans="1:5" x14ac:dyDescent="0.3">
      <c r="A6" t="s">
        <v>19</v>
      </c>
    </row>
    <row r="7" spans="1:5" x14ac:dyDescent="0.3">
      <c r="A7" t="s">
        <v>22</v>
      </c>
    </row>
    <row r="10" spans="1:5" ht="15.6" x14ac:dyDescent="0.3">
      <c r="A10" s="162" t="s">
        <v>189</v>
      </c>
      <c r="B10" s="162"/>
    </row>
    <row r="11" spans="1:5" ht="33" customHeight="1" x14ac:dyDescent="0.3">
      <c r="B11" s="3" t="s">
        <v>237</v>
      </c>
      <c r="C11" s="3" t="s">
        <v>252</v>
      </c>
      <c r="D11" s="3" t="s">
        <v>253</v>
      </c>
      <c r="E11" s="2" t="s">
        <v>3</v>
      </c>
    </row>
    <row r="12" spans="1:5" ht="7.5" customHeight="1" x14ac:dyDescent="0.3"/>
    <row r="13" spans="1:5" ht="16.5" customHeight="1" x14ac:dyDescent="0.3">
      <c r="A13" t="s">
        <v>209</v>
      </c>
      <c r="B13" s="168"/>
      <c r="C13" s="169"/>
      <c r="D13" s="169"/>
      <c r="E13" s="170"/>
    </row>
    <row r="14" spans="1:5" ht="16.5" customHeight="1" x14ac:dyDescent="0.3">
      <c r="A14" t="s">
        <v>210</v>
      </c>
      <c r="B14" s="171"/>
      <c r="C14" s="172"/>
      <c r="D14" s="172"/>
      <c r="E14" s="173"/>
    </row>
    <row r="15" spans="1:5" ht="16.5" customHeight="1" x14ac:dyDescent="0.3">
      <c r="A15" t="s">
        <v>211</v>
      </c>
      <c r="B15" s="171"/>
      <c r="C15" s="172"/>
      <c r="D15" s="172"/>
      <c r="E15" s="173"/>
    </row>
    <row r="16" spans="1:5" ht="16.5" customHeight="1" x14ac:dyDescent="0.3">
      <c r="A16" t="s">
        <v>212</v>
      </c>
      <c r="B16" s="171"/>
      <c r="C16" s="172"/>
      <c r="D16" s="172"/>
      <c r="E16" s="173"/>
    </row>
    <row r="17" spans="1:5" ht="16.5" customHeight="1" x14ac:dyDescent="0.3">
      <c r="A17" t="s">
        <v>213</v>
      </c>
      <c r="B17" s="171"/>
      <c r="C17" s="172"/>
      <c r="D17" s="172"/>
      <c r="E17" s="173"/>
    </row>
    <row r="18" spans="1:5" ht="16.5" customHeight="1" x14ac:dyDescent="0.3">
      <c r="A18" t="s">
        <v>214</v>
      </c>
      <c r="B18" s="171"/>
      <c r="C18" s="172"/>
      <c r="D18" s="172"/>
      <c r="E18" s="173"/>
    </row>
    <row r="19" spans="1:5" ht="16.5" customHeight="1" x14ac:dyDescent="0.3">
      <c r="A19" t="s">
        <v>215</v>
      </c>
      <c r="B19" s="171"/>
      <c r="C19" s="172"/>
      <c r="D19" s="172"/>
      <c r="E19" s="173"/>
    </row>
    <row r="20" spans="1:5" ht="16.5" customHeight="1" x14ac:dyDescent="0.3">
      <c r="A20" t="s">
        <v>216</v>
      </c>
      <c r="B20" s="171"/>
      <c r="C20" s="172"/>
      <c r="D20" s="172"/>
      <c r="E20" s="173"/>
    </row>
    <row r="21" spans="1:5" ht="16.5" customHeight="1" x14ac:dyDescent="0.3">
      <c r="A21" t="s">
        <v>217</v>
      </c>
      <c r="B21" s="171"/>
      <c r="C21" s="172"/>
      <c r="D21" s="172"/>
      <c r="E21" s="173"/>
    </row>
    <row r="22" spans="1:5" ht="16.5" customHeight="1" x14ac:dyDescent="0.3">
      <c r="A22" t="s">
        <v>218</v>
      </c>
      <c r="B22" s="171"/>
      <c r="C22" s="172"/>
      <c r="D22" s="172"/>
      <c r="E22" s="173"/>
    </row>
    <row r="23" spans="1:5" ht="16.5" customHeight="1" x14ac:dyDescent="0.3">
      <c r="A23" t="s">
        <v>219</v>
      </c>
      <c r="B23" s="171"/>
      <c r="C23" s="172"/>
      <c r="D23" s="172"/>
      <c r="E23" s="173"/>
    </row>
    <row r="24" spans="1:5" ht="16.5" customHeight="1" x14ac:dyDescent="0.3">
      <c r="A24" t="s">
        <v>220</v>
      </c>
      <c r="B24" s="174"/>
      <c r="C24" s="175"/>
      <c r="D24" s="175"/>
      <c r="E24" s="176"/>
    </row>
    <row r="25" spans="1:5" ht="25.5" customHeight="1" x14ac:dyDescent="0.3">
      <c r="A25" s="83" t="s">
        <v>3</v>
      </c>
      <c r="B25" s="177">
        <f>SUM(B13:B24)</f>
        <v>0</v>
      </c>
      <c r="C25" s="178">
        <f>SUM(C13:C24)</f>
        <v>0</v>
      </c>
      <c r="D25" s="178">
        <f>SUM(D13:D24)</f>
        <v>0</v>
      </c>
      <c r="E25" s="179">
        <f>SUM(E13:E24)</f>
        <v>0</v>
      </c>
    </row>
  </sheetData>
  <sheetProtection selectLockedCells="1" selectUnlockedCells="1"/>
  <pageMargins left="0.7" right="0.7" top="0.78749999999999998" bottom="0.78749999999999998" header="0.51180555555555551" footer="0.51180555555555551"/>
  <pageSetup paperSize="9" firstPageNumber="0" orientation="portrait" horizontalDpi="300" verticalDpi="30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26085-C927-4EC4-8866-39297A6D1C94}">
  <sheetPr codeName="Feuil7"/>
  <dimension ref="A1:AF49"/>
  <sheetViews>
    <sheetView topLeftCell="A17" zoomScale="120" zoomScaleNormal="120" workbookViewId="0">
      <selection activeCell="T18" sqref="T18"/>
    </sheetView>
  </sheetViews>
  <sheetFormatPr baseColWidth="10" defaultColWidth="9.109375" defaultRowHeight="13.8" x14ac:dyDescent="0.3"/>
  <cols>
    <col min="1" max="1" width="1.88671875" style="180" customWidth="1"/>
    <col min="2" max="2" width="10.109375" style="180" customWidth="1"/>
    <col min="3" max="6" width="9.109375" style="180"/>
    <col min="7" max="7" width="9.6640625" style="180" customWidth="1"/>
    <col min="8" max="8" width="9.109375" style="180"/>
    <col min="9" max="9" width="8.109375" style="180" customWidth="1"/>
    <col min="10" max="10" width="13" style="180" customWidth="1"/>
    <col min="11" max="11" width="6.44140625" style="181" customWidth="1"/>
    <col min="12" max="12" width="22.88671875" style="181" customWidth="1"/>
    <col min="13" max="15" width="11.5546875" style="181" customWidth="1"/>
    <col min="16" max="16" width="11.109375" style="181" customWidth="1"/>
    <col min="17" max="18" width="9.109375" style="181"/>
    <col min="19" max="19" width="22.88671875" style="181" customWidth="1"/>
    <col min="20" max="22" width="11.5546875" style="181" customWidth="1"/>
    <col min="23" max="32" width="9.109375" style="181"/>
    <col min="33" max="16384" width="9.109375" style="180"/>
  </cols>
  <sheetData>
    <row r="1" spans="1:28" s="180" customFormat="1" ht="6" customHeight="1" x14ac:dyDescent="0.3">
      <c r="A1" s="182"/>
      <c r="B1" s="182"/>
      <c r="C1" s="182"/>
      <c r="D1" s="182"/>
      <c r="E1" s="182"/>
      <c r="F1" s="182"/>
      <c r="G1" s="182"/>
      <c r="H1" s="182"/>
      <c r="I1" s="182"/>
      <c r="J1" s="182"/>
      <c r="K1" s="181"/>
      <c r="L1" s="181"/>
      <c r="M1" s="181"/>
      <c r="N1" s="181"/>
      <c r="O1" s="181"/>
      <c r="P1" s="181"/>
      <c r="S1" s="181"/>
      <c r="T1" s="181"/>
      <c r="U1" s="181"/>
      <c r="V1" s="181"/>
    </row>
    <row r="2" spans="1:28" s="180" customFormat="1" ht="6.75" customHeight="1" x14ac:dyDescent="0.3">
      <c r="A2" s="182"/>
      <c r="B2" s="182"/>
      <c r="C2" s="182"/>
      <c r="D2" s="182"/>
      <c r="E2" s="182"/>
      <c r="F2" s="182"/>
      <c r="G2" s="182"/>
      <c r="H2" s="182"/>
      <c r="I2" s="182"/>
      <c r="J2" s="182"/>
      <c r="K2" s="181"/>
      <c r="L2" s="181"/>
      <c r="M2" s="181"/>
      <c r="N2" s="181"/>
      <c r="O2" s="181"/>
      <c r="P2" s="181"/>
      <c r="S2" s="181"/>
      <c r="T2" s="181"/>
      <c r="U2" s="181"/>
      <c r="V2" s="181"/>
    </row>
    <row r="3" spans="1:28" s="180" customFormat="1" ht="27.75" customHeight="1" x14ac:dyDescent="0.3">
      <c r="A3" s="182"/>
      <c r="B3" s="183" t="s">
        <v>261</v>
      </c>
      <c r="C3" s="184"/>
      <c r="D3" s="184"/>
      <c r="E3" s="184"/>
      <c r="F3" s="184"/>
      <c r="G3" s="185" t="s">
        <v>262</v>
      </c>
      <c r="H3" s="184"/>
      <c r="I3" s="184"/>
      <c r="J3" s="186"/>
      <c r="K3" s="181"/>
      <c r="L3" s="187" t="s">
        <v>263</v>
      </c>
      <c r="M3" s="181"/>
      <c r="N3" s="181"/>
      <c r="O3" s="181"/>
      <c r="P3" s="181"/>
      <c r="S3" s="187" t="s">
        <v>264</v>
      </c>
      <c r="T3" s="181"/>
      <c r="U3" s="181"/>
      <c r="V3" s="181"/>
    </row>
    <row r="4" spans="1:28" s="180" customFormat="1" ht="7.5" customHeight="1" x14ac:dyDescent="0.3">
      <c r="A4" s="182"/>
      <c r="B4" s="188"/>
      <c r="C4" s="189"/>
      <c r="D4" s="189"/>
      <c r="E4" s="189"/>
      <c r="F4" s="190"/>
      <c r="G4" s="191"/>
      <c r="H4" s="189"/>
      <c r="I4" s="189"/>
      <c r="J4" s="192"/>
      <c r="K4" s="181"/>
      <c r="L4" s="181"/>
      <c r="M4" s="181"/>
      <c r="N4" s="181"/>
      <c r="O4" s="181"/>
      <c r="P4" s="181"/>
      <c r="S4" s="181"/>
      <c r="T4" s="181"/>
      <c r="U4" s="181"/>
      <c r="V4" s="181"/>
    </row>
    <row r="5" spans="1:28" s="180" customFormat="1" x14ac:dyDescent="0.3">
      <c r="A5" s="182"/>
      <c r="B5" s="193" t="s">
        <v>265</v>
      </c>
      <c r="C5" s="194"/>
      <c r="D5" s="194"/>
      <c r="E5" s="195"/>
      <c r="F5" s="190"/>
      <c r="G5" s="193"/>
      <c r="H5" s="194" t="s">
        <v>266</v>
      </c>
      <c r="I5" s="196"/>
      <c r="J5" s="197">
        <v>1</v>
      </c>
      <c r="K5" s="181"/>
      <c r="L5" s="198" t="str">
        <f>B5</f>
        <v>Titre_Prénom_Nom</v>
      </c>
      <c r="M5" s="181"/>
      <c r="N5" s="181" t="s">
        <v>266</v>
      </c>
      <c r="O5" s="199">
        <f>J5</f>
        <v>1</v>
      </c>
      <c r="P5" s="181"/>
      <c r="S5" s="198" t="str">
        <f>L5</f>
        <v>Titre_Prénom_Nom</v>
      </c>
      <c r="T5" s="181"/>
      <c r="U5" s="181" t="str">
        <f>N5</f>
        <v>Période</v>
      </c>
      <c r="V5" s="199">
        <f>O5</f>
        <v>1</v>
      </c>
    </row>
    <row r="6" spans="1:28" s="180" customFormat="1" x14ac:dyDescent="0.3">
      <c r="A6" s="182"/>
      <c r="B6" s="193" t="s">
        <v>18</v>
      </c>
      <c r="C6" s="194"/>
      <c r="D6" s="194"/>
      <c r="E6" s="195"/>
      <c r="F6" s="190"/>
      <c r="G6" s="194"/>
      <c r="H6" s="194"/>
      <c r="I6" s="196"/>
      <c r="J6" s="197">
        <v>1</v>
      </c>
      <c r="K6" s="181"/>
      <c r="L6" s="198" t="str">
        <f>B6</f>
        <v>Adresse</v>
      </c>
      <c r="M6" s="181"/>
      <c r="N6" s="181"/>
      <c r="O6" s="199">
        <f>J6</f>
        <v>1</v>
      </c>
      <c r="P6" s="181"/>
      <c r="S6" s="198" t="str">
        <f>L6</f>
        <v>Adresse</v>
      </c>
      <c r="T6" s="181"/>
      <c r="U6" s="181"/>
      <c r="V6" s="199">
        <f>O6</f>
        <v>1</v>
      </c>
    </row>
    <row r="7" spans="1:28" s="180" customFormat="1" x14ac:dyDescent="0.3">
      <c r="A7" s="182"/>
      <c r="B7" s="193" t="s">
        <v>19</v>
      </c>
      <c r="C7" s="194"/>
      <c r="D7" s="194"/>
      <c r="E7" s="195"/>
      <c r="F7" s="190"/>
      <c r="G7" s="194"/>
      <c r="H7" s="194"/>
      <c r="I7" s="194"/>
      <c r="J7" s="200"/>
      <c r="K7" s="181"/>
      <c r="L7" s="198" t="str">
        <f>B7</f>
        <v>Ville</v>
      </c>
      <c r="M7" s="181"/>
      <c r="N7" s="181"/>
      <c r="O7" s="181"/>
      <c r="P7" s="181"/>
      <c r="S7" s="198" t="str">
        <f>L7</f>
        <v>Ville</v>
      </c>
      <c r="T7" s="181"/>
      <c r="U7" s="181"/>
      <c r="V7" s="181"/>
    </row>
    <row r="8" spans="1:28" s="180" customFormat="1" ht="4.5" customHeight="1" x14ac:dyDescent="0.3">
      <c r="A8" s="182"/>
      <c r="B8" s="201"/>
      <c r="C8" s="202"/>
      <c r="D8" s="202"/>
      <c r="E8" s="203"/>
      <c r="F8" s="204"/>
      <c r="G8" s="202"/>
      <c r="H8" s="202"/>
      <c r="I8" s="202"/>
      <c r="J8" s="205"/>
      <c r="K8" s="181"/>
      <c r="L8" s="181"/>
      <c r="M8" s="181"/>
      <c r="N8" s="181"/>
      <c r="O8" s="181"/>
      <c r="P8" s="181"/>
      <c r="S8" s="181"/>
      <c r="T8" s="181"/>
      <c r="U8" s="181"/>
      <c r="V8" s="181"/>
    </row>
    <row r="9" spans="1:28" s="180" customFormat="1" x14ac:dyDescent="0.3">
      <c r="A9" s="182"/>
      <c r="F9" s="189"/>
      <c r="G9" s="191"/>
      <c r="H9" s="189"/>
      <c r="I9" s="189"/>
      <c r="J9" s="189"/>
      <c r="K9" s="181"/>
      <c r="L9" s="181"/>
      <c r="M9" s="181"/>
      <c r="N9" s="181"/>
      <c r="O9" s="181"/>
      <c r="P9" s="181"/>
      <c r="S9" s="181"/>
      <c r="T9" s="181"/>
      <c r="U9" s="181"/>
      <c r="V9" s="181"/>
      <c r="AA9" s="180" t="s">
        <v>267</v>
      </c>
    </row>
    <row r="10" spans="1:28" s="180" customFormat="1" x14ac:dyDescent="0.3">
      <c r="A10" s="182"/>
      <c r="B10" s="189"/>
      <c r="C10" s="189"/>
      <c r="D10" s="189"/>
      <c r="E10" s="189"/>
      <c r="F10" s="189"/>
      <c r="G10" s="189"/>
      <c r="H10" s="189"/>
      <c r="I10" s="189"/>
      <c r="J10" s="189"/>
      <c r="K10" s="181"/>
      <c r="L10" s="206" t="s">
        <v>224</v>
      </c>
      <c r="M10" s="181"/>
      <c r="N10" s="181"/>
      <c r="O10" s="181"/>
      <c r="P10" s="181"/>
      <c r="S10" s="181"/>
      <c r="T10" s="181"/>
      <c r="U10" s="181"/>
      <c r="V10" s="181"/>
      <c r="AA10" s="207" t="s">
        <v>56</v>
      </c>
      <c r="AB10" s="208"/>
    </row>
    <row r="11" spans="1:28" s="180" customFormat="1" x14ac:dyDescent="0.3">
      <c r="A11" s="182"/>
      <c r="B11" s="209"/>
      <c r="C11" s="210"/>
      <c r="D11" s="210"/>
      <c r="E11" s="210"/>
      <c r="F11" s="210"/>
      <c r="G11" s="210"/>
      <c r="H11" s="210"/>
      <c r="I11" s="210"/>
      <c r="J11" s="211"/>
      <c r="K11" s="181"/>
      <c r="L11" s="198"/>
      <c r="M11" s="181"/>
      <c r="N11" s="181"/>
      <c r="S11" s="198"/>
      <c r="T11" s="181"/>
      <c r="U11" s="181"/>
      <c r="AA11" s="207" t="s">
        <v>67</v>
      </c>
      <c r="AB11" s="208"/>
    </row>
    <row r="12" spans="1:28" s="180" customFormat="1" x14ac:dyDescent="0.3">
      <c r="A12" s="182"/>
      <c r="B12" s="212" t="s">
        <v>268</v>
      </c>
      <c r="C12" s="341" t="s">
        <v>269</v>
      </c>
      <c r="D12" s="341"/>
      <c r="E12" s="341"/>
      <c r="F12" s="341"/>
      <c r="G12" s="341"/>
      <c r="H12" s="213"/>
      <c r="I12" s="214"/>
      <c r="J12" s="215" t="s">
        <v>270</v>
      </c>
      <c r="K12" s="181"/>
      <c r="AA12" s="207" t="s">
        <v>76</v>
      </c>
      <c r="AB12" s="208"/>
    </row>
    <row r="13" spans="1:28" s="180" customFormat="1" x14ac:dyDescent="0.3">
      <c r="A13" s="182"/>
      <c r="B13" s="216"/>
      <c r="C13" s="342"/>
      <c r="D13" s="342"/>
      <c r="E13" s="342"/>
      <c r="F13" s="342"/>
      <c r="G13" s="342"/>
      <c r="H13" s="342"/>
      <c r="I13" s="342"/>
      <c r="J13" s="217"/>
      <c r="K13" s="181"/>
      <c r="M13" s="181" t="s">
        <v>271</v>
      </c>
      <c r="N13" s="181"/>
      <c r="O13" s="180" t="s">
        <v>272</v>
      </c>
      <c r="T13" s="181" t="s">
        <v>271</v>
      </c>
      <c r="U13" s="181"/>
      <c r="V13" s="180" t="str">
        <f>O13</f>
        <v>Récapitulatif depuis</v>
      </c>
    </row>
    <row r="14" spans="1:28" s="180" customFormat="1" x14ac:dyDescent="0.3">
      <c r="A14" s="182"/>
      <c r="I14" s="218" t="s">
        <v>3</v>
      </c>
      <c r="J14" s="219"/>
      <c r="K14" s="181"/>
      <c r="L14" s="181"/>
      <c r="M14" s="181" t="s">
        <v>273</v>
      </c>
      <c r="N14" s="181"/>
      <c r="O14" s="180" t="s">
        <v>274</v>
      </c>
      <c r="S14" s="181"/>
      <c r="T14" s="181" t="s">
        <v>273</v>
      </c>
      <c r="U14" s="181"/>
      <c r="V14" s="180" t="str">
        <f>O14</f>
        <v>le début de l'année</v>
      </c>
    </row>
    <row r="15" spans="1:28" s="180" customFormat="1" x14ac:dyDescent="0.3">
      <c r="A15" s="182"/>
      <c r="J15" s="220"/>
      <c r="K15" s="181"/>
      <c r="L15" s="181"/>
      <c r="S15" s="181"/>
    </row>
    <row r="16" spans="1:28" s="180" customFormat="1" x14ac:dyDescent="0.3">
      <c r="A16" s="182"/>
      <c r="J16" s="220"/>
      <c r="K16" s="181"/>
      <c r="L16" s="181" t="s">
        <v>275</v>
      </c>
      <c r="M16" s="221"/>
      <c r="O16" s="221"/>
      <c r="S16" s="198" t="s">
        <v>276</v>
      </c>
      <c r="T16" s="222">
        <f>M19</f>
        <v>0</v>
      </c>
      <c r="V16" s="222">
        <f>O19</f>
        <v>0</v>
      </c>
      <c r="AA16" s="180" t="s">
        <v>277</v>
      </c>
    </row>
    <row r="17" spans="1:28" s="180" customFormat="1" x14ac:dyDescent="0.3">
      <c r="A17" s="182"/>
      <c r="J17" s="220"/>
      <c r="K17" s="181"/>
      <c r="L17" s="181" t="s">
        <v>278</v>
      </c>
      <c r="M17" s="223"/>
      <c r="N17" s="224"/>
      <c r="O17" s="223"/>
      <c r="P17" s="225"/>
      <c r="S17" s="181" t="s">
        <v>279</v>
      </c>
      <c r="T17" s="226">
        <f>IF(ROUND((T16*1.64%)*1.4,2)+AB34&gt;=AB27,AB27-AB34,ROUND((T16*1.64%)*1.4,2))</f>
        <v>0</v>
      </c>
      <c r="V17" s="226"/>
      <c r="W17" s="180" t="str">
        <f>IF(V17=0,"",IF(V17=AB27,"Maximum atteint",""))</f>
        <v/>
      </c>
      <c r="AA17" s="207" t="s">
        <v>56</v>
      </c>
      <c r="AB17" s="208"/>
    </row>
    <row r="18" spans="1:28" s="180" customFormat="1" x14ac:dyDescent="0.3">
      <c r="A18" s="182"/>
      <c r="J18" s="220"/>
      <c r="K18" s="181"/>
      <c r="L18" s="181" t="s">
        <v>280</v>
      </c>
      <c r="M18" s="227"/>
      <c r="O18" s="227"/>
      <c r="P18" s="225"/>
      <c r="S18" s="181" t="s">
        <v>67</v>
      </c>
      <c r="T18" s="226">
        <f>IF(ROUND(MAX(0,(T16-166.89)*6.4%),2)+AB35&gt;=AB28,AB28-AB35,ROUND(MAX(0,(T16-166.89)*6.4%),2))</f>
        <v>0</v>
      </c>
      <c r="V18" s="226"/>
      <c r="W18" s="180" t="str">
        <f>IF(V18=0,"",IF(V18=AB28,"Maximum atteint",""))</f>
        <v/>
      </c>
      <c r="AA18" s="207" t="s">
        <v>67</v>
      </c>
      <c r="AB18" s="208"/>
    </row>
    <row r="19" spans="1:28" s="180" customFormat="1" x14ac:dyDescent="0.3">
      <c r="A19" s="182"/>
      <c r="J19" s="220"/>
      <c r="K19" s="181"/>
      <c r="L19" s="198" t="s">
        <v>276</v>
      </c>
      <c r="M19" s="228">
        <f>SUM(M16:M18)</f>
        <v>0</v>
      </c>
      <c r="O19" s="228"/>
      <c r="P19" s="225"/>
      <c r="S19" s="181" t="s">
        <v>76</v>
      </c>
      <c r="T19" s="226">
        <f>IF(ROUND(T16*0.692%,2)+AB36&gt;=AB29,AB29-AB36,ROUND(T16*0.692%,2))</f>
        <v>0</v>
      </c>
      <c r="V19" s="226"/>
      <c r="W19" s="180" t="str">
        <f>IF(V19=0,"",IF(V19=AB29,"Maximum atteint",""))</f>
        <v/>
      </c>
      <c r="AA19" s="207" t="s">
        <v>76</v>
      </c>
      <c r="AB19" s="208"/>
    </row>
    <row r="20" spans="1:28" s="180" customFormat="1" x14ac:dyDescent="0.3">
      <c r="A20" s="182"/>
      <c r="J20" s="220"/>
      <c r="K20" s="181"/>
      <c r="L20" s="181" t="s">
        <v>279</v>
      </c>
      <c r="M20" s="229">
        <f>IF(ROUND(M19*1.64%,2)+AB17&gt;=AB10,AB10-AB17,ROUND(M19*1.64%,2))</f>
        <v>0</v>
      </c>
      <c r="O20" s="229"/>
      <c r="P20" s="180" t="str">
        <f>IF(O20=0,"",IF(O20=AB10,"Maximum atteint",""))</f>
        <v/>
      </c>
      <c r="S20" s="181" t="s">
        <v>281</v>
      </c>
      <c r="T20" s="226">
        <f>ROUND(T16*1.65%,2)</f>
        <v>0</v>
      </c>
      <c r="V20" s="226"/>
    </row>
    <row r="21" spans="1:28" s="180" customFormat="1" x14ac:dyDescent="0.3">
      <c r="A21" s="182"/>
      <c r="J21" s="220"/>
      <c r="K21" s="181"/>
      <c r="L21" s="181" t="s">
        <v>67</v>
      </c>
      <c r="M21" s="230">
        <f>IF(ROUND(MAX(0,(M19-166.89)*6.4%),2)+AB18&gt;=AB11,AB11-AB18,ROUND(MAX(0,(M19-166.89)*6.4%),2))</f>
        <v>0</v>
      </c>
      <c r="O21" s="230"/>
      <c r="P21" s="180" t="str">
        <f>IF(O21=0,"",IF(O21=AB11,"Maximum atteint",""))</f>
        <v/>
      </c>
      <c r="S21" s="181" t="s">
        <v>282</v>
      </c>
      <c r="T21" s="226">
        <f>ROUND(T16*2.19%,2)</f>
        <v>0</v>
      </c>
      <c r="V21" s="226"/>
    </row>
    <row r="22" spans="1:28" s="180" customFormat="1" x14ac:dyDescent="0.3">
      <c r="A22" s="182"/>
      <c r="J22" s="220"/>
      <c r="K22" s="181"/>
      <c r="L22" s="181" t="s">
        <v>76</v>
      </c>
      <c r="M22" s="230">
        <f>IF(ROUND(M19*0.494%,2)+AB19&gt;=AB12,AB12-AB19,ROUND(M19*0.494%,2))</f>
        <v>0</v>
      </c>
      <c r="O22" s="230"/>
      <c r="P22" s="180" t="str">
        <f>IF(O22=0,"",IF(O22=AB12,"Maximum atteint",""))</f>
        <v/>
      </c>
      <c r="S22" s="181" t="s">
        <v>86</v>
      </c>
      <c r="T22" s="226">
        <f>IF(ROUND(T16*0.06%,2)+AB37&gt;=AB30,AB30-AB37,ROUND(T16*0.06%,2))</f>
        <v>0</v>
      </c>
      <c r="V22" s="226"/>
      <c r="W22" s="180" t="str">
        <f>IF(V22=0,"",IF(V22=AB30,"Maximum atteint",""))</f>
        <v/>
      </c>
    </row>
    <row r="23" spans="1:28" s="180" customFormat="1" x14ac:dyDescent="0.3">
      <c r="A23" s="182"/>
      <c r="J23" s="220"/>
      <c r="K23" s="181"/>
      <c r="L23" s="181" t="s">
        <v>283</v>
      </c>
      <c r="M23" s="230"/>
      <c r="O23" s="230"/>
      <c r="S23" s="180" t="s">
        <v>284</v>
      </c>
      <c r="T23" s="231"/>
      <c r="V23" s="231"/>
    </row>
    <row r="24" spans="1:28" s="180" customFormat="1" x14ac:dyDescent="0.3">
      <c r="J24" s="220"/>
      <c r="K24" s="181"/>
      <c r="L24" s="181" t="s">
        <v>285</v>
      </c>
      <c r="M24" s="230"/>
      <c r="O24" s="230"/>
      <c r="S24" s="181" t="s">
        <v>286</v>
      </c>
      <c r="T24" s="226"/>
      <c r="V24" s="226"/>
    </row>
    <row r="25" spans="1:28" s="180" customFormat="1" x14ac:dyDescent="0.3">
      <c r="J25" s="220"/>
      <c r="K25" s="181"/>
      <c r="L25" s="181" t="s">
        <v>287</v>
      </c>
      <c r="M25" s="230"/>
      <c r="O25" s="230"/>
      <c r="S25" s="181" t="s">
        <v>288</v>
      </c>
      <c r="T25" s="232">
        <f>SUM(T17:T24)</f>
        <v>0</v>
      </c>
      <c r="V25" s="232"/>
    </row>
    <row r="26" spans="1:28" s="180" customFormat="1" x14ac:dyDescent="0.3">
      <c r="J26" s="220"/>
      <c r="K26" s="181"/>
      <c r="L26" s="181" t="s">
        <v>289</v>
      </c>
      <c r="M26" s="233"/>
      <c r="O26" s="233"/>
      <c r="AA26" s="180" t="s">
        <v>290</v>
      </c>
    </row>
    <row r="27" spans="1:28" s="180" customFormat="1" x14ac:dyDescent="0.3">
      <c r="J27" s="220"/>
      <c r="K27" s="181"/>
      <c r="L27" s="180" t="s">
        <v>291</v>
      </c>
      <c r="M27" s="233"/>
      <c r="O27" s="233"/>
      <c r="S27" s="198"/>
      <c r="T27" s="234"/>
      <c r="V27" s="234"/>
      <c r="AA27" s="207" t="s">
        <v>56</v>
      </c>
    </row>
    <row r="28" spans="1:28" s="180" customFormat="1" x14ac:dyDescent="0.3">
      <c r="J28" s="220"/>
      <c r="K28" s="181"/>
      <c r="L28" s="180" t="s">
        <v>292</v>
      </c>
      <c r="M28" s="233"/>
      <c r="O28" s="233"/>
      <c r="S28" s="181"/>
      <c r="T28" s="235"/>
      <c r="V28" s="235"/>
      <c r="AA28" s="207" t="s">
        <v>67</v>
      </c>
    </row>
    <row r="29" spans="1:28" s="180" customFormat="1" x14ac:dyDescent="0.3">
      <c r="J29" s="220"/>
      <c r="K29" s="181"/>
      <c r="L29" s="181" t="s">
        <v>288</v>
      </c>
      <c r="M29" s="236">
        <f>SUM(M20:M28)</f>
        <v>0</v>
      </c>
      <c r="O29" s="236"/>
      <c r="S29" s="181" t="s">
        <v>293</v>
      </c>
      <c r="T29" s="226">
        <f>ROUND((M16+M17)*4%,2)</f>
        <v>0</v>
      </c>
      <c r="V29" s="226"/>
      <c r="AA29" s="207" t="s">
        <v>76</v>
      </c>
    </row>
    <row r="30" spans="1:28" s="180" customFormat="1" x14ac:dyDescent="0.3">
      <c r="J30" s="220"/>
      <c r="K30" s="181"/>
      <c r="L30" s="198" t="s">
        <v>294</v>
      </c>
      <c r="M30" s="237">
        <f>M19-M29</f>
        <v>0</v>
      </c>
      <c r="O30" s="237"/>
      <c r="V30" s="235"/>
      <c r="AA30" s="180" t="s">
        <v>86</v>
      </c>
    </row>
    <row r="31" spans="1:28" x14ac:dyDescent="0.3">
      <c r="J31" s="220"/>
      <c r="L31" s="181" t="s">
        <v>295</v>
      </c>
      <c r="M31" s="236"/>
      <c r="N31" s="180"/>
      <c r="O31" s="236"/>
      <c r="S31" s="180"/>
      <c r="T31" s="180"/>
      <c r="U31" s="180"/>
      <c r="V31" s="180"/>
      <c r="AA31" s="180"/>
    </row>
    <row r="32" spans="1:28" x14ac:dyDescent="0.3">
      <c r="J32" s="220"/>
      <c r="L32" s="198" t="s">
        <v>296</v>
      </c>
      <c r="M32" s="237">
        <f>M30-M31</f>
        <v>0</v>
      </c>
      <c r="N32" s="180"/>
      <c r="O32" s="237"/>
      <c r="S32" s="198"/>
      <c r="T32" s="234"/>
      <c r="U32" s="180"/>
      <c r="V32" s="234"/>
      <c r="AA32" s="180"/>
    </row>
    <row r="33" spans="1:27" s="180" customFormat="1" x14ac:dyDescent="0.3">
      <c r="A33" s="182"/>
      <c r="J33" s="220"/>
      <c r="AA33" s="180" t="s">
        <v>297</v>
      </c>
    </row>
    <row r="34" spans="1:27" s="180" customFormat="1" x14ac:dyDescent="0.3">
      <c r="A34" s="182"/>
      <c r="J34" s="220"/>
      <c r="L34" s="181"/>
      <c r="M34" s="181"/>
      <c r="O34" s="235"/>
      <c r="AA34" s="207" t="s">
        <v>56</v>
      </c>
    </row>
    <row r="35" spans="1:27" x14ac:dyDescent="0.3">
      <c r="J35" s="220"/>
      <c r="L35" s="180"/>
      <c r="M35" s="180"/>
      <c r="N35" s="180"/>
      <c r="O35" s="180"/>
      <c r="AA35" s="207" t="s">
        <v>67</v>
      </c>
    </row>
    <row r="36" spans="1:27" x14ac:dyDescent="0.3">
      <c r="J36" s="220"/>
      <c r="L36" s="180"/>
      <c r="M36" s="180"/>
      <c r="N36" s="180"/>
      <c r="O36" s="180"/>
      <c r="AA36" s="207" t="s">
        <v>76</v>
      </c>
    </row>
    <row r="37" spans="1:27" x14ac:dyDescent="0.3">
      <c r="J37" s="220"/>
      <c r="L37" s="181" t="str">
        <f>S29</f>
        <v>Vacances accumulées 4%</v>
      </c>
      <c r="M37" s="226">
        <f>T29</f>
        <v>0</v>
      </c>
      <c r="N37" s="180"/>
      <c r="O37" s="226">
        <f>V29</f>
        <v>0</v>
      </c>
      <c r="AA37" s="181" t="s">
        <v>86</v>
      </c>
    </row>
    <row r="38" spans="1:27" x14ac:dyDescent="0.3">
      <c r="J38" s="220"/>
    </row>
    <row r="39" spans="1:27" x14ac:dyDescent="0.3">
      <c r="J39" s="220"/>
      <c r="AA39" s="181" t="s">
        <v>298</v>
      </c>
    </row>
    <row r="40" spans="1:27" x14ac:dyDescent="0.3">
      <c r="J40" s="220"/>
    </row>
    <row r="41" spans="1:27" x14ac:dyDescent="0.3">
      <c r="J41" s="220"/>
    </row>
    <row r="42" spans="1:27" x14ac:dyDescent="0.3">
      <c r="J42" s="220"/>
      <c r="AA42" s="181" t="s">
        <v>299</v>
      </c>
    </row>
    <row r="43" spans="1:27" x14ac:dyDescent="0.3">
      <c r="J43" s="220"/>
    </row>
    <row r="44" spans="1:27" x14ac:dyDescent="0.3">
      <c r="J44" s="220"/>
    </row>
    <row r="45" spans="1:27" x14ac:dyDescent="0.3">
      <c r="J45" s="220"/>
    </row>
    <row r="46" spans="1:27" x14ac:dyDescent="0.3">
      <c r="J46" s="220"/>
    </row>
    <row r="47" spans="1:27" x14ac:dyDescent="0.3">
      <c r="J47" s="220"/>
    </row>
    <row r="48" spans="1:27" x14ac:dyDescent="0.3">
      <c r="J48" s="220"/>
    </row>
    <row r="49" spans="10:10" x14ac:dyDescent="0.3">
      <c r="J49" s="220"/>
    </row>
  </sheetData>
  <sheetProtection selectLockedCells="1" selectUnlockedCells="1"/>
  <mergeCells count="2">
    <mergeCell ref="C12:G12"/>
    <mergeCell ref="C13:I13"/>
  </mergeCells>
  <printOptions horizontalCentered="1"/>
  <pageMargins left="0.54027777777777775" right="0.4" top="0.43333333333333335" bottom="0.39374999999999999" header="0.51180555555555551" footer="0.51180555555555551"/>
  <pageSetup firstPageNumber="0" orientation="portrait" horizontalDpi="300" verticalDpi="300"/>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6623A-4679-48F4-9BD6-93D4162688E8}">
  <sheetPr codeName="Feuil26"/>
  <dimension ref="A1:AH44"/>
  <sheetViews>
    <sheetView topLeftCell="A19" zoomScale="120" zoomScaleNormal="120" workbookViewId="0">
      <selection activeCell="B37" sqref="B37"/>
    </sheetView>
  </sheetViews>
  <sheetFormatPr baseColWidth="10" defaultColWidth="9.109375" defaultRowHeight="14.4" x14ac:dyDescent="0.3"/>
  <cols>
    <col min="1" max="1" width="1.88671875" customWidth="1"/>
    <col min="2" max="2" width="10.109375" customWidth="1"/>
    <col min="3" max="3" width="1.6640625" customWidth="1"/>
    <col min="4" max="4" width="9.33203125" customWidth="1"/>
    <col min="5" max="13" width="8.33203125" customWidth="1"/>
    <col min="14" max="17" width="9.33203125" customWidth="1"/>
    <col min="18" max="19" width="2.33203125" customWidth="1"/>
    <col min="21" max="21" width="3.109375" customWidth="1"/>
    <col min="22" max="31" width="8" customWidth="1"/>
  </cols>
  <sheetData>
    <row r="1" spans="1:34" ht="3.75" customHeight="1" x14ac:dyDescent="0.3">
      <c r="A1" s="182"/>
      <c r="B1" s="182"/>
      <c r="C1" s="182"/>
      <c r="D1" s="182"/>
      <c r="E1" s="182"/>
      <c r="F1" s="182"/>
      <c r="G1" s="182"/>
      <c r="H1" s="182"/>
      <c r="I1" s="182"/>
      <c r="J1" s="182"/>
      <c r="U1" s="182"/>
    </row>
    <row r="2" spans="1:34" ht="3.75" customHeight="1" x14ac:dyDescent="0.3">
      <c r="A2" s="182"/>
      <c r="B2" s="182"/>
      <c r="C2" s="182"/>
      <c r="D2" s="182"/>
      <c r="E2" s="182"/>
      <c r="F2" s="182"/>
      <c r="G2" s="182"/>
      <c r="H2" s="182"/>
      <c r="I2" s="182"/>
      <c r="J2" s="182"/>
      <c r="U2" s="182"/>
    </row>
    <row r="3" spans="1:34" s="238" customFormat="1" ht="18" customHeight="1" x14ac:dyDescent="0.3">
      <c r="B3" s="238" t="s">
        <v>300</v>
      </c>
      <c r="T3" s="239" t="s">
        <v>301</v>
      </c>
    </row>
    <row r="4" spans="1:34" ht="7.5" customHeight="1" x14ac:dyDescent="0.3">
      <c r="A4" s="182"/>
      <c r="B4" s="240"/>
      <c r="C4" s="182"/>
      <c r="D4" s="182"/>
      <c r="E4" s="182"/>
      <c r="F4" s="182"/>
      <c r="G4" s="240"/>
      <c r="H4" s="182"/>
      <c r="I4" s="182"/>
      <c r="J4" s="182"/>
    </row>
    <row r="5" spans="1:34" s="83" customFormat="1" x14ac:dyDescent="0.3">
      <c r="A5" s="240"/>
      <c r="B5" s="241" t="s">
        <v>265</v>
      </c>
      <c r="C5" s="242"/>
      <c r="D5" s="242"/>
      <c r="E5" s="243"/>
      <c r="F5" s="240"/>
      <c r="G5" s="241"/>
      <c r="H5" s="242" t="s">
        <v>266</v>
      </c>
      <c r="I5" s="244"/>
      <c r="J5" s="245" t="s">
        <v>189</v>
      </c>
      <c r="L5" s="167" t="s">
        <v>224</v>
      </c>
      <c r="T5" s="83" t="str">
        <f>B5</f>
        <v>Titre_Prénom_Nom</v>
      </c>
      <c r="X5" s="83" t="str">
        <f>H5</f>
        <v>Période</v>
      </c>
      <c r="Z5" s="246" t="str">
        <f>J5</f>
        <v>Année</v>
      </c>
    </row>
    <row r="6" spans="1:34" s="83" customFormat="1" x14ac:dyDescent="0.3">
      <c r="A6" s="240"/>
      <c r="B6" s="241" t="s">
        <v>18</v>
      </c>
      <c r="C6" s="242"/>
      <c r="D6" s="242"/>
      <c r="E6" s="243"/>
      <c r="F6" s="240"/>
      <c r="G6" s="242"/>
      <c r="H6" s="242"/>
      <c r="I6" s="244"/>
      <c r="J6" s="247"/>
      <c r="T6" s="83" t="str">
        <f>B6</f>
        <v>Adresse</v>
      </c>
    </row>
    <row r="7" spans="1:34" s="83" customFormat="1" x14ac:dyDescent="0.3">
      <c r="A7" s="240"/>
      <c r="B7" s="241" t="s">
        <v>19</v>
      </c>
      <c r="C7" s="242"/>
      <c r="D7" s="242"/>
      <c r="E7" s="243"/>
      <c r="F7" s="240"/>
      <c r="G7" s="242"/>
      <c r="H7" s="242"/>
      <c r="I7" s="242"/>
      <c r="J7" s="242"/>
      <c r="T7" s="83" t="str">
        <f>B7</f>
        <v>Ville</v>
      </c>
    </row>
    <row r="8" spans="1:34" ht="4.5" customHeight="1" x14ac:dyDescent="0.3">
      <c r="A8" s="182"/>
      <c r="B8" s="248"/>
      <c r="C8" s="248"/>
      <c r="D8" s="248"/>
      <c r="E8" s="249"/>
      <c r="F8" s="182"/>
      <c r="G8" s="248"/>
      <c r="H8" s="248"/>
      <c r="I8" s="248"/>
      <c r="J8" s="248"/>
      <c r="U8" s="248"/>
    </row>
    <row r="9" spans="1:34" ht="4.5" customHeight="1" x14ac:dyDescent="0.3"/>
    <row r="10" spans="1:34" ht="4.5" customHeight="1" x14ac:dyDescent="0.3"/>
    <row r="11" spans="1:34" s="83" customFormat="1" ht="15.75" customHeight="1" x14ac:dyDescent="0.3"/>
    <row r="12" spans="1:34" s="250" customFormat="1" ht="71.25" customHeight="1" x14ac:dyDescent="0.3">
      <c r="D12" s="251" t="s">
        <v>276</v>
      </c>
      <c r="E12" s="252" t="s">
        <v>56</v>
      </c>
      <c r="F12" s="252" t="s">
        <v>67</v>
      </c>
      <c r="G12" s="252" t="s">
        <v>76</v>
      </c>
      <c r="H12" s="252" t="s">
        <v>283</v>
      </c>
      <c r="I12" s="252" t="s">
        <v>285</v>
      </c>
      <c r="J12" s="252" t="s">
        <v>302</v>
      </c>
      <c r="K12" s="252" t="s">
        <v>303</v>
      </c>
      <c r="L12" s="252" t="s">
        <v>291</v>
      </c>
      <c r="M12" s="252" t="s">
        <v>292</v>
      </c>
      <c r="N12" s="252" t="s">
        <v>304</v>
      </c>
      <c r="O12" s="253" t="s">
        <v>294</v>
      </c>
      <c r="P12" s="252" t="s">
        <v>305</v>
      </c>
      <c r="Q12" s="254" t="s">
        <v>296</v>
      </c>
      <c r="R12" s="255"/>
      <c r="S12" s="255"/>
      <c r="T12" s="255"/>
      <c r="U12" s="255"/>
      <c r="V12" s="251" t="s">
        <v>275</v>
      </c>
      <c r="W12" s="252" t="s">
        <v>278</v>
      </c>
      <c r="X12" s="252" t="s">
        <v>280</v>
      </c>
      <c r="Y12" s="252" t="s">
        <v>56</v>
      </c>
      <c r="Z12" s="252" t="s">
        <v>67</v>
      </c>
      <c r="AA12" s="252" t="s">
        <v>76</v>
      </c>
      <c r="AB12" s="252" t="s">
        <v>281</v>
      </c>
      <c r="AC12" s="252" t="s">
        <v>282</v>
      </c>
      <c r="AD12" s="252" t="s">
        <v>86</v>
      </c>
      <c r="AE12" s="252" t="s">
        <v>284</v>
      </c>
      <c r="AF12" s="252" t="s">
        <v>286</v>
      </c>
      <c r="AG12" s="254" t="s">
        <v>306</v>
      </c>
      <c r="AH12" s="256" t="s">
        <v>307</v>
      </c>
    </row>
    <row r="13" spans="1:34" s="257" customFormat="1" ht="12" x14ac:dyDescent="0.25">
      <c r="K13" s="258"/>
      <c r="L13" s="258"/>
      <c r="M13" s="258"/>
      <c r="Q13" s="258"/>
      <c r="AF13" s="258"/>
    </row>
    <row r="14" spans="1:34" s="257" customFormat="1" ht="12" x14ac:dyDescent="0.25">
      <c r="B14" s="259" t="s">
        <v>308</v>
      </c>
      <c r="C14" s="260"/>
      <c r="D14" s="261"/>
      <c r="E14" s="262"/>
      <c r="F14" s="262"/>
      <c r="G14" s="263"/>
      <c r="H14" s="263"/>
      <c r="I14" s="263"/>
      <c r="J14" s="263"/>
      <c r="K14" s="264"/>
      <c r="L14" s="264"/>
      <c r="M14" s="264"/>
      <c r="N14" s="262"/>
      <c r="O14" s="262"/>
      <c r="P14" s="262"/>
      <c r="Q14" s="265"/>
      <c r="T14" s="259" t="str">
        <f t="shared" ref="T14:T39" si="0">B14</f>
        <v>Paye 1</v>
      </c>
      <c r="U14" s="260"/>
      <c r="V14" s="261"/>
      <c r="W14" s="262"/>
      <c r="X14" s="262"/>
      <c r="Y14" s="263"/>
      <c r="Z14" s="263"/>
      <c r="AA14" s="263"/>
      <c r="AB14" s="263"/>
      <c r="AC14" s="264"/>
      <c r="AD14" s="262"/>
      <c r="AE14" s="262"/>
      <c r="AF14" s="262"/>
      <c r="AG14" s="265"/>
      <c r="AH14" s="266"/>
    </row>
    <row r="15" spans="1:34" s="257" customFormat="1" ht="12" x14ac:dyDescent="0.25">
      <c r="B15" s="267" t="s">
        <v>309</v>
      </c>
      <c r="C15" s="268"/>
      <c r="D15" s="269"/>
      <c r="E15" s="270"/>
      <c r="F15" s="270"/>
      <c r="G15" s="271"/>
      <c r="H15" s="271"/>
      <c r="I15" s="271"/>
      <c r="J15" s="271"/>
      <c r="K15" s="272"/>
      <c r="L15" s="272"/>
      <c r="M15" s="272"/>
      <c r="N15" s="270"/>
      <c r="O15" s="270"/>
      <c r="P15" s="270"/>
      <c r="Q15" s="273"/>
      <c r="T15" s="267" t="str">
        <f t="shared" si="0"/>
        <v>Paye 2</v>
      </c>
      <c r="U15" s="268"/>
      <c r="V15" s="269"/>
      <c r="W15" s="270"/>
      <c r="X15" s="270"/>
      <c r="Y15" s="271"/>
      <c r="Z15" s="271"/>
      <c r="AA15" s="271"/>
      <c r="AB15" s="271"/>
      <c r="AC15" s="272"/>
      <c r="AD15" s="270"/>
      <c r="AE15" s="270"/>
      <c r="AF15" s="270"/>
      <c r="AG15" s="273"/>
      <c r="AH15" s="274"/>
    </row>
    <row r="16" spans="1:34" s="257" customFormat="1" ht="12" x14ac:dyDescent="0.25">
      <c r="B16" s="267" t="s">
        <v>310</v>
      </c>
      <c r="C16" s="268"/>
      <c r="D16" s="269"/>
      <c r="E16" s="270"/>
      <c r="F16" s="270"/>
      <c r="G16" s="271"/>
      <c r="H16" s="271"/>
      <c r="I16" s="271"/>
      <c r="J16" s="271"/>
      <c r="K16" s="272"/>
      <c r="L16" s="272"/>
      <c r="M16" s="272"/>
      <c r="N16" s="270"/>
      <c r="O16" s="270"/>
      <c r="P16" s="270"/>
      <c r="Q16" s="273"/>
      <c r="T16" s="267" t="str">
        <f t="shared" si="0"/>
        <v>Paye 3</v>
      </c>
      <c r="U16" s="268"/>
      <c r="V16" s="269"/>
      <c r="W16" s="270"/>
      <c r="X16" s="270"/>
      <c r="Y16" s="271"/>
      <c r="Z16" s="271"/>
      <c r="AA16" s="271"/>
      <c r="AB16" s="271"/>
      <c r="AC16" s="272"/>
      <c r="AD16" s="270"/>
      <c r="AE16" s="270"/>
      <c r="AF16" s="270"/>
      <c r="AG16" s="273"/>
      <c r="AH16" s="274"/>
    </row>
    <row r="17" spans="2:34" s="257" customFormat="1" ht="12" x14ac:dyDescent="0.25">
      <c r="B17" s="259" t="s">
        <v>311</v>
      </c>
      <c r="C17" s="268"/>
      <c r="D17" s="269"/>
      <c r="E17" s="270"/>
      <c r="F17" s="270"/>
      <c r="G17" s="271"/>
      <c r="H17" s="271"/>
      <c r="I17" s="271"/>
      <c r="J17" s="271"/>
      <c r="K17" s="272"/>
      <c r="L17" s="272"/>
      <c r="M17" s="272"/>
      <c r="N17" s="270"/>
      <c r="O17" s="270"/>
      <c r="P17" s="270"/>
      <c r="Q17" s="273"/>
      <c r="T17" s="267" t="str">
        <f t="shared" si="0"/>
        <v>Paye 4</v>
      </c>
      <c r="U17" s="268"/>
      <c r="V17" s="269"/>
      <c r="W17" s="270"/>
      <c r="X17" s="270"/>
      <c r="Y17" s="271"/>
      <c r="Z17" s="271"/>
      <c r="AA17" s="271"/>
      <c r="AB17" s="271"/>
      <c r="AC17" s="272"/>
      <c r="AD17" s="270"/>
      <c r="AE17" s="270"/>
      <c r="AF17" s="270"/>
      <c r="AG17" s="273"/>
      <c r="AH17" s="274"/>
    </row>
    <row r="18" spans="2:34" s="257" customFormat="1" ht="12" x14ac:dyDescent="0.25">
      <c r="B18" s="267" t="s">
        <v>312</v>
      </c>
      <c r="C18" s="268"/>
      <c r="D18" s="269"/>
      <c r="E18" s="270"/>
      <c r="F18" s="270"/>
      <c r="G18" s="271"/>
      <c r="H18" s="271"/>
      <c r="I18" s="271"/>
      <c r="J18" s="271"/>
      <c r="K18" s="272"/>
      <c r="L18" s="272"/>
      <c r="M18" s="272"/>
      <c r="N18" s="270"/>
      <c r="O18" s="270"/>
      <c r="P18" s="270"/>
      <c r="Q18" s="273"/>
      <c r="T18" s="267" t="str">
        <f t="shared" si="0"/>
        <v>Paye 5</v>
      </c>
      <c r="U18" s="268"/>
      <c r="V18" s="269"/>
      <c r="W18" s="270"/>
      <c r="X18" s="270"/>
      <c r="Y18" s="271"/>
      <c r="Z18" s="271"/>
      <c r="AA18" s="271"/>
      <c r="AB18" s="271"/>
      <c r="AC18" s="272"/>
      <c r="AD18" s="270"/>
      <c r="AE18" s="270"/>
      <c r="AF18" s="270"/>
      <c r="AG18" s="273"/>
      <c r="AH18" s="274"/>
    </row>
    <row r="19" spans="2:34" s="257" customFormat="1" ht="12" x14ac:dyDescent="0.25">
      <c r="B19" s="267" t="s">
        <v>313</v>
      </c>
      <c r="C19" s="268"/>
      <c r="D19" s="269"/>
      <c r="E19" s="270"/>
      <c r="F19" s="270"/>
      <c r="G19" s="271"/>
      <c r="H19" s="271"/>
      <c r="I19" s="271"/>
      <c r="J19" s="271"/>
      <c r="K19" s="272"/>
      <c r="L19" s="272"/>
      <c r="M19" s="272"/>
      <c r="N19" s="270"/>
      <c r="O19" s="270"/>
      <c r="P19" s="270"/>
      <c r="Q19" s="273"/>
      <c r="T19" s="267" t="str">
        <f t="shared" si="0"/>
        <v>Paye 6</v>
      </c>
      <c r="U19" s="268"/>
      <c r="V19" s="269"/>
      <c r="W19" s="270"/>
      <c r="X19" s="270"/>
      <c r="Y19" s="271"/>
      <c r="Z19" s="271"/>
      <c r="AA19" s="271"/>
      <c r="AB19" s="271"/>
      <c r="AC19" s="272"/>
      <c r="AD19" s="270"/>
      <c r="AE19" s="270"/>
      <c r="AF19" s="270"/>
      <c r="AG19" s="273"/>
      <c r="AH19" s="274"/>
    </row>
    <row r="20" spans="2:34" s="257" customFormat="1" ht="12" x14ac:dyDescent="0.25">
      <c r="B20" s="259" t="s">
        <v>314</v>
      </c>
      <c r="C20" s="268"/>
      <c r="D20" s="269"/>
      <c r="E20" s="270"/>
      <c r="F20" s="270"/>
      <c r="G20" s="271"/>
      <c r="H20" s="271"/>
      <c r="I20" s="271"/>
      <c r="J20" s="271"/>
      <c r="K20" s="272"/>
      <c r="L20" s="272"/>
      <c r="M20" s="272"/>
      <c r="N20" s="270"/>
      <c r="O20" s="270"/>
      <c r="P20" s="270"/>
      <c r="Q20" s="273"/>
      <c r="T20" s="267" t="str">
        <f t="shared" si="0"/>
        <v>Paye 7</v>
      </c>
      <c r="U20" s="268"/>
      <c r="V20" s="269"/>
      <c r="W20" s="270"/>
      <c r="X20" s="270"/>
      <c r="Y20" s="271"/>
      <c r="Z20" s="271"/>
      <c r="AA20" s="271"/>
      <c r="AB20" s="271"/>
      <c r="AC20" s="272"/>
      <c r="AD20" s="270"/>
      <c r="AE20" s="270"/>
      <c r="AF20" s="270"/>
      <c r="AG20" s="273"/>
      <c r="AH20" s="274"/>
    </row>
    <row r="21" spans="2:34" s="257" customFormat="1" ht="12" x14ac:dyDescent="0.25">
      <c r="B21" s="267" t="s">
        <v>315</v>
      </c>
      <c r="C21" s="268"/>
      <c r="D21" s="269"/>
      <c r="E21" s="270"/>
      <c r="F21" s="270"/>
      <c r="G21" s="271"/>
      <c r="H21" s="271"/>
      <c r="I21" s="271"/>
      <c r="J21" s="271"/>
      <c r="K21" s="272"/>
      <c r="L21" s="272"/>
      <c r="M21" s="272"/>
      <c r="N21" s="270"/>
      <c r="O21" s="270"/>
      <c r="P21" s="270"/>
      <c r="Q21" s="273"/>
      <c r="T21" s="267" t="str">
        <f t="shared" si="0"/>
        <v>Paye 8</v>
      </c>
      <c r="U21" s="268"/>
      <c r="V21" s="269"/>
      <c r="W21" s="270"/>
      <c r="X21" s="270"/>
      <c r="Y21" s="271"/>
      <c r="Z21" s="271"/>
      <c r="AA21" s="271"/>
      <c r="AB21" s="271"/>
      <c r="AC21" s="272"/>
      <c r="AD21" s="270"/>
      <c r="AE21" s="270"/>
      <c r="AF21" s="270"/>
      <c r="AG21" s="273"/>
      <c r="AH21" s="274"/>
    </row>
    <row r="22" spans="2:34" s="257" customFormat="1" ht="12" x14ac:dyDescent="0.25">
      <c r="B22" s="267" t="s">
        <v>316</v>
      </c>
      <c r="C22" s="268"/>
      <c r="D22" s="269"/>
      <c r="E22" s="270"/>
      <c r="F22" s="270"/>
      <c r="G22" s="271"/>
      <c r="H22" s="271"/>
      <c r="I22" s="271"/>
      <c r="J22" s="271"/>
      <c r="K22" s="272"/>
      <c r="L22" s="272"/>
      <c r="M22" s="272"/>
      <c r="N22" s="270"/>
      <c r="O22" s="270"/>
      <c r="P22" s="270"/>
      <c r="Q22" s="273"/>
      <c r="T22" s="267" t="str">
        <f t="shared" si="0"/>
        <v>Paye 9</v>
      </c>
      <c r="U22" s="268"/>
      <c r="V22" s="269"/>
      <c r="W22" s="270"/>
      <c r="X22" s="270"/>
      <c r="Y22" s="271"/>
      <c r="Z22" s="271"/>
      <c r="AA22" s="271"/>
      <c r="AB22" s="271"/>
      <c r="AC22" s="272"/>
      <c r="AD22" s="270"/>
      <c r="AE22" s="270"/>
      <c r="AF22" s="270"/>
      <c r="AG22" s="273"/>
      <c r="AH22" s="274"/>
    </row>
    <row r="23" spans="2:34" s="257" customFormat="1" ht="12" x14ac:dyDescent="0.25">
      <c r="B23" s="259" t="s">
        <v>317</v>
      </c>
      <c r="C23" s="268"/>
      <c r="D23" s="269"/>
      <c r="E23" s="270"/>
      <c r="F23" s="270"/>
      <c r="G23" s="271"/>
      <c r="H23" s="271"/>
      <c r="I23" s="271"/>
      <c r="J23" s="271"/>
      <c r="K23" s="272"/>
      <c r="L23" s="272"/>
      <c r="M23" s="272"/>
      <c r="N23" s="270"/>
      <c r="O23" s="270"/>
      <c r="P23" s="270"/>
      <c r="Q23" s="273"/>
      <c r="T23" s="267" t="str">
        <f t="shared" si="0"/>
        <v>Paye 10</v>
      </c>
      <c r="U23" s="268"/>
      <c r="V23" s="269"/>
      <c r="W23" s="270"/>
      <c r="X23" s="270"/>
      <c r="Y23" s="271"/>
      <c r="Z23" s="271"/>
      <c r="AA23" s="271"/>
      <c r="AB23" s="271"/>
      <c r="AC23" s="272"/>
      <c r="AD23" s="270"/>
      <c r="AE23" s="270"/>
      <c r="AF23" s="270"/>
      <c r="AG23" s="273"/>
      <c r="AH23" s="274"/>
    </row>
    <row r="24" spans="2:34" s="257" customFormat="1" ht="12" x14ac:dyDescent="0.25">
      <c r="B24" s="267" t="s">
        <v>318</v>
      </c>
      <c r="C24" s="268"/>
      <c r="D24" s="269"/>
      <c r="E24" s="270"/>
      <c r="F24" s="270"/>
      <c r="G24" s="271"/>
      <c r="H24" s="271"/>
      <c r="I24" s="271"/>
      <c r="J24" s="271"/>
      <c r="K24" s="272"/>
      <c r="L24" s="272"/>
      <c r="M24" s="272"/>
      <c r="N24" s="270"/>
      <c r="O24" s="270"/>
      <c r="P24" s="270"/>
      <c r="Q24" s="273"/>
      <c r="T24" s="267" t="str">
        <f t="shared" si="0"/>
        <v>Paye 11</v>
      </c>
      <c r="U24" s="268"/>
      <c r="V24" s="269"/>
      <c r="W24" s="270"/>
      <c r="X24" s="270"/>
      <c r="Y24" s="271"/>
      <c r="Z24" s="271"/>
      <c r="AA24" s="271"/>
      <c r="AB24" s="271"/>
      <c r="AC24" s="272"/>
      <c r="AD24" s="270"/>
      <c r="AE24" s="270"/>
      <c r="AF24" s="270"/>
      <c r="AG24" s="273"/>
      <c r="AH24" s="274"/>
    </row>
    <row r="25" spans="2:34" s="257" customFormat="1" ht="12" x14ac:dyDescent="0.25">
      <c r="B25" s="267" t="s">
        <v>319</v>
      </c>
      <c r="C25" s="268"/>
      <c r="D25" s="269"/>
      <c r="E25" s="270"/>
      <c r="F25" s="270"/>
      <c r="G25" s="271"/>
      <c r="H25" s="271"/>
      <c r="I25" s="271"/>
      <c r="J25" s="271"/>
      <c r="K25" s="272"/>
      <c r="L25" s="272"/>
      <c r="M25" s="272"/>
      <c r="N25" s="270"/>
      <c r="O25" s="270"/>
      <c r="P25" s="270"/>
      <c r="Q25" s="273"/>
      <c r="T25" s="267" t="str">
        <f t="shared" si="0"/>
        <v>Paye 12</v>
      </c>
      <c r="U25" s="268"/>
      <c r="V25" s="269"/>
      <c r="W25" s="270"/>
      <c r="X25" s="270"/>
      <c r="Y25" s="271"/>
      <c r="Z25" s="271"/>
      <c r="AA25" s="271"/>
      <c r="AB25" s="271"/>
      <c r="AC25" s="272"/>
      <c r="AD25" s="270"/>
      <c r="AE25" s="270"/>
      <c r="AF25" s="270"/>
      <c r="AG25" s="273"/>
      <c r="AH25" s="274"/>
    </row>
    <row r="26" spans="2:34" s="257" customFormat="1" ht="12" x14ac:dyDescent="0.25">
      <c r="B26" s="259" t="s">
        <v>320</v>
      </c>
      <c r="C26" s="268"/>
      <c r="D26" s="269"/>
      <c r="E26" s="270"/>
      <c r="F26" s="270"/>
      <c r="G26" s="271"/>
      <c r="H26" s="271"/>
      <c r="I26" s="271"/>
      <c r="J26" s="271"/>
      <c r="K26" s="272"/>
      <c r="L26" s="272"/>
      <c r="M26" s="272"/>
      <c r="N26" s="270"/>
      <c r="O26" s="270"/>
      <c r="P26" s="270"/>
      <c r="Q26" s="273"/>
      <c r="T26" s="267" t="str">
        <f t="shared" si="0"/>
        <v>Paye 13</v>
      </c>
      <c r="U26" s="268"/>
      <c r="V26" s="269"/>
      <c r="W26" s="270"/>
      <c r="X26" s="270"/>
      <c r="Y26" s="271"/>
      <c r="Z26" s="271"/>
      <c r="AA26" s="271"/>
      <c r="AB26" s="271"/>
      <c r="AC26" s="272"/>
      <c r="AD26" s="270"/>
      <c r="AE26" s="270"/>
      <c r="AF26" s="270"/>
      <c r="AG26" s="273"/>
      <c r="AH26" s="274"/>
    </row>
    <row r="27" spans="2:34" s="257" customFormat="1" ht="12" x14ac:dyDescent="0.25">
      <c r="B27" s="267" t="s">
        <v>321</v>
      </c>
      <c r="C27" s="268"/>
      <c r="D27" s="269"/>
      <c r="E27" s="270"/>
      <c r="F27" s="270"/>
      <c r="G27" s="271"/>
      <c r="H27" s="271"/>
      <c r="I27" s="271"/>
      <c r="J27" s="271"/>
      <c r="K27" s="272"/>
      <c r="L27" s="272"/>
      <c r="M27" s="272"/>
      <c r="N27" s="270"/>
      <c r="O27" s="270"/>
      <c r="P27" s="270"/>
      <c r="Q27" s="273"/>
      <c r="T27" s="267" t="str">
        <f t="shared" si="0"/>
        <v>Paye 14</v>
      </c>
      <c r="U27" s="268"/>
      <c r="V27" s="269"/>
      <c r="W27" s="270"/>
      <c r="X27" s="270"/>
      <c r="Y27" s="271"/>
      <c r="Z27" s="271"/>
      <c r="AA27" s="271"/>
      <c r="AB27" s="271"/>
      <c r="AC27" s="272"/>
      <c r="AD27" s="270"/>
      <c r="AE27" s="270"/>
      <c r="AF27" s="270"/>
      <c r="AG27" s="273"/>
      <c r="AH27" s="274"/>
    </row>
    <row r="28" spans="2:34" s="257" customFormat="1" ht="12" x14ac:dyDescent="0.25">
      <c r="B28" s="267" t="s">
        <v>322</v>
      </c>
      <c r="C28" s="268"/>
      <c r="D28" s="269"/>
      <c r="E28" s="270"/>
      <c r="F28" s="270"/>
      <c r="G28" s="271"/>
      <c r="H28" s="271"/>
      <c r="I28" s="271"/>
      <c r="J28" s="271"/>
      <c r="K28" s="272"/>
      <c r="L28" s="272"/>
      <c r="M28" s="272"/>
      <c r="N28" s="270"/>
      <c r="O28" s="270"/>
      <c r="P28" s="270"/>
      <c r="Q28" s="273"/>
      <c r="T28" s="267" t="str">
        <f t="shared" si="0"/>
        <v>Paye 15</v>
      </c>
      <c r="U28" s="268"/>
      <c r="V28" s="269"/>
      <c r="W28" s="270"/>
      <c r="X28" s="270"/>
      <c r="Y28" s="271"/>
      <c r="Z28" s="271"/>
      <c r="AA28" s="271"/>
      <c r="AB28" s="271"/>
      <c r="AC28" s="272"/>
      <c r="AD28" s="270"/>
      <c r="AE28" s="270"/>
      <c r="AF28" s="270"/>
      <c r="AG28" s="273"/>
      <c r="AH28" s="274"/>
    </row>
    <row r="29" spans="2:34" s="257" customFormat="1" ht="12" x14ac:dyDescent="0.25">
      <c r="B29" s="259" t="s">
        <v>323</v>
      </c>
      <c r="C29" s="268"/>
      <c r="D29" s="269"/>
      <c r="E29" s="270"/>
      <c r="F29" s="270"/>
      <c r="G29" s="271"/>
      <c r="H29" s="271"/>
      <c r="I29" s="271"/>
      <c r="J29" s="271"/>
      <c r="K29" s="272"/>
      <c r="L29" s="272"/>
      <c r="M29" s="272"/>
      <c r="N29" s="270"/>
      <c r="O29" s="270"/>
      <c r="P29" s="270"/>
      <c r="Q29" s="273"/>
      <c r="T29" s="267" t="str">
        <f t="shared" si="0"/>
        <v>Paye 16</v>
      </c>
      <c r="U29" s="268"/>
      <c r="V29" s="269"/>
      <c r="W29" s="270"/>
      <c r="X29" s="270"/>
      <c r="Y29" s="271"/>
      <c r="Z29" s="271"/>
      <c r="AA29" s="271"/>
      <c r="AB29" s="271"/>
      <c r="AC29" s="272"/>
      <c r="AD29" s="270"/>
      <c r="AE29" s="270"/>
      <c r="AF29" s="270"/>
      <c r="AG29" s="273"/>
      <c r="AH29" s="274"/>
    </row>
    <row r="30" spans="2:34" s="257" customFormat="1" ht="12" x14ac:dyDescent="0.25">
      <c r="B30" s="267" t="s">
        <v>324</v>
      </c>
      <c r="C30" s="268"/>
      <c r="D30" s="269"/>
      <c r="E30" s="270"/>
      <c r="F30" s="270"/>
      <c r="G30" s="271"/>
      <c r="H30" s="271"/>
      <c r="I30" s="271"/>
      <c r="J30" s="271"/>
      <c r="K30" s="272"/>
      <c r="L30" s="272"/>
      <c r="M30" s="272"/>
      <c r="N30" s="270"/>
      <c r="O30" s="270"/>
      <c r="P30" s="270"/>
      <c r="Q30" s="273"/>
      <c r="T30" s="267" t="str">
        <f t="shared" si="0"/>
        <v>Paye 17</v>
      </c>
      <c r="U30" s="268"/>
      <c r="V30" s="269"/>
      <c r="W30" s="270"/>
      <c r="X30" s="270"/>
      <c r="Y30" s="271"/>
      <c r="Z30" s="271"/>
      <c r="AA30" s="271"/>
      <c r="AB30" s="271"/>
      <c r="AC30" s="272"/>
      <c r="AD30" s="270"/>
      <c r="AE30" s="270"/>
      <c r="AF30" s="270"/>
      <c r="AG30" s="273"/>
      <c r="AH30" s="274"/>
    </row>
    <row r="31" spans="2:34" s="257" customFormat="1" ht="12" x14ac:dyDescent="0.25">
      <c r="B31" s="267" t="s">
        <v>325</v>
      </c>
      <c r="C31" s="268"/>
      <c r="D31" s="269"/>
      <c r="E31" s="270"/>
      <c r="F31" s="270"/>
      <c r="G31" s="271"/>
      <c r="H31" s="271"/>
      <c r="I31" s="271"/>
      <c r="J31" s="271"/>
      <c r="K31" s="272"/>
      <c r="L31" s="272"/>
      <c r="M31" s="272"/>
      <c r="N31" s="270"/>
      <c r="O31" s="270"/>
      <c r="P31" s="270"/>
      <c r="Q31" s="273"/>
      <c r="T31" s="267" t="str">
        <f t="shared" si="0"/>
        <v>Paye 18</v>
      </c>
      <c r="U31" s="268"/>
      <c r="V31" s="269"/>
      <c r="W31" s="270"/>
      <c r="X31" s="270"/>
      <c r="Y31" s="271"/>
      <c r="Z31" s="271"/>
      <c r="AA31" s="271"/>
      <c r="AB31" s="271"/>
      <c r="AC31" s="272"/>
      <c r="AD31" s="270"/>
      <c r="AE31" s="270"/>
      <c r="AF31" s="270"/>
      <c r="AG31" s="273"/>
      <c r="AH31" s="274"/>
    </row>
    <row r="32" spans="2:34" s="257" customFormat="1" ht="12" x14ac:dyDescent="0.25">
      <c r="B32" s="259" t="s">
        <v>326</v>
      </c>
      <c r="C32" s="268"/>
      <c r="D32" s="269"/>
      <c r="E32" s="270"/>
      <c r="F32" s="270"/>
      <c r="G32" s="271"/>
      <c r="H32" s="271"/>
      <c r="I32" s="271"/>
      <c r="J32" s="271"/>
      <c r="K32" s="272"/>
      <c r="L32" s="272"/>
      <c r="M32" s="272"/>
      <c r="N32" s="270"/>
      <c r="O32" s="270"/>
      <c r="P32" s="270"/>
      <c r="Q32" s="273"/>
      <c r="T32" s="267" t="str">
        <f t="shared" si="0"/>
        <v>Paye 19</v>
      </c>
      <c r="U32" s="268"/>
      <c r="V32" s="269"/>
      <c r="W32" s="270"/>
      <c r="X32" s="270"/>
      <c r="Y32" s="271"/>
      <c r="Z32" s="271"/>
      <c r="AA32" s="271"/>
      <c r="AB32" s="271"/>
      <c r="AC32" s="272"/>
      <c r="AD32" s="270"/>
      <c r="AE32" s="270"/>
      <c r="AF32" s="270"/>
      <c r="AG32" s="273"/>
      <c r="AH32" s="274"/>
    </row>
    <row r="33" spans="2:34" s="257" customFormat="1" ht="12" x14ac:dyDescent="0.25">
      <c r="B33" s="267" t="s">
        <v>327</v>
      </c>
      <c r="C33" s="268"/>
      <c r="D33" s="269"/>
      <c r="E33" s="270"/>
      <c r="F33" s="270"/>
      <c r="G33" s="271"/>
      <c r="H33" s="271"/>
      <c r="I33" s="271"/>
      <c r="J33" s="271"/>
      <c r="K33" s="272"/>
      <c r="L33" s="272"/>
      <c r="M33" s="272"/>
      <c r="N33" s="270"/>
      <c r="O33" s="270"/>
      <c r="P33" s="270"/>
      <c r="Q33" s="273"/>
      <c r="T33" s="267" t="str">
        <f t="shared" si="0"/>
        <v>Paye 20</v>
      </c>
      <c r="U33" s="268"/>
      <c r="V33" s="269"/>
      <c r="W33" s="270"/>
      <c r="X33" s="270"/>
      <c r="Y33" s="271"/>
      <c r="Z33" s="271"/>
      <c r="AA33" s="271"/>
      <c r="AB33" s="271"/>
      <c r="AC33" s="272"/>
      <c r="AD33" s="270"/>
      <c r="AE33" s="270"/>
      <c r="AF33" s="270"/>
      <c r="AG33" s="273"/>
      <c r="AH33" s="274"/>
    </row>
    <row r="34" spans="2:34" s="257" customFormat="1" ht="12" x14ac:dyDescent="0.25">
      <c r="B34" s="267" t="s">
        <v>328</v>
      </c>
      <c r="C34" s="268"/>
      <c r="D34" s="269"/>
      <c r="E34" s="270"/>
      <c r="F34" s="270"/>
      <c r="G34" s="271"/>
      <c r="H34" s="271"/>
      <c r="I34" s="271"/>
      <c r="J34" s="271"/>
      <c r="K34" s="272"/>
      <c r="L34" s="272"/>
      <c r="M34" s="272"/>
      <c r="N34" s="270"/>
      <c r="O34" s="270"/>
      <c r="P34" s="270"/>
      <c r="Q34" s="273"/>
      <c r="T34" s="267" t="str">
        <f t="shared" si="0"/>
        <v>Paye 21</v>
      </c>
      <c r="U34" s="268"/>
      <c r="V34" s="269"/>
      <c r="W34" s="270"/>
      <c r="X34" s="270"/>
      <c r="Y34" s="271"/>
      <c r="Z34" s="271"/>
      <c r="AA34" s="271"/>
      <c r="AB34" s="271"/>
      <c r="AC34" s="272"/>
      <c r="AD34" s="270"/>
      <c r="AE34" s="270"/>
      <c r="AF34" s="270"/>
      <c r="AG34" s="273"/>
      <c r="AH34" s="274"/>
    </row>
    <row r="35" spans="2:34" s="257" customFormat="1" ht="12" x14ac:dyDescent="0.25">
      <c r="B35" s="259" t="s">
        <v>329</v>
      </c>
      <c r="C35" s="268"/>
      <c r="D35" s="269"/>
      <c r="E35" s="270"/>
      <c r="F35" s="270"/>
      <c r="G35" s="271"/>
      <c r="H35" s="271"/>
      <c r="I35" s="271"/>
      <c r="J35" s="271"/>
      <c r="K35" s="272"/>
      <c r="L35" s="272"/>
      <c r="M35" s="272"/>
      <c r="N35" s="270"/>
      <c r="O35" s="270"/>
      <c r="P35" s="270"/>
      <c r="Q35" s="273"/>
      <c r="T35" s="267" t="str">
        <f t="shared" si="0"/>
        <v>Paye 22</v>
      </c>
      <c r="U35" s="268"/>
      <c r="V35" s="269"/>
      <c r="W35" s="270"/>
      <c r="X35" s="270"/>
      <c r="Y35" s="271"/>
      <c r="Z35" s="271"/>
      <c r="AA35" s="271"/>
      <c r="AB35" s="271"/>
      <c r="AC35" s="272"/>
      <c r="AD35" s="270"/>
      <c r="AE35" s="270"/>
      <c r="AF35" s="270"/>
      <c r="AG35" s="273"/>
      <c r="AH35" s="274"/>
    </row>
    <row r="36" spans="2:34" s="257" customFormat="1" ht="12" x14ac:dyDescent="0.25">
      <c r="B36" s="267" t="s">
        <v>330</v>
      </c>
      <c r="C36" s="268"/>
      <c r="D36" s="269"/>
      <c r="E36" s="270"/>
      <c r="F36" s="270"/>
      <c r="G36" s="271"/>
      <c r="H36" s="271"/>
      <c r="I36" s="271"/>
      <c r="J36" s="271"/>
      <c r="K36" s="272"/>
      <c r="L36" s="272"/>
      <c r="M36" s="272"/>
      <c r="N36" s="270"/>
      <c r="O36" s="270"/>
      <c r="P36" s="270"/>
      <c r="Q36" s="273"/>
      <c r="T36" s="267" t="str">
        <f t="shared" si="0"/>
        <v>Paye 23</v>
      </c>
      <c r="U36" s="268"/>
      <c r="V36" s="269"/>
      <c r="W36" s="270"/>
      <c r="X36" s="270"/>
      <c r="Y36" s="271"/>
      <c r="Z36" s="271"/>
      <c r="AA36" s="271"/>
      <c r="AB36" s="271"/>
      <c r="AC36" s="272"/>
      <c r="AD36" s="270"/>
      <c r="AE36" s="270"/>
      <c r="AF36" s="270"/>
      <c r="AG36" s="273"/>
      <c r="AH36" s="274"/>
    </row>
    <row r="37" spans="2:34" s="257" customFormat="1" ht="12" x14ac:dyDescent="0.25">
      <c r="B37" s="267" t="s">
        <v>331</v>
      </c>
      <c r="C37" s="268"/>
      <c r="D37" s="269"/>
      <c r="E37" s="270"/>
      <c r="F37" s="270"/>
      <c r="G37" s="271"/>
      <c r="H37" s="271"/>
      <c r="I37" s="271"/>
      <c r="J37" s="271"/>
      <c r="K37" s="272"/>
      <c r="L37" s="272"/>
      <c r="M37" s="272"/>
      <c r="N37" s="270"/>
      <c r="O37" s="270"/>
      <c r="P37" s="270"/>
      <c r="Q37" s="273"/>
      <c r="T37" s="267" t="str">
        <f t="shared" si="0"/>
        <v>Paye 24</v>
      </c>
      <c r="U37" s="268"/>
      <c r="V37" s="269"/>
      <c r="W37" s="270"/>
      <c r="X37" s="270"/>
      <c r="Y37" s="271"/>
      <c r="Z37" s="271"/>
      <c r="AA37" s="271"/>
      <c r="AB37" s="271"/>
      <c r="AC37" s="272"/>
      <c r="AD37" s="270"/>
      <c r="AE37" s="270"/>
      <c r="AF37" s="270"/>
      <c r="AG37" s="273"/>
      <c r="AH37" s="274"/>
    </row>
    <row r="38" spans="2:34" s="257" customFormat="1" ht="12" x14ac:dyDescent="0.25">
      <c r="B38" s="259" t="s">
        <v>332</v>
      </c>
      <c r="C38" s="268"/>
      <c r="D38" s="269"/>
      <c r="E38" s="270"/>
      <c r="F38" s="270"/>
      <c r="G38" s="271"/>
      <c r="H38" s="271"/>
      <c r="I38" s="271"/>
      <c r="J38" s="271"/>
      <c r="K38" s="272"/>
      <c r="L38" s="272"/>
      <c r="M38" s="272"/>
      <c r="N38" s="270"/>
      <c r="O38" s="270"/>
      <c r="P38" s="270"/>
      <c r="Q38" s="273"/>
      <c r="T38" s="267" t="str">
        <f t="shared" si="0"/>
        <v>Paye 25</v>
      </c>
      <c r="U38" s="268"/>
      <c r="V38" s="269"/>
      <c r="W38" s="270"/>
      <c r="X38" s="270"/>
      <c r="Y38" s="271"/>
      <c r="Z38" s="271"/>
      <c r="AA38" s="271"/>
      <c r="AB38" s="271"/>
      <c r="AC38" s="272"/>
      <c r="AD38" s="270"/>
      <c r="AE38" s="270"/>
      <c r="AF38" s="270"/>
      <c r="AG38" s="273"/>
      <c r="AH38" s="274"/>
    </row>
    <row r="39" spans="2:34" s="257" customFormat="1" ht="12" x14ac:dyDescent="0.25">
      <c r="B39" s="267" t="s">
        <v>333</v>
      </c>
      <c r="C39" s="275"/>
      <c r="D39" s="276"/>
      <c r="E39" s="277"/>
      <c r="F39" s="277"/>
      <c r="G39" s="278"/>
      <c r="H39" s="278"/>
      <c r="I39" s="278"/>
      <c r="J39" s="278"/>
      <c r="K39" s="279"/>
      <c r="L39" s="279"/>
      <c r="M39" s="279"/>
      <c r="N39" s="277"/>
      <c r="O39" s="277"/>
      <c r="P39" s="277"/>
      <c r="Q39" s="280"/>
      <c r="T39" s="281" t="str">
        <f t="shared" si="0"/>
        <v>Paye 26</v>
      </c>
      <c r="U39" s="275"/>
      <c r="V39" s="276"/>
      <c r="W39" s="277"/>
      <c r="X39" s="277"/>
      <c r="Y39" s="278"/>
      <c r="Z39" s="278"/>
      <c r="AA39" s="278"/>
      <c r="AB39" s="278"/>
      <c r="AC39" s="279"/>
      <c r="AD39" s="277"/>
      <c r="AE39" s="277"/>
      <c r="AF39" s="277"/>
      <c r="AG39" s="280"/>
      <c r="AH39" s="282"/>
    </row>
    <row r="40" spans="2:34" s="257" customFormat="1" ht="12" x14ac:dyDescent="0.25">
      <c r="B40" s="267"/>
      <c r="C40" s="275"/>
      <c r="D40" s="276"/>
      <c r="E40" s="277"/>
      <c r="F40" s="277"/>
      <c r="G40" s="278"/>
      <c r="H40" s="278"/>
      <c r="I40" s="278"/>
      <c r="J40" s="278"/>
      <c r="K40" s="279"/>
      <c r="L40" s="279"/>
      <c r="M40" s="279"/>
      <c r="N40" s="277"/>
      <c r="O40" s="277"/>
      <c r="P40" s="277"/>
      <c r="Q40" s="280"/>
      <c r="T40" s="281"/>
      <c r="U40" s="275"/>
      <c r="V40" s="276"/>
      <c r="W40" s="277"/>
      <c r="X40" s="277"/>
      <c r="Y40" s="278"/>
      <c r="Z40" s="278"/>
      <c r="AA40" s="278"/>
      <c r="AB40" s="278"/>
      <c r="AC40" s="279"/>
      <c r="AD40" s="277"/>
      <c r="AE40" s="277"/>
      <c r="AF40" s="277"/>
      <c r="AG40" s="280"/>
      <c r="AH40" s="282"/>
    </row>
    <row r="41" spans="2:34" s="258" customFormat="1" ht="24" customHeight="1" x14ac:dyDescent="0.25">
      <c r="B41" s="283" t="s">
        <v>3</v>
      </c>
      <c r="C41" s="284"/>
      <c r="D41" s="285">
        <f t="shared" ref="D41:Q41" si="1">SUM(D14:D39)</f>
        <v>0</v>
      </c>
      <c r="E41" s="286">
        <f t="shared" si="1"/>
        <v>0</v>
      </c>
      <c r="F41" s="286">
        <f t="shared" si="1"/>
        <v>0</v>
      </c>
      <c r="G41" s="286">
        <f t="shared" si="1"/>
        <v>0</v>
      </c>
      <c r="H41" s="286">
        <f t="shared" si="1"/>
        <v>0</v>
      </c>
      <c r="I41" s="286">
        <f t="shared" si="1"/>
        <v>0</v>
      </c>
      <c r="J41" s="286">
        <f t="shared" si="1"/>
        <v>0</v>
      </c>
      <c r="K41" s="286">
        <f t="shared" si="1"/>
        <v>0</v>
      </c>
      <c r="L41" s="286">
        <f t="shared" si="1"/>
        <v>0</v>
      </c>
      <c r="M41" s="286">
        <f t="shared" si="1"/>
        <v>0</v>
      </c>
      <c r="N41" s="286">
        <f t="shared" si="1"/>
        <v>0</v>
      </c>
      <c r="O41" s="286">
        <f t="shared" si="1"/>
        <v>0</v>
      </c>
      <c r="P41" s="286">
        <f t="shared" si="1"/>
        <v>0</v>
      </c>
      <c r="Q41" s="287">
        <f t="shared" si="1"/>
        <v>0</v>
      </c>
      <c r="T41" s="283" t="str">
        <f>B41</f>
        <v>Total</v>
      </c>
      <c r="U41" s="284"/>
      <c r="V41" s="285">
        <f t="shared" ref="V41:AH41" si="2">SUM(V14:V39)</f>
        <v>0</v>
      </c>
      <c r="W41" s="286">
        <f t="shared" si="2"/>
        <v>0</v>
      </c>
      <c r="X41" s="286">
        <f t="shared" si="2"/>
        <v>0</v>
      </c>
      <c r="Y41" s="286">
        <f t="shared" si="2"/>
        <v>0</v>
      </c>
      <c r="Z41" s="286">
        <f t="shared" si="2"/>
        <v>0</v>
      </c>
      <c r="AA41" s="286">
        <f t="shared" si="2"/>
        <v>0</v>
      </c>
      <c r="AB41" s="286">
        <f t="shared" si="2"/>
        <v>0</v>
      </c>
      <c r="AC41" s="286">
        <f t="shared" si="2"/>
        <v>0</v>
      </c>
      <c r="AD41" s="286">
        <f t="shared" si="2"/>
        <v>0</v>
      </c>
      <c r="AE41" s="286">
        <f t="shared" si="2"/>
        <v>0</v>
      </c>
      <c r="AF41" s="286">
        <f t="shared" si="2"/>
        <v>0</v>
      </c>
      <c r="AG41" s="287">
        <f t="shared" si="2"/>
        <v>0</v>
      </c>
      <c r="AH41" s="288">
        <f t="shared" si="2"/>
        <v>0</v>
      </c>
    </row>
    <row r="42" spans="2:34" s="180" customFormat="1" ht="13.8" x14ac:dyDescent="0.3">
      <c r="B42" s="289"/>
    </row>
    <row r="43" spans="2:34" s="180" customFormat="1" ht="13.8" x14ac:dyDescent="0.3">
      <c r="B43" s="289"/>
    </row>
    <row r="44" spans="2:34" s="180" customFormat="1" ht="13.8" x14ac:dyDescent="0.3">
      <c r="B44" s="289"/>
    </row>
  </sheetData>
  <sheetProtection selectLockedCells="1" selectUnlockedCells="1"/>
  <pageMargins left="0.2298611111111111" right="0.1701388888888889" top="0.44027777777777777" bottom="0.40972222222222221" header="0.51180555555555551" footer="0.51180555555555551"/>
  <pageSetup firstPageNumber="0" orientation="landscape" horizontalDpi="300" verticalDpi="300"/>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BC9BB-B197-42FF-AF37-DAB4DBAD3717}">
  <sheetPr codeName="Tabelle4"/>
  <dimension ref="A1:F32"/>
  <sheetViews>
    <sheetView topLeftCell="A7" zoomScale="120" zoomScaleNormal="120" workbookViewId="0">
      <selection activeCell="B39" sqref="B39"/>
    </sheetView>
  </sheetViews>
  <sheetFormatPr baseColWidth="10" defaultColWidth="9.109375" defaultRowHeight="14.4" x14ac:dyDescent="0.3"/>
  <cols>
    <col min="1" max="1" width="27" style="290" customWidth="1"/>
    <col min="2" max="2" width="11" style="290" customWidth="1"/>
    <col min="3" max="3" width="9.109375" style="290"/>
    <col min="4" max="4" width="10.6640625" style="290" customWidth="1"/>
    <col min="5" max="5" width="9.109375" style="290"/>
    <col min="6" max="6" width="11" style="290" customWidth="1"/>
    <col min="7" max="16384" width="9.109375" style="290"/>
  </cols>
  <sheetData>
    <row r="1" spans="1:6" ht="25.8" x14ac:dyDescent="0.5">
      <c r="A1" s="291" t="s">
        <v>334</v>
      </c>
    </row>
    <row r="2" spans="1:6" x14ac:dyDescent="0.3">
      <c r="F2" s="167" t="s">
        <v>224</v>
      </c>
    </row>
    <row r="3" spans="1:6" ht="40.5" customHeight="1" x14ac:dyDescent="0.3"/>
    <row r="4" spans="1:6" ht="18" x14ac:dyDescent="0.35">
      <c r="A4" s="292" t="s">
        <v>335</v>
      </c>
    </row>
    <row r="5" spans="1:6" ht="72.75" customHeight="1" x14ac:dyDescent="0.3">
      <c r="A5" s="293"/>
      <c r="B5" s="293"/>
      <c r="C5" s="293"/>
      <c r="D5" s="293"/>
      <c r="E5" s="293"/>
      <c r="F5" s="293"/>
    </row>
    <row r="6" spans="1:6" x14ac:dyDescent="0.3">
      <c r="A6" s="294"/>
      <c r="B6" s="295" t="s">
        <v>336</v>
      </c>
      <c r="C6" s="296"/>
      <c r="D6" s="295" t="s">
        <v>337</v>
      </c>
      <c r="E6" s="296"/>
      <c r="F6" s="297" t="s">
        <v>338</v>
      </c>
    </row>
    <row r="7" spans="1:6" x14ac:dyDescent="0.3">
      <c r="A7" s="293"/>
      <c r="B7" s="293"/>
      <c r="C7" s="293"/>
      <c r="D7" s="293"/>
      <c r="E7" s="293"/>
      <c r="F7" s="293"/>
    </row>
    <row r="8" spans="1:6" x14ac:dyDescent="0.3">
      <c r="A8" s="298" t="s">
        <v>275</v>
      </c>
      <c r="B8" s="299"/>
      <c r="C8" s="300"/>
      <c r="D8" s="299"/>
      <c r="E8" s="301"/>
      <c r="F8" s="302">
        <f>B8</f>
        <v>0</v>
      </c>
    </row>
    <row r="9" spans="1:6" x14ac:dyDescent="0.3">
      <c r="A9" s="303" t="s">
        <v>278</v>
      </c>
      <c r="B9" s="304"/>
      <c r="C9" s="305"/>
      <c r="D9" s="304"/>
      <c r="E9" s="306"/>
      <c r="F9" s="307">
        <f>B9</f>
        <v>0</v>
      </c>
    </row>
    <row r="10" spans="1:6" x14ac:dyDescent="0.3">
      <c r="A10" s="303" t="s">
        <v>280</v>
      </c>
      <c r="B10" s="308"/>
      <c r="C10" s="309"/>
      <c r="D10" s="308"/>
      <c r="E10" s="306"/>
      <c r="F10" s="310">
        <f>B10</f>
        <v>0</v>
      </c>
    </row>
    <row r="11" spans="1:6" x14ac:dyDescent="0.3">
      <c r="A11" s="311" t="s">
        <v>276</v>
      </c>
      <c r="B11" s="312">
        <f>SUM(B8:B10)</f>
        <v>0</v>
      </c>
      <c r="C11" s="313"/>
      <c r="D11" s="312"/>
      <c r="E11" s="314"/>
      <c r="F11" s="315">
        <f>SUM(F8:F10)</f>
        <v>0</v>
      </c>
    </row>
    <row r="12" spans="1:6" x14ac:dyDescent="0.3">
      <c r="A12" s="316"/>
      <c r="B12" s="317"/>
      <c r="C12" s="318"/>
      <c r="D12" s="317"/>
      <c r="E12" s="319"/>
      <c r="F12" s="320"/>
    </row>
    <row r="13" spans="1:6" x14ac:dyDescent="0.3">
      <c r="A13" s="298" t="s">
        <v>279</v>
      </c>
      <c r="B13" s="299"/>
      <c r="C13" s="300"/>
      <c r="D13" s="321"/>
      <c r="E13" s="301"/>
      <c r="F13" s="302">
        <f>B13+D13</f>
        <v>0</v>
      </c>
    </row>
    <row r="14" spans="1:6" x14ac:dyDescent="0.3">
      <c r="A14" s="303" t="s">
        <v>283</v>
      </c>
      <c r="B14" s="304"/>
      <c r="C14" s="309"/>
      <c r="D14" s="322"/>
      <c r="E14" s="309"/>
      <c r="F14" s="307">
        <f>B14+D14</f>
        <v>0</v>
      </c>
    </row>
    <row r="15" spans="1:6" x14ac:dyDescent="0.3">
      <c r="A15" s="303" t="s">
        <v>287</v>
      </c>
      <c r="B15" s="308"/>
      <c r="C15" s="309"/>
      <c r="D15" s="323"/>
      <c r="E15" s="309"/>
      <c r="F15" s="310">
        <f>B15+D15</f>
        <v>0</v>
      </c>
    </row>
    <row r="16" spans="1:6" x14ac:dyDescent="0.3">
      <c r="A16" s="311" t="s">
        <v>339</v>
      </c>
      <c r="B16" s="312">
        <f>SUM(B13:B15)</f>
        <v>0</v>
      </c>
      <c r="C16" s="324"/>
      <c r="D16" s="315">
        <f>SUM(D13:D15)</f>
        <v>0</v>
      </c>
      <c r="E16" s="325"/>
      <c r="F16" s="315">
        <f>SUM(F13:F15)</f>
        <v>0</v>
      </c>
    </row>
    <row r="17" spans="1:6" x14ac:dyDescent="0.3">
      <c r="A17" s="293"/>
      <c r="B17" s="326"/>
      <c r="C17" s="318"/>
      <c r="D17" s="318"/>
      <c r="E17" s="318"/>
      <c r="F17" s="320"/>
    </row>
    <row r="18" spans="1:6" x14ac:dyDescent="0.3">
      <c r="A18" s="298" t="s">
        <v>67</v>
      </c>
      <c r="B18" s="299"/>
      <c r="C18" s="327"/>
      <c r="D18" s="321"/>
      <c r="E18" s="327"/>
      <c r="F18" s="302">
        <f t="shared" ref="F18:F29" si="0">B18+D18</f>
        <v>0</v>
      </c>
    </row>
    <row r="19" spans="1:6" x14ac:dyDescent="0.3">
      <c r="A19" s="303" t="s">
        <v>76</v>
      </c>
      <c r="B19" s="304"/>
      <c r="C19" s="309"/>
      <c r="D19" s="322"/>
      <c r="E19" s="309"/>
      <c r="F19" s="307">
        <f t="shared" si="0"/>
        <v>0</v>
      </c>
    </row>
    <row r="20" spans="1:6" x14ac:dyDescent="0.3">
      <c r="A20" s="303" t="s">
        <v>285</v>
      </c>
      <c r="B20" s="304"/>
      <c r="C20" s="309"/>
      <c r="D20" s="304"/>
      <c r="E20" s="309"/>
      <c r="F20" s="307">
        <f t="shared" si="0"/>
        <v>0</v>
      </c>
    </row>
    <row r="21" spans="1:6" x14ac:dyDescent="0.3">
      <c r="A21" s="303" t="s">
        <v>289</v>
      </c>
      <c r="B21" s="304"/>
      <c r="C21" s="309"/>
      <c r="D21" s="304"/>
      <c r="E21" s="309"/>
      <c r="F21" s="307">
        <f t="shared" si="0"/>
        <v>0</v>
      </c>
    </row>
    <row r="22" spans="1:6" x14ac:dyDescent="0.3">
      <c r="A22" s="303" t="s">
        <v>281</v>
      </c>
      <c r="B22" s="304"/>
      <c r="C22" s="309"/>
      <c r="D22" s="322"/>
      <c r="E22" s="309"/>
      <c r="F22" s="307">
        <f t="shared" si="0"/>
        <v>0</v>
      </c>
    </row>
    <row r="23" spans="1:6" x14ac:dyDescent="0.3">
      <c r="A23" s="303" t="s">
        <v>282</v>
      </c>
      <c r="B23" s="304"/>
      <c r="C23" s="309"/>
      <c r="D23" s="322"/>
      <c r="E23" s="309"/>
      <c r="F23" s="307">
        <f t="shared" si="0"/>
        <v>0</v>
      </c>
    </row>
    <row r="24" spans="1:6" x14ac:dyDescent="0.3">
      <c r="A24" s="303" t="s">
        <v>86</v>
      </c>
      <c r="B24" s="304"/>
      <c r="C24" s="309"/>
      <c r="D24" s="322"/>
      <c r="E24" s="309"/>
      <c r="F24" s="307">
        <f t="shared" si="0"/>
        <v>0</v>
      </c>
    </row>
    <row r="25" spans="1:6" x14ac:dyDescent="0.3">
      <c r="A25" s="303" t="s">
        <v>291</v>
      </c>
      <c r="B25" s="304"/>
      <c r="C25" s="309"/>
      <c r="D25" s="322"/>
      <c r="E25" s="309"/>
      <c r="F25" s="307">
        <f t="shared" si="0"/>
        <v>0</v>
      </c>
    </row>
    <row r="26" spans="1:6" x14ac:dyDescent="0.3">
      <c r="A26" s="303" t="s">
        <v>292</v>
      </c>
      <c r="B26" s="304"/>
      <c r="C26" s="309"/>
      <c r="D26" s="322"/>
      <c r="E26" s="309"/>
      <c r="F26" s="307">
        <f t="shared" si="0"/>
        <v>0</v>
      </c>
    </row>
    <row r="27" spans="1:6" x14ac:dyDescent="0.3">
      <c r="A27" s="303" t="s">
        <v>340</v>
      </c>
      <c r="B27" s="304"/>
      <c r="C27" s="309"/>
      <c r="D27" s="322"/>
      <c r="E27" s="309"/>
      <c r="F27" s="307">
        <f t="shared" si="0"/>
        <v>0</v>
      </c>
    </row>
    <row r="28" spans="1:6" x14ac:dyDescent="0.3">
      <c r="A28" s="303" t="s">
        <v>341</v>
      </c>
      <c r="B28" s="304"/>
      <c r="C28" s="309"/>
      <c r="D28" s="322"/>
      <c r="E28" s="309"/>
      <c r="F28" s="307">
        <f t="shared" si="0"/>
        <v>0</v>
      </c>
    </row>
    <row r="29" spans="1:6" x14ac:dyDescent="0.3">
      <c r="A29" s="311" t="s">
        <v>342</v>
      </c>
      <c r="B29" s="312">
        <f>SUM(B18:B28)</f>
        <v>0</v>
      </c>
      <c r="C29" s="315"/>
      <c r="D29" s="315">
        <f>SUM(D18:D28)</f>
        <v>0</v>
      </c>
      <c r="E29" s="315"/>
      <c r="F29" s="315">
        <f t="shared" si="0"/>
        <v>0</v>
      </c>
    </row>
    <row r="30" spans="1:6" x14ac:dyDescent="0.3">
      <c r="A30" s="316"/>
      <c r="B30" s="328"/>
      <c r="C30" s="309"/>
      <c r="D30" s="309"/>
      <c r="E30" s="309"/>
      <c r="F30" s="309"/>
    </row>
    <row r="31" spans="1:6" x14ac:dyDescent="0.3">
      <c r="A31" s="316"/>
      <c r="B31" s="328"/>
      <c r="C31" s="309"/>
      <c r="D31" s="309"/>
      <c r="E31" s="309"/>
      <c r="F31" s="309"/>
    </row>
    <row r="32" spans="1:6" x14ac:dyDescent="0.3">
      <c r="A32" s="311" t="s">
        <v>288</v>
      </c>
      <c r="B32" s="315">
        <f>B16+B29</f>
        <v>0</v>
      </c>
      <c r="C32" s="315"/>
      <c r="D32" s="315">
        <f>D16+D29</f>
        <v>0</v>
      </c>
      <c r="E32" s="315"/>
      <c r="F32" s="315">
        <f>F16+F29</f>
        <v>0</v>
      </c>
    </row>
  </sheetData>
  <sheetProtection selectLockedCells="1" selectUnlockedCells="1"/>
  <pageMargins left="0.7" right="0.7" top="0.75" bottom="0.75" header="0.51180555555555551" footer="0.51180555555555551"/>
  <pageSetup paperSize="9" firstPageNumber="0" orientation="portrait" horizontalDpi="300" verticalDpi="30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2DE24-86A6-4922-8B0A-65FA8BDEB5D0}">
  <sheetPr codeName="Feuil8"/>
  <dimension ref="A1:V247"/>
  <sheetViews>
    <sheetView zoomScale="120" zoomScaleNormal="120" workbookViewId="0">
      <selection activeCell="C1" sqref="C1"/>
    </sheetView>
  </sheetViews>
  <sheetFormatPr baseColWidth="10" defaultColWidth="6.88671875" defaultRowHeight="14.4" x14ac:dyDescent="0.3"/>
  <cols>
    <col min="1" max="20" width="8.88671875" style="329" customWidth="1"/>
    <col min="21" max="21" width="6.88671875" style="329"/>
    <col min="22" max="22" width="9.5546875" style="329" customWidth="1"/>
    <col min="23" max="16384" width="6.88671875" style="329"/>
  </cols>
  <sheetData>
    <row r="1" spans="1:22" s="332" customFormat="1" x14ac:dyDescent="0.3">
      <c r="A1" s="330" t="s">
        <v>343</v>
      </c>
      <c r="B1" s="331">
        <v>0</v>
      </c>
      <c r="C1" s="332" t="s">
        <v>45</v>
      </c>
      <c r="D1" s="332" t="s">
        <v>344</v>
      </c>
      <c r="E1" s="332" t="s">
        <v>345</v>
      </c>
      <c r="F1" s="332" t="s">
        <v>346</v>
      </c>
      <c r="G1" s="332" t="s">
        <v>347</v>
      </c>
      <c r="H1" s="332" t="s">
        <v>348</v>
      </c>
      <c r="I1" s="332" t="s">
        <v>349</v>
      </c>
      <c r="J1" s="332" t="s">
        <v>350</v>
      </c>
      <c r="K1" s="332" t="s">
        <v>351</v>
      </c>
      <c r="L1" s="332" t="s">
        <v>352</v>
      </c>
      <c r="M1" s="332" t="s">
        <v>353</v>
      </c>
      <c r="N1" s="332" t="s">
        <v>354</v>
      </c>
      <c r="O1" s="332" t="s">
        <v>355</v>
      </c>
      <c r="P1" s="332" t="s">
        <v>356</v>
      </c>
      <c r="Q1" s="332" t="s">
        <v>357</v>
      </c>
      <c r="R1" s="332" t="s">
        <v>358</v>
      </c>
      <c r="S1" s="332" t="s">
        <v>359</v>
      </c>
    </row>
    <row r="2" spans="1:22" x14ac:dyDescent="0.3">
      <c r="A2" s="333">
        <v>0</v>
      </c>
    </row>
    <row r="3" spans="1:22" x14ac:dyDescent="0.3">
      <c r="A3" s="333">
        <v>325</v>
      </c>
      <c r="B3" s="329">
        <v>49.18</v>
      </c>
      <c r="R3" s="329">
        <v>3.14</v>
      </c>
      <c r="V3"/>
    </row>
    <row r="4" spans="1:22" x14ac:dyDescent="0.3">
      <c r="A4" s="333">
        <v>329</v>
      </c>
      <c r="B4" s="329">
        <v>49.78</v>
      </c>
      <c r="R4" s="329">
        <v>3.18</v>
      </c>
    </row>
    <row r="5" spans="1:22" x14ac:dyDescent="0.3">
      <c r="A5" s="333">
        <v>333</v>
      </c>
      <c r="B5" s="329">
        <v>50.38</v>
      </c>
      <c r="R5" s="329">
        <v>3.22</v>
      </c>
    </row>
    <row r="6" spans="1:22" x14ac:dyDescent="0.3">
      <c r="A6" s="333">
        <v>337</v>
      </c>
      <c r="B6" s="329">
        <v>50.99</v>
      </c>
      <c r="R6" s="329">
        <v>3.25</v>
      </c>
    </row>
    <row r="7" spans="1:22" x14ac:dyDescent="0.3">
      <c r="A7" s="333">
        <v>341</v>
      </c>
      <c r="B7" s="329">
        <v>51.59</v>
      </c>
      <c r="R7" s="329">
        <v>3.29</v>
      </c>
    </row>
    <row r="8" spans="1:22" x14ac:dyDescent="0.3">
      <c r="A8" s="333">
        <v>345</v>
      </c>
      <c r="B8" s="329">
        <v>52.19</v>
      </c>
      <c r="R8" s="329">
        <v>3.33</v>
      </c>
    </row>
    <row r="9" spans="1:22" x14ac:dyDescent="0.3">
      <c r="A9" s="333">
        <v>349</v>
      </c>
      <c r="B9" s="329">
        <v>52.79</v>
      </c>
      <c r="R9" s="329">
        <v>3.37</v>
      </c>
    </row>
    <row r="10" spans="1:22" x14ac:dyDescent="0.3">
      <c r="A10" s="333">
        <v>353</v>
      </c>
      <c r="B10" s="329">
        <v>53.39</v>
      </c>
      <c r="R10" s="329">
        <v>3.41</v>
      </c>
    </row>
    <row r="11" spans="1:22" x14ac:dyDescent="0.3">
      <c r="A11" s="333">
        <v>357</v>
      </c>
      <c r="B11" s="329">
        <v>53.99</v>
      </c>
      <c r="R11" s="329">
        <v>3.45</v>
      </c>
    </row>
    <row r="12" spans="1:22" x14ac:dyDescent="0.3">
      <c r="A12" s="333">
        <v>361</v>
      </c>
      <c r="B12" s="329">
        <v>54.6</v>
      </c>
      <c r="R12" s="329">
        <v>3.48</v>
      </c>
    </row>
    <row r="13" spans="1:22" x14ac:dyDescent="0.3">
      <c r="A13" s="333">
        <v>365</v>
      </c>
      <c r="B13" s="329">
        <v>55.2</v>
      </c>
      <c r="R13" s="329">
        <v>3.52</v>
      </c>
    </row>
    <row r="14" spans="1:22" x14ac:dyDescent="0.3">
      <c r="A14" s="333">
        <v>369</v>
      </c>
      <c r="B14" s="329">
        <v>55.8</v>
      </c>
      <c r="R14" s="329">
        <v>3.56</v>
      </c>
    </row>
    <row r="15" spans="1:22" x14ac:dyDescent="0.3">
      <c r="A15" s="333">
        <v>373</v>
      </c>
      <c r="B15" s="329">
        <v>56.4</v>
      </c>
      <c r="R15" s="329">
        <v>3.6</v>
      </c>
    </row>
    <row r="16" spans="1:22" x14ac:dyDescent="0.3">
      <c r="A16" s="333">
        <v>377</v>
      </c>
      <c r="B16" s="329">
        <v>57</v>
      </c>
      <c r="R16" s="329">
        <v>3.64</v>
      </c>
    </row>
    <row r="17" spans="1:18" x14ac:dyDescent="0.3">
      <c r="A17" s="333">
        <v>381</v>
      </c>
      <c r="B17" s="329">
        <v>57.6</v>
      </c>
      <c r="R17" s="329">
        <v>3.68</v>
      </c>
    </row>
    <row r="18" spans="1:18" x14ac:dyDescent="0.3">
      <c r="A18" s="333">
        <v>385</v>
      </c>
      <c r="B18" s="329">
        <v>58.2</v>
      </c>
      <c r="R18" s="329">
        <v>3.72</v>
      </c>
    </row>
    <row r="19" spans="1:18" x14ac:dyDescent="0.3">
      <c r="A19" s="333">
        <v>389</v>
      </c>
      <c r="B19" s="329">
        <v>58.81</v>
      </c>
      <c r="R19" s="329">
        <v>3.75</v>
      </c>
    </row>
    <row r="20" spans="1:18" x14ac:dyDescent="0.3">
      <c r="A20" s="333">
        <v>393</v>
      </c>
      <c r="B20" s="329">
        <v>59.41</v>
      </c>
      <c r="R20" s="329">
        <v>3.79</v>
      </c>
    </row>
    <row r="21" spans="1:18" x14ac:dyDescent="0.3">
      <c r="A21" s="333">
        <v>397</v>
      </c>
      <c r="B21" s="329">
        <v>60.01</v>
      </c>
      <c r="R21" s="329">
        <v>3.83</v>
      </c>
    </row>
    <row r="22" spans="1:18" x14ac:dyDescent="0.3">
      <c r="A22" s="333">
        <v>401</v>
      </c>
      <c r="B22" s="329">
        <v>60.61</v>
      </c>
      <c r="R22" s="329">
        <v>3.87</v>
      </c>
    </row>
    <row r="23" spans="1:18" x14ac:dyDescent="0.3">
      <c r="A23" s="333">
        <v>405</v>
      </c>
      <c r="B23" s="329">
        <v>61.21</v>
      </c>
      <c r="R23" s="329">
        <v>3.91</v>
      </c>
    </row>
    <row r="24" spans="1:18" x14ac:dyDescent="0.3">
      <c r="A24" s="333">
        <v>409</v>
      </c>
      <c r="B24" s="329">
        <v>61.81</v>
      </c>
      <c r="R24" s="329">
        <v>3.95</v>
      </c>
    </row>
    <row r="25" spans="1:18" x14ac:dyDescent="0.3">
      <c r="A25" s="333">
        <v>413</v>
      </c>
      <c r="B25" s="329">
        <v>62.42</v>
      </c>
      <c r="R25" s="329">
        <v>3.98</v>
      </c>
    </row>
    <row r="26" spans="1:18" x14ac:dyDescent="0.3">
      <c r="A26" s="333">
        <v>417</v>
      </c>
      <c r="B26" s="329">
        <v>63.02</v>
      </c>
      <c r="R26" s="329">
        <v>4.0199999999999996</v>
      </c>
    </row>
    <row r="27" spans="1:18" x14ac:dyDescent="0.3">
      <c r="A27" s="333">
        <v>421</v>
      </c>
      <c r="B27" s="329">
        <v>63.62</v>
      </c>
      <c r="R27" s="329">
        <v>4.0599999999999996</v>
      </c>
    </row>
    <row r="28" spans="1:18" x14ac:dyDescent="0.3">
      <c r="A28" s="333">
        <v>425</v>
      </c>
      <c r="B28" s="329">
        <v>64.22</v>
      </c>
      <c r="R28" s="329">
        <v>4.0999999999999996</v>
      </c>
    </row>
    <row r="29" spans="1:18" x14ac:dyDescent="0.3">
      <c r="A29" s="333">
        <v>429</v>
      </c>
      <c r="B29" s="329">
        <v>64.819999999999993</v>
      </c>
      <c r="R29" s="329">
        <v>4.1399999999999997</v>
      </c>
    </row>
    <row r="30" spans="1:18" x14ac:dyDescent="0.3">
      <c r="A30" s="333">
        <v>433</v>
      </c>
      <c r="B30" s="329">
        <v>65.42</v>
      </c>
      <c r="R30" s="329">
        <v>4.18</v>
      </c>
    </row>
    <row r="31" spans="1:18" x14ac:dyDescent="0.3">
      <c r="A31" s="333">
        <v>437</v>
      </c>
      <c r="B31" s="329">
        <v>66.03</v>
      </c>
      <c r="R31" s="329">
        <v>4.21</v>
      </c>
    </row>
    <row r="32" spans="1:18" x14ac:dyDescent="0.3">
      <c r="A32" s="333">
        <v>441</v>
      </c>
      <c r="B32" s="329">
        <v>66.63</v>
      </c>
      <c r="R32" s="329">
        <v>4.25</v>
      </c>
    </row>
    <row r="33" spans="1:18" x14ac:dyDescent="0.3">
      <c r="A33" s="333">
        <v>445</v>
      </c>
      <c r="B33" s="329">
        <v>67.23</v>
      </c>
      <c r="R33" s="329">
        <v>4.29</v>
      </c>
    </row>
    <row r="34" spans="1:18" x14ac:dyDescent="0.3">
      <c r="A34" s="333">
        <v>449</v>
      </c>
      <c r="B34" s="329">
        <v>67.83</v>
      </c>
      <c r="R34" s="329">
        <v>4.33</v>
      </c>
    </row>
    <row r="35" spans="1:18" x14ac:dyDescent="0.3">
      <c r="A35" s="333">
        <v>453</v>
      </c>
      <c r="B35" s="329">
        <v>68.430000000000007</v>
      </c>
      <c r="R35" s="329">
        <v>4.37</v>
      </c>
    </row>
    <row r="36" spans="1:18" x14ac:dyDescent="0.3">
      <c r="A36" s="333">
        <v>457</v>
      </c>
      <c r="B36" s="329">
        <v>69.03</v>
      </c>
      <c r="R36" s="329">
        <v>4.41</v>
      </c>
    </row>
    <row r="37" spans="1:18" x14ac:dyDescent="0.3">
      <c r="A37" s="333">
        <v>461</v>
      </c>
      <c r="B37" s="329">
        <v>69.64</v>
      </c>
      <c r="R37" s="329">
        <v>4.4400000000000004</v>
      </c>
    </row>
    <row r="38" spans="1:18" x14ac:dyDescent="0.3">
      <c r="A38" s="333">
        <v>465</v>
      </c>
      <c r="B38" s="329">
        <v>70.239999999999995</v>
      </c>
      <c r="R38" s="329">
        <v>4.4800000000000004</v>
      </c>
    </row>
    <row r="39" spans="1:18" x14ac:dyDescent="0.3">
      <c r="A39" s="333">
        <v>469</v>
      </c>
      <c r="B39" s="329">
        <v>70.84</v>
      </c>
      <c r="R39" s="329">
        <v>4.5199999999999996</v>
      </c>
    </row>
    <row r="40" spans="1:18" x14ac:dyDescent="0.3">
      <c r="A40" s="333">
        <v>473</v>
      </c>
      <c r="B40" s="329">
        <v>71.44</v>
      </c>
      <c r="R40" s="329">
        <v>4.5599999999999996</v>
      </c>
    </row>
    <row r="41" spans="1:18" x14ac:dyDescent="0.3">
      <c r="A41" s="333">
        <v>477</v>
      </c>
      <c r="B41" s="329">
        <v>72.040000000000006</v>
      </c>
      <c r="R41" s="329">
        <v>4.5999999999999996</v>
      </c>
    </row>
    <row r="42" spans="1:18" x14ac:dyDescent="0.3">
      <c r="A42" s="333">
        <v>481</v>
      </c>
      <c r="B42" s="329">
        <v>72.64</v>
      </c>
      <c r="R42" s="329">
        <v>4.6399999999999997</v>
      </c>
    </row>
    <row r="43" spans="1:18" x14ac:dyDescent="0.3">
      <c r="A43" s="333">
        <v>485</v>
      </c>
      <c r="B43" s="329">
        <v>73.7</v>
      </c>
      <c r="R43" s="329">
        <v>4.7</v>
      </c>
    </row>
    <row r="44" spans="1:18" x14ac:dyDescent="0.3">
      <c r="A44" s="333">
        <v>495</v>
      </c>
      <c r="B44" s="329">
        <v>75.2</v>
      </c>
      <c r="R44" s="329">
        <v>4.8</v>
      </c>
    </row>
    <row r="45" spans="1:18" x14ac:dyDescent="0.3">
      <c r="A45" s="333">
        <v>505</v>
      </c>
      <c r="B45" s="329">
        <v>76.7</v>
      </c>
      <c r="R45" s="329">
        <v>4.9000000000000004</v>
      </c>
    </row>
    <row r="46" spans="1:18" x14ac:dyDescent="0.3">
      <c r="A46" s="333">
        <v>515</v>
      </c>
      <c r="B46" s="329">
        <v>78.209999999999994</v>
      </c>
      <c r="R46" s="329">
        <v>4.99</v>
      </c>
    </row>
    <row r="47" spans="1:18" x14ac:dyDescent="0.3">
      <c r="A47" s="333">
        <v>525</v>
      </c>
      <c r="B47" s="329">
        <v>79.709999999999994</v>
      </c>
      <c r="R47" s="329">
        <v>5.09</v>
      </c>
    </row>
    <row r="48" spans="1:18" x14ac:dyDescent="0.3">
      <c r="A48" s="333">
        <v>535</v>
      </c>
      <c r="B48" s="329">
        <v>81.22</v>
      </c>
      <c r="R48" s="329">
        <v>5.18</v>
      </c>
    </row>
    <row r="49" spans="1:18" x14ac:dyDescent="0.3">
      <c r="A49" s="333">
        <v>545</v>
      </c>
      <c r="B49" s="329">
        <v>82.72</v>
      </c>
      <c r="R49" s="329">
        <v>5.28</v>
      </c>
    </row>
    <row r="50" spans="1:18" x14ac:dyDescent="0.3">
      <c r="A50" s="333">
        <v>555</v>
      </c>
      <c r="B50" s="329">
        <v>84.22</v>
      </c>
      <c r="R50" s="329">
        <v>5.38</v>
      </c>
    </row>
    <row r="51" spans="1:18" x14ac:dyDescent="0.3">
      <c r="A51" s="333">
        <v>565</v>
      </c>
      <c r="B51" s="329">
        <v>85.73</v>
      </c>
      <c r="R51" s="329">
        <v>5.47</v>
      </c>
    </row>
    <row r="52" spans="1:18" x14ac:dyDescent="0.3">
      <c r="A52" s="333">
        <v>575</v>
      </c>
      <c r="B52" s="329">
        <v>87.23</v>
      </c>
      <c r="R52" s="329">
        <v>5.57</v>
      </c>
    </row>
    <row r="53" spans="1:18" x14ac:dyDescent="0.3">
      <c r="A53" s="333">
        <v>585</v>
      </c>
      <c r="B53" s="329">
        <v>88.74</v>
      </c>
      <c r="R53" s="329">
        <v>5.66</v>
      </c>
    </row>
    <row r="54" spans="1:18" x14ac:dyDescent="0.3">
      <c r="A54" s="333">
        <v>595</v>
      </c>
      <c r="B54" s="329">
        <v>90.24</v>
      </c>
      <c r="R54" s="329">
        <v>5.76</v>
      </c>
    </row>
    <row r="55" spans="1:18" x14ac:dyDescent="0.3">
      <c r="A55" s="333">
        <v>605</v>
      </c>
      <c r="B55" s="329">
        <v>91.74</v>
      </c>
      <c r="R55" s="329">
        <v>5.86</v>
      </c>
    </row>
    <row r="56" spans="1:18" x14ac:dyDescent="0.3">
      <c r="A56" s="333">
        <v>615</v>
      </c>
      <c r="B56" s="329">
        <v>93.25</v>
      </c>
      <c r="R56" s="329">
        <v>5.95</v>
      </c>
    </row>
    <row r="57" spans="1:18" x14ac:dyDescent="0.3">
      <c r="A57" s="333">
        <v>625</v>
      </c>
      <c r="B57" s="329">
        <v>94.75</v>
      </c>
      <c r="C57" s="329">
        <v>1.46</v>
      </c>
      <c r="R57" s="329">
        <v>6.05</v>
      </c>
    </row>
    <row r="58" spans="1:18" x14ac:dyDescent="0.3">
      <c r="A58" s="333">
        <v>635</v>
      </c>
      <c r="B58" s="329">
        <v>96.26</v>
      </c>
      <c r="C58" s="329">
        <v>2.96</v>
      </c>
      <c r="R58" s="329">
        <v>6.14</v>
      </c>
    </row>
    <row r="59" spans="1:18" x14ac:dyDescent="0.3">
      <c r="A59" s="333">
        <v>645</v>
      </c>
      <c r="B59" s="329">
        <v>97.76</v>
      </c>
      <c r="C59" s="329">
        <v>4.47</v>
      </c>
      <c r="R59" s="329">
        <v>6.24</v>
      </c>
    </row>
    <row r="60" spans="1:18" x14ac:dyDescent="0.3">
      <c r="A60" s="333">
        <v>655</v>
      </c>
      <c r="B60" s="329">
        <v>99.26</v>
      </c>
      <c r="C60" s="329">
        <v>5.97</v>
      </c>
      <c r="R60" s="329">
        <v>6.34</v>
      </c>
    </row>
    <row r="61" spans="1:18" x14ac:dyDescent="0.3">
      <c r="A61" s="333">
        <v>665</v>
      </c>
      <c r="B61" s="329">
        <v>100.77</v>
      </c>
      <c r="C61" s="329">
        <v>7.48</v>
      </c>
      <c r="R61" s="329">
        <v>6.43</v>
      </c>
    </row>
    <row r="62" spans="1:18" x14ac:dyDescent="0.3">
      <c r="A62" s="333">
        <v>675</v>
      </c>
      <c r="B62" s="329">
        <v>102.27</v>
      </c>
      <c r="C62" s="329">
        <v>8.98</v>
      </c>
      <c r="R62" s="329">
        <v>6.53</v>
      </c>
    </row>
    <row r="63" spans="1:18" x14ac:dyDescent="0.3">
      <c r="A63" s="333">
        <v>685</v>
      </c>
      <c r="B63" s="329">
        <v>103.78</v>
      </c>
      <c r="C63" s="329">
        <v>10.48</v>
      </c>
      <c r="R63" s="329">
        <v>6.62</v>
      </c>
    </row>
    <row r="64" spans="1:18" x14ac:dyDescent="0.3">
      <c r="A64" s="333">
        <v>695</v>
      </c>
      <c r="B64" s="329">
        <v>105.28</v>
      </c>
      <c r="C64" s="329">
        <v>11.99</v>
      </c>
      <c r="D64" s="329">
        <v>1.07</v>
      </c>
      <c r="R64" s="329">
        <v>6.72</v>
      </c>
    </row>
    <row r="65" spans="1:18" x14ac:dyDescent="0.3">
      <c r="A65" s="333">
        <v>705</v>
      </c>
      <c r="B65" s="329">
        <v>106.78</v>
      </c>
      <c r="C65" s="329">
        <v>13.49</v>
      </c>
      <c r="D65" s="329">
        <v>2.58</v>
      </c>
      <c r="R65" s="329">
        <v>6.82</v>
      </c>
    </row>
    <row r="66" spans="1:18" x14ac:dyDescent="0.3">
      <c r="A66" s="333">
        <v>715</v>
      </c>
      <c r="B66" s="329">
        <v>108.29</v>
      </c>
      <c r="C66" s="329">
        <v>15</v>
      </c>
      <c r="D66" s="329">
        <v>4.08</v>
      </c>
      <c r="R66" s="329">
        <v>6.91</v>
      </c>
    </row>
    <row r="67" spans="1:18" x14ac:dyDescent="0.3">
      <c r="A67" s="333">
        <v>725</v>
      </c>
      <c r="B67" s="329">
        <v>109.79</v>
      </c>
      <c r="C67" s="329">
        <v>16.5</v>
      </c>
      <c r="D67" s="329">
        <v>5.58</v>
      </c>
      <c r="R67" s="329">
        <v>7.01</v>
      </c>
    </row>
    <row r="68" spans="1:18" x14ac:dyDescent="0.3">
      <c r="A68" s="333">
        <v>735</v>
      </c>
      <c r="B68" s="329">
        <v>111.3</v>
      </c>
      <c r="C68" s="329">
        <v>18</v>
      </c>
      <c r="D68" s="329">
        <v>7.09</v>
      </c>
      <c r="R68" s="329">
        <v>7.1</v>
      </c>
    </row>
    <row r="69" spans="1:18" x14ac:dyDescent="0.3">
      <c r="A69" s="333">
        <v>745</v>
      </c>
      <c r="B69" s="329">
        <v>112.8</v>
      </c>
      <c r="C69" s="329">
        <v>19.510000000000002</v>
      </c>
      <c r="D69" s="329">
        <v>8.59</v>
      </c>
      <c r="R69" s="329">
        <v>7.2</v>
      </c>
    </row>
    <row r="70" spans="1:18" x14ac:dyDescent="0.3">
      <c r="A70" s="333">
        <v>755</v>
      </c>
      <c r="B70" s="329">
        <v>114.3</v>
      </c>
      <c r="C70" s="329">
        <v>21.01</v>
      </c>
      <c r="D70" s="329">
        <v>10.1</v>
      </c>
      <c r="R70" s="329">
        <v>7.3</v>
      </c>
    </row>
    <row r="71" spans="1:18" x14ac:dyDescent="0.3">
      <c r="A71" s="333">
        <v>765</v>
      </c>
      <c r="B71" s="329">
        <v>115.87</v>
      </c>
      <c r="C71" s="329">
        <v>22.58</v>
      </c>
      <c r="D71" s="329">
        <v>11.66</v>
      </c>
      <c r="R71" s="329">
        <v>7.33</v>
      </c>
    </row>
    <row r="72" spans="1:18" x14ac:dyDescent="0.3">
      <c r="A72" s="333">
        <v>775</v>
      </c>
      <c r="B72" s="329">
        <v>117.47</v>
      </c>
      <c r="C72" s="329">
        <v>24.18</v>
      </c>
      <c r="D72" s="329">
        <v>13.26</v>
      </c>
      <c r="R72" s="329">
        <v>7.33</v>
      </c>
    </row>
    <row r="73" spans="1:18" x14ac:dyDescent="0.3">
      <c r="A73" s="333">
        <v>785</v>
      </c>
      <c r="B73" s="329">
        <v>119.07</v>
      </c>
      <c r="C73" s="329">
        <v>25.78</v>
      </c>
      <c r="D73" s="329">
        <v>14.86</v>
      </c>
      <c r="E73" s="329">
        <v>0.73</v>
      </c>
      <c r="R73" s="329">
        <v>7.33</v>
      </c>
    </row>
    <row r="74" spans="1:18" x14ac:dyDescent="0.3">
      <c r="A74" s="333">
        <v>795</v>
      </c>
      <c r="B74" s="329">
        <v>120.88</v>
      </c>
      <c r="C74" s="329">
        <v>27.58</v>
      </c>
      <c r="D74" s="329">
        <v>16.670000000000002</v>
      </c>
      <c r="E74" s="329">
        <v>2.54</v>
      </c>
      <c r="Q74" s="329">
        <v>0.21</v>
      </c>
      <c r="R74" s="329">
        <v>7.33</v>
      </c>
    </row>
    <row r="75" spans="1:18" x14ac:dyDescent="0.3">
      <c r="A75" s="333">
        <v>805</v>
      </c>
      <c r="B75" s="329">
        <v>122.98</v>
      </c>
      <c r="C75" s="329">
        <v>29.68</v>
      </c>
      <c r="D75" s="329">
        <v>18.77</v>
      </c>
      <c r="E75" s="329">
        <v>4.6399999999999997</v>
      </c>
      <c r="Q75" s="329">
        <v>0.71</v>
      </c>
      <c r="R75" s="329">
        <v>7.33</v>
      </c>
    </row>
    <row r="76" spans="1:18" x14ac:dyDescent="0.3">
      <c r="A76" s="333">
        <v>815</v>
      </c>
      <c r="B76" s="329">
        <v>125.08</v>
      </c>
      <c r="C76" s="329">
        <v>31.78</v>
      </c>
      <c r="D76" s="329">
        <v>20.87</v>
      </c>
      <c r="E76" s="329">
        <v>6.74</v>
      </c>
      <c r="Q76" s="329">
        <v>1.21</v>
      </c>
      <c r="R76" s="329">
        <v>7.33</v>
      </c>
    </row>
    <row r="77" spans="1:18" x14ac:dyDescent="0.3">
      <c r="A77" s="333">
        <v>825</v>
      </c>
      <c r="B77" s="329">
        <v>127.18</v>
      </c>
      <c r="C77" s="329">
        <v>33.880000000000003</v>
      </c>
      <c r="D77" s="329">
        <v>22.97</v>
      </c>
      <c r="E77" s="329">
        <v>8.84</v>
      </c>
      <c r="Q77" s="329">
        <v>1.71</v>
      </c>
      <c r="R77" s="329">
        <v>7.33</v>
      </c>
    </row>
    <row r="78" spans="1:18" x14ac:dyDescent="0.3">
      <c r="A78" s="333">
        <v>835</v>
      </c>
      <c r="B78" s="329">
        <v>129.28</v>
      </c>
      <c r="C78" s="329">
        <v>35.979999999999997</v>
      </c>
      <c r="D78" s="329">
        <v>25.07</v>
      </c>
      <c r="E78" s="329">
        <v>10.94</v>
      </c>
      <c r="Q78" s="329">
        <v>2.21</v>
      </c>
      <c r="R78" s="329">
        <v>7.33</v>
      </c>
    </row>
    <row r="79" spans="1:18" x14ac:dyDescent="0.3">
      <c r="A79" s="333">
        <v>845</v>
      </c>
      <c r="B79" s="329">
        <v>131.38</v>
      </c>
      <c r="C79" s="329">
        <v>38.08</v>
      </c>
      <c r="D79" s="329">
        <v>27.17</v>
      </c>
      <c r="E79" s="329">
        <v>13.04</v>
      </c>
      <c r="Q79" s="329">
        <v>2.71</v>
      </c>
      <c r="R79" s="329">
        <v>7.33</v>
      </c>
    </row>
    <row r="80" spans="1:18" x14ac:dyDescent="0.3">
      <c r="A80" s="333">
        <v>855</v>
      </c>
      <c r="B80" s="329">
        <v>133.47999999999999</v>
      </c>
      <c r="C80" s="329">
        <v>40.18</v>
      </c>
      <c r="D80" s="329">
        <v>29.27</v>
      </c>
      <c r="E80" s="329">
        <v>15.14</v>
      </c>
      <c r="Q80" s="329">
        <v>3.21</v>
      </c>
      <c r="R80" s="329">
        <v>7.33</v>
      </c>
    </row>
    <row r="81" spans="1:18" x14ac:dyDescent="0.3">
      <c r="A81" s="333">
        <v>865</v>
      </c>
      <c r="B81" s="329">
        <v>135.58000000000001</v>
      </c>
      <c r="C81" s="329">
        <v>42.28</v>
      </c>
      <c r="D81" s="329">
        <v>31.37</v>
      </c>
      <c r="E81" s="329">
        <v>17.239999999999998</v>
      </c>
      <c r="Q81" s="329">
        <v>3.71</v>
      </c>
      <c r="R81" s="329">
        <v>7.33</v>
      </c>
    </row>
    <row r="82" spans="1:18" x14ac:dyDescent="0.3">
      <c r="A82" s="333">
        <v>875</v>
      </c>
      <c r="B82" s="329">
        <v>137.63</v>
      </c>
      <c r="C82" s="329">
        <v>44.34</v>
      </c>
      <c r="D82" s="329">
        <v>33.43</v>
      </c>
      <c r="E82" s="329">
        <v>19.3</v>
      </c>
      <c r="Q82" s="329">
        <v>4.17</v>
      </c>
      <c r="R82" s="329">
        <v>7.33</v>
      </c>
    </row>
    <row r="83" spans="1:18" x14ac:dyDescent="0.3">
      <c r="A83" s="333">
        <v>885</v>
      </c>
      <c r="B83" s="329">
        <v>140.03</v>
      </c>
      <c r="C83" s="329">
        <v>46.74</v>
      </c>
      <c r="D83" s="329">
        <v>35.83</v>
      </c>
      <c r="E83" s="329">
        <v>21.7</v>
      </c>
      <c r="Q83" s="329">
        <v>4.17</v>
      </c>
      <c r="R83" s="329">
        <v>7.33</v>
      </c>
    </row>
    <row r="84" spans="1:18" x14ac:dyDescent="0.3">
      <c r="A84" s="333">
        <v>905</v>
      </c>
      <c r="B84" s="329">
        <v>143.22999999999999</v>
      </c>
      <c r="C84" s="329">
        <v>49.94</v>
      </c>
      <c r="D84" s="329">
        <v>39.03</v>
      </c>
      <c r="E84" s="329">
        <v>24.9</v>
      </c>
      <c r="F84" s="329">
        <v>0.44</v>
      </c>
      <c r="Q84" s="329">
        <v>4.17</v>
      </c>
      <c r="R84" s="329">
        <v>7.33</v>
      </c>
    </row>
    <row r="85" spans="1:18" x14ac:dyDescent="0.3">
      <c r="A85" s="333">
        <v>925</v>
      </c>
      <c r="B85" s="329">
        <v>146.43</v>
      </c>
      <c r="C85" s="329">
        <v>53.14</v>
      </c>
      <c r="D85" s="329">
        <v>42.23</v>
      </c>
      <c r="E85" s="329">
        <v>28.1</v>
      </c>
      <c r="F85" s="329">
        <v>3.64</v>
      </c>
      <c r="Q85" s="329">
        <v>4.17</v>
      </c>
      <c r="R85" s="329">
        <v>7.33</v>
      </c>
    </row>
    <row r="86" spans="1:18" x14ac:dyDescent="0.3">
      <c r="A86" s="333">
        <v>945</v>
      </c>
      <c r="B86" s="329">
        <v>149.63</v>
      </c>
      <c r="C86" s="329">
        <v>56.34</v>
      </c>
      <c r="D86" s="329">
        <v>45.43</v>
      </c>
      <c r="E86" s="329">
        <v>31.3</v>
      </c>
      <c r="F86" s="329">
        <v>6.84</v>
      </c>
      <c r="Q86" s="329">
        <v>4.17</v>
      </c>
      <c r="R86" s="329">
        <v>7.33</v>
      </c>
    </row>
    <row r="87" spans="1:18" x14ac:dyDescent="0.3">
      <c r="A87" s="333">
        <v>965</v>
      </c>
      <c r="B87" s="329">
        <v>152.83000000000001</v>
      </c>
      <c r="C87" s="329">
        <v>59.54</v>
      </c>
      <c r="D87" s="329">
        <v>48.63</v>
      </c>
      <c r="E87" s="329">
        <v>34.5</v>
      </c>
      <c r="F87" s="329">
        <v>10.039999999999999</v>
      </c>
      <c r="G87" s="329">
        <v>0.08</v>
      </c>
      <c r="Q87" s="329">
        <v>4.17</v>
      </c>
      <c r="R87" s="329">
        <v>7.33</v>
      </c>
    </row>
    <row r="88" spans="1:18" x14ac:dyDescent="0.3">
      <c r="A88" s="333">
        <v>985</v>
      </c>
      <c r="B88" s="329">
        <v>156.03</v>
      </c>
      <c r="C88" s="329">
        <v>62.74</v>
      </c>
      <c r="D88" s="329">
        <v>51.83</v>
      </c>
      <c r="E88" s="329">
        <v>37.700000000000003</v>
      </c>
      <c r="F88" s="329">
        <v>13.24</v>
      </c>
      <c r="G88" s="329">
        <v>3.28</v>
      </c>
      <c r="Q88" s="329">
        <v>4.17</v>
      </c>
      <c r="R88" s="329">
        <v>7.33</v>
      </c>
    </row>
    <row r="89" spans="1:18" x14ac:dyDescent="0.3">
      <c r="A89" s="333">
        <v>1005</v>
      </c>
      <c r="B89" s="329">
        <v>159.22999999999999</v>
      </c>
      <c r="C89" s="329">
        <v>65.94</v>
      </c>
      <c r="D89" s="329">
        <v>55.03</v>
      </c>
      <c r="E89" s="329">
        <v>40.9</v>
      </c>
      <c r="F89" s="329">
        <v>16.440000000000001</v>
      </c>
      <c r="G89" s="329">
        <v>6.48</v>
      </c>
      <c r="H89" s="329">
        <v>2.3199999999999998</v>
      </c>
      <c r="Q89" s="329">
        <v>4.17</v>
      </c>
      <c r="R89" s="329">
        <v>7.33</v>
      </c>
    </row>
    <row r="90" spans="1:18" x14ac:dyDescent="0.3">
      <c r="A90" s="333">
        <v>1025</v>
      </c>
      <c r="B90" s="329">
        <v>162.43</v>
      </c>
      <c r="C90" s="329">
        <v>69.14</v>
      </c>
      <c r="D90" s="329">
        <v>58.23</v>
      </c>
      <c r="E90" s="329">
        <v>44.1</v>
      </c>
      <c r="F90" s="329">
        <v>19.64</v>
      </c>
      <c r="G90" s="329">
        <v>9.68</v>
      </c>
      <c r="H90" s="329">
        <v>5.52</v>
      </c>
      <c r="Q90" s="329">
        <v>4.17</v>
      </c>
      <c r="R90" s="329">
        <v>7.33</v>
      </c>
    </row>
    <row r="91" spans="1:18" x14ac:dyDescent="0.3">
      <c r="A91" s="333">
        <v>1045</v>
      </c>
      <c r="B91" s="329">
        <v>165.63</v>
      </c>
      <c r="C91" s="329">
        <v>72.34</v>
      </c>
      <c r="D91" s="329">
        <v>61.43</v>
      </c>
      <c r="E91" s="329">
        <v>47.3</v>
      </c>
      <c r="F91" s="329">
        <v>22.84</v>
      </c>
      <c r="G91" s="329">
        <v>12.88</v>
      </c>
      <c r="H91" s="329">
        <v>8.7200000000000006</v>
      </c>
      <c r="Q91" s="329">
        <v>4.17</v>
      </c>
      <c r="R91" s="329">
        <v>7.33</v>
      </c>
    </row>
    <row r="92" spans="1:18" x14ac:dyDescent="0.3">
      <c r="A92" s="333">
        <v>1065</v>
      </c>
      <c r="B92" s="329">
        <v>168.83</v>
      </c>
      <c r="C92" s="329">
        <v>75.540000000000006</v>
      </c>
      <c r="D92" s="329">
        <v>64.63</v>
      </c>
      <c r="E92" s="329">
        <v>50.5</v>
      </c>
      <c r="F92" s="329">
        <v>26.04</v>
      </c>
      <c r="G92" s="329">
        <v>16.079999999999998</v>
      </c>
      <c r="H92" s="329">
        <v>11.92</v>
      </c>
      <c r="I92" s="329">
        <v>2.16</v>
      </c>
      <c r="Q92" s="329">
        <v>4.17</v>
      </c>
      <c r="R92" s="329">
        <v>7.33</v>
      </c>
    </row>
    <row r="93" spans="1:18" x14ac:dyDescent="0.3">
      <c r="A93" s="333">
        <v>1085</v>
      </c>
      <c r="B93" s="329">
        <v>172.03</v>
      </c>
      <c r="C93" s="329">
        <v>78.739999999999995</v>
      </c>
      <c r="D93" s="329">
        <v>67.83</v>
      </c>
      <c r="E93" s="329">
        <v>53.7</v>
      </c>
      <c r="F93" s="329">
        <v>29.24</v>
      </c>
      <c r="G93" s="329">
        <v>19.28</v>
      </c>
      <c r="H93" s="329">
        <v>15.12</v>
      </c>
      <c r="I93" s="329">
        <v>5.36</v>
      </c>
      <c r="Q93" s="329">
        <v>4.17</v>
      </c>
      <c r="R93" s="329">
        <v>7.33</v>
      </c>
    </row>
    <row r="94" spans="1:18" x14ac:dyDescent="0.3">
      <c r="A94" s="333">
        <v>1105</v>
      </c>
      <c r="B94" s="329">
        <v>175.23</v>
      </c>
      <c r="C94" s="329">
        <v>81.94</v>
      </c>
      <c r="D94" s="329">
        <v>71.03</v>
      </c>
      <c r="E94" s="329">
        <v>56.9</v>
      </c>
      <c r="F94" s="329">
        <v>32.44</v>
      </c>
      <c r="G94" s="329">
        <v>22.48</v>
      </c>
      <c r="H94" s="329">
        <v>18.32</v>
      </c>
      <c r="I94" s="329">
        <v>8.56</v>
      </c>
      <c r="Q94" s="329">
        <v>4.17</v>
      </c>
      <c r="R94" s="329">
        <v>7.33</v>
      </c>
    </row>
    <row r="95" spans="1:18" x14ac:dyDescent="0.3">
      <c r="A95" s="333">
        <v>1125</v>
      </c>
      <c r="B95" s="329">
        <v>178.43</v>
      </c>
      <c r="C95" s="329">
        <v>85.14</v>
      </c>
      <c r="D95" s="329">
        <v>74.23</v>
      </c>
      <c r="E95" s="329">
        <v>60.1</v>
      </c>
      <c r="F95" s="329">
        <v>35.64</v>
      </c>
      <c r="G95" s="329">
        <v>25.68</v>
      </c>
      <c r="H95" s="329">
        <v>21.52</v>
      </c>
      <c r="I95" s="329">
        <v>11.76</v>
      </c>
      <c r="Q95" s="329">
        <v>4.17</v>
      </c>
      <c r="R95" s="329">
        <v>7.33</v>
      </c>
    </row>
    <row r="96" spans="1:18" x14ac:dyDescent="0.3">
      <c r="A96" s="333">
        <v>1145</v>
      </c>
      <c r="B96" s="329">
        <v>181.63</v>
      </c>
      <c r="C96" s="329">
        <v>88.34</v>
      </c>
      <c r="D96" s="329">
        <v>77.430000000000007</v>
      </c>
      <c r="E96" s="329">
        <v>63.3</v>
      </c>
      <c r="F96" s="329">
        <v>38.840000000000003</v>
      </c>
      <c r="G96" s="329">
        <v>28.88</v>
      </c>
      <c r="H96" s="329">
        <v>24.72</v>
      </c>
      <c r="I96" s="329">
        <v>14.96</v>
      </c>
      <c r="Q96" s="329">
        <v>4.17</v>
      </c>
      <c r="R96" s="329">
        <v>7.33</v>
      </c>
    </row>
    <row r="97" spans="1:18" x14ac:dyDescent="0.3">
      <c r="A97" s="333">
        <v>1165</v>
      </c>
      <c r="B97" s="329">
        <v>184.83</v>
      </c>
      <c r="C97" s="329">
        <v>91.54</v>
      </c>
      <c r="D97" s="329">
        <v>80.63</v>
      </c>
      <c r="E97" s="329">
        <v>66.5</v>
      </c>
      <c r="F97" s="329">
        <v>42.04</v>
      </c>
      <c r="G97" s="329">
        <v>32.08</v>
      </c>
      <c r="H97" s="329">
        <v>27.92</v>
      </c>
      <c r="I97" s="329">
        <v>18.16</v>
      </c>
      <c r="J97" s="329">
        <v>2.88</v>
      </c>
      <c r="Q97" s="329">
        <v>4.17</v>
      </c>
      <c r="R97" s="329">
        <v>7.33</v>
      </c>
    </row>
    <row r="98" spans="1:18" x14ac:dyDescent="0.3">
      <c r="A98" s="333">
        <v>1185</v>
      </c>
      <c r="B98" s="329">
        <v>188.03</v>
      </c>
      <c r="C98" s="329">
        <v>94.74</v>
      </c>
      <c r="D98" s="329">
        <v>83.83</v>
      </c>
      <c r="E98" s="329">
        <v>69.7</v>
      </c>
      <c r="F98" s="329">
        <v>45.24</v>
      </c>
      <c r="G98" s="329">
        <v>35.28</v>
      </c>
      <c r="H98" s="329">
        <v>31.12</v>
      </c>
      <c r="I98" s="329">
        <v>21.36</v>
      </c>
      <c r="J98" s="329">
        <v>6.08</v>
      </c>
      <c r="Q98" s="329">
        <v>4.17</v>
      </c>
      <c r="R98" s="329">
        <v>7.33</v>
      </c>
    </row>
    <row r="99" spans="1:18" x14ac:dyDescent="0.3">
      <c r="A99" s="333">
        <v>1205</v>
      </c>
      <c r="B99" s="329">
        <v>191.23</v>
      </c>
      <c r="C99" s="329">
        <v>97.94</v>
      </c>
      <c r="D99" s="329">
        <v>87.03</v>
      </c>
      <c r="E99" s="329">
        <v>72.900000000000006</v>
      </c>
      <c r="F99" s="329">
        <v>48.44</v>
      </c>
      <c r="G99" s="329">
        <v>38.479999999999997</v>
      </c>
      <c r="H99" s="329">
        <v>34.32</v>
      </c>
      <c r="I99" s="329">
        <v>24.56</v>
      </c>
      <c r="J99" s="329">
        <v>9.2799999999999994</v>
      </c>
      <c r="Q99" s="329">
        <v>4.17</v>
      </c>
      <c r="R99" s="329">
        <v>7.33</v>
      </c>
    </row>
    <row r="100" spans="1:18" x14ac:dyDescent="0.3">
      <c r="A100" s="333">
        <v>1225</v>
      </c>
      <c r="B100" s="329">
        <v>194.43</v>
      </c>
      <c r="C100" s="329">
        <v>101.14</v>
      </c>
      <c r="D100" s="329">
        <v>90.23</v>
      </c>
      <c r="E100" s="329">
        <v>76.099999999999994</v>
      </c>
      <c r="F100" s="329">
        <v>51.64</v>
      </c>
      <c r="G100" s="329">
        <v>41.68</v>
      </c>
      <c r="H100" s="329">
        <v>37.520000000000003</v>
      </c>
      <c r="I100" s="329">
        <v>27.76</v>
      </c>
      <c r="J100" s="329">
        <v>12.48</v>
      </c>
      <c r="K100" s="329">
        <v>2.76</v>
      </c>
      <c r="Q100" s="329">
        <v>4.17</v>
      </c>
      <c r="R100" s="329">
        <v>7.33</v>
      </c>
    </row>
    <row r="101" spans="1:18" x14ac:dyDescent="0.3">
      <c r="A101" s="333">
        <v>1245</v>
      </c>
      <c r="B101" s="329">
        <v>197.63</v>
      </c>
      <c r="C101" s="329">
        <v>104.34</v>
      </c>
      <c r="D101" s="329">
        <v>93.43</v>
      </c>
      <c r="E101" s="329">
        <v>79.3</v>
      </c>
      <c r="F101" s="329">
        <v>54.84</v>
      </c>
      <c r="G101" s="329">
        <v>44.88</v>
      </c>
      <c r="H101" s="329">
        <v>40.72</v>
      </c>
      <c r="I101" s="329">
        <v>30.96</v>
      </c>
      <c r="J101" s="329">
        <v>15.68</v>
      </c>
      <c r="K101" s="329">
        <v>5.96</v>
      </c>
      <c r="Q101" s="329">
        <v>4.17</v>
      </c>
      <c r="R101" s="329">
        <v>7.33</v>
      </c>
    </row>
    <row r="102" spans="1:18" x14ac:dyDescent="0.3">
      <c r="A102" s="333">
        <v>1265</v>
      </c>
      <c r="B102" s="329">
        <v>200.83</v>
      </c>
      <c r="C102" s="329">
        <v>107.54</v>
      </c>
      <c r="D102" s="329">
        <v>96.63</v>
      </c>
      <c r="E102" s="329">
        <v>82.5</v>
      </c>
      <c r="F102" s="329">
        <v>58.04</v>
      </c>
      <c r="G102" s="329">
        <v>48.08</v>
      </c>
      <c r="H102" s="329">
        <v>43.92</v>
      </c>
      <c r="I102" s="329">
        <v>34.159999999999997</v>
      </c>
      <c r="J102" s="329">
        <v>18.88</v>
      </c>
      <c r="K102" s="329">
        <v>9.16</v>
      </c>
      <c r="Q102" s="329">
        <v>4.17</v>
      </c>
      <c r="R102" s="329">
        <v>7.33</v>
      </c>
    </row>
    <row r="103" spans="1:18" x14ac:dyDescent="0.3">
      <c r="A103" s="333">
        <v>1285</v>
      </c>
      <c r="B103" s="329">
        <v>204.03</v>
      </c>
      <c r="C103" s="329">
        <v>110.74</v>
      </c>
      <c r="D103" s="329">
        <v>99.83</v>
      </c>
      <c r="E103" s="329">
        <v>85.7</v>
      </c>
      <c r="F103" s="329">
        <v>61.24</v>
      </c>
      <c r="G103" s="329">
        <v>51.28</v>
      </c>
      <c r="H103" s="329">
        <v>47.12</v>
      </c>
      <c r="I103" s="329">
        <v>37.36</v>
      </c>
      <c r="J103" s="329">
        <v>22.08</v>
      </c>
      <c r="K103" s="329">
        <v>12.36</v>
      </c>
      <c r="Q103" s="329">
        <v>4.17</v>
      </c>
      <c r="R103" s="329">
        <v>7.33</v>
      </c>
    </row>
    <row r="104" spans="1:18" x14ac:dyDescent="0.3">
      <c r="A104" s="333">
        <v>1305</v>
      </c>
      <c r="B104" s="329">
        <v>207.23</v>
      </c>
      <c r="C104" s="329">
        <v>113.94</v>
      </c>
      <c r="D104" s="329">
        <v>103.03</v>
      </c>
      <c r="E104" s="329">
        <v>88.9</v>
      </c>
      <c r="F104" s="329">
        <v>64.44</v>
      </c>
      <c r="G104" s="329">
        <v>54.48</v>
      </c>
      <c r="H104" s="329">
        <v>50.32</v>
      </c>
      <c r="I104" s="329">
        <v>40.56</v>
      </c>
      <c r="J104" s="329">
        <v>25.28</v>
      </c>
      <c r="K104" s="329">
        <v>15.56</v>
      </c>
      <c r="Q104" s="329">
        <v>4.17</v>
      </c>
      <c r="R104" s="329">
        <v>7.33</v>
      </c>
    </row>
    <row r="105" spans="1:18" x14ac:dyDescent="0.3">
      <c r="A105" s="333">
        <v>1325</v>
      </c>
      <c r="B105" s="329">
        <v>210.43</v>
      </c>
      <c r="C105" s="329">
        <v>117.14</v>
      </c>
      <c r="D105" s="329">
        <v>106.23</v>
      </c>
      <c r="E105" s="329">
        <v>92.1</v>
      </c>
      <c r="F105" s="329">
        <v>67.64</v>
      </c>
      <c r="G105" s="329">
        <v>57.68</v>
      </c>
      <c r="H105" s="329">
        <v>53.52</v>
      </c>
      <c r="I105" s="329">
        <v>43.76</v>
      </c>
      <c r="J105" s="329">
        <v>28.48</v>
      </c>
      <c r="K105" s="329">
        <v>18.760000000000002</v>
      </c>
      <c r="Q105" s="329">
        <v>4.17</v>
      </c>
      <c r="R105" s="329">
        <v>7.33</v>
      </c>
    </row>
    <row r="106" spans="1:18" x14ac:dyDescent="0.3">
      <c r="A106" s="333">
        <v>1345</v>
      </c>
      <c r="B106" s="329">
        <v>213.63</v>
      </c>
      <c r="C106" s="329">
        <v>120.34</v>
      </c>
      <c r="D106" s="329">
        <v>109.43</v>
      </c>
      <c r="E106" s="329">
        <v>95.3</v>
      </c>
      <c r="F106" s="329">
        <v>70.84</v>
      </c>
      <c r="G106" s="329">
        <v>60.88</v>
      </c>
      <c r="H106" s="329">
        <v>56.72</v>
      </c>
      <c r="I106" s="329">
        <v>46.96</v>
      </c>
      <c r="J106" s="329">
        <v>31.68</v>
      </c>
      <c r="K106" s="329">
        <v>21.96</v>
      </c>
      <c r="Q106" s="329">
        <v>4.17</v>
      </c>
      <c r="R106" s="329">
        <v>7.33</v>
      </c>
    </row>
    <row r="107" spans="1:18" x14ac:dyDescent="0.3">
      <c r="A107" s="333">
        <v>1365</v>
      </c>
      <c r="B107" s="329">
        <v>216.83</v>
      </c>
      <c r="C107" s="329">
        <v>123.54</v>
      </c>
      <c r="D107" s="329">
        <v>112.63</v>
      </c>
      <c r="E107" s="329">
        <v>98.5</v>
      </c>
      <c r="F107" s="329">
        <v>74.040000000000006</v>
      </c>
      <c r="G107" s="329">
        <v>64.08</v>
      </c>
      <c r="H107" s="329">
        <v>59.92</v>
      </c>
      <c r="I107" s="329">
        <v>50.16</v>
      </c>
      <c r="J107" s="329">
        <v>34.880000000000003</v>
      </c>
      <c r="K107" s="329">
        <v>25.16</v>
      </c>
      <c r="L107" s="329">
        <v>0.46</v>
      </c>
      <c r="Q107" s="329">
        <v>4.17</v>
      </c>
      <c r="R107" s="329">
        <v>7.33</v>
      </c>
    </row>
    <row r="108" spans="1:18" x14ac:dyDescent="0.3">
      <c r="A108" s="333">
        <v>1385</v>
      </c>
      <c r="B108" s="329">
        <v>220.03</v>
      </c>
      <c r="C108" s="329">
        <v>126.74</v>
      </c>
      <c r="D108" s="329">
        <v>115.83</v>
      </c>
      <c r="E108" s="329">
        <v>101.7</v>
      </c>
      <c r="F108" s="329">
        <v>77.239999999999995</v>
      </c>
      <c r="G108" s="329">
        <v>67.28</v>
      </c>
      <c r="H108" s="329">
        <v>63.12</v>
      </c>
      <c r="I108" s="329">
        <v>53.36</v>
      </c>
      <c r="J108" s="329">
        <v>38.08</v>
      </c>
      <c r="K108" s="329">
        <v>28.36</v>
      </c>
      <c r="L108" s="329">
        <v>3.66</v>
      </c>
      <c r="Q108" s="329">
        <v>4.17</v>
      </c>
      <c r="R108" s="329">
        <v>7.33</v>
      </c>
    </row>
    <row r="109" spans="1:18" x14ac:dyDescent="0.3">
      <c r="A109" s="333">
        <v>1405</v>
      </c>
      <c r="B109" s="329">
        <v>223.23</v>
      </c>
      <c r="C109" s="329">
        <v>129.94</v>
      </c>
      <c r="D109" s="329">
        <v>119.03</v>
      </c>
      <c r="E109" s="329">
        <v>104.9</v>
      </c>
      <c r="F109" s="329">
        <v>80.44</v>
      </c>
      <c r="G109" s="329">
        <v>70.48</v>
      </c>
      <c r="H109" s="329">
        <v>66.319999999999993</v>
      </c>
      <c r="I109" s="329">
        <v>56.56</v>
      </c>
      <c r="J109" s="329">
        <v>41.28</v>
      </c>
      <c r="K109" s="329">
        <v>31.56</v>
      </c>
      <c r="L109" s="329">
        <v>6.86</v>
      </c>
      <c r="Q109" s="329">
        <v>4.17</v>
      </c>
      <c r="R109" s="329">
        <v>7.33</v>
      </c>
    </row>
    <row r="110" spans="1:18" x14ac:dyDescent="0.3">
      <c r="A110" s="333">
        <v>1425</v>
      </c>
      <c r="B110" s="329">
        <v>226.43</v>
      </c>
      <c r="C110" s="329">
        <v>133.13999999999999</v>
      </c>
      <c r="D110" s="329">
        <v>122.23</v>
      </c>
      <c r="E110" s="329">
        <v>108.1</v>
      </c>
      <c r="F110" s="329">
        <v>83.64</v>
      </c>
      <c r="G110" s="329">
        <v>73.680000000000007</v>
      </c>
      <c r="H110" s="329">
        <v>69.52</v>
      </c>
      <c r="I110" s="329">
        <v>59.76</v>
      </c>
      <c r="J110" s="329">
        <v>44.48</v>
      </c>
      <c r="K110" s="329">
        <v>34.76</v>
      </c>
      <c r="L110" s="329">
        <v>10.06</v>
      </c>
      <c r="Q110" s="329">
        <v>4.17</v>
      </c>
      <c r="R110" s="329">
        <v>7.33</v>
      </c>
    </row>
    <row r="111" spans="1:18" x14ac:dyDescent="0.3">
      <c r="A111" s="333">
        <v>1445</v>
      </c>
      <c r="B111" s="329">
        <v>229.63</v>
      </c>
      <c r="C111" s="329">
        <v>136.34</v>
      </c>
      <c r="D111" s="329">
        <v>125.43</v>
      </c>
      <c r="E111" s="329">
        <v>111.3</v>
      </c>
      <c r="F111" s="329">
        <v>86.84</v>
      </c>
      <c r="G111" s="329">
        <v>76.88</v>
      </c>
      <c r="H111" s="329">
        <v>72.72</v>
      </c>
      <c r="I111" s="329">
        <v>62.96</v>
      </c>
      <c r="J111" s="329">
        <v>47.68</v>
      </c>
      <c r="K111" s="329">
        <v>37.96</v>
      </c>
      <c r="L111" s="329">
        <v>13.26</v>
      </c>
      <c r="Q111" s="329">
        <v>4.17</v>
      </c>
      <c r="R111" s="329">
        <v>7.33</v>
      </c>
    </row>
    <row r="112" spans="1:18" x14ac:dyDescent="0.3">
      <c r="A112" s="333">
        <v>1465</v>
      </c>
      <c r="B112" s="329">
        <v>232.83</v>
      </c>
      <c r="C112" s="329">
        <v>139.54</v>
      </c>
      <c r="D112" s="329">
        <v>128.63</v>
      </c>
      <c r="E112" s="329">
        <v>114.5</v>
      </c>
      <c r="F112" s="329">
        <v>90.04</v>
      </c>
      <c r="G112" s="329">
        <v>80.08</v>
      </c>
      <c r="H112" s="329">
        <v>75.92</v>
      </c>
      <c r="I112" s="329">
        <v>66.16</v>
      </c>
      <c r="J112" s="329">
        <v>50.88</v>
      </c>
      <c r="K112" s="329">
        <v>41.16</v>
      </c>
      <c r="L112" s="329">
        <v>16.46</v>
      </c>
      <c r="Q112" s="329">
        <v>4.17</v>
      </c>
      <c r="R112" s="329">
        <v>7.33</v>
      </c>
    </row>
    <row r="113" spans="1:19" x14ac:dyDescent="0.3">
      <c r="A113" s="333">
        <v>1485</v>
      </c>
      <c r="B113" s="329">
        <v>236.03</v>
      </c>
      <c r="C113" s="329">
        <v>142.74</v>
      </c>
      <c r="D113" s="329">
        <v>131.83000000000001</v>
      </c>
      <c r="E113" s="329">
        <v>117.7</v>
      </c>
      <c r="F113" s="329">
        <v>93.24</v>
      </c>
      <c r="G113" s="329">
        <v>83.28</v>
      </c>
      <c r="H113" s="329">
        <v>79.12</v>
      </c>
      <c r="I113" s="329">
        <v>69.36</v>
      </c>
      <c r="J113" s="329">
        <v>54.08</v>
      </c>
      <c r="K113" s="329">
        <v>44.36</v>
      </c>
      <c r="L113" s="329">
        <v>19.66</v>
      </c>
      <c r="Q113" s="329">
        <v>4.17</v>
      </c>
      <c r="R113" s="329">
        <v>7.33</v>
      </c>
    </row>
    <row r="114" spans="1:19" x14ac:dyDescent="0.3">
      <c r="A114" s="333">
        <v>1505</v>
      </c>
      <c r="B114" s="329">
        <v>239.23</v>
      </c>
      <c r="C114" s="329">
        <v>145.94</v>
      </c>
      <c r="D114" s="329">
        <v>135.03</v>
      </c>
      <c r="E114" s="329">
        <v>120.9</v>
      </c>
      <c r="F114" s="329">
        <v>96.44</v>
      </c>
      <c r="G114" s="329">
        <v>86.48</v>
      </c>
      <c r="H114" s="329">
        <v>82.32</v>
      </c>
      <c r="I114" s="329">
        <v>72.56</v>
      </c>
      <c r="J114" s="329">
        <v>57.28</v>
      </c>
      <c r="K114" s="329">
        <v>47.56</v>
      </c>
      <c r="L114" s="329">
        <v>22.86</v>
      </c>
      <c r="M114" s="329">
        <v>2.57</v>
      </c>
      <c r="Q114" s="329">
        <v>4.17</v>
      </c>
      <c r="R114" s="329">
        <v>7.33</v>
      </c>
    </row>
    <row r="115" spans="1:19" x14ac:dyDescent="0.3">
      <c r="A115" s="333">
        <v>1525</v>
      </c>
      <c r="B115" s="329">
        <v>242.43</v>
      </c>
      <c r="C115" s="329">
        <v>149.13999999999999</v>
      </c>
      <c r="D115" s="329">
        <v>138.22999999999999</v>
      </c>
      <c r="E115" s="329">
        <v>124.1</v>
      </c>
      <c r="F115" s="329">
        <v>99.64</v>
      </c>
      <c r="G115" s="329">
        <v>89.68</v>
      </c>
      <c r="H115" s="329">
        <v>85.52</v>
      </c>
      <c r="I115" s="329">
        <v>75.760000000000005</v>
      </c>
      <c r="J115" s="329">
        <v>60.48</v>
      </c>
      <c r="K115" s="329">
        <v>50.76</v>
      </c>
      <c r="L115" s="329">
        <v>26.06</v>
      </c>
      <c r="M115" s="329">
        <v>5.77</v>
      </c>
      <c r="Q115" s="329">
        <v>4.17</v>
      </c>
      <c r="R115" s="329">
        <v>7.33</v>
      </c>
    </row>
    <row r="116" spans="1:19" x14ac:dyDescent="0.3">
      <c r="A116" s="333">
        <v>1545</v>
      </c>
      <c r="B116" s="329">
        <v>245.63</v>
      </c>
      <c r="C116" s="329">
        <v>152.34</v>
      </c>
      <c r="D116" s="329">
        <v>141.43</v>
      </c>
      <c r="E116" s="329">
        <v>127.3</v>
      </c>
      <c r="F116" s="329">
        <v>102.84</v>
      </c>
      <c r="G116" s="329">
        <v>92.88</v>
      </c>
      <c r="H116" s="329">
        <v>88.72</v>
      </c>
      <c r="I116" s="329">
        <v>78.959999999999994</v>
      </c>
      <c r="J116" s="329">
        <v>63.68</v>
      </c>
      <c r="K116" s="329">
        <v>53.96</v>
      </c>
      <c r="L116" s="329">
        <v>29.26</v>
      </c>
      <c r="M116" s="329">
        <v>8.9700000000000006</v>
      </c>
      <c r="Q116" s="329">
        <v>4.17</v>
      </c>
      <c r="R116" s="329">
        <v>7.33</v>
      </c>
    </row>
    <row r="117" spans="1:19" x14ac:dyDescent="0.3">
      <c r="A117" s="333">
        <v>1565</v>
      </c>
      <c r="B117" s="329">
        <v>248.83</v>
      </c>
      <c r="C117" s="329">
        <v>155.54</v>
      </c>
      <c r="D117" s="329">
        <v>144.63</v>
      </c>
      <c r="E117" s="329">
        <v>130.5</v>
      </c>
      <c r="F117" s="329">
        <v>106.04</v>
      </c>
      <c r="G117" s="329">
        <v>96.08</v>
      </c>
      <c r="H117" s="329">
        <v>91.92</v>
      </c>
      <c r="I117" s="329">
        <v>82.16</v>
      </c>
      <c r="J117" s="329">
        <v>66.88</v>
      </c>
      <c r="K117" s="329">
        <v>57.16</v>
      </c>
      <c r="L117" s="329">
        <v>32.46</v>
      </c>
      <c r="M117" s="329">
        <v>12.17</v>
      </c>
      <c r="N117" s="329">
        <v>2.79</v>
      </c>
      <c r="Q117" s="329">
        <v>4.17</v>
      </c>
      <c r="R117" s="329">
        <v>7.33</v>
      </c>
    </row>
    <row r="118" spans="1:19" x14ac:dyDescent="0.3">
      <c r="A118" s="333">
        <v>1585</v>
      </c>
      <c r="B118" s="329">
        <v>252.03</v>
      </c>
      <c r="C118" s="329">
        <v>158.74</v>
      </c>
      <c r="D118" s="329">
        <v>147.83000000000001</v>
      </c>
      <c r="E118" s="329">
        <v>133.69999999999999</v>
      </c>
      <c r="F118" s="329">
        <v>109.24</v>
      </c>
      <c r="G118" s="329">
        <v>99.28</v>
      </c>
      <c r="H118" s="329">
        <v>95.12</v>
      </c>
      <c r="I118" s="329">
        <v>85.36</v>
      </c>
      <c r="J118" s="329">
        <v>70.08</v>
      </c>
      <c r="K118" s="329">
        <v>60.36</v>
      </c>
      <c r="L118" s="329">
        <v>35.659999999999997</v>
      </c>
      <c r="M118" s="329">
        <v>15.37</v>
      </c>
      <c r="N118" s="329">
        <v>5.99</v>
      </c>
      <c r="Q118" s="329">
        <v>4.17</v>
      </c>
      <c r="R118" s="329">
        <v>7.33</v>
      </c>
    </row>
    <row r="119" spans="1:19" x14ac:dyDescent="0.3">
      <c r="A119" s="333">
        <v>1605</v>
      </c>
      <c r="B119" s="329">
        <v>255.23</v>
      </c>
      <c r="C119" s="329">
        <v>161.94</v>
      </c>
      <c r="D119" s="329">
        <v>151.03</v>
      </c>
      <c r="E119" s="329">
        <v>136.9</v>
      </c>
      <c r="F119" s="329">
        <v>112.44</v>
      </c>
      <c r="G119" s="329">
        <v>102.48</v>
      </c>
      <c r="H119" s="329">
        <v>98.32</v>
      </c>
      <c r="I119" s="329">
        <v>88.56</v>
      </c>
      <c r="J119" s="329">
        <v>73.28</v>
      </c>
      <c r="K119" s="329">
        <v>63.56</v>
      </c>
      <c r="L119" s="329">
        <v>38.86</v>
      </c>
      <c r="M119" s="329">
        <v>18.57</v>
      </c>
      <c r="N119" s="329">
        <v>9.19</v>
      </c>
      <c r="Q119" s="329">
        <v>4.17</v>
      </c>
      <c r="R119" s="329">
        <v>7.33</v>
      </c>
    </row>
    <row r="120" spans="1:19" x14ac:dyDescent="0.3">
      <c r="A120" s="333">
        <v>1625</v>
      </c>
      <c r="B120" s="329">
        <v>258.43</v>
      </c>
      <c r="C120" s="329">
        <v>165.14</v>
      </c>
      <c r="D120" s="329">
        <v>154.22999999999999</v>
      </c>
      <c r="E120" s="329">
        <v>140.1</v>
      </c>
      <c r="F120" s="329">
        <v>115.64</v>
      </c>
      <c r="G120" s="329">
        <v>105.68</v>
      </c>
      <c r="H120" s="329">
        <v>101.52</v>
      </c>
      <c r="I120" s="329">
        <v>91.76</v>
      </c>
      <c r="J120" s="329">
        <v>76.48</v>
      </c>
      <c r="K120" s="329">
        <v>66.760000000000005</v>
      </c>
      <c r="L120" s="329">
        <v>42.06</v>
      </c>
      <c r="M120" s="329">
        <v>21.77</v>
      </c>
      <c r="N120" s="329">
        <v>12.39</v>
      </c>
      <c r="Q120" s="329">
        <v>4.17</v>
      </c>
      <c r="R120" s="329">
        <v>7.33</v>
      </c>
    </row>
    <row r="121" spans="1:19" x14ac:dyDescent="0.3">
      <c r="A121" s="333">
        <v>1645</v>
      </c>
      <c r="B121" s="329">
        <v>261.63</v>
      </c>
      <c r="C121" s="329">
        <v>168.34</v>
      </c>
      <c r="D121" s="329">
        <v>157.43</v>
      </c>
      <c r="E121" s="329">
        <v>143.30000000000001</v>
      </c>
      <c r="F121" s="329">
        <v>118.84</v>
      </c>
      <c r="G121" s="329">
        <v>108.88</v>
      </c>
      <c r="H121" s="329">
        <v>104.72</v>
      </c>
      <c r="I121" s="329">
        <v>94.96</v>
      </c>
      <c r="J121" s="329">
        <v>79.680000000000007</v>
      </c>
      <c r="K121" s="329">
        <v>69.959999999999994</v>
      </c>
      <c r="L121" s="329">
        <v>45.26</v>
      </c>
      <c r="M121" s="329">
        <v>24.97</v>
      </c>
      <c r="N121" s="329">
        <v>15.59</v>
      </c>
      <c r="Q121" s="329">
        <v>4.17</v>
      </c>
      <c r="R121" s="329">
        <v>7.33</v>
      </c>
    </row>
    <row r="122" spans="1:19" x14ac:dyDescent="0.3">
      <c r="A122" s="333">
        <v>1665</v>
      </c>
      <c r="B122" s="329">
        <v>264.83</v>
      </c>
      <c r="C122" s="329">
        <v>171.54</v>
      </c>
      <c r="D122" s="329">
        <v>160.63</v>
      </c>
      <c r="E122" s="329">
        <v>146.5</v>
      </c>
      <c r="F122" s="329">
        <v>122.04</v>
      </c>
      <c r="G122" s="329">
        <v>112.08</v>
      </c>
      <c r="H122" s="329">
        <v>107.92</v>
      </c>
      <c r="I122" s="329">
        <v>98.16</v>
      </c>
      <c r="J122" s="329">
        <v>82.88</v>
      </c>
      <c r="K122" s="329">
        <v>73.16</v>
      </c>
      <c r="L122" s="329">
        <v>48.46</v>
      </c>
      <c r="M122" s="329">
        <v>28.17</v>
      </c>
      <c r="N122" s="329">
        <v>18.79</v>
      </c>
      <c r="O122" s="329">
        <v>2.29</v>
      </c>
      <c r="Q122" s="329">
        <v>4.17</v>
      </c>
      <c r="R122" s="329">
        <v>7.33</v>
      </c>
    </row>
    <row r="123" spans="1:19" x14ac:dyDescent="0.3">
      <c r="A123" s="333">
        <v>1685</v>
      </c>
      <c r="B123" s="329">
        <v>268.02999999999997</v>
      </c>
      <c r="C123" s="329">
        <v>174.74</v>
      </c>
      <c r="D123" s="329">
        <v>163.83000000000001</v>
      </c>
      <c r="E123" s="329">
        <v>149.69999999999999</v>
      </c>
      <c r="F123" s="329">
        <v>125.24</v>
      </c>
      <c r="G123" s="329">
        <v>115.28</v>
      </c>
      <c r="H123" s="329">
        <v>111.12</v>
      </c>
      <c r="I123" s="329">
        <v>101.36</v>
      </c>
      <c r="J123" s="329">
        <v>86.08</v>
      </c>
      <c r="K123" s="329">
        <v>76.36</v>
      </c>
      <c r="L123" s="329">
        <v>51.66</v>
      </c>
      <c r="M123" s="329">
        <v>31.37</v>
      </c>
      <c r="N123" s="329">
        <v>21.99</v>
      </c>
      <c r="O123" s="329">
        <v>5.49</v>
      </c>
      <c r="Q123" s="329">
        <v>4.17</v>
      </c>
      <c r="R123" s="329">
        <v>7.33</v>
      </c>
    </row>
    <row r="124" spans="1:19" x14ac:dyDescent="0.3">
      <c r="A124" s="333">
        <v>1705</v>
      </c>
      <c r="B124" s="329">
        <v>271.36</v>
      </c>
      <c r="C124" s="329">
        <v>178.07</v>
      </c>
      <c r="D124" s="329">
        <v>167.15</v>
      </c>
      <c r="E124" s="329">
        <v>153.03</v>
      </c>
      <c r="F124" s="329">
        <v>128.57</v>
      </c>
      <c r="G124" s="329">
        <v>118.61</v>
      </c>
      <c r="H124" s="329">
        <v>114.44</v>
      </c>
      <c r="I124" s="329">
        <v>104.68</v>
      </c>
      <c r="J124" s="329">
        <v>89.4</v>
      </c>
      <c r="K124" s="329">
        <v>79.680000000000007</v>
      </c>
      <c r="L124" s="329">
        <v>54.98</v>
      </c>
      <c r="M124" s="329">
        <v>34.69</v>
      </c>
      <c r="N124" s="329">
        <v>25.32</v>
      </c>
      <c r="O124" s="329">
        <v>8.82</v>
      </c>
      <c r="P124" s="329">
        <v>0.28000000000000003</v>
      </c>
      <c r="Q124" s="329">
        <v>4.29</v>
      </c>
      <c r="R124" s="329">
        <v>7.33</v>
      </c>
      <c r="S124" s="329">
        <v>0.28000000000000003</v>
      </c>
    </row>
    <row r="125" spans="1:19" x14ac:dyDescent="0.3">
      <c r="A125" s="333">
        <v>1725</v>
      </c>
      <c r="B125" s="329">
        <v>275.56</v>
      </c>
      <c r="C125" s="329">
        <v>182.27</v>
      </c>
      <c r="D125" s="329">
        <v>171.35</v>
      </c>
      <c r="E125" s="329">
        <v>157.22999999999999</v>
      </c>
      <c r="F125" s="329">
        <v>132.77000000000001</v>
      </c>
      <c r="G125" s="329">
        <v>122.81</v>
      </c>
      <c r="H125" s="329">
        <v>118.64</v>
      </c>
      <c r="I125" s="329">
        <v>108.88</v>
      </c>
      <c r="J125" s="329">
        <v>93.6</v>
      </c>
      <c r="K125" s="329">
        <v>83.88</v>
      </c>
      <c r="L125" s="329">
        <v>59.18</v>
      </c>
      <c r="M125" s="329">
        <v>38.89</v>
      </c>
      <c r="N125" s="329">
        <v>29.52</v>
      </c>
      <c r="O125" s="329">
        <v>13.02</v>
      </c>
      <c r="P125" s="329">
        <v>4.4800000000000004</v>
      </c>
      <c r="Q125" s="329">
        <v>5.29</v>
      </c>
      <c r="R125" s="329">
        <v>7.33</v>
      </c>
      <c r="S125" s="329">
        <v>4.17</v>
      </c>
    </row>
    <row r="126" spans="1:19" x14ac:dyDescent="0.3">
      <c r="A126" s="333">
        <v>1745</v>
      </c>
      <c r="B126" s="329">
        <v>279.76</v>
      </c>
      <c r="C126" s="329">
        <v>186.47</v>
      </c>
      <c r="D126" s="329">
        <v>175.55</v>
      </c>
      <c r="E126" s="329">
        <v>161.43</v>
      </c>
      <c r="F126" s="329">
        <v>136.97</v>
      </c>
      <c r="G126" s="329">
        <v>127.01</v>
      </c>
      <c r="H126" s="329">
        <v>122.84</v>
      </c>
      <c r="I126" s="329">
        <v>113.08</v>
      </c>
      <c r="J126" s="329">
        <v>97.8</v>
      </c>
      <c r="K126" s="329">
        <v>88.08</v>
      </c>
      <c r="L126" s="329">
        <v>63.38</v>
      </c>
      <c r="M126" s="329">
        <v>43.09</v>
      </c>
      <c r="N126" s="329">
        <v>33.72</v>
      </c>
      <c r="O126" s="329">
        <v>17.22</v>
      </c>
      <c r="P126" s="329">
        <v>8.68</v>
      </c>
      <c r="Q126" s="329">
        <v>6.29</v>
      </c>
      <c r="R126" s="329">
        <v>7.33</v>
      </c>
      <c r="S126" s="329">
        <v>4.17</v>
      </c>
    </row>
    <row r="127" spans="1:19" x14ac:dyDescent="0.3">
      <c r="A127" s="333">
        <v>1765</v>
      </c>
      <c r="B127" s="329">
        <v>284.63</v>
      </c>
      <c r="C127" s="329">
        <v>191.34</v>
      </c>
      <c r="D127" s="329">
        <v>180.43</v>
      </c>
      <c r="E127" s="329">
        <v>166.3</v>
      </c>
      <c r="F127" s="329">
        <v>141.84</v>
      </c>
      <c r="G127" s="329">
        <v>131.88</v>
      </c>
      <c r="H127" s="329">
        <v>127.72</v>
      </c>
      <c r="I127" s="329">
        <v>117.96</v>
      </c>
      <c r="J127" s="329">
        <v>102.68</v>
      </c>
      <c r="K127" s="329">
        <v>92.96</v>
      </c>
      <c r="L127" s="329">
        <v>68.260000000000005</v>
      </c>
      <c r="M127" s="329">
        <v>47.97</v>
      </c>
      <c r="N127" s="329">
        <v>38.590000000000003</v>
      </c>
      <c r="O127" s="329">
        <v>22.09</v>
      </c>
      <c r="P127" s="329">
        <v>13.55</v>
      </c>
      <c r="Q127" s="329">
        <v>7.29</v>
      </c>
      <c r="R127" s="329">
        <v>9.17</v>
      </c>
      <c r="S127" s="329">
        <v>4.17</v>
      </c>
    </row>
    <row r="128" spans="1:19" x14ac:dyDescent="0.3">
      <c r="A128" s="333">
        <v>1785</v>
      </c>
      <c r="B128" s="329">
        <v>289.63</v>
      </c>
      <c r="C128" s="329">
        <v>196.34</v>
      </c>
      <c r="D128" s="329">
        <v>185.43</v>
      </c>
      <c r="E128" s="329">
        <v>171.3</v>
      </c>
      <c r="F128" s="329">
        <v>146.84</v>
      </c>
      <c r="G128" s="329">
        <v>136.88</v>
      </c>
      <c r="H128" s="329">
        <v>132.72</v>
      </c>
      <c r="I128" s="329">
        <v>122.96</v>
      </c>
      <c r="J128" s="329">
        <v>107.68</v>
      </c>
      <c r="K128" s="329">
        <v>97.96</v>
      </c>
      <c r="L128" s="329">
        <v>73.260000000000005</v>
      </c>
      <c r="M128" s="329">
        <v>52.97</v>
      </c>
      <c r="N128" s="329">
        <v>43.59</v>
      </c>
      <c r="O128" s="329">
        <v>27.09</v>
      </c>
      <c r="P128" s="329">
        <v>18.55</v>
      </c>
      <c r="Q128" s="329">
        <v>8.2899999999999991</v>
      </c>
      <c r="R128" s="329">
        <v>9.17</v>
      </c>
      <c r="S128" s="329">
        <v>4.17</v>
      </c>
    </row>
    <row r="129" spans="1:19" x14ac:dyDescent="0.3">
      <c r="A129" s="333">
        <v>1805</v>
      </c>
      <c r="B129" s="329">
        <v>293.68</v>
      </c>
      <c r="C129" s="329">
        <v>200.38</v>
      </c>
      <c r="D129" s="329">
        <v>189.47</v>
      </c>
      <c r="E129" s="329">
        <v>175.34</v>
      </c>
      <c r="F129" s="329">
        <v>150.88</v>
      </c>
      <c r="G129" s="329">
        <v>140.93</v>
      </c>
      <c r="H129" s="329">
        <v>136.76</v>
      </c>
      <c r="I129" s="329">
        <v>127</v>
      </c>
      <c r="J129" s="329">
        <v>111.72</v>
      </c>
      <c r="K129" s="329">
        <v>102</v>
      </c>
      <c r="L129" s="329">
        <v>77.3</v>
      </c>
      <c r="M129" s="329">
        <v>57.01</v>
      </c>
      <c r="N129" s="329">
        <v>47.63</v>
      </c>
      <c r="O129" s="329">
        <v>31.13</v>
      </c>
      <c r="P129" s="329">
        <v>22.59</v>
      </c>
      <c r="Q129" s="329">
        <v>8.33</v>
      </c>
      <c r="R129" s="329">
        <v>9.17</v>
      </c>
      <c r="S129" s="329">
        <v>4.17</v>
      </c>
    </row>
    <row r="130" spans="1:19" x14ac:dyDescent="0.3">
      <c r="A130" s="333">
        <v>1825</v>
      </c>
      <c r="B130" s="329">
        <v>297.68</v>
      </c>
      <c r="C130" s="329">
        <v>204.38</v>
      </c>
      <c r="D130" s="329">
        <v>193.47</v>
      </c>
      <c r="E130" s="329">
        <v>179.34</v>
      </c>
      <c r="F130" s="329">
        <v>154.88</v>
      </c>
      <c r="G130" s="329">
        <v>144.93</v>
      </c>
      <c r="H130" s="329">
        <v>140.76</v>
      </c>
      <c r="I130" s="329">
        <v>131</v>
      </c>
      <c r="J130" s="329">
        <v>115.72</v>
      </c>
      <c r="K130" s="329">
        <v>106</v>
      </c>
      <c r="L130" s="329">
        <v>81.3</v>
      </c>
      <c r="M130" s="329">
        <v>61.01</v>
      </c>
      <c r="N130" s="329">
        <v>51.63</v>
      </c>
      <c r="O130" s="329">
        <v>35.130000000000003</v>
      </c>
      <c r="P130" s="329">
        <v>26.59</v>
      </c>
      <c r="Q130" s="329">
        <v>8.33</v>
      </c>
      <c r="R130" s="329">
        <v>9.17</v>
      </c>
      <c r="S130" s="329">
        <v>4.17</v>
      </c>
    </row>
    <row r="131" spans="1:19" x14ac:dyDescent="0.3">
      <c r="A131" s="333">
        <v>1845</v>
      </c>
      <c r="B131" s="329">
        <v>301.68</v>
      </c>
      <c r="C131" s="329">
        <v>208.38</v>
      </c>
      <c r="D131" s="329">
        <v>197.47</v>
      </c>
      <c r="E131" s="329">
        <v>183.34</v>
      </c>
      <c r="F131" s="329">
        <v>158.88</v>
      </c>
      <c r="G131" s="329">
        <v>148.93</v>
      </c>
      <c r="H131" s="329">
        <v>144.76</v>
      </c>
      <c r="I131" s="329">
        <v>135</v>
      </c>
      <c r="J131" s="329">
        <v>119.72</v>
      </c>
      <c r="K131" s="329">
        <v>110</v>
      </c>
      <c r="L131" s="329">
        <v>85.3</v>
      </c>
      <c r="M131" s="329">
        <v>65.010000000000005</v>
      </c>
      <c r="N131" s="329">
        <v>55.63</v>
      </c>
      <c r="O131" s="329">
        <v>39.130000000000003</v>
      </c>
      <c r="P131" s="329">
        <v>30.59</v>
      </c>
      <c r="Q131" s="329">
        <v>8.33</v>
      </c>
      <c r="R131" s="329">
        <v>9.17</v>
      </c>
      <c r="S131" s="329">
        <v>4.17</v>
      </c>
    </row>
    <row r="132" spans="1:19" x14ac:dyDescent="0.3">
      <c r="A132" s="333">
        <v>1865</v>
      </c>
      <c r="B132" s="329">
        <v>305.68</v>
      </c>
      <c r="C132" s="329">
        <v>212.38</v>
      </c>
      <c r="D132" s="329">
        <v>201.47</v>
      </c>
      <c r="E132" s="329">
        <v>187.34</v>
      </c>
      <c r="F132" s="329">
        <v>162.88</v>
      </c>
      <c r="G132" s="329">
        <v>152.93</v>
      </c>
      <c r="H132" s="329">
        <v>148.76</v>
      </c>
      <c r="I132" s="329">
        <v>139</v>
      </c>
      <c r="J132" s="329">
        <v>123.72</v>
      </c>
      <c r="K132" s="329">
        <v>114</v>
      </c>
      <c r="L132" s="329">
        <v>89.3</v>
      </c>
      <c r="M132" s="329">
        <v>69.010000000000005</v>
      </c>
      <c r="N132" s="329">
        <v>59.63</v>
      </c>
      <c r="O132" s="329">
        <v>43.13</v>
      </c>
      <c r="P132" s="329">
        <v>34.590000000000003</v>
      </c>
      <c r="Q132" s="329">
        <v>8.33</v>
      </c>
      <c r="R132" s="329">
        <v>9.17</v>
      </c>
      <c r="S132" s="329">
        <v>4.17</v>
      </c>
    </row>
    <row r="133" spans="1:19" x14ac:dyDescent="0.3">
      <c r="A133" s="333">
        <v>1885</v>
      </c>
      <c r="B133" s="329">
        <v>309.68</v>
      </c>
      <c r="C133" s="329">
        <v>216.38</v>
      </c>
      <c r="D133" s="329">
        <v>205.47</v>
      </c>
      <c r="E133" s="329">
        <v>191.34</v>
      </c>
      <c r="F133" s="329">
        <v>166.88</v>
      </c>
      <c r="G133" s="329">
        <v>156.93</v>
      </c>
      <c r="H133" s="329">
        <v>152.76</v>
      </c>
      <c r="I133" s="329">
        <v>143</v>
      </c>
      <c r="J133" s="329">
        <v>127.72</v>
      </c>
      <c r="K133" s="329">
        <v>118</v>
      </c>
      <c r="L133" s="329">
        <v>93.3</v>
      </c>
      <c r="M133" s="329">
        <v>73.010000000000005</v>
      </c>
      <c r="N133" s="329">
        <v>63.63</v>
      </c>
      <c r="O133" s="329">
        <v>47.13</v>
      </c>
      <c r="P133" s="329">
        <v>38.590000000000003</v>
      </c>
      <c r="Q133" s="329">
        <v>8.33</v>
      </c>
      <c r="R133" s="329">
        <v>9.17</v>
      </c>
      <c r="S133" s="329">
        <v>4.17</v>
      </c>
    </row>
    <row r="134" spans="1:19" x14ac:dyDescent="0.3">
      <c r="A134" s="333">
        <v>1905</v>
      </c>
      <c r="B134" s="329">
        <v>313.68</v>
      </c>
      <c r="C134" s="329">
        <v>220.38</v>
      </c>
      <c r="D134" s="329">
        <v>209.47</v>
      </c>
      <c r="E134" s="329">
        <v>195.34</v>
      </c>
      <c r="F134" s="329">
        <v>170.88</v>
      </c>
      <c r="G134" s="329">
        <v>160.93</v>
      </c>
      <c r="H134" s="329">
        <v>156.76</v>
      </c>
      <c r="I134" s="329">
        <v>147</v>
      </c>
      <c r="J134" s="329">
        <v>131.72</v>
      </c>
      <c r="K134" s="329">
        <v>122</v>
      </c>
      <c r="L134" s="329">
        <v>97.3</v>
      </c>
      <c r="M134" s="329">
        <v>77.010000000000005</v>
      </c>
      <c r="N134" s="329">
        <v>67.63</v>
      </c>
      <c r="O134" s="329">
        <v>51.13</v>
      </c>
      <c r="P134" s="329">
        <v>42.59</v>
      </c>
      <c r="Q134" s="329">
        <v>8.33</v>
      </c>
      <c r="R134" s="329">
        <v>9.17</v>
      </c>
      <c r="S134" s="329">
        <v>4.17</v>
      </c>
    </row>
    <row r="135" spans="1:19" x14ac:dyDescent="0.3">
      <c r="A135" s="333">
        <v>1925</v>
      </c>
      <c r="B135" s="329">
        <v>317.68</v>
      </c>
      <c r="C135" s="329">
        <v>224.38</v>
      </c>
      <c r="D135" s="329">
        <v>213.47</v>
      </c>
      <c r="E135" s="329">
        <v>199.34</v>
      </c>
      <c r="F135" s="329">
        <v>174.88</v>
      </c>
      <c r="G135" s="329">
        <v>164.93</v>
      </c>
      <c r="H135" s="329">
        <v>160.76</v>
      </c>
      <c r="I135" s="329">
        <v>151</v>
      </c>
      <c r="J135" s="329">
        <v>135.72</v>
      </c>
      <c r="K135" s="329">
        <v>126</v>
      </c>
      <c r="L135" s="329">
        <v>101.3</v>
      </c>
      <c r="M135" s="329">
        <v>81.010000000000005</v>
      </c>
      <c r="N135" s="329">
        <v>71.63</v>
      </c>
      <c r="O135" s="329">
        <v>55.13</v>
      </c>
      <c r="P135" s="329">
        <v>46.59</v>
      </c>
      <c r="Q135" s="329">
        <v>8.33</v>
      </c>
      <c r="R135" s="329">
        <v>9.17</v>
      </c>
      <c r="S135" s="329">
        <v>4.17</v>
      </c>
    </row>
    <row r="136" spans="1:19" x14ac:dyDescent="0.3">
      <c r="A136" s="333">
        <v>1945</v>
      </c>
      <c r="B136" s="329">
        <v>321.68</v>
      </c>
      <c r="C136" s="329">
        <v>228.38</v>
      </c>
      <c r="D136" s="329">
        <v>217.47</v>
      </c>
      <c r="E136" s="329">
        <v>203.34</v>
      </c>
      <c r="F136" s="329">
        <v>178.88</v>
      </c>
      <c r="G136" s="329">
        <v>168.93</v>
      </c>
      <c r="H136" s="329">
        <v>164.76</v>
      </c>
      <c r="I136" s="329">
        <v>155</v>
      </c>
      <c r="J136" s="329">
        <v>139.72</v>
      </c>
      <c r="K136" s="329">
        <v>130</v>
      </c>
      <c r="L136" s="329">
        <v>105.3</v>
      </c>
      <c r="M136" s="329">
        <v>85.01</v>
      </c>
      <c r="N136" s="329">
        <v>75.63</v>
      </c>
      <c r="O136" s="329">
        <v>59.13</v>
      </c>
      <c r="P136" s="329">
        <v>50.59</v>
      </c>
      <c r="Q136" s="329">
        <v>8.33</v>
      </c>
      <c r="R136" s="329">
        <v>9.17</v>
      </c>
      <c r="S136" s="329">
        <v>4.17</v>
      </c>
    </row>
    <row r="137" spans="1:19" x14ac:dyDescent="0.3">
      <c r="A137" s="333">
        <v>1965</v>
      </c>
      <c r="B137" s="329">
        <v>325.68</v>
      </c>
      <c r="C137" s="329">
        <v>232.38</v>
      </c>
      <c r="D137" s="329">
        <v>221.47</v>
      </c>
      <c r="E137" s="329">
        <v>207.34</v>
      </c>
      <c r="F137" s="329">
        <v>182.88</v>
      </c>
      <c r="G137" s="329">
        <v>172.93</v>
      </c>
      <c r="H137" s="329">
        <v>168.76</v>
      </c>
      <c r="I137" s="329">
        <v>159</v>
      </c>
      <c r="J137" s="329">
        <v>143.72</v>
      </c>
      <c r="K137" s="329">
        <v>134</v>
      </c>
      <c r="L137" s="329">
        <v>109.3</v>
      </c>
      <c r="M137" s="329">
        <v>89.01</v>
      </c>
      <c r="N137" s="329">
        <v>79.63</v>
      </c>
      <c r="O137" s="329">
        <v>63.13</v>
      </c>
      <c r="P137" s="329">
        <v>54.59</v>
      </c>
      <c r="Q137" s="329">
        <v>8.33</v>
      </c>
      <c r="R137" s="329">
        <v>9.17</v>
      </c>
      <c r="S137" s="329">
        <v>4.17</v>
      </c>
    </row>
    <row r="138" spans="1:19" x14ac:dyDescent="0.3">
      <c r="A138" s="333">
        <v>1985</v>
      </c>
      <c r="B138" s="329">
        <v>329.68</v>
      </c>
      <c r="C138" s="329">
        <v>236.38</v>
      </c>
      <c r="D138" s="329">
        <v>225.47</v>
      </c>
      <c r="E138" s="329">
        <v>211.34</v>
      </c>
      <c r="F138" s="329">
        <v>186.88</v>
      </c>
      <c r="G138" s="329">
        <v>176.93</v>
      </c>
      <c r="H138" s="329">
        <v>172.76</v>
      </c>
      <c r="I138" s="329">
        <v>163</v>
      </c>
      <c r="J138" s="329">
        <v>147.72</v>
      </c>
      <c r="K138" s="329">
        <v>138</v>
      </c>
      <c r="L138" s="329">
        <v>113.3</v>
      </c>
      <c r="M138" s="329">
        <v>93.01</v>
      </c>
      <c r="N138" s="329">
        <v>83.63</v>
      </c>
      <c r="O138" s="329">
        <v>67.13</v>
      </c>
      <c r="P138" s="329">
        <v>58.59</v>
      </c>
      <c r="Q138" s="329">
        <v>8.33</v>
      </c>
      <c r="R138" s="329">
        <v>9.17</v>
      </c>
      <c r="S138" s="329">
        <v>4.17</v>
      </c>
    </row>
    <row r="139" spans="1:19" x14ac:dyDescent="0.3">
      <c r="A139" s="333">
        <v>2005</v>
      </c>
      <c r="B139" s="329">
        <v>333.68</v>
      </c>
      <c r="C139" s="329">
        <v>240.38</v>
      </c>
      <c r="D139" s="329">
        <v>229.47</v>
      </c>
      <c r="E139" s="329">
        <v>215.34</v>
      </c>
      <c r="F139" s="329">
        <v>190.88</v>
      </c>
      <c r="G139" s="329">
        <v>180.93</v>
      </c>
      <c r="H139" s="329">
        <v>176.76</v>
      </c>
      <c r="I139" s="329">
        <v>167</v>
      </c>
      <c r="J139" s="329">
        <v>151.72</v>
      </c>
      <c r="K139" s="329">
        <v>142</v>
      </c>
      <c r="L139" s="329">
        <v>117.3</v>
      </c>
      <c r="M139" s="329">
        <v>97.01</v>
      </c>
      <c r="N139" s="329">
        <v>87.63</v>
      </c>
      <c r="O139" s="329">
        <v>71.13</v>
      </c>
      <c r="P139" s="329">
        <v>62.59</v>
      </c>
      <c r="Q139" s="329">
        <v>8.33</v>
      </c>
      <c r="R139" s="329">
        <v>9.17</v>
      </c>
      <c r="S139" s="329">
        <v>4.17</v>
      </c>
    </row>
    <row r="140" spans="1:19" x14ac:dyDescent="0.3">
      <c r="A140" s="333">
        <v>2025</v>
      </c>
      <c r="B140" s="329">
        <v>337.68</v>
      </c>
      <c r="C140" s="329">
        <v>244.38</v>
      </c>
      <c r="D140" s="329">
        <v>233.47</v>
      </c>
      <c r="E140" s="329">
        <v>219.34</v>
      </c>
      <c r="F140" s="329">
        <v>194.88</v>
      </c>
      <c r="G140" s="329">
        <v>184.93</v>
      </c>
      <c r="H140" s="329">
        <v>180.76</v>
      </c>
      <c r="I140" s="329">
        <v>171</v>
      </c>
      <c r="J140" s="329">
        <v>155.72</v>
      </c>
      <c r="K140" s="329">
        <v>146</v>
      </c>
      <c r="L140" s="329">
        <v>121.3</v>
      </c>
      <c r="M140" s="329">
        <v>101.01</v>
      </c>
      <c r="N140" s="329">
        <v>91.63</v>
      </c>
      <c r="O140" s="329">
        <v>75.13</v>
      </c>
      <c r="P140" s="329">
        <v>66.59</v>
      </c>
      <c r="Q140" s="329">
        <v>8.33</v>
      </c>
      <c r="R140" s="329">
        <v>9.17</v>
      </c>
      <c r="S140" s="329">
        <v>4.17</v>
      </c>
    </row>
    <row r="141" spans="1:19" x14ac:dyDescent="0.3">
      <c r="A141" s="333">
        <v>2045</v>
      </c>
      <c r="B141" s="329">
        <v>341.68</v>
      </c>
      <c r="C141" s="329">
        <v>248.38</v>
      </c>
      <c r="D141" s="329">
        <v>237.47</v>
      </c>
      <c r="E141" s="329">
        <v>223.34</v>
      </c>
      <c r="F141" s="329">
        <v>198.88</v>
      </c>
      <c r="G141" s="329">
        <v>188.93</v>
      </c>
      <c r="H141" s="329">
        <v>184.76</v>
      </c>
      <c r="I141" s="329">
        <v>175</v>
      </c>
      <c r="J141" s="329">
        <v>159.72</v>
      </c>
      <c r="K141" s="329">
        <v>150</v>
      </c>
      <c r="L141" s="329">
        <v>125.3</v>
      </c>
      <c r="M141" s="329">
        <v>105.01</v>
      </c>
      <c r="N141" s="329">
        <v>95.63</v>
      </c>
      <c r="O141" s="329">
        <v>79.13</v>
      </c>
      <c r="P141" s="329">
        <v>70.59</v>
      </c>
      <c r="Q141" s="329">
        <v>8.33</v>
      </c>
      <c r="R141" s="329">
        <v>9.17</v>
      </c>
      <c r="S141" s="329">
        <v>4.17</v>
      </c>
    </row>
    <row r="142" spans="1:19" x14ac:dyDescent="0.3">
      <c r="A142" s="333">
        <v>2065</v>
      </c>
      <c r="B142" s="329">
        <v>345.68</v>
      </c>
      <c r="C142" s="329">
        <v>252.38</v>
      </c>
      <c r="D142" s="329">
        <v>241.47</v>
      </c>
      <c r="E142" s="329">
        <v>227.34</v>
      </c>
      <c r="F142" s="329">
        <v>202.88</v>
      </c>
      <c r="G142" s="329">
        <v>192.93</v>
      </c>
      <c r="H142" s="329">
        <v>188.76</v>
      </c>
      <c r="I142" s="329">
        <v>179</v>
      </c>
      <c r="J142" s="329">
        <v>163.72</v>
      </c>
      <c r="K142" s="329">
        <v>154</v>
      </c>
      <c r="L142" s="329">
        <v>129.30000000000001</v>
      </c>
      <c r="M142" s="329">
        <v>109.01</v>
      </c>
      <c r="N142" s="329">
        <v>99.63</v>
      </c>
      <c r="O142" s="329">
        <v>83.13</v>
      </c>
      <c r="P142" s="329">
        <v>74.59</v>
      </c>
      <c r="Q142" s="329">
        <v>8.33</v>
      </c>
      <c r="R142" s="329">
        <v>9.17</v>
      </c>
      <c r="S142" s="329">
        <v>4.17</v>
      </c>
    </row>
    <row r="143" spans="1:19" x14ac:dyDescent="0.3">
      <c r="A143" s="333">
        <v>2085</v>
      </c>
      <c r="B143" s="329">
        <v>349.68</v>
      </c>
      <c r="C143" s="329">
        <v>256.38</v>
      </c>
      <c r="D143" s="329">
        <v>245.47</v>
      </c>
      <c r="E143" s="329">
        <v>231.34</v>
      </c>
      <c r="F143" s="329">
        <v>206.88</v>
      </c>
      <c r="G143" s="329">
        <v>196.93</v>
      </c>
      <c r="H143" s="329">
        <v>192.76</v>
      </c>
      <c r="I143" s="329">
        <v>183</v>
      </c>
      <c r="J143" s="329">
        <v>167.72</v>
      </c>
      <c r="K143" s="329">
        <v>158</v>
      </c>
      <c r="L143" s="329">
        <v>133.30000000000001</v>
      </c>
      <c r="M143" s="329">
        <v>113.01</v>
      </c>
      <c r="N143" s="329">
        <v>103.63</v>
      </c>
      <c r="O143" s="329">
        <v>87.13</v>
      </c>
      <c r="P143" s="329">
        <v>78.59</v>
      </c>
      <c r="Q143" s="329">
        <v>8.33</v>
      </c>
      <c r="R143" s="329">
        <v>9.17</v>
      </c>
      <c r="S143" s="329">
        <v>4.17</v>
      </c>
    </row>
    <row r="144" spans="1:19" x14ac:dyDescent="0.3">
      <c r="A144" s="333">
        <v>2105</v>
      </c>
      <c r="B144" s="329">
        <v>353.68</v>
      </c>
      <c r="C144" s="329">
        <v>260.38</v>
      </c>
      <c r="D144" s="329">
        <v>249.47</v>
      </c>
      <c r="E144" s="329">
        <v>235.34</v>
      </c>
      <c r="F144" s="329">
        <v>210.88</v>
      </c>
      <c r="G144" s="329">
        <v>200.93</v>
      </c>
      <c r="H144" s="329">
        <v>196.76</v>
      </c>
      <c r="I144" s="329">
        <v>187</v>
      </c>
      <c r="J144" s="329">
        <v>171.72</v>
      </c>
      <c r="K144" s="329">
        <v>162</v>
      </c>
      <c r="L144" s="329">
        <v>137.30000000000001</v>
      </c>
      <c r="M144" s="329">
        <v>117.01</v>
      </c>
      <c r="N144" s="329">
        <v>107.63</v>
      </c>
      <c r="O144" s="329">
        <v>91.13</v>
      </c>
      <c r="P144" s="329">
        <v>82.59</v>
      </c>
      <c r="Q144" s="329">
        <v>8.33</v>
      </c>
      <c r="R144" s="329">
        <v>9.17</v>
      </c>
      <c r="S144" s="329">
        <v>4.17</v>
      </c>
    </row>
    <row r="145" spans="1:19" x14ac:dyDescent="0.3">
      <c r="A145" s="333">
        <v>2125</v>
      </c>
      <c r="B145" s="329">
        <v>357.68</v>
      </c>
      <c r="C145" s="329">
        <v>264.38</v>
      </c>
      <c r="D145" s="329">
        <v>253.47</v>
      </c>
      <c r="E145" s="329">
        <v>239.34</v>
      </c>
      <c r="F145" s="329">
        <v>214.88</v>
      </c>
      <c r="G145" s="329">
        <v>204.93</v>
      </c>
      <c r="H145" s="329">
        <v>200.76</v>
      </c>
      <c r="I145" s="329">
        <v>191</v>
      </c>
      <c r="J145" s="329">
        <v>175.72</v>
      </c>
      <c r="K145" s="329">
        <v>166</v>
      </c>
      <c r="L145" s="329">
        <v>141.30000000000001</v>
      </c>
      <c r="M145" s="329">
        <v>121.01</v>
      </c>
      <c r="N145" s="329">
        <v>111.63</v>
      </c>
      <c r="O145" s="329">
        <v>95.13</v>
      </c>
      <c r="P145" s="329">
        <v>86.59</v>
      </c>
      <c r="Q145" s="329">
        <v>8.33</v>
      </c>
      <c r="R145" s="329">
        <v>9.17</v>
      </c>
      <c r="S145" s="329">
        <v>4.17</v>
      </c>
    </row>
    <row r="146" spans="1:19" x14ac:dyDescent="0.3">
      <c r="A146" s="333">
        <v>2145</v>
      </c>
      <c r="B146" s="329">
        <v>361.68</v>
      </c>
      <c r="C146" s="329">
        <v>268.38</v>
      </c>
      <c r="D146" s="329">
        <v>257.47000000000003</v>
      </c>
      <c r="E146" s="329">
        <v>243.34</v>
      </c>
      <c r="F146" s="329">
        <v>218.88</v>
      </c>
      <c r="G146" s="329">
        <v>208.93</v>
      </c>
      <c r="H146" s="329">
        <v>204.76</v>
      </c>
      <c r="I146" s="329">
        <v>195</v>
      </c>
      <c r="J146" s="329">
        <v>179.72</v>
      </c>
      <c r="K146" s="329">
        <v>170</v>
      </c>
      <c r="L146" s="329">
        <v>145.30000000000001</v>
      </c>
      <c r="M146" s="329">
        <v>125.01</v>
      </c>
      <c r="N146" s="329">
        <v>115.63</v>
      </c>
      <c r="O146" s="329">
        <v>99.13</v>
      </c>
      <c r="P146" s="329">
        <v>90.59</v>
      </c>
      <c r="Q146" s="329">
        <v>8.33</v>
      </c>
      <c r="R146" s="329">
        <v>9.17</v>
      </c>
      <c r="S146" s="329">
        <v>4.17</v>
      </c>
    </row>
    <row r="147" spans="1:19" x14ac:dyDescent="0.3">
      <c r="A147" s="333">
        <v>2165</v>
      </c>
      <c r="B147" s="329">
        <v>365.68</v>
      </c>
      <c r="C147" s="329">
        <v>272.38</v>
      </c>
      <c r="D147" s="329">
        <v>261.47000000000003</v>
      </c>
      <c r="E147" s="329">
        <v>247.34</v>
      </c>
      <c r="F147" s="329">
        <v>222.88</v>
      </c>
      <c r="G147" s="329">
        <v>212.93</v>
      </c>
      <c r="H147" s="329">
        <v>208.76</v>
      </c>
      <c r="I147" s="329">
        <v>199</v>
      </c>
      <c r="J147" s="329">
        <v>183.72</v>
      </c>
      <c r="K147" s="329">
        <v>174</v>
      </c>
      <c r="L147" s="329">
        <v>149.30000000000001</v>
      </c>
      <c r="M147" s="329">
        <v>129.01</v>
      </c>
      <c r="N147" s="329">
        <v>119.63</v>
      </c>
      <c r="O147" s="329">
        <v>103.13</v>
      </c>
      <c r="P147" s="329">
        <v>94.59</v>
      </c>
      <c r="Q147" s="329">
        <v>8.33</v>
      </c>
      <c r="R147" s="329">
        <v>9.17</v>
      </c>
      <c r="S147" s="329">
        <v>4.17</v>
      </c>
    </row>
    <row r="148" spans="1:19" x14ac:dyDescent="0.3">
      <c r="A148" s="333">
        <v>2185</v>
      </c>
      <c r="B148" s="329">
        <v>369.68</v>
      </c>
      <c r="C148" s="329">
        <v>276.38</v>
      </c>
      <c r="D148" s="329">
        <v>265.47000000000003</v>
      </c>
      <c r="E148" s="329">
        <v>251.34</v>
      </c>
      <c r="F148" s="329">
        <v>226.88</v>
      </c>
      <c r="G148" s="329">
        <v>216.93</v>
      </c>
      <c r="H148" s="329">
        <v>212.76</v>
      </c>
      <c r="I148" s="329">
        <v>203</v>
      </c>
      <c r="J148" s="329">
        <v>187.72</v>
      </c>
      <c r="K148" s="329">
        <v>178</v>
      </c>
      <c r="L148" s="329">
        <v>153.30000000000001</v>
      </c>
      <c r="M148" s="329">
        <v>133.01</v>
      </c>
      <c r="N148" s="329">
        <v>123.63</v>
      </c>
      <c r="O148" s="329">
        <v>107.13</v>
      </c>
      <c r="P148" s="329">
        <v>98.59</v>
      </c>
      <c r="Q148" s="329">
        <v>8.33</v>
      </c>
      <c r="R148" s="329">
        <v>9.17</v>
      </c>
      <c r="S148" s="329">
        <v>4.17</v>
      </c>
    </row>
    <row r="149" spans="1:19" x14ac:dyDescent="0.3">
      <c r="A149" s="333">
        <v>2205</v>
      </c>
      <c r="B149" s="329">
        <v>373.68</v>
      </c>
      <c r="C149" s="329">
        <v>280.38</v>
      </c>
      <c r="D149" s="329">
        <v>269.47000000000003</v>
      </c>
      <c r="E149" s="329">
        <v>255.34</v>
      </c>
      <c r="F149" s="329">
        <v>230.88</v>
      </c>
      <c r="G149" s="329">
        <v>220.93</v>
      </c>
      <c r="H149" s="329">
        <v>216.76</v>
      </c>
      <c r="I149" s="329">
        <v>207</v>
      </c>
      <c r="J149" s="329">
        <v>191.72</v>
      </c>
      <c r="K149" s="329">
        <v>182</v>
      </c>
      <c r="L149" s="329">
        <v>157.30000000000001</v>
      </c>
      <c r="M149" s="329">
        <v>137.01</v>
      </c>
      <c r="N149" s="329">
        <v>127.63</v>
      </c>
      <c r="O149" s="329">
        <v>111.13</v>
      </c>
      <c r="P149" s="329">
        <v>102.59</v>
      </c>
      <c r="Q149" s="329">
        <v>8.33</v>
      </c>
      <c r="R149" s="329">
        <v>9.17</v>
      </c>
      <c r="S149" s="329">
        <v>4.17</v>
      </c>
    </row>
    <row r="150" spans="1:19" x14ac:dyDescent="0.3">
      <c r="A150" s="333">
        <v>2225</v>
      </c>
      <c r="B150" s="329">
        <v>377.68</v>
      </c>
      <c r="C150" s="329">
        <v>284.38</v>
      </c>
      <c r="D150" s="329">
        <v>273.47000000000003</v>
      </c>
      <c r="E150" s="329">
        <v>259.33999999999997</v>
      </c>
      <c r="F150" s="329">
        <v>234.88</v>
      </c>
      <c r="G150" s="329">
        <v>224.93</v>
      </c>
      <c r="H150" s="329">
        <v>220.76</v>
      </c>
      <c r="I150" s="329">
        <v>211</v>
      </c>
      <c r="J150" s="329">
        <v>195.72</v>
      </c>
      <c r="K150" s="329">
        <v>186</v>
      </c>
      <c r="L150" s="329">
        <v>161.30000000000001</v>
      </c>
      <c r="M150" s="329">
        <v>141.01</v>
      </c>
      <c r="N150" s="329">
        <v>131.63</v>
      </c>
      <c r="O150" s="329">
        <v>115.13</v>
      </c>
      <c r="P150" s="329">
        <v>106.59</v>
      </c>
      <c r="Q150" s="329">
        <v>8.33</v>
      </c>
      <c r="R150" s="329">
        <v>9.17</v>
      </c>
      <c r="S150" s="329">
        <v>4.17</v>
      </c>
    </row>
    <row r="151" spans="1:19" x14ac:dyDescent="0.3">
      <c r="A151" s="333">
        <v>2245</v>
      </c>
      <c r="B151" s="329">
        <v>381.68</v>
      </c>
      <c r="C151" s="329">
        <v>288.38</v>
      </c>
      <c r="D151" s="329">
        <v>277.47000000000003</v>
      </c>
      <c r="E151" s="329">
        <v>263.33999999999997</v>
      </c>
      <c r="F151" s="329">
        <v>238.88</v>
      </c>
      <c r="G151" s="329">
        <v>228.93</v>
      </c>
      <c r="H151" s="329">
        <v>224.76</v>
      </c>
      <c r="I151" s="329">
        <v>215</v>
      </c>
      <c r="J151" s="329">
        <v>199.72</v>
      </c>
      <c r="K151" s="329">
        <v>190</v>
      </c>
      <c r="L151" s="329">
        <v>165.3</v>
      </c>
      <c r="M151" s="329">
        <v>145.01</v>
      </c>
      <c r="N151" s="329">
        <v>135.63</v>
      </c>
      <c r="O151" s="329">
        <v>119.13</v>
      </c>
      <c r="P151" s="329">
        <v>110.59</v>
      </c>
      <c r="Q151" s="329">
        <v>8.33</v>
      </c>
      <c r="R151" s="329">
        <v>9.17</v>
      </c>
      <c r="S151" s="329">
        <v>4.17</v>
      </c>
    </row>
    <row r="152" spans="1:19" x14ac:dyDescent="0.3">
      <c r="A152" s="333">
        <v>2265</v>
      </c>
      <c r="B152" s="329">
        <v>385.68</v>
      </c>
      <c r="C152" s="329">
        <v>292.38</v>
      </c>
      <c r="D152" s="329">
        <v>281.47000000000003</v>
      </c>
      <c r="E152" s="329">
        <v>267.33999999999997</v>
      </c>
      <c r="F152" s="329">
        <v>242.88</v>
      </c>
      <c r="G152" s="329">
        <v>232.93</v>
      </c>
      <c r="H152" s="329">
        <v>228.76</v>
      </c>
      <c r="I152" s="329">
        <v>219</v>
      </c>
      <c r="J152" s="329">
        <v>203.72</v>
      </c>
      <c r="K152" s="329">
        <v>194</v>
      </c>
      <c r="L152" s="329">
        <v>169.3</v>
      </c>
      <c r="M152" s="329">
        <v>149.01</v>
      </c>
      <c r="N152" s="329">
        <v>139.63</v>
      </c>
      <c r="O152" s="329">
        <v>123.13</v>
      </c>
      <c r="P152" s="329">
        <v>114.59</v>
      </c>
      <c r="Q152" s="329">
        <v>8.33</v>
      </c>
      <c r="R152" s="329">
        <v>9.17</v>
      </c>
      <c r="S152" s="329">
        <v>4.17</v>
      </c>
    </row>
    <row r="153" spans="1:19" x14ac:dyDescent="0.3">
      <c r="A153" s="333">
        <v>2285</v>
      </c>
      <c r="B153" s="329">
        <v>389.68</v>
      </c>
      <c r="C153" s="329">
        <v>296.38</v>
      </c>
      <c r="D153" s="329">
        <v>285.47000000000003</v>
      </c>
      <c r="E153" s="329">
        <v>271.33999999999997</v>
      </c>
      <c r="F153" s="329">
        <v>246.88</v>
      </c>
      <c r="G153" s="329">
        <v>236.93</v>
      </c>
      <c r="H153" s="329">
        <v>232.76</v>
      </c>
      <c r="I153" s="329">
        <v>223</v>
      </c>
      <c r="J153" s="329">
        <v>207.72</v>
      </c>
      <c r="K153" s="329">
        <v>198</v>
      </c>
      <c r="L153" s="329">
        <v>173.3</v>
      </c>
      <c r="M153" s="329">
        <v>153.01</v>
      </c>
      <c r="N153" s="329">
        <v>143.63</v>
      </c>
      <c r="O153" s="329">
        <v>127.13</v>
      </c>
      <c r="P153" s="329">
        <v>118.59</v>
      </c>
      <c r="Q153" s="329">
        <v>8.33</v>
      </c>
      <c r="R153" s="329">
        <v>9.17</v>
      </c>
      <c r="S153" s="329">
        <v>4.17</v>
      </c>
    </row>
    <row r="154" spans="1:19" x14ac:dyDescent="0.3">
      <c r="A154" s="333">
        <v>2305</v>
      </c>
      <c r="B154" s="329">
        <v>393.68</v>
      </c>
      <c r="C154" s="329">
        <v>300.38</v>
      </c>
      <c r="D154" s="329">
        <v>289.47000000000003</v>
      </c>
      <c r="E154" s="329">
        <v>275.33999999999997</v>
      </c>
      <c r="F154" s="329">
        <v>250.88</v>
      </c>
      <c r="G154" s="329">
        <v>240.93</v>
      </c>
      <c r="H154" s="329">
        <v>236.76</v>
      </c>
      <c r="I154" s="329">
        <v>227</v>
      </c>
      <c r="J154" s="329">
        <v>211.72</v>
      </c>
      <c r="K154" s="329">
        <v>202</v>
      </c>
      <c r="L154" s="329">
        <v>177.3</v>
      </c>
      <c r="M154" s="329">
        <v>157.01</v>
      </c>
      <c r="N154" s="329">
        <v>147.63</v>
      </c>
      <c r="O154" s="329">
        <v>131.13</v>
      </c>
      <c r="P154" s="329">
        <v>122.59</v>
      </c>
      <c r="Q154" s="329">
        <v>8.33</v>
      </c>
      <c r="R154" s="329">
        <v>9.17</v>
      </c>
      <c r="S154" s="329">
        <v>4.17</v>
      </c>
    </row>
    <row r="155" spans="1:19" x14ac:dyDescent="0.3">
      <c r="A155" s="333">
        <v>2325</v>
      </c>
      <c r="B155" s="329">
        <v>397.68</v>
      </c>
      <c r="C155" s="329">
        <v>304.38</v>
      </c>
      <c r="D155" s="329">
        <v>293.47000000000003</v>
      </c>
      <c r="E155" s="329">
        <v>279.33999999999997</v>
      </c>
      <c r="F155" s="329">
        <v>254.88</v>
      </c>
      <c r="G155" s="329">
        <v>244.93</v>
      </c>
      <c r="H155" s="329">
        <v>240.76</v>
      </c>
      <c r="I155" s="329">
        <v>231</v>
      </c>
      <c r="J155" s="329">
        <v>215.72</v>
      </c>
      <c r="K155" s="329">
        <v>206</v>
      </c>
      <c r="L155" s="329">
        <v>181.3</v>
      </c>
      <c r="M155" s="329">
        <v>161.01</v>
      </c>
      <c r="N155" s="329">
        <v>151.63</v>
      </c>
      <c r="O155" s="329">
        <v>135.13</v>
      </c>
      <c r="P155" s="329">
        <v>126.59</v>
      </c>
      <c r="Q155" s="329">
        <v>8.33</v>
      </c>
      <c r="R155" s="329">
        <v>9.17</v>
      </c>
      <c r="S155" s="329">
        <v>4.17</v>
      </c>
    </row>
    <row r="156" spans="1:19" x14ac:dyDescent="0.3">
      <c r="A156" s="333">
        <v>2345</v>
      </c>
      <c r="B156" s="329">
        <v>401.68</v>
      </c>
      <c r="C156" s="329">
        <v>308.38</v>
      </c>
      <c r="D156" s="329">
        <v>297.47000000000003</v>
      </c>
      <c r="E156" s="329">
        <v>283.33999999999997</v>
      </c>
      <c r="F156" s="329">
        <v>258.88</v>
      </c>
      <c r="G156" s="329">
        <v>248.93</v>
      </c>
      <c r="H156" s="329">
        <v>244.76</v>
      </c>
      <c r="I156" s="329">
        <v>235</v>
      </c>
      <c r="J156" s="329">
        <v>219.72</v>
      </c>
      <c r="K156" s="329">
        <v>210</v>
      </c>
      <c r="L156" s="329">
        <v>185.3</v>
      </c>
      <c r="M156" s="329">
        <v>165.01</v>
      </c>
      <c r="N156" s="329">
        <v>155.63</v>
      </c>
      <c r="O156" s="329">
        <v>139.13</v>
      </c>
      <c r="P156" s="329">
        <v>130.59</v>
      </c>
      <c r="Q156" s="329">
        <v>8.33</v>
      </c>
      <c r="R156" s="329">
        <v>9.17</v>
      </c>
      <c r="S156" s="329">
        <v>4.17</v>
      </c>
    </row>
    <row r="157" spans="1:19" x14ac:dyDescent="0.3">
      <c r="A157" s="333">
        <v>2365</v>
      </c>
      <c r="B157" s="329">
        <v>405.68</v>
      </c>
      <c r="C157" s="329">
        <v>312.38</v>
      </c>
      <c r="D157" s="329">
        <v>301.47000000000003</v>
      </c>
      <c r="E157" s="329">
        <v>287.33999999999997</v>
      </c>
      <c r="F157" s="329">
        <v>262.88</v>
      </c>
      <c r="G157" s="329">
        <v>252.93</v>
      </c>
      <c r="H157" s="329">
        <v>248.76</v>
      </c>
      <c r="I157" s="329">
        <v>239</v>
      </c>
      <c r="J157" s="329">
        <v>223.72</v>
      </c>
      <c r="K157" s="329">
        <v>214</v>
      </c>
      <c r="L157" s="329">
        <v>189.3</v>
      </c>
      <c r="M157" s="329">
        <v>169.01</v>
      </c>
      <c r="N157" s="329">
        <v>159.63</v>
      </c>
      <c r="O157" s="329">
        <v>143.13</v>
      </c>
      <c r="P157" s="329">
        <v>134.59</v>
      </c>
      <c r="Q157" s="329">
        <v>8.33</v>
      </c>
      <c r="R157" s="329">
        <v>9.17</v>
      </c>
      <c r="S157" s="329">
        <v>4.17</v>
      </c>
    </row>
    <row r="158" spans="1:19" x14ac:dyDescent="0.3">
      <c r="A158" s="333">
        <v>2385</v>
      </c>
      <c r="B158" s="329">
        <v>409.68</v>
      </c>
      <c r="C158" s="329">
        <v>316.38</v>
      </c>
      <c r="D158" s="329">
        <v>305.47000000000003</v>
      </c>
      <c r="E158" s="329">
        <v>291.33999999999997</v>
      </c>
      <c r="F158" s="329">
        <v>266.88</v>
      </c>
      <c r="G158" s="329">
        <v>256.93</v>
      </c>
      <c r="H158" s="329">
        <v>252.76</v>
      </c>
      <c r="I158" s="329">
        <v>243</v>
      </c>
      <c r="J158" s="329">
        <v>227.72</v>
      </c>
      <c r="K158" s="329">
        <v>218</v>
      </c>
      <c r="L158" s="329">
        <v>193.3</v>
      </c>
      <c r="M158" s="329">
        <v>173.01</v>
      </c>
      <c r="N158" s="329">
        <v>163.63</v>
      </c>
      <c r="O158" s="329">
        <v>147.13</v>
      </c>
      <c r="P158" s="329">
        <v>138.59</v>
      </c>
      <c r="Q158" s="329">
        <v>8.33</v>
      </c>
      <c r="R158" s="329">
        <v>9.17</v>
      </c>
      <c r="S158" s="329">
        <v>4.17</v>
      </c>
    </row>
    <row r="159" spans="1:19" x14ac:dyDescent="0.3">
      <c r="A159" s="333">
        <v>2405</v>
      </c>
      <c r="B159" s="329">
        <v>413.68</v>
      </c>
      <c r="C159" s="329">
        <v>320.38</v>
      </c>
      <c r="D159" s="329">
        <v>309.47000000000003</v>
      </c>
      <c r="E159" s="329">
        <v>295.33999999999997</v>
      </c>
      <c r="F159" s="329">
        <v>270.88</v>
      </c>
      <c r="G159" s="329">
        <v>260.93</v>
      </c>
      <c r="H159" s="329">
        <v>256.76</v>
      </c>
      <c r="I159" s="329">
        <v>247</v>
      </c>
      <c r="J159" s="329">
        <v>231.72</v>
      </c>
      <c r="K159" s="329">
        <v>222</v>
      </c>
      <c r="L159" s="329">
        <v>197.3</v>
      </c>
      <c r="M159" s="329">
        <v>177.01</v>
      </c>
      <c r="N159" s="329">
        <v>167.63</v>
      </c>
      <c r="O159" s="329">
        <v>151.13</v>
      </c>
      <c r="P159" s="329">
        <v>142.59</v>
      </c>
      <c r="Q159" s="329">
        <v>8.33</v>
      </c>
      <c r="R159" s="329">
        <v>9.17</v>
      </c>
      <c r="S159" s="329">
        <v>4.17</v>
      </c>
    </row>
    <row r="160" spans="1:19" x14ac:dyDescent="0.3">
      <c r="A160" s="333">
        <v>2425</v>
      </c>
      <c r="B160" s="329">
        <v>417.68</v>
      </c>
      <c r="C160" s="329">
        <v>324.38</v>
      </c>
      <c r="D160" s="329">
        <v>313.47000000000003</v>
      </c>
      <c r="E160" s="329">
        <v>299.33999999999997</v>
      </c>
      <c r="F160" s="329">
        <v>274.88</v>
      </c>
      <c r="G160" s="329">
        <v>264.93</v>
      </c>
      <c r="H160" s="329">
        <v>260.76</v>
      </c>
      <c r="I160" s="329">
        <v>251</v>
      </c>
      <c r="J160" s="329">
        <v>235.72</v>
      </c>
      <c r="K160" s="329">
        <v>226</v>
      </c>
      <c r="L160" s="329">
        <v>201.3</v>
      </c>
      <c r="M160" s="329">
        <v>181.01</v>
      </c>
      <c r="N160" s="329">
        <v>171.63</v>
      </c>
      <c r="O160" s="329">
        <v>155.13</v>
      </c>
      <c r="P160" s="329">
        <v>146.59</v>
      </c>
      <c r="Q160" s="329">
        <v>8.33</v>
      </c>
      <c r="R160" s="329">
        <v>9.17</v>
      </c>
      <c r="S160" s="329">
        <v>4.17</v>
      </c>
    </row>
    <row r="161" spans="1:19" x14ac:dyDescent="0.3">
      <c r="A161" s="333">
        <v>2445</v>
      </c>
      <c r="B161" s="329">
        <v>421.68</v>
      </c>
      <c r="C161" s="329">
        <v>328.38</v>
      </c>
      <c r="D161" s="329">
        <v>317.47000000000003</v>
      </c>
      <c r="E161" s="329">
        <v>303.33999999999997</v>
      </c>
      <c r="F161" s="329">
        <v>278.88</v>
      </c>
      <c r="G161" s="329">
        <v>268.93</v>
      </c>
      <c r="H161" s="329">
        <v>264.76</v>
      </c>
      <c r="I161" s="329">
        <v>255</v>
      </c>
      <c r="J161" s="329">
        <v>239.72</v>
      </c>
      <c r="K161" s="329">
        <v>230</v>
      </c>
      <c r="L161" s="329">
        <v>205.3</v>
      </c>
      <c r="M161" s="329">
        <v>185.01</v>
      </c>
      <c r="N161" s="329">
        <v>175.63</v>
      </c>
      <c r="O161" s="329">
        <v>159.13</v>
      </c>
      <c r="P161" s="329">
        <v>150.59</v>
      </c>
      <c r="Q161" s="329">
        <v>8.33</v>
      </c>
      <c r="R161" s="329">
        <v>9.17</v>
      </c>
      <c r="S161" s="329">
        <v>4.17</v>
      </c>
    </row>
    <row r="162" spans="1:19" x14ac:dyDescent="0.3">
      <c r="A162" s="333">
        <v>2465</v>
      </c>
      <c r="B162" s="329">
        <v>425.68</v>
      </c>
      <c r="C162" s="329">
        <v>332.38</v>
      </c>
      <c r="D162" s="329">
        <v>321.47000000000003</v>
      </c>
      <c r="E162" s="329">
        <v>307.33999999999997</v>
      </c>
      <c r="F162" s="329">
        <v>282.88</v>
      </c>
      <c r="G162" s="329">
        <v>272.93</v>
      </c>
      <c r="H162" s="329">
        <v>268.76</v>
      </c>
      <c r="I162" s="329">
        <v>259</v>
      </c>
      <c r="J162" s="329">
        <v>243.72</v>
      </c>
      <c r="K162" s="329">
        <v>234</v>
      </c>
      <c r="L162" s="329">
        <v>209.3</v>
      </c>
      <c r="M162" s="329">
        <v>189.01</v>
      </c>
      <c r="N162" s="329">
        <v>179.63</v>
      </c>
      <c r="O162" s="329">
        <v>163.13</v>
      </c>
      <c r="P162" s="329">
        <v>154.59</v>
      </c>
      <c r="Q162" s="329">
        <v>8.33</v>
      </c>
      <c r="R162" s="329">
        <v>9.17</v>
      </c>
      <c r="S162" s="329">
        <v>4.17</v>
      </c>
    </row>
    <row r="163" spans="1:19" x14ac:dyDescent="0.3">
      <c r="A163" s="333">
        <v>2485</v>
      </c>
      <c r="B163" s="329">
        <v>431.68</v>
      </c>
      <c r="C163" s="329">
        <v>338.38</v>
      </c>
      <c r="D163" s="329">
        <v>327.47000000000003</v>
      </c>
      <c r="E163" s="329">
        <v>313.33999999999997</v>
      </c>
      <c r="F163" s="329">
        <v>288.88</v>
      </c>
      <c r="G163" s="329">
        <v>278.93</v>
      </c>
      <c r="H163" s="329">
        <v>274.76</v>
      </c>
      <c r="I163" s="329">
        <v>265</v>
      </c>
      <c r="J163" s="329">
        <v>249.72</v>
      </c>
      <c r="K163" s="329">
        <v>240</v>
      </c>
      <c r="L163" s="329">
        <v>215.3</v>
      </c>
      <c r="M163" s="329">
        <v>195.01</v>
      </c>
      <c r="N163" s="329">
        <v>185.63</v>
      </c>
      <c r="O163" s="329">
        <v>169.13</v>
      </c>
      <c r="P163" s="329">
        <v>160.59</v>
      </c>
      <c r="Q163" s="329">
        <v>8.33</v>
      </c>
      <c r="R163" s="329">
        <v>9.17</v>
      </c>
      <c r="S163" s="329">
        <v>4.17</v>
      </c>
    </row>
    <row r="164" spans="1:19" x14ac:dyDescent="0.3">
      <c r="A164" s="333">
        <v>2525</v>
      </c>
      <c r="B164" s="329">
        <v>439.68</v>
      </c>
      <c r="C164" s="329">
        <v>346.38</v>
      </c>
      <c r="D164" s="329">
        <v>335.47</v>
      </c>
      <c r="E164" s="329">
        <v>321.33999999999997</v>
      </c>
      <c r="F164" s="329">
        <v>296.88</v>
      </c>
      <c r="G164" s="329">
        <v>286.93</v>
      </c>
      <c r="H164" s="329">
        <v>282.76</v>
      </c>
      <c r="I164" s="329">
        <v>273</v>
      </c>
      <c r="J164" s="329">
        <v>257.72000000000003</v>
      </c>
      <c r="K164" s="329">
        <v>248</v>
      </c>
      <c r="L164" s="329">
        <v>223.3</v>
      </c>
      <c r="M164" s="329">
        <v>203.01</v>
      </c>
      <c r="N164" s="329">
        <v>193.63</v>
      </c>
      <c r="O164" s="329">
        <v>177.13</v>
      </c>
      <c r="P164" s="329">
        <v>168.59</v>
      </c>
      <c r="Q164" s="329">
        <v>8.33</v>
      </c>
      <c r="R164" s="329">
        <v>9.17</v>
      </c>
      <c r="S164" s="329">
        <v>4.17</v>
      </c>
    </row>
    <row r="165" spans="1:19" x14ac:dyDescent="0.3">
      <c r="A165" s="333">
        <v>2565</v>
      </c>
      <c r="B165" s="329">
        <v>447.68</v>
      </c>
      <c r="C165" s="329">
        <v>354.38</v>
      </c>
      <c r="D165" s="329">
        <v>343.47</v>
      </c>
      <c r="E165" s="329">
        <v>329.34</v>
      </c>
      <c r="F165" s="329">
        <v>304.88</v>
      </c>
      <c r="G165" s="329">
        <v>294.93</v>
      </c>
      <c r="H165" s="329">
        <v>290.76</v>
      </c>
      <c r="I165" s="329">
        <v>281</v>
      </c>
      <c r="J165" s="329">
        <v>265.72000000000003</v>
      </c>
      <c r="K165" s="329">
        <v>256</v>
      </c>
      <c r="L165" s="329">
        <v>231.3</v>
      </c>
      <c r="M165" s="329">
        <v>211.01</v>
      </c>
      <c r="N165" s="329">
        <v>201.63</v>
      </c>
      <c r="O165" s="329">
        <v>185.13</v>
      </c>
      <c r="P165" s="329">
        <v>176.59</v>
      </c>
      <c r="Q165" s="329">
        <v>8.33</v>
      </c>
      <c r="R165" s="329">
        <v>9.17</v>
      </c>
      <c r="S165" s="329">
        <v>4.17</v>
      </c>
    </row>
    <row r="166" spans="1:19" x14ac:dyDescent="0.3">
      <c r="A166" s="333">
        <v>2605</v>
      </c>
      <c r="B166" s="329">
        <v>455.68</v>
      </c>
      <c r="C166" s="329">
        <v>362.38</v>
      </c>
      <c r="D166" s="329">
        <v>351.47</v>
      </c>
      <c r="E166" s="329">
        <v>337.34</v>
      </c>
      <c r="F166" s="329">
        <v>312.88</v>
      </c>
      <c r="G166" s="329">
        <v>302.93</v>
      </c>
      <c r="H166" s="329">
        <v>298.76</v>
      </c>
      <c r="I166" s="329">
        <v>289</v>
      </c>
      <c r="J166" s="329">
        <v>273.72000000000003</v>
      </c>
      <c r="K166" s="329">
        <v>264</v>
      </c>
      <c r="L166" s="329">
        <v>239.3</v>
      </c>
      <c r="M166" s="329">
        <v>219.01</v>
      </c>
      <c r="N166" s="329">
        <v>209.63</v>
      </c>
      <c r="O166" s="329">
        <v>193.13</v>
      </c>
      <c r="P166" s="329">
        <v>184.59</v>
      </c>
      <c r="Q166" s="329">
        <v>8.33</v>
      </c>
      <c r="R166" s="329">
        <v>9.17</v>
      </c>
      <c r="S166" s="329">
        <v>4.17</v>
      </c>
    </row>
    <row r="167" spans="1:19" x14ac:dyDescent="0.3">
      <c r="A167" s="333">
        <v>2645</v>
      </c>
      <c r="B167" s="329">
        <v>463.68</v>
      </c>
      <c r="C167" s="329">
        <v>370.38</v>
      </c>
      <c r="D167" s="329">
        <v>359.47</v>
      </c>
      <c r="E167" s="329">
        <v>345.34</v>
      </c>
      <c r="F167" s="329">
        <v>320.88</v>
      </c>
      <c r="G167" s="329">
        <v>310.93</v>
      </c>
      <c r="H167" s="329">
        <v>306.76</v>
      </c>
      <c r="I167" s="329">
        <v>297</v>
      </c>
      <c r="J167" s="329">
        <v>281.72000000000003</v>
      </c>
      <c r="K167" s="329">
        <v>272</v>
      </c>
      <c r="L167" s="329">
        <v>247.3</v>
      </c>
      <c r="M167" s="329">
        <v>227.01</v>
      </c>
      <c r="N167" s="329">
        <v>217.63</v>
      </c>
      <c r="O167" s="329">
        <v>201.13</v>
      </c>
      <c r="P167" s="329">
        <v>192.59</v>
      </c>
      <c r="Q167" s="329">
        <v>8.33</v>
      </c>
      <c r="R167" s="329">
        <v>9.17</v>
      </c>
      <c r="S167" s="329">
        <v>4.17</v>
      </c>
    </row>
    <row r="168" spans="1:19" x14ac:dyDescent="0.3">
      <c r="A168" s="333">
        <v>2685</v>
      </c>
      <c r="B168" s="329">
        <v>471.68</v>
      </c>
      <c r="C168" s="329">
        <v>378.38</v>
      </c>
      <c r="D168" s="329">
        <v>367.47</v>
      </c>
      <c r="E168" s="329">
        <v>353.34</v>
      </c>
      <c r="F168" s="329">
        <v>328.88</v>
      </c>
      <c r="G168" s="329">
        <v>318.93</v>
      </c>
      <c r="H168" s="329">
        <v>314.76</v>
      </c>
      <c r="I168" s="329">
        <v>305</v>
      </c>
      <c r="J168" s="329">
        <v>289.72000000000003</v>
      </c>
      <c r="K168" s="329">
        <v>280</v>
      </c>
      <c r="L168" s="329">
        <v>255.3</v>
      </c>
      <c r="M168" s="329">
        <v>235.01</v>
      </c>
      <c r="N168" s="329">
        <v>225.63</v>
      </c>
      <c r="O168" s="329">
        <v>209.13</v>
      </c>
      <c r="P168" s="329">
        <v>200.59</v>
      </c>
      <c r="Q168" s="329">
        <v>8.33</v>
      </c>
      <c r="R168" s="329">
        <v>9.17</v>
      </c>
      <c r="S168" s="329">
        <v>4.17</v>
      </c>
    </row>
    <row r="169" spans="1:19" x14ac:dyDescent="0.3">
      <c r="A169" s="333">
        <v>2725</v>
      </c>
      <c r="B169" s="329">
        <v>479.68</v>
      </c>
      <c r="C169" s="329">
        <v>386.38</v>
      </c>
      <c r="D169" s="329">
        <v>375.47</v>
      </c>
      <c r="E169" s="329">
        <v>361.34</v>
      </c>
      <c r="F169" s="329">
        <v>336.88</v>
      </c>
      <c r="G169" s="329">
        <v>326.93</v>
      </c>
      <c r="H169" s="329">
        <v>322.76</v>
      </c>
      <c r="I169" s="329">
        <v>313</v>
      </c>
      <c r="J169" s="329">
        <v>297.72000000000003</v>
      </c>
      <c r="K169" s="329">
        <v>288</v>
      </c>
      <c r="L169" s="329">
        <v>263.3</v>
      </c>
      <c r="M169" s="329">
        <v>243.01</v>
      </c>
      <c r="N169" s="329">
        <v>233.63</v>
      </c>
      <c r="O169" s="329">
        <v>217.13</v>
      </c>
      <c r="P169" s="329">
        <v>208.59</v>
      </c>
      <c r="Q169" s="329">
        <v>8.33</v>
      </c>
      <c r="R169" s="329">
        <v>9.17</v>
      </c>
      <c r="S169" s="329">
        <v>4.17</v>
      </c>
    </row>
    <row r="170" spans="1:19" x14ac:dyDescent="0.3">
      <c r="A170" s="333">
        <v>2765</v>
      </c>
      <c r="B170" s="329">
        <v>487.68</v>
      </c>
      <c r="C170" s="329">
        <v>394.38</v>
      </c>
      <c r="D170" s="329">
        <v>383.47</v>
      </c>
      <c r="E170" s="329">
        <v>369.34</v>
      </c>
      <c r="F170" s="329">
        <v>344.88</v>
      </c>
      <c r="G170" s="329">
        <v>334.93</v>
      </c>
      <c r="H170" s="329">
        <v>330.76</v>
      </c>
      <c r="I170" s="329">
        <v>321</v>
      </c>
      <c r="J170" s="329">
        <v>305.72000000000003</v>
      </c>
      <c r="K170" s="329">
        <v>296</v>
      </c>
      <c r="L170" s="329">
        <v>271.3</v>
      </c>
      <c r="M170" s="329">
        <v>251.01</v>
      </c>
      <c r="N170" s="329">
        <v>241.63</v>
      </c>
      <c r="O170" s="329">
        <v>225.13</v>
      </c>
      <c r="P170" s="329">
        <v>216.59</v>
      </c>
      <c r="Q170" s="329">
        <v>8.33</v>
      </c>
      <c r="R170" s="329">
        <v>9.17</v>
      </c>
      <c r="S170" s="329">
        <v>4.17</v>
      </c>
    </row>
    <row r="171" spans="1:19" x14ac:dyDescent="0.3">
      <c r="A171" s="333">
        <v>2805</v>
      </c>
      <c r="B171" s="329">
        <v>495.68</v>
      </c>
      <c r="C171" s="329">
        <v>402.38</v>
      </c>
      <c r="D171" s="329">
        <v>391.47</v>
      </c>
      <c r="E171" s="329">
        <v>377.34</v>
      </c>
      <c r="F171" s="329">
        <v>352.88</v>
      </c>
      <c r="G171" s="329">
        <v>342.93</v>
      </c>
      <c r="H171" s="329">
        <v>338.76</v>
      </c>
      <c r="I171" s="329">
        <v>329</v>
      </c>
      <c r="J171" s="329">
        <v>313.72000000000003</v>
      </c>
      <c r="K171" s="329">
        <v>304</v>
      </c>
      <c r="L171" s="329">
        <v>279.3</v>
      </c>
      <c r="M171" s="329">
        <v>259.01</v>
      </c>
      <c r="N171" s="329">
        <v>249.63</v>
      </c>
      <c r="O171" s="329">
        <v>233.13</v>
      </c>
      <c r="P171" s="329">
        <v>224.59</v>
      </c>
      <c r="Q171" s="329">
        <v>8.33</v>
      </c>
      <c r="R171" s="329">
        <v>9.17</v>
      </c>
      <c r="S171" s="329">
        <v>4.17</v>
      </c>
    </row>
    <row r="172" spans="1:19" x14ac:dyDescent="0.3">
      <c r="A172" s="333">
        <v>2845</v>
      </c>
      <c r="B172" s="329">
        <v>503.68</v>
      </c>
      <c r="C172" s="329">
        <v>410.38</v>
      </c>
      <c r="D172" s="329">
        <v>399.47</v>
      </c>
      <c r="E172" s="329">
        <v>385.34</v>
      </c>
      <c r="F172" s="329">
        <v>360.88</v>
      </c>
      <c r="G172" s="329">
        <v>350.93</v>
      </c>
      <c r="H172" s="329">
        <v>346.76</v>
      </c>
      <c r="I172" s="329">
        <v>337</v>
      </c>
      <c r="J172" s="329">
        <v>321.72000000000003</v>
      </c>
      <c r="K172" s="329">
        <v>312</v>
      </c>
      <c r="L172" s="329">
        <v>287.3</v>
      </c>
      <c r="M172" s="329">
        <v>267.01</v>
      </c>
      <c r="N172" s="329">
        <v>257.63</v>
      </c>
      <c r="O172" s="329">
        <v>241.13</v>
      </c>
      <c r="P172" s="329">
        <v>232.59</v>
      </c>
      <c r="Q172" s="329">
        <v>8.33</v>
      </c>
      <c r="R172" s="329">
        <v>9.17</v>
      </c>
      <c r="S172" s="329">
        <v>4.17</v>
      </c>
    </row>
    <row r="173" spans="1:19" x14ac:dyDescent="0.3">
      <c r="A173" s="333">
        <v>2885</v>
      </c>
      <c r="B173" s="329">
        <v>511.68</v>
      </c>
      <c r="C173" s="329">
        <v>418.38</v>
      </c>
      <c r="D173" s="329">
        <v>407.47</v>
      </c>
      <c r="E173" s="329">
        <v>393.34</v>
      </c>
      <c r="F173" s="329">
        <v>368.88</v>
      </c>
      <c r="G173" s="329">
        <v>358.93</v>
      </c>
      <c r="H173" s="329">
        <v>354.76</v>
      </c>
      <c r="I173" s="329">
        <v>345</v>
      </c>
      <c r="J173" s="329">
        <v>329.72</v>
      </c>
      <c r="K173" s="329">
        <v>320</v>
      </c>
      <c r="L173" s="329">
        <v>295.3</v>
      </c>
      <c r="M173" s="329">
        <v>275.01</v>
      </c>
      <c r="N173" s="329">
        <v>265.63</v>
      </c>
      <c r="O173" s="329">
        <v>249.13</v>
      </c>
      <c r="P173" s="329">
        <v>240.59</v>
      </c>
      <c r="Q173" s="329">
        <v>8.33</v>
      </c>
      <c r="R173" s="329">
        <v>9.17</v>
      </c>
      <c r="S173" s="329">
        <v>4.17</v>
      </c>
    </row>
    <row r="174" spans="1:19" x14ac:dyDescent="0.3">
      <c r="A174" s="333">
        <v>2925</v>
      </c>
      <c r="B174" s="329">
        <v>519.67999999999995</v>
      </c>
      <c r="C174" s="329">
        <v>426.38</v>
      </c>
      <c r="D174" s="329">
        <v>415.47</v>
      </c>
      <c r="E174" s="329">
        <v>401.34</v>
      </c>
      <c r="F174" s="329">
        <v>376.88</v>
      </c>
      <c r="G174" s="329">
        <v>366.93</v>
      </c>
      <c r="H174" s="329">
        <v>362.76</v>
      </c>
      <c r="I174" s="329">
        <v>353</v>
      </c>
      <c r="J174" s="329">
        <v>337.72</v>
      </c>
      <c r="K174" s="329">
        <v>328</v>
      </c>
      <c r="L174" s="329">
        <v>303.3</v>
      </c>
      <c r="M174" s="329">
        <v>283.01</v>
      </c>
      <c r="N174" s="329">
        <v>273.63</v>
      </c>
      <c r="O174" s="329">
        <v>257.13</v>
      </c>
      <c r="P174" s="329">
        <v>248.59</v>
      </c>
      <c r="Q174" s="329">
        <v>8.33</v>
      </c>
      <c r="R174" s="329">
        <v>9.17</v>
      </c>
      <c r="S174" s="329">
        <v>4.17</v>
      </c>
    </row>
    <row r="175" spans="1:19" x14ac:dyDescent="0.3">
      <c r="A175" s="333">
        <v>2965</v>
      </c>
      <c r="B175" s="329">
        <v>527.67999999999995</v>
      </c>
      <c r="C175" s="329">
        <v>434.38</v>
      </c>
      <c r="D175" s="329">
        <v>423.47</v>
      </c>
      <c r="E175" s="329">
        <v>409.34</v>
      </c>
      <c r="F175" s="329">
        <v>384.88</v>
      </c>
      <c r="G175" s="329">
        <v>374.93</v>
      </c>
      <c r="H175" s="329">
        <v>370.76</v>
      </c>
      <c r="I175" s="329">
        <v>361</v>
      </c>
      <c r="J175" s="329">
        <v>345.72</v>
      </c>
      <c r="K175" s="329">
        <v>336</v>
      </c>
      <c r="L175" s="329">
        <v>311.3</v>
      </c>
      <c r="M175" s="329">
        <v>291.01</v>
      </c>
      <c r="N175" s="329">
        <v>281.63</v>
      </c>
      <c r="O175" s="329">
        <v>265.13</v>
      </c>
      <c r="P175" s="329">
        <v>256.58999999999997</v>
      </c>
      <c r="Q175" s="329">
        <v>8.33</v>
      </c>
      <c r="R175" s="329">
        <v>9.17</v>
      </c>
      <c r="S175" s="329">
        <v>4.17</v>
      </c>
    </row>
    <row r="176" spans="1:19" x14ac:dyDescent="0.3">
      <c r="A176" s="333">
        <v>3005</v>
      </c>
      <c r="B176" s="329">
        <v>535.67999999999995</v>
      </c>
      <c r="C176" s="329">
        <v>442.38</v>
      </c>
      <c r="D176" s="329">
        <v>431.47</v>
      </c>
      <c r="E176" s="329">
        <v>417.34</v>
      </c>
      <c r="F176" s="329">
        <v>392.88</v>
      </c>
      <c r="G176" s="329">
        <v>382.93</v>
      </c>
      <c r="H176" s="329">
        <v>378.76</v>
      </c>
      <c r="I176" s="329">
        <v>369</v>
      </c>
      <c r="J176" s="329">
        <v>353.72</v>
      </c>
      <c r="K176" s="329">
        <v>344</v>
      </c>
      <c r="L176" s="329">
        <v>319.3</v>
      </c>
      <c r="M176" s="329">
        <v>299.01</v>
      </c>
      <c r="N176" s="329">
        <v>289.63</v>
      </c>
      <c r="O176" s="329">
        <v>273.13</v>
      </c>
      <c r="P176" s="329">
        <v>264.58999999999997</v>
      </c>
      <c r="Q176" s="329">
        <v>8.33</v>
      </c>
      <c r="R176" s="329">
        <v>9.17</v>
      </c>
      <c r="S176" s="329">
        <v>4.17</v>
      </c>
    </row>
    <row r="177" spans="1:19" x14ac:dyDescent="0.3">
      <c r="A177" s="333">
        <v>3045</v>
      </c>
      <c r="B177" s="329">
        <v>543.67999999999995</v>
      </c>
      <c r="C177" s="329">
        <v>450.38</v>
      </c>
      <c r="D177" s="329">
        <v>439.47</v>
      </c>
      <c r="E177" s="329">
        <v>425.34</v>
      </c>
      <c r="F177" s="329">
        <v>400.88</v>
      </c>
      <c r="G177" s="329">
        <v>390.93</v>
      </c>
      <c r="H177" s="329">
        <v>386.76</v>
      </c>
      <c r="I177" s="329">
        <v>377</v>
      </c>
      <c r="J177" s="329">
        <v>361.72</v>
      </c>
      <c r="K177" s="329">
        <v>352</v>
      </c>
      <c r="L177" s="329">
        <v>327.3</v>
      </c>
      <c r="M177" s="329">
        <v>307.01</v>
      </c>
      <c r="N177" s="329">
        <v>297.63</v>
      </c>
      <c r="O177" s="329">
        <v>281.13</v>
      </c>
      <c r="P177" s="329">
        <v>272.58999999999997</v>
      </c>
      <c r="Q177" s="329">
        <v>8.33</v>
      </c>
      <c r="R177" s="329">
        <v>9.17</v>
      </c>
      <c r="S177" s="329">
        <v>4.17</v>
      </c>
    </row>
    <row r="178" spans="1:19" x14ac:dyDescent="0.3">
      <c r="A178" s="333">
        <v>3085</v>
      </c>
      <c r="B178" s="329">
        <v>551.67999999999995</v>
      </c>
      <c r="C178" s="329">
        <v>458.38</v>
      </c>
      <c r="D178" s="329">
        <v>447.47</v>
      </c>
      <c r="E178" s="329">
        <v>433.34</v>
      </c>
      <c r="F178" s="329">
        <v>408.88</v>
      </c>
      <c r="G178" s="329">
        <v>398.93</v>
      </c>
      <c r="H178" s="329">
        <v>394.76</v>
      </c>
      <c r="I178" s="329">
        <v>385</v>
      </c>
      <c r="J178" s="329">
        <v>369.72</v>
      </c>
      <c r="K178" s="329">
        <v>360</v>
      </c>
      <c r="L178" s="329">
        <v>335.3</v>
      </c>
      <c r="M178" s="329">
        <v>315.01</v>
      </c>
      <c r="N178" s="329">
        <v>305.63</v>
      </c>
      <c r="O178" s="329">
        <v>289.13</v>
      </c>
      <c r="P178" s="329">
        <v>280.58999999999997</v>
      </c>
      <c r="Q178" s="329">
        <v>8.33</v>
      </c>
      <c r="R178" s="329">
        <v>9.17</v>
      </c>
      <c r="S178" s="329">
        <v>4.17</v>
      </c>
    </row>
    <row r="179" spans="1:19" x14ac:dyDescent="0.3">
      <c r="A179" s="333">
        <v>3125</v>
      </c>
      <c r="B179" s="329">
        <v>559.67999999999995</v>
      </c>
      <c r="C179" s="329">
        <v>466.38</v>
      </c>
      <c r="D179" s="329">
        <v>455.47</v>
      </c>
      <c r="E179" s="329">
        <v>441.34</v>
      </c>
      <c r="F179" s="329">
        <v>416.88</v>
      </c>
      <c r="G179" s="329">
        <v>406.93</v>
      </c>
      <c r="H179" s="329">
        <v>402.76</v>
      </c>
      <c r="I179" s="329">
        <v>393</v>
      </c>
      <c r="J179" s="329">
        <v>377.72</v>
      </c>
      <c r="K179" s="329">
        <v>368</v>
      </c>
      <c r="L179" s="329">
        <v>343.3</v>
      </c>
      <c r="M179" s="329">
        <v>323.01</v>
      </c>
      <c r="N179" s="329">
        <v>313.63</v>
      </c>
      <c r="O179" s="329">
        <v>297.13</v>
      </c>
      <c r="P179" s="329">
        <v>288.58999999999997</v>
      </c>
      <c r="Q179" s="329">
        <v>8.33</v>
      </c>
      <c r="R179" s="329">
        <v>9.17</v>
      </c>
      <c r="S179" s="329">
        <v>4.17</v>
      </c>
    </row>
    <row r="180" spans="1:19" x14ac:dyDescent="0.3">
      <c r="A180" s="333">
        <v>3165</v>
      </c>
      <c r="B180" s="329">
        <v>567.67999999999995</v>
      </c>
      <c r="C180" s="329">
        <v>474.38</v>
      </c>
      <c r="D180" s="329">
        <v>463.47</v>
      </c>
      <c r="E180" s="329">
        <v>449.34</v>
      </c>
      <c r="F180" s="329">
        <v>424.88</v>
      </c>
      <c r="G180" s="329">
        <v>414.93</v>
      </c>
      <c r="H180" s="329">
        <v>410.76</v>
      </c>
      <c r="I180" s="329">
        <v>401</v>
      </c>
      <c r="J180" s="329">
        <v>385.72</v>
      </c>
      <c r="K180" s="329">
        <v>376</v>
      </c>
      <c r="L180" s="329">
        <v>351.3</v>
      </c>
      <c r="M180" s="329">
        <v>331.01</v>
      </c>
      <c r="N180" s="329">
        <v>321.63</v>
      </c>
      <c r="O180" s="329">
        <v>305.13</v>
      </c>
      <c r="P180" s="329">
        <v>296.58999999999997</v>
      </c>
      <c r="Q180" s="329">
        <v>8.33</v>
      </c>
      <c r="R180" s="329">
        <v>9.17</v>
      </c>
      <c r="S180" s="329">
        <v>4.17</v>
      </c>
    </row>
    <row r="181" spans="1:19" x14ac:dyDescent="0.3">
      <c r="A181" s="333">
        <v>3205</v>
      </c>
      <c r="B181" s="329">
        <v>575.67999999999995</v>
      </c>
      <c r="C181" s="329">
        <v>482.38</v>
      </c>
      <c r="D181" s="329">
        <v>471.47</v>
      </c>
      <c r="E181" s="329">
        <v>457.34</v>
      </c>
      <c r="F181" s="329">
        <v>432.88</v>
      </c>
      <c r="G181" s="329">
        <v>422.93</v>
      </c>
      <c r="H181" s="329">
        <v>418.76</v>
      </c>
      <c r="I181" s="329">
        <v>409</v>
      </c>
      <c r="J181" s="329">
        <v>393.72</v>
      </c>
      <c r="K181" s="329">
        <v>384</v>
      </c>
      <c r="L181" s="329">
        <v>359.3</v>
      </c>
      <c r="M181" s="329">
        <v>339.01</v>
      </c>
      <c r="N181" s="329">
        <v>329.63</v>
      </c>
      <c r="O181" s="329">
        <v>313.13</v>
      </c>
      <c r="P181" s="329">
        <v>304.58999999999997</v>
      </c>
      <c r="Q181" s="329">
        <v>8.33</v>
      </c>
      <c r="R181" s="329">
        <v>9.17</v>
      </c>
      <c r="S181" s="329">
        <v>4.17</v>
      </c>
    </row>
    <row r="182" spans="1:19" x14ac:dyDescent="0.3">
      <c r="A182" s="333">
        <v>3245</v>
      </c>
      <c r="B182" s="329">
        <v>583.67999999999995</v>
      </c>
      <c r="C182" s="329">
        <v>490.38</v>
      </c>
      <c r="D182" s="329">
        <v>479.47</v>
      </c>
      <c r="E182" s="329">
        <v>465.34</v>
      </c>
      <c r="F182" s="329">
        <v>440.88</v>
      </c>
      <c r="G182" s="329">
        <v>430.93</v>
      </c>
      <c r="H182" s="329">
        <v>426.76</v>
      </c>
      <c r="I182" s="329">
        <v>417</v>
      </c>
      <c r="J182" s="329">
        <v>401.72</v>
      </c>
      <c r="K182" s="329">
        <v>392</v>
      </c>
      <c r="L182" s="329">
        <v>367.3</v>
      </c>
      <c r="M182" s="329">
        <v>347.01</v>
      </c>
      <c r="N182" s="329">
        <v>337.63</v>
      </c>
      <c r="O182" s="329">
        <v>321.13</v>
      </c>
      <c r="P182" s="329">
        <v>312.58999999999997</v>
      </c>
      <c r="Q182" s="329">
        <v>8.33</v>
      </c>
      <c r="R182" s="329">
        <v>9.17</v>
      </c>
      <c r="S182" s="329">
        <v>4.17</v>
      </c>
    </row>
    <row r="183" spans="1:19" x14ac:dyDescent="0.3">
      <c r="A183" s="333">
        <v>3285</v>
      </c>
      <c r="B183" s="329">
        <v>591.67999999999995</v>
      </c>
      <c r="C183" s="329">
        <v>498.38</v>
      </c>
      <c r="D183" s="329">
        <v>487.47</v>
      </c>
      <c r="E183" s="329">
        <v>473.34</v>
      </c>
      <c r="F183" s="329">
        <v>448.88</v>
      </c>
      <c r="G183" s="329">
        <v>438.93</v>
      </c>
      <c r="H183" s="329">
        <v>434.76</v>
      </c>
      <c r="I183" s="329">
        <v>425</v>
      </c>
      <c r="J183" s="329">
        <v>409.72</v>
      </c>
      <c r="K183" s="329">
        <v>400</v>
      </c>
      <c r="L183" s="329">
        <v>375.3</v>
      </c>
      <c r="M183" s="329">
        <v>355.01</v>
      </c>
      <c r="N183" s="329">
        <v>345.63</v>
      </c>
      <c r="O183" s="329">
        <v>329.13</v>
      </c>
      <c r="P183" s="329">
        <v>320.58999999999997</v>
      </c>
      <c r="Q183" s="329">
        <v>8.33</v>
      </c>
      <c r="R183" s="329">
        <v>9.17</v>
      </c>
      <c r="S183" s="329">
        <v>4.17</v>
      </c>
    </row>
    <row r="184" spans="1:19" x14ac:dyDescent="0.3">
      <c r="A184" s="333">
        <v>3325</v>
      </c>
      <c r="B184" s="329">
        <v>599.67999999999995</v>
      </c>
      <c r="C184" s="329">
        <v>506.38</v>
      </c>
      <c r="D184" s="329">
        <v>495.47</v>
      </c>
      <c r="E184" s="329">
        <v>481.34</v>
      </c>
      <c r="F184" s="329">
        <v>456.88</v>
      </c>
      <c r="G184" s="329">
        <v>446.93</v>
      </c>
      <c r="H184" s="329">
        <v>442.76</v>
      </c>
      <c r="I184" s="329">
        <v>433</v>
      </c>
      <c r="J184" s="329">
        <v>417.72</v>
      </c>
      <c r="K184" s="329">
        <v>408</v>
      </c>
      <c r="L184" s="329">
        <v>383.3</v>
      </c>
      <c r="M184" s="329">
        <v>363.01</v>
      </c>
      <c r="N184" s="329">
        <v>353.63</v>
      </c>
      <c r="O184" s="329">
        <v>337.13</v>
      </c>
      <c r="P184" s="329">
        <v>328.59</v>
      </c>
      <c r="Q184" s="329">
        <v>8.33</v>
      </c>
      <c r="R184" s="329">
        <v>9.17</v>
      </c>
      <c r="S184" s="329">
        <v>4.17</v>
      </c>
    </row>
    <row r="185" spans="1:19" x14ac:dyDescent="0.3">
      <c r="A185" s="333">
        <v>3365</v>
      </c>
      <c r="B185" s="329">
        <v>607.67999999999995</v>
      </c>
      <c r="C185" s="329">
        <v>514.38</v>
      </c>
      <c r="D185" s="329">
        <v>503.47</v>
      </c>
      <c r="E185" s="329">
        <v>489.34</v>
      </c>
      <c r="F185" s="329">
        <v>464.88</v>
      </c>
      <c r="G185" s="329">
        <v>454.93</v>
      </c>
      <c r="H185" s="329">
        <v>450.76</v>
      </c>
      <c r="I185" s="329">
        <v>441</v>
      </c>
      <c r="J185" s="329">
        <v>425.72</v>
      </c>
      <c r="K185" s="329">
        <v>416</v>
      </c>
      <c r="L185" s="329">
        <v>391.3</v>
      </c>
      <c r="M185" s="329">
        <v>371.01</v>
      </c>
      <c r="N185" s="329">
        <v>361.63</v>
      </c>
      <c r="O185" s="329">
        <v>345.13</v>
      </c>
      <c r="P185" s="329">
        <v>336.59</v>
      </c>
      <c r="Q185" s="329">
        <v>8.33</v>
      </c>
      <c r="R185" s="329">
        <v>9.17</v>
      </c>
      <c r="S185" s="329">
        <v>4.17</v>
      </c>
    </row>
    <row r="186" spans="1:19" x14ac:dyDescent="0.3">
      <c r="A186" s="333">
        <v>3405</v>
      </c>
      <c r="B186" s="329">
        <v>615.67999999999995</v>
      </c>
      <c r="C186" s="329">
        <v>522.38</v>
      </c>
      <c r="D186" s="329">
        <v>511.47</v>
      </c>
      <c r="E186" s="329">
        <v>497.34</v>
      </c>
      <c r="F186" s="329">
        <v>472.88</v>
      </c>
      <c r="G186" s="329">
        <v>462.93</v>
      </c>
      <c r="H186" s="329">
        <v>458.76</v>
      </c>
      <c r="I186" s="329">
        <v>449</v>
      </c>
      <c r="J186" s="329">
        <v>433.72</v>
      </c>
      <c r="K186" s="329">
        <v>424</v>
      </c>
      <c r="L186" s="329">
        <v>399.3</v>
      </c>
      <c r="M186" s="329">
        <v>379.01</v>
      </c>
      <c r="N186" s="329">
        <v>369.63</v>
      </c>
      <c r="O186" s="329">
        <v>353.13</v>
      </c>
      <c r="P186" s="329">
        <v>344.59</v>
      </c>
      <c r="Q186" s="329">
        <v>8.33</v>
      </c>
      <c r="R186" s="329">
        <v>9.17</v>
      </c>
      <c r="S186" s="329">
        <v>4.17</v>
      </c>
    </row>
    <row r="187" spans="1:19" x14ac:dyDescent="0.3">
      <c r="A187" s="333">
        <v>3445</v>
      </c>
      <c r="B187" s="329">
        <v>623.67999999999995</v>
      </c>
      <c r="C187" s="329">
        <v>530.38</v>
      </c>
      <c r="D187" s="329">
        <v>519.47</v>
      </c>
      <c r="E187" s="329">
        <v>505.34</v>
      </c>
      <c r="F187" s="329">
        <v>480.88</v>
      </c>
      <c r="G187" s="329">
        <v>470.93</v>
      </c>
      <c r="H187" s="329">
        <v>466.76</v>
      </c>
      <c r="I187" s="329">
        <v>457</v>
      </c>
      <c r="J187" s="329">
        <v>441.72</v>
      </c>
      <c r="K187" s="329">
        <v>432</v>
      </c>
      <c r="L187" s="329">
        <v>407.3</v>
      </c>
      <c r="M187" s="329">
        <v>387.01</v>
      </c>
      <c r="N187" s="329">
        <v>377.63</v>
      </c>
      <c r="O187" s="329">
        <v>361.13</v>
      </c>
      <c r="P187" s="329">
        <v>352.59</v>
      </c>
      <c r="Q187" s="329">
        <v>8.33</v>
      </c>
      <c r="R187" s="329">
        <v>9.17</v>
      </c>
      <c r="S187" s="329">
        <v>4.17</v>
      </c>
    </row>
    <row r="188" spans="1:19" x14ac:dyDescent="0.3">
      <c r="A188" s="333">
        <v>3485</v>
      </c>
      <c r="B188" s="329">
        <v>633.05999999999995</v>
      </c>
      <c r="C188" s="329">
        <v>539.77</v>
      </c>
      <c r="D188" s="329">
        <v>528.85</v>
      </c>
      <c r="E188" s="329">
        <v>514.73</v>
      </c>
      <c r="F188" s="329">
        <v>490.27</v>
      </c>
      <c r="G188" s="329">
        <v>480.31</v>
      </c>
      <c r="H188" s="329">
        <v>476.14</v>
      </c>
      <c r="I188" s="329">
        <v>466.38</v>
      </c>
      <c r="J188" s="329">
        <v>451.1</v>
      </c>
      <c r="K188" s="329">
        <v>441.38</v>
      </c>
      <c r="L188" s="329">
        <v>416.68</v>
      </c>
      <c r="M188" s="329">
        <v>396.39</v>
      </c>
      <c r="N188" s="329">
        <v>387.02</v>
      </c>
      <c r="O188" s="329">
        <v>370.52</v>
      </c>
      <c r="P188" s="329">
        <v>361.98</v>
      </c>
      <c r="Q188" s="329">
        <v>8.33</v>
      </c>
      <c r="R188" s="329">
        <v>11</v>
      </c>
      <c r="S188" s="329">
        <v>4.17</v>
      </c>
    </row>
    <row r="189" spans="1:19" x14ac:dyDescent="0.3">
      <c r="A189" s="333">
        <v>3525</v>
      </c>
      <c r="B189" s="329">
        <v>642.66</v>
      </c>
      <c r="C189" s="329">
        <v>549.37</v>
      </c>
      <c r="D189" s="329">
        <v>538.45000000000005</v>
      </c>
      <c r="E189" s="329">
        <v>524.33000000000004</v>
      </c>
      <c r="F189" s="329">
        <v>499.87</v>
      </c>
      <c r="G189" s="329">
        <v>489.91</v>
      </c>
      <c r="H189" s="329">
        <v>485.74</v>
      </c>
      <c r="I189" s="329">
        <v>475.98</v>
      </c>
      <c r="J189" s="329">
        <v>460.7</v>
      </c>
      <c r="K189" s="329">
        <v>450.98</v>
      </c>
      <c r="L189" s="329">
        <v>426.28</v>
      </c>
      <c r="M189" s="329">
        <v>405.99</v>
      </c>
      <c r="N189" s="329">
        <v>396.62</v>
      </c>
      <c r="O189" s="329">
        <v>380.12</v>
      </c>
      <c r="P189" s="329">
        <v>371.58</v>
      </c>
      <c r="Q189" s="329">
        <v>8.33</v>
      </c>
      <c r="R189" s="329">
        <v>11</v>
      </c>
      <c r="S189" s="329">
        <v>4.17</v>
      </c>
    </row>
    <row r="190" spans="1:19" x14ac:dyDescent="0.3">
      <c r="A190" s="333">
        <v>3565</v>
      </c>
      <c r="B190" s="329">
        <v>652.26</v>
      </c>
      <c r="C190" s="329">
        <v>558.97</v>
      </c>
      <c r="D190" s="329">
        <v>548.04999999999995</v>
      </c>
      <c r="E190" s="329">
        <v>533.92999999999995</v>
      </c>
      <c r="F190" s="329">
        <v>509.47</v>
      </c>
      <c r="G190" s="329">
        <v>499.51</v>
      </c>
      <c r="H190" s="329">
        <v>495.34</v>
      </c>
      <c r="I190" s="329">
        <v>485.58</v>
      </c>
      <c r="J190" s="329">
        <v>470.3</v>
      </c>
      <c r="K190" s="329">
        <v>460.58</v>
      </c>
      <c r="L190" s="329">
        <v>435.88</v>
      </c>
      <c r="M190" s="329">
        <v>415.59</v>
      </c>
      <c r="N190" s="329">
        <v>406.22</v>
      </c>
      <c r="O190" s="329">
        <v>389.72</v>
      </c>
      <c r="P190" s="329">
        <v>381.18</v>
      </c>
      <c r="Q190" s="329">
        <v>8.33</v>
      </c>
      <c r="R190" s="329">
        <v>11</v>
      </c>
      <c r="S190" s="329">
        <v>4.17</v>
      </c>
    </row>
    <row r="191" spans="1:19" x14ac:dyDescent="0.3">
      <c r="A191" s="333">
        <v>3605</v>
      </c>
      <c r="B191" s="329">
        <v>661.86</v>
      </c>
      <c r="C191" s="329">
        <v>568.57000000000005</v>
      </c>
      <c r="D191" s="329">
        <v>557.65</v>
      </c>
      <c r="E191" s="329">
        <v>543.53</v>
      </c>
      <c r="F191" s="329">
        <v>519.07000000000005</v>
      </c>
      <c r="G191" s="329">
        <v>509.11</v>
      </c>
      <c r="H191" s="329">
        <v>504.94</v>
      </c>
      <c r="I191" s="329">
        <v>495.18</v>
      </c>
      <c r="J191" s="329">
        <v>479.9</v>
      </c>
      <c r="K191" s="329">
        <v>470.18</v>
      </c>
      <c r="L191" s="329">
        <v>445.48</v>
      </c>
      <c r="M191" s="329">
        <v>425.19</v>
      </c>
      <c r="N191" s="329">
        <v>415.82</v>
      </c>
      <c r="O191" s="329">
        <v>399.32</v>
      </c>
      <c r="P191" s="329">
        <v>390.78</v>
      </c>
      <c r="Q191" s="329">
        <v>8.33</v>
      </c>
      <c r="R191" s="329">
        <v>11</v>
      </c>
      <c r="S191" s="329">
        <v>4.17</v>
      </c>
    </row>
    <row r="192" spans="1:19" x14ac:dyDescent="0.3">
      <c r="A192" s="333">
        <v>3645</v>
      </c>
      <c r="B192" s="329">
        <v>671.46</v>
      </c>
      <c r="C192" s="329">
        <v>578.16999999999996</v>
      </c>
      <c r="D192" s="329">
        <v>567.25</v>
      </c>
      <c r="E192" s="329">
        <v>553.13</v>
      </c>
      <c r="F192" s="329">
        <v>528.66999999999996</v>
      </c>
      <c r="G192" s="329">
        <v>518.71</v>
      </c>
      <c r="H192" s="329">
        <v>514.54</v>
      </c>
      <c r="I192" s="329">
        <v>504.78</v>
      </c>
      <c r="J192" s="329">
        <v>489.5</v>
      </c>
      <c r="K192" s="329">
        <v>479.78</v>
      </c>
      <c r="L192" s="329">
        <v>455.08</v>
      </c>
      <c r="M192" s="329">
        <v>434.79</v>
      </c>
      <c r="N192" s="329">
        <v>425.42</v>
      </c>
      <c r="O192" s="329">
        <v>408.92</v>
      </c>
      <c r="P192" s="329">
        <v>400.38</v>
      </c>
      <c r="Q192" s="329">
        <v>8.33</v>
      </c>
      <c r="R192" s="329">
        <v>11</v>
      </c>
      <c r="S192" s="329">
        <v>4.17</v>
      </c>
    </row>
    <row r="193" spans="1:19" x14ac:dyDescent="0.3">
      <c r="A193" s="333">
        <v>3685</v>
      </c>
      <c r="B193" s="329">
        <v>681.06</v>
      </c>
      <c r="C193" s="329">
        <v>587.77</v>
      </c>
      <c r="D193" s="329">
        <v>576.85</v>
      </c>
      <c r="E193" s="329">
        <v>562.73</v>
      </c>
      <c r="F193" s="329">
        <v>538.27</v>
      </c>
      <c r="G193" s="329">
        <v>528.30999999999995</v>
      </c>
      <c r="H193" s="329">
        <v>524.14</v>
      </c>
      <c r="I193" s="329">
        <v>514.38</v>
      </c>
      <c r="J193" s="329">
        <v>499.1</v>
      </c>
      <c r="K193" s="329">
        <v>489.38</v>
      </c>
      <c r="L193" s="329">
        <v>464.68</v>
      </c>
      <c r="M193" s="329">
        <v>444.39</v>
      </c>
      <c r="N193" s="329">
        <v>435.02</v>
      </c>
      <c r="O193" s="329">
        <v>418.52</v>
      </c>
      <c r="P193" s="329">
        <v>409.98</v>
      </c>
      <c r="Q193" s="329">
        <v>8.33</v>
      </c>
      <c r="R193" s="329">
        <v>11</v>
      </c>
      <c r="S193" s="329">
        <v>4.17</v>
      </c>
    </row>
    <row r="194" spans="1:19" x14ac:dyDescent="0.3">
      <c r="A194" s="333">
        <v>3725</v>
      </c>
      <c r="B194" s="329">
        <v>690.66</v>
      </c>
      <c r="C194" s="329">
        <v>597.37</v>
      </c>
      <c r="D194" s="329">
        <v>586.45000000000005</v>
      </c>
      <c r="E194" s="329">
        <v>572.33000000000004</v>
      </c>
      <c r="F194" s="329">
        <v>547.87</v>
      </c>
      <c r="G194" s="329">
        <v>537.91</v>
      </c>
      <c r="H194" s="329">
        <v>533.74</v>
      </c>
      <c r="I194" s="329">
        <v>523.98</v>
      </c>
      <c r="J194" s="329">
        <v>508.7</v>
      </c>
      <c r="K194" s="329">
        <v>498.98</v>
      </c>
      <c r="L194" s="329">
        <v>474.28</v>
      </c>
      <c r="M194" s="329">
        <v>453.99</v>
      </c>
      <c r="N194" s="329">
        <v>444.62</v>
      </c>
      <c r="O194" s="329">
        <v>428.12</v>
      </c>
      <c r="P194" s="329">
        <v>419.58</v>
      </c>
      <c r="Q194" s="329">
        <v>8.33</v>
      </c>
      <c r="R194" s="329">
        <v>11</v>
      </c>
      <c r="S194" s="329">
        <v>4.17</v>
      </c>
    </row>
    <row r="195" spans="1:19" x14ac:dyDescent="0.3">
      <c r="A195" s="333">
        <v>3765</v>
      </c>
      <c r="B195" s="329">
        <v>700.26</v>
      </c>
      <c r="C195" s="329">
        <v>606.97</v>
      </c>
      <c r="D195" s="329">
        <v>596.04999999999995</v>
      </c>
      <c r="E195" s="329">
        <v>581.92999999999995</v>
      </c>
      <c r="F195" s="329">
        <v>557.47</v>
      </c>
      <c r="G195" s="329">
        <v>547.51</v>
      </c>
      <c r="H195" s="329">
        <v>543.34</v>
      </c>
      <c r="I195" s="329">
        <v>533.58000000000004</v>
      </c>
      <c r="J195" s="329">
        <v>518.29999999999995</v>
      </c>
      <c r="K195" s="329">
        <v>508.58</v>
      </c>
      <c r="L195" s="329">
        <v>483.88</v>
      </c>
      <c r="M195" s="329">
        <v>463.59</v>
      </c>
      <c r="N195" s="329">
        <v>454.22</v>
      </c>
      <c r="O195" s="329">
        <v>437.72</v>
      </c>
      <c r="P195" s="329">
        <v>429.18</v>
      </c>
      <c r="Q195" s="329">
        <v>8.33</v>
      </c>
      <c r="R195" s="329">
        <v>11</v>
      </c>
      <c r="S195" s="329">
        <v>4.17</v>
      </c>
    </row>
    <row r="196" spans="1:19" x14ac:dyDescent="0.3">
      <c r="A196" s="333">
        <v>3805</v>
      </c>
      <c r="B196" s="329">
        <v>709.86</v>
      </c>
      <c r="C196" s="329">
        <v>616.57000000000005</v>
      </c>
      <c r="D196" s="329">
        <v>605.65</v>
      </c>
      <c r="E196" s="329">
        <v>591.53</v>
      </c>
      <c r="F196" s="329">
        <v>567.07000000000005</v>
      </c>
      <c r="G196" s="329">
        <v>557.11</v>
      </c>
      <c r="H196" s="329">
        <v>552.94000000000005</v>
      </c>
      <c r="I196" s="329">
        <v>543.17999999999995</v>
      </c>
      <c r="J196" s="329">
        <v>527.9</v>
      </c>
      <c r="K196" s="329">
        <v>518.17999999999995</v>
      </c>
      <c r="L196" s="329">
        <v>493.48</v>
      </c>
      <c r="M196" s="329">
        <v>473.19</v>
      </c>
      <c r="N196" s="329">
        <v>463.82</v>
      </c>
      <c r="O196" s="329">
        <v>447.32</v>
      </c>
      <c r="P196" s="329">
        <v>438.78</v>
      </c>
      <c r="Q196" s="329">
        <v>8.33</v>
      </c>
      <c r="R196" s="329">
        <v>11</v>
      </c>
      <c r="S196" s="329">
        <v>4.17</v>
      </c>
    </row>
    <row r="197" spans="1:19" x14ac:dyDescent="0.3">
      <c r="A197" s="333">
        <v>3845</v>
      </c>
      <c r="B197" s="329">
        <v>719.46</v>
      </c>
      <c r="C197" s="329">
        <v>626.16999999999996</v>
      </c>
      <c r="D197" s="329">
        <v>615.25</v>
      </c>
      <c r="E197" s="329">
        <v>601.13</v>
      </c>
      <c r="F197" s="329">
        <v>576.66999999999996</v>
      </c>
      <c r="G197" s="329">
        <v>566.71</v>
      </c>
      <c r="H197" s="329">
        <v>562.54</v>
      </c>
      <c r="I197" s="329">
        <v>552.78</v>
      </c>
      <c r="J197" s="329">
        <v>537.5</v>
      </c>
      <c r="K197" s="329">
        <v>527.78</v>
      </c>
      <c r="L197" s="329">
        <v>503.08</v>
      </c>
      <c r="M197" s="329">
        <v>482.79</v>
      </c>
      <c r="N197" s="329">
        <v>473.42</v>
      </c>
      <c r="O197" s="329">
        <v>456.92</v>
      </c>
      <c r="P197" s="329">
        <v>448.38</v>
      </c>
      <c r="Q197" s="329">
        <v>8.33</v>
      </c>
      <c r="R197" s="329">
        <v>11</v>
      </c>
      <c r="S197" s="329">
        <v>4.17</v>
      </c>
    </row>
    <row r="198" spans="1:19" x14ac:dyDescent="0.3">
      <c r="A198" s="333">
        <v>3885</v>
      </c>
      <c r="B198" s="329">
        <v>729.06</v>
      </c>
      <c r="C198" s="329">
        <v>635.77</v>
      </c>
      <c r="D198" s="329">
        <v>624.85</v>
      </c>
      <c r="E198" s="329">
        <v>610.73</v>
      </c>
      <c r="F198" s="329">
        <v>586.27</v>
      </c>
      <c r="G198" s="329">
        <v>576.30999999999995</v>
      </c>
      <c r="H198" s="329">
        <v>572.14</v>
      </c>
      <c r="I198" s="329">
        <v>562.38</v>
      </c>
      <c r="J198" s="329">
        <v>547.1</v>
      </c>
      <c r="K198" s="329">
        <v>537.38</v>
      </c>
      <c r="L198" s="329">
        <v>512.67999999999995</v>
      </c>
      <c r="M198" s="329">
        <v>492.39</v>
      </c>
      <c r="N198" s="329">
        <v>483.02</v>
      </c>
      <c r="O198" s="329">
        <v>466.52</v>
      </c>
      <c r="P198" s="329">
        <v>457.98</v>
      </c>
      <c r="Q198" s="329">
        <v>8.33</v>
      </c>
      <c r="R198" s="329">
        <v>11</v>
      </c>
      <c r="S198" s="329">
        <v>4.17</v>
      </c>
    </row>
    <row r="199" spans="1:19" x14ac:dyDescent="0.3">
      <c r="A199" s="333">
        <v>3925</v>
      </c>
      <c r="B199" s="329">
        <v>738.66</v>
      </c>
      <c r="C199" s="329">
        <v>645.37</v>
      </c>
      <c r="D199" s="329">
        <v>634.45000000000005</v>
      </c>
      <c r="E199" s="329">
        <v>620.33000000000004</v>
      </c>
      <c r="F199" s="329">
        <v>595.87</v>
      </c>
      <c r="G199" s="329">
        <v>585.91</v>
      </c>
      <c r="H199" s="329">
        <v>581.74</v>
      </c>
      <c r="I199" s="329">
        <v>571.98</v>
      </c>
      <c r="J199" s="329">
        <v>556.70000000000005</v>
      </c>
      <c r="K199" s="329">
        <v>546.98</v>
      </c>
      <c r="L199" s="329">
        <v>522.28</v>
      </c>
      <c r="M199" s="329">
        <v>501.99</v>
      </c>
      <c r="N199" s="329">
        <v>492.62</v>
      </c>
      <c r="O199" s="329">
        <v>476.12</v>
      </c>
      <c r="P199" s="329">
        <v>467.58</v>
      </c>
      <c r="Q199" s="329">
        <v>8.33</v>
      </c>
      <c r="R199" s="329">
        <v>11</v>
      </c>
      <c r="S199" s="329">
        <v>4.17</v>
      </c>
    </row>
    <row r="200" spans="1:19" x14ac:dyDescent="0.3">
      <c r="A200" s="333">
        <v>3965</v>
      </c>
      <c r="B200" s="329">
        <v>748.26</v>
      </c>
      <c r="C200" s="329">
        <v>654.97</v>
      </c>
      <c r="D200" s="329">
        <v>644.04999999999995</v>
      </c>
      <c r="E200" s="329">
        <v>629.92999999999995</v>
      </c>
      <c r="F200" s="329">
        <v>605.47</v>
      </c>
      <c r="G200" s="329">
        <v>595.51</v>
      </c>
      <c r="H200" s="329">
        <v>591.34</v>
      </c>
      <c r="I200" s="329">
        <v>581.58000000000004</v>
      </c>
      <c r="J200" s="329">
        <v>566.29999999999995</v>
      </c>
      <c r="K200" s="329">
        <v>556.58000000000004</v>
      </c>
      <c r="L200" s="329">
        <v>531.88</v>
      </c>
      <c r="M200" s="329">
        <v>511.59</v>
      </c>
      <c r="N200" s="329">
        <v>502.22</v>
      </c>
      <c r="O200" s="329">
        <v>485.72</v>
      </c>
      <c r="P200" s="329">
        <v>477.18</v>
      </c>
      <c r="Q200" s="329">
        <v>8.33</v>
      </c>
      <c r="R200" s="329">
        <v>11</v>
      </c>
      <c r="S200" s="329">
        <v>4.17</v>
      </c>
    </row>
    <row r="201" spans="1:19" x14ac:dyDescent="0.3">
      <c r="A201" s="333">
        <v>4005</v>
      </c>
      <c r="B201" s="329">
        <v>757.86</v>
      </c>
      <c r="C201" s="329">
        <v>664.57</v>
      </c>
      <c r="D201" s="329">
        <v>653.65</v>
      </c>
      <c r="E201" s="329">
        <v>639.53</v>
      </c>
      <c r="F201" s="329">
        <v>615.07000000000005</v>
      </c>
      <c r="G201" s="329">
        <v>605.11</v>
      </c>
      <c r="H201" s="329">
        <v>600.94000000000005</v>
      </c>
      <c r="I201" s="329">
        <v>591.17999999999995</v>
      </c>
      <c r="J201" s="329">
        <v>575.9</v>
      </c>
      <c r="K201" s="329">
        <v>566.17999999999995</v>
      </c>
      <c r="L201" s="329">
        <v>541.48</v>
      </c>
      <c r="M201" s="329">
        <v>521.19000000000005</v>
      </c>
      <c r="N201" s="329">
        <v>511.82</v>
      </c>
      <c r="O201" s="329">
        <v>495.32</v>
      </c>
      <c r="P201" s="329">
        <v>486.78</v>
      </c>
      <c r="Q201" s="329">
        <v>8.33</v>
      </c>
      <c r="R201" s="329">
        <v>11</v>
      </c>
      <c r="S201" s="329">
        <v>4.17</v>
      </c>
    </row>
    <row r="202" spans="1:19" x14ac:dyDescent="0.3">
      <c r="A202" s="333">
        <v>4045</v>
      </c>
      <c r="B202" s="329">
        <v>767.46</v>
      </c>
      <c r="C202" s="329">
        <v>674.17</v>
      </c>
      <c r="D202" s="329">
        <v>663.25</v>
      </c>
      <c r="E202" s="329">
        <v>649.13</v>
      </c>
      <c r="F202" s="329">
        <v>624.66999999999996</v>
      </c>
      <c r="G202" s="329">
        <v>614.71</v>
      </c>
      <c r="H202" s="329">
        <v>610.54</v>
      </c>
      <c r="I202" s="329">
        <v>600.78</v>
      </c>
      <c r="J202" s="329">
        <v>585.5</v>
      </c>
      <c r="K202" s="329">
        <v>575.78</v>
      </c>
      <c r="L202" s="329">
        <v>551.08000000000004</v>
      </c>
      <c r="M202" s="329">
        <v>530.79</v>
      </c>
      <c r="N202" s="329">
        <v>521.41999999999996</v>
      </c>
      <c r="O202" s="329">
        <v>504.92</v>
      </c>
      <c r="P202" s="329">
        <v>496.38</v>
      </c>
      <c r="Q202" s="329">
        <v>8.33</v>
      </c>
      <c r="R202" s="329">
        <v>11</v>
      </c>
      <c r="S202" s="329">
        <v>4.17</v>
      </c>
    </row>
    <row r="203" spans="1:19" x14ac:dyDescent="0.3">
      <c r="A203" s="333">
        <v>4085</v>
      </c>
      <c r="B203" s="329">
        <v>781.86</v>
      </c>
      <c r="C203" s="329">
        <v>688.57</v>
      </c>
      <c r="D203" s="329">
        <v>677.65</v>
      </c>
      <c r="E203" s="329">
        <v>663.53</v>
      </c>
      <c r="F203" s="329">
        <v>639.07000000000005</v>
      </c>
      <c r="G203" s="329">
        <v>629.11</v>
      </c>
      <c r="H203" s="329">
        <v>624.94000000000005</v>
      </c>
      <c r="I203" s="329">
        <v>615.17999999999995</v>
      </c>
      <c r="J203" s="329">
        <v>599.9</v>
      </c>
      <c r="K203" s="329">
        <v>590.17999999999995</v>
      </c>
      <c r="L203" s="329">
        <v>565.48</v>
      </c>
      <c r="M203" s="329">
        <v>545.19000000000005</v>
      </c>
      <c r="N203" s="329">
        <v>535.82000000000005</v>
      </c>
      <c r="O203" s="329">
        <v>519.32000000000005</v>
      </c>
      <c r="P203" s="329">
        <v>510.78</v>
      </c>
      <c r="Q203" s="329">
        <v>8.33</v>
      </c>
      <c r="R203" s="329">
        <v>11</v>
      </c>
      <c r="S203" s="329">
        <v>4.17</v>
      </c>
    </row>
    <row r="204" spans="1:19" x14ac:dyDescent="0.3">
      <c r="A204" s="333">
        <v>4165</v>
      </c>
      <c r="B204" s="329">
        <v>801.06</v>
      </c>
      <c r="C204" s="329">
        <v>707.77</v>
      </c>
      <c r="D204" s="329">
        <v>696.85</v>
      </c>
      <c r="E204" s="329">
        <v>682.73</v>
      </c>
      <c r="F204" s="329">
        <v>658.27</v>
      </c>
      <c r="G204" s="329">
        <v>648.30999999999995</v>
      </c>
      <c r="H204" s="329">
        <v>644.14</v>
      </c>
      <c r="I204" s="329">
        <v>634.38</v>
      </c>
      <c r="J204" s="329">
        <v>619.1</v>
      </c>
      <c r="K204" s="329">
        <v>609.38</v>
      </c>
      <c r="L204" s="329">
        <v>584.67999999999995</v>
      </c>
      <c r="M204" s="329">
        <v>564.39</v>
      </c>
      <c r="N204" s="329">
        <v>555.02</v>
      </c>
      <c r="O204" s="329">
        <v>538.52</v>
      </c>
      <c r="P204" s="329">
        <v>529.98</v>
      </c>
      <c r="Q204" s="329">
        <v>8.33</v>
      </c>
      <c r="R204" s="329">
        <v>11</v>
      </c>
      <c r="S204" s="329">
        <v>4.17</v>
      </c>
    </row>
    <row r="205" spans="1:19" x14ac:dyDescent="0.3">
      <c r="A205" s="333">
        <v>4245</v>
      </c>
      <c r="B205" s="329">
        <v>821.53</v>
      </c>
      <c r="C205" s="329">
        <v>728.24</v>
      </c>
      <c r="D205" s="329">
        <v>717.32</v>
      </c>
      <c r="E205" s="329">
        <v>703.19</v>
      </c>
      <c r="F205" s="329">
        <v>678.74</v>
      </c>
      <c r="G205" s="329">
        <v>668.78</v>
      </c>
      <c r="H205" s="329">
        <v>664.61</v>
      </c>
      <c r="I205" s="329">
        <v>654.85</v>
      </c>
      <c r="J205" s="329">
        <v>639.57000000000005</v>
      </c>
      <c r="K205" s="329">
        <v>629.85</v>
      </c>
      <c r="L205" s="329">
        <v>605.15</v>
      </c>
      <c r="M205" s="329">
        <v>584.86</v>
      </c>
      <c r="N205" s="329">
        <v>575.49</v>
      </c>
      <c r="O205" s="329">
        <v>558.99</v>
      </c>
      <c r="P205" s="329">
        <v>550.44000000000005</v>
      </c>
      <c r="Q205" s="329">
        <v>8.33</v>
      </c>
      <c r="R205" s="329">
        <v>11.8</v>
      </c>
      <c r="S205" s="329">
        <v>4.17</v>
      </c>
    </row>
    <row r="206" spans="1:19" x14ac:dyDescent="0.3">
      <c r="A206" s="333">
        <v>4325</v>
      </c>
      <c r="B206" s="329">
        <v>842.13</v>
      </c>
      <c r="C206" s="329">
        <v>748.84</v>
      </c>
      <c r="D206" s="329">
        <v>737.92</v>
      </c>
      <c r="E206" s="329">
        <v>723.79</v>
      </c>
      <c r="F206" s="329">
        <v>699.34</v>
      </c>
      <c r="G206" s="329">
        <v>689.38</v>
      </c>
      <c r="H206" s="329">
        <v>685.21</v>
      </c>
      <c r="I206" s="329">
        <v>675.45</v>
      </c>
      <c r="J206" s="329">
        <v>660.17</v>
      </c>
      <c r="K206" s="329">
        <v>650.45000000000005</v>
      </c>
      <c r="L206" s="329">
        <v>625.75</v>
      </c>
      <c r="M206" s="329">
        <v>605.46</v>
      </c>
      <c r="N206" s="329">
        <v>596.09</v>
      </c>
      <c r="O206" s="329">
        <v>579.59</v>
      </c>
      <c r="P206" s="329">
        <v>571.04</v>
      </c>
      <c r="Q206" s="329">
        <v>8.33</v>
      </c>
      <c r="R206" s="329">
        <v>11.8</v>
      </c>
      <c r="S206" s="329">
        <v>4.17</v>
      </c>
    </row>
    <row r="207" spans="1:19" x14ac:dyDescent="0.3">
      <c r="A207" s="333">
        <v>4405</v>
      </c>
      <c r="B207" s="329">
        <v>862.73</v>
      </c>
      <c r="C207" s="329">
        <v>769.44</v>
      </c>
      <c r="D207" s="329">
        <v>758.52</v>
      </c>
      <c r="E207" s="329">
        <v>744.39</v>
      </c>
      <c r="F207" s="329">
        <v>719.94</v>
      </c>
      <c r="G207" s="329">
        <v>709.98</v>
      </c>
      <c r="H207" s="329">
        <v>705.81</v>
      </c>
      <c r="I207" s="329">
        <v>696.05</v>
      </c>
      <c r="J207" s="329">
        <v>680.77</v>
      </c>
      <c r="K207" s="329">
        <v>671.05</v>
      </c>
      <c r="L207" s="329">
        <v>646.35</v>
      </c>
      <c r="M207" s="329">
        <v>626.05999999999995</v>
      </c>
      <c r="N207" s="329">
        <v>616.69000000000005</v>
      </c>
      <c r="O207" s="329">
        <v>600.19000000000005</v>
      </c>
      <c r="P207" s="329">
        <v>591.64</v>
      </c>
      <c r="Q207" s="329">
        <v>8.33</v>
      </c>
      <c r="R207" s="329">
        <v>11.8</v>
      </c>
      <c r="S207" s="329">
        <v>4.17</v>
      </c>
    </row>
    <row r="208" spans="1:19" x14ac:dyDescent="0.3">
      <c r="A208" s="333">
        <v>4485</v>
      </c>
      <c r="B208" s="329">
        <v>883.33</v>
      </c>
      <c r="C208" s="329">
        <v>790.04</v>
      </c>
      <c r="D208" s="329">
        <v>779.12</v>
      </c>
      <c r="E208" s="329">
        <v>764.99</v>
      </c>
      <c r="F208" s="329">
        <v>740.54</v>
      </c>
      <c r="G208" s="329">
        <v>730.58</v>
      </c>
      <c r="H208" s="329">
        <v>726.41</v>
      </c>
      <c r="I208" s="329">
        <v>716.65</v>
      </c>
      <c r="J208" s="329">
        <v>701.37</v>
      </c>
      <c r="K208" s="329">
        <v>691.65</v>
      </c>
      <c r="L208" s="329">
        <v>666.95</v>
      </c>
      <c r="M208" s="329">
        <v>646.66</v>
      </c>
      <c r="N208" s="329">
        <v>637.29</v>
      </c>
      <c r="O208" s="329">
        <v>620.79</v>
      </c>
      <c r="P208" s="329">
        <v>612.24</v>
      </c>
      <c r="Q208" s="329">
        <v>8.33</v>
      </c>
      <c r="R208" s="329">
        <v>11.8</v>
      </c>
      <c r="S208" s="329">
        <v>4.17</v>
      </c>
    </row>
    <row r="209" spans="1:19" x14ac:dyDescent="0.3">
      <c r="A209" s="333">
        <v>4565</v>
      </c>
      <c r="B209" s="329">
        <v>903.93</v>
      </c>
      <c r="C209" s="329">
        <v>810.64</v>
      </c>
      <c r="D209" s="329">
        <v>799.72</v>
      </c>
      <c r="E209" s="329">
        <v>785.59</v>
      </c>
      <c r="F209" s="329">
        <v>761.14</v>
      </c>
      <c r="G209" s="329">
        <v>751.18</v>
      </c>
      <c r="H209" s="329">
        <v>747.01</v>
      </c>
      <c r="I209" s="329">
        <v>737.25</v>
      </c>
      <c r="J209" s="329">
        <v>721.97</v>
      </c>
      <c r="K209" s="329">
        <v>712.25</v>
      </c>
      <c r="L209" s="329">
        <v>687.55</v>
      </c>
      <c r="M209" s="329">
        <v>667.26</v>
      </c>
      <c r="N209" s="329">
        <v>657.89</v>
      </c>
      <c r="O209" s="329">
        <v>641.39</v>
      </c>
      <c r="P209" s="329">
        <v>632.84</v>
      </c>
      <c r="Q209" s="329">
        <v>8.33</v>
      </c>
      <c r="R209" s="329">
        <v>11.8</v>
      </c>
      <c r="S209" s="329">
        <v>4.17</v>
      </c>
    </row>
    <row r="210" spans="1:19" x14ac:dyDescent="0.3">
      <c r="A210" s="333">
        <v>4645</v>
      </c>
      <c r="B210" s="329">
        <v>924.53</v>
      </c>
      <c r="C210" s="329">
        <v>831.24</v>
      </c>
      <c r="D210" s="329">
        <v>820.32</v>
      </c>
      <c r="E210" s="329">
        <v>806.19</v>
      </c>
      <c r="F210" s="329">
        <v>781.74</v>
      </c>
      <c r="G210" s="329">
        <v>771.78</v>
      </c>
      <c r="H210" s="329">
        <v>767.61</v>
      </c>
      <c r="I210" s="329">
        <v>757.85</v>
      </c>
      <c r="J210" s="329">
        <v>742.57</v>
      </c>
      <c r="K210" s="329">
        <v>732.85</v>
      </c>
      <c r="L210" s="329">
        <v>708.15</v>
      </c>
      <c r="M210" s="329">
        <v>687.86</v>
      </c>
      <c r="N210" s="329">
        <v>678.49</v>
      </c>
      <c r="O210" s="329">
        <v>661.99</v>
      </c>
      <c r="P210" s="329">
        <v>653.44000000000005</v>
      </c>
      <c r="Q210" s="329">
        <v>8.33</v>
      </c>
      <c r="R210" s="329">
        <v>11.8</v>
      </c>
      <c r="S210" s="329">
        <v>4.17</v>
      </c>
    </row>
    <row r="211" spans="1:19" x14ac:dyDescent="0.3">
      <c r="A211" s="333">
        <v>4725</v>
      </c>
      <c r="B211" s="329">
        <v>945.13</v>
      </c>
      <c r="C211" s="329">
        <v>851.84</v>
      </c>
      <c r="D211" s="329">
        <v>840.92</v>
      </c>
      <c r="E211" s="329">
        <v>826.79</v>
      </c>
      <c r="F211" s="329">
        <v>802.34</v>
      </c>
      <c r="G211" s="329">
        <v>792.38</v>
      </c>
      <c r="H211" s="329">
        <v>788.21</v>
      </c>
      <c r="I211" s="329">
        <v>778.45</v>
      </c>
      <c r="J211" s="329">
        <v>763.17</v>
      </c>
      <c r="K211" s="329">
        <v>753.45</v>
      </c>
      <c r="L211" s="329">
        <v>728.75</v>
      </c>
      <c r="M211" s="329">
        <v>708.46</v>
      </c>
      <c r="N211" s="329">
        <v>699.09</v>
      </c>
      <c r="O211" s="329">
        <v>682.59</v>
      </c>
      <c r="P211" s="329">
        <v>674.04</v>
      </c>
      <c r="Q211" s="329">
        <v>8.33</v>
      </c>
      <c r="R211" s="329">
        <v>11.8</v>
      </c>
      <c r="S211" s="329">
        <v>4.17</v>
      </c>
    </row>
    <row r="212" spans="1:19" x14ac:dyDescent="0.3">
      <c r="A212" s="333">
        <v>4805</v>
      </c>
      <c r="B212" s="329">
        <v>965.73</v>
      </c>
      <c r="C212" s="329">
        <v>872.44</v>
      </c>
      <c r="D212" s="329">
        <v>861.52</v>
      </c>
      <c r="E212" s="329">
        <v>847.39</v>
      </c>
      <c r="F212" s="329">
        <v>822.94</v>
      </c>
      <c r="G212" s="329">
        <v>812.98</v>
      </c>
      <c r="H212" s="329">
        <v>808.81</v>
      </c>
      <c r="I212" s="329">
        <v>799.05</v>
      </c>
      <c r="J212" s="329">
        <v>783.77</v>
      </c>
      <c r="K212" s="329">
        <v>774.05</v>
      </c>
      <c r="L212" s="329">
        <v>749.35</v>
      </c>
      <c r="M212" s="329">
        <v>729.06</v>
      </c>
      <c r="N212" s="329">
        <v>719.69</v>
      </c>
      <c r="O212" s="329">
        <v>703.19</v>
      </c>
      <c r="P212" s="329">
        <v>694.64</v>
      </c>
      <c r="Q212" s="329">
        <v>8.33</v>
      </c>
      <c r="R212" s="329">
        <v>11.8</v>
      </c>
      <c r="S212" s="329">
        <v>4.17</v>
      </c>
    </row>
    <row r="213" spans="1:19" x14ac:dyDescent="0.3">
      <c r="A213" s="333">
        <v>4885</v>
      </c>
      <c r="B213" s="329">
        <v>986.33</v>
      </c>
      <c r="C213" s="329">
        <v>893.04</v>
      </c>
      <c r="D213" s="329">
        <v>882.12</v>
      </c>
      <c r="E213" s="329">
        <v>867.99</v>
      </c>
      <c r="F213" s="329">
        <v>843.54</v>
      </c>
      <c r="G213" s="329">
        <v>833.58</v>
      </c>
      <c r="H213" s="329">
        <v>829.41</v>
      </c>
      <c r="I213" s="329">
        <v>819.65</v>
      </c>
      <c r="J213" s="329">
        <v>804.37</v>
      </c>
      <c r="K213" s="329">
        <v>794.65</v>
      </c>
      <c r="L213" s="329">
        <v>769.95</v>
      </c>
      <c r="M213" s="329">
        <v>749.66</v>
      </c>
      <c r="N213" s="329">
        <v>740.29</v>
      </c>
      <c r="O213" s="329">
        <v>723.79</v>
      </c>
      <c r="P213" s="329">
        <v>715.24</v>
      </c>
      <c r="Q213" s="329">
        <v>8.33</v>
      </c>
      <c r="R213" s="329">
        <v>11.8</v>
      </c>
      <c r="S213" s="329">
        <v>4.17</v>
      </c>
    </row>
    <row r="214" spans="1:19" x14ac:dyDescent="0.3">
      <c r="A214" s="333">
        <v>4965</v>
      </c>
      <c r="B214" s="329">
        <v>1006.93</v>
      </c>
      <c r="C214" s="329">
        <v>913.64</v>
      </c>
      <c r="D214" s="329">
        <v>902.72</v>
      </c>
      <c r="E214" s="329">
        <v>888.59</v>
      </c>
      <c r="F214" s="329">
        <v>864.14</v>
      </c>
      <c r="G214" s="329">
        <v>854.18</v>
      </c>
      <c r="H214" s="329">
        <v>850.01</v>
      </c>
      <c r="I214" s="329">
        <v>840.25</v>
      </c>
      <c r="J214" s="329">
        <v>824.97</v>
      </c>
      <c r="K214" s="329">
        <v>815.25</v>
      </c>
      <c r="L214" s="329">
        <v>790.55</v>
      </c>
      <c r="M214" s="329">
        <v>770.26</v>
      </c>
      <c r="N214" s="329">
        <v>760.89</v>
      </c>
      <c r="O214" s="329">
        <v>744.39</v>
      </c>
      <c r="P214" s="329">
        <v>735.84</v>
      </c>
      <c r="Q214" s="329">
        <v>8.33</v>
      </c>
      <c r="R214" s="329">
        <v>11.8</v>
      </c>
      <c r="S214" s="329">
        <v>4.17</v>
      </c>
    </row>
    <row r="215" spans="1:19" x14ac:dyDescent="0.3">
      <c r="A215" s="333">
        <v>5045</v>
      </c>
      <c r="B215" s="329">
        <v>1027.53</v>
      </c>
      <c r="C215" s="329">
        <v>934.24</v>
      </c>
      <c r="D215" s="329">
        <v>923.32</v>
      </c>
      <c r="E215" s="329">
        <v>909.19</v>
      </c>
      <c r="F215" s="329">
        <v>884.74</v>
      </c>
      <c r="G215" s="329">
        <v>874.78</v>
      </c>
      <c r="H215" s="329">
        <v>870.61</v>
      </c>
      <c r="I215" s="329">
        <v>860.85</v>
      </c>
      <c r="J215" s="329">
        <v>845.57</v>
      </c>
      <c r="K215" s="329">
        <v>835.85</v>
      </c>
      <c r="L215" s="329">
        <v>811.15</v>
      </c>
      <c r="M215" s="329">
        <v>790.86</v>
      </c>
      <c r="N215" s="329">
        <v>781.49</v>
      </c>
      <c r="O215" s="329">
        <v>764.99</v>
      </c>
      <c r="P215" s="329">
        <v>756.44</v>
      </c>
      <c r="Q215" s="329">
        <v>8.33</v>
      </c>
      <c r="R215" s="329">
        <v>11.8</v>
      </c>
      <c r="S215" s="329">
        <v>4.17</v>
      </c>
    </row>
    <row r="216" spans="1:19" x14ac:dyDescent="0.3">
      <c r="A216" s="333">
        <v>5125</v>
      </c>
      <c r="B216" s="329">
        <v>1048.1300000000001</v>
      </c>
      <c r="C216" s="329">
        <v>954.84</v>
      </c>
      <c r="D216" s="329">
        <v>943.92</v>
      </c>
      <c r="E216" s="329">
        <v>929.79</v>
      </c>
      <c r="F216" s="329">
        <v>905.34</v>
      </c>
      <c r="G216" s="329">
        <v>895.38</v>
      </c>
      <c r="H216" s="329">
        <v>891.21</v>
      </c>
      <c r="I216" s="329">
        <v>881.45</v>
      </c>
      <c r="J216" s="329">
        <v>866.17</v>
      </c>
      <c r="K216" s="329">
        <v>856.45</v>
      </c>
      <c r="L216" s="329">
        <v>831.75</v>
      </c>
      <c r="M216" s="329">
        <v>811.46</v>
      </c>
      <c r="N216" s="329">
        <v>802.09</v>
      </c>
      <c r="O216" s="329">
        <v>785.59</v>
      </c>
      <c r="P216" s="329">
        <v>777.04</v>
      </c>
      <c r="Q216" s="329">
        <v>8.33</v>
      </c>
      <c r="R216" s="329">
        <v>11.8</v>
      </c>
      <c r="S216" s="329">
        <v>4.17</v>
      </c>
    </row>
    <row r="217" spans="1:19" x14ac:dyDescent="0.3">
      <c r="A217" s="333">
        <v>5205</v>
      </c>
      <c r="B217" s="329">
        <v>1068.73</v>
      </c>
      <c r="C217" s="329">
        <v>975.44</v>
      </c>
      <c r="D217" s="329">
        <v>964.52</v>
      </c>
      <c r="E217" s="329">
        <v>950.39</v>
      </c>
      <c r="F217" s="329">
        <v>925.94</v>
      </c>
      <c r="G217" s="329">
        <v>915.98</v>
      </c>
      <c r="H217" s="329">
        <v>911.81</v>
      </c>
      <c r="I217" s="329">
        <v>902.05</v>
      </c>
      <c r="J217" s="329">
        <v>886.77</v>
      </c>
      <c r="K217" s="329">
        <v>877.05</v>
      </c>
      <c r="L217" s="329">
        <v>852.35</v>
      </c>
      <c r="M217" s="329">
        <v>832.06</v>
      </c>
      <c r="N217" s="329">
        <v>822.69</v>
      </c>
      <c r="O217" s="329">
        <v>806.19</v>
      </c>
      <c r="P217" s="329">
        <v>797.64</v>
      </c>
      <c r="Q217" s="329">
        <v>8.33</v>
      </c>
      <c r="R217" s="329">
        <v>11.8</v>
      </c>
      <c r="S217" s="329">
        <v>4.17</v>
      </c>
    </row>
    <row r="218" spans="1:19" x14ac:dyDescent="0.3">
      <c r="A218" s="333">
        <v>5285</v>
      </c>
      <c r="B218" s="329">
        <v>1089.33</v>
      </c>
      <c r="C218" s="329">
        <v>996.04</v>
      </c>
      <c r="D218" s="329">
        <v>985.12</v>
      </c>
      <c r="E218" s="329">
        <v>970.99</v>
      </c>
      <c r="F218" s="329">
        <v>946.54</v>
      </c>
      <c r="G218" s="329">
        <v>936.58</v>
      </c>
      <c r="H218" s="329">
        <v>932.41</v>
      </c>
      <c r="I218" s="329">
        <v>922.65</v>
      </c>
      <c r="J218" s="329">
        <v>907.37</v>
      </c>
      <c r="K218" s="329">
        <v>897.65</v>
      </c>
      <c r="L218" s="329">
        <v>872.95</v>
      </c>
      <c r="M218" s="329">
        <v>852.66</v>
      </c>
      <c r="N218" s="329">
        <v>843.29</v>
      </c>
      <c r="O218" s="329">
        <v>826.79</v>
      </c>
      <c r="P218" s="329">
        <v>818.24</v>
      </c>
      <c r="Q218" s="329">
        <v>8.33</v>
      </c>
      <c r="R218" s="329">
        <v>11.8</v>
      </c>
      <c r="S218" s="329">
        <v>4.17</v>
      </c>
    </row>
    <row r="219" spans="1:19" x14ac:dyDescent="0.3">
      <c r="A219" s="333">
        <v>5365</v>
      </c>
      <c r="B219" s="329">
        <v>1109.93</v>
      </c>
      <c r="C219" s="329">
        <v>1016.64</v>
      </c>
      <c r="D219" s="329">
        <v>1005.72</v>
      </c>
      <c r="E219" s="329">
        <v>991.59</v>
      </c>
      <c r="F219" s="329">
        <v>967.14</v>
      </c>
      <c r="G219" s="329">
        <v>957.18</v>
      </c>
      <c r="H219" s="329">
        <v>953.01</v>
      </c>
      <c r="I219" s="329">
        <v>943.25</v>
      </c>
      <c r="J219" s="329">
        <v>927.97</v>
      </c>
      <c r="K219" s="329">
        <v>918.25</v>
      </c>
      <c r="L219" s="329">
        <v>893.55</v>
      </c>
      <c r="M219" s="329">
        <v>873.26</v>
      </c>
      <c r="N219" s="329">
        <v>863.89</v>
      </c>
      <c r="O219" s="329">
        <v>847.39</v>
      </c>
      <c r="P219" s="329">
        <v>838.84</v>
      </c>
      <c r="Q219" s="329">
        <v>8.33</v>
      </c>
      <c r="R219" s="329">
        <v>11.8</v>
      </c>
      <c r="S219" s="329">
        <v>4.17</v>
      </c>
    </row>
    <row r="220" spans="1:19" x14ac:dyDescent="0.3">
      <c r="A220" s="333">
        <v>5445</v>
      </c>
      <c r="B220" s="329">
        <v>1131.43</v>
      </c>
      <c r="C220" s="329">
        <v>1038.1400000000001</v>
      </c>
      <c r="D220" s="329">
        <v>1027.22</v>
      </c>
      <c r="E220" s="329">
        <v>1013.09</v>
      </c>
      <c r="F220" s="329">
        <v>988.64</v>
      </c>
      <c r="G220" s="329">
        <v>978.68</v>
      </c>
      <c r="H220" s="329">
        <v>974.51</v>
      </c>
      <c r="I220" s="329">
        <v>964.75</v>
      </c>
      <c r="J220" s="329">
        <v>949.47</v>
      </c>
      <c r="K220" s="329">
        <v>939.75</v>
      </c>
      <c r="L220" s="329">
        <v>915.05</v>
      </c>
      <c r="M220" s="329">
        <v>894.76</v>
      </c>
      <c r="N220" s="329">
        <v>885.39</v>
      </c>
      <c r="O220" s="329">
        <v>868.89</v>
      </c>
      <c r="P220" s="329">
        <v>860.34</v>
      </c>
      <c r="Q220" s="329">
        <v>9.23</v>
      </c>
      <c r="R220" s="329">
        <v>11.8</v>
      </c>
      <c r="S220" s="329">
        <v>4.17</v>
      </c>
    </row>
    <row r="221" spans="1:19" x14ac:dyDescent="0.3">
      <c r="A221" s="333">
        <v>5525</v>
      </c>
      <c r="B221" s="329">
        <v>1155.23</v>
      </c>
      <c r="C221" s="329">
        <v>1061.94</v>
      </c>
      <c r="D221" s="329">
        <v>1051.02</v>
      </c>
      <c r="E221" s="329">
        <v>1036.8900000000001</v>
      </c>
      <c r="F221" s="329">
        <v>1012.44</v>
      </c>
      <c r="G221" s="329">
        <v>1002.48</v>
      </c>
      <c r="H221" s="329">
        <v>998.31</v>
      </c>
      <c r="I221" s="329">
        <v>988.55</v>
      </c>
      <c r="J221" s="329">
        <v>973.27</v>
      </c>
      <c r="K221" s="329">
        <v>963.55</v>
      </c>
      <c r="L221" s="329">
        <v>938.85</v>
      </c>
      <c r="M221" s="329">
        <v>918.56</v>
      </c>
      <c r="N221" s="329">
        <v>909.19</v>
      </c>
      <c r="O221" s="329">
        <v>892.69</v>
      </c>
      <c r="P221" s="329">
        <v>884.14</v>
      </c>
      <c r="Q221" s="329">
        <v>12.43</v>
      </c>
      <c r="R221" s="329">
        <v>11.8</v>
      </c>
      <c r="S221" s="329">
        <v>4.17</v>
      </c>
    </row>
    <row r="222" spans="1:19" x14ac:dyDescent="0.3">
      <c r="A222" s="333">
        <v>5605</v>
      </c>
      <c r="B222" s="329">
        <v>1179.03</v>
      </c>
      <c r="C222" s="329">
        <v>1085.74</v>
      </c>
      <c r="D222" s="329">
        <v>1074.82</v>
      </c>
      <c r="E222" s="329">
        <v>1060.69</v>
      </c>
      <c r="F222" s="329">
        <v>1036.24</v>
      </c>
      <c r="G222" s="329">
        <v>1026.28</v>
      </c>
      <c r="H222" s="329">
        <v>1022.11</v>
      </c>
      <c r="I222" s="329">
        <v>1012.35</v>
      </c>
      <c r="J222" s="329">
        <v>997.07</v>
      </c>
      <c r="K222" s="329">
        <v>987.35</v>
      </c>
      <c r="L222" s="329">
        <v>962.65</v>
      </c>
      <c r="M222" s="329">
        <v>942.36</v>
      </c>
      <c r="N222" s="329">
        <v>932.99</v>
      </c>
      <c r="O222" s="329">
        <v>916.49</v>
      </c>
      <c r="P222" s="329">
        <v>907.94</v>
      </c>
      <c r="Q222" s="329">
        <v>15.63</v>
      </c>
      <c r="R222" s="329">
        <v>11.8</v>
      </c>
      <c r="S222" s="329">
        <v>4.17</v>
      </c>
    </row>
    <row r="223" spans="1:19" x14ac:dyDescent="0.3">
      <c r="A223" s="333">
        <v>5685</v>
      </c>
      <c r="B223" s="329">
        <v>1202.83</v>
      </c>
      <c r="C223" s="329">
        <v>1109.54</v>
      </c>
      <c r="D223" s="329">
        <v>1098.6199999999999</v>
      </c>
      <c r="E223" s="329">
        <v>1084.49</v>
      </c>
      <c r="F223" s="329">
        <v>1060.04</v>
      </c>
      <c r="G223" s="329">
        <v>1050.08</v>
      </c>
      <c r="H223" s="329">
        <v>1045.9100000000001</v>
      </c>
      <c r="I223" s="329">
        <v>1036.1500000000001</v>
      </c>
      <c r="J223" s="329">
        <v>1020.87</v>
      </c>
      <c r="K223" s="329">
        <v>1011.15</v>
      </c>
      <c r="L223" s="329">
        <v>986.45</v>
      </c>
      <c r="M223" s="329">
        <v>966.16</v>
      </c>
      <c r="N223" s="329">
        <v>956.79</v>
      </c>
      <c r="O223" s="329">
        <v>940.29</v>
      </c>
      <c r="P223" s="329">
        <v>931.74</v>
      </c>
      <c r="Q223" s="329">
        <v>18.829999999999998</v>
      </c>
      <c r="R223" s="329">
        <v>11.8</v>
      </c>
      <c r="S223" s="329">
        <v>4.17</v>
      </c>
    </row>
    <row r="224" spans="1:19" x14ac:dyDescent="0.3">
      <c r="A224" s="333">
        <v>5765</v>
      </c>
      <c r="B224" s="329">
        <v>1226.6300000000001</v>
      </c>
      <c r="C224" s="329">
        <v>1133.3399999999999</v>
      </c>
      <c r="D224" s="329">
        <v>1122.42</v>
      </c>
      <c r="E224" s="329">
        <v>1108.29</v>
      </c>
      <c r="F224" s="329">
        <v>1083.8399999999999</v>
      </c>
      <c r="G224" s="329">
        <v>1073.8800000000001</v>
      </c>
      <c r="H224" s="329">
        <v>1069.71</v>
      </c>
      <c r="I224" s="329">
        <v>1059.95</v>
      </c>
      <c r="J224" s="329">
        <v>1044.67</v>
      </c>
      <c r="K224" s="329">
        <v>1034.95</v>
      </c>
      <c r="L224" s="329">
        <v>1010.25</v>
      </c>
      <c r="M224" s="329">
        <v>989.96</v>
      </c>
      <c r="N224" s="329">
        <v>980.59</v>
      </c>
      <c r="O224" s="329">
        <v>964.09</v>
      </c>
      <c r="P224" s="329">
        <v>955.54</v>
      </c>
      <c r="Q224" s="329">
        <v>22.03</v>
      </c>
      <c r="R224" s="329">
        <v>11.8</v>
      </c>
      <c r="S224" s="329">
        <v>4.17</v>
      </c>
    </row>
    <row r="225" spans="1:19" x14ac:dyDescent="0.3">
      <c r="A225" s="333">
        <v>5845</v>
      </c>
      <c r="B225" s="329">
        <v>1250.43</v>
      </c>
      <c r="C225" s="329">
        <v>1157.1400000000001</v>
      </c>
      <c r="D225" s="329">
        <v>1146.22</v>
      </c>
      <c r="E225" s="329">
        <v>1132.0899999999999</v>
      </c>
      <c r="F225" s="329">
        <v>1107.6400000000001</v>
      </c>
      <c r="G225" s="329">
        <v>1097.68</v>
      </c>
      <c r="H225" s="329">
        <v>1093.51</v>
      </c>
      <c r="I225" s="329">
        <v>1083.75</v>
      </c>
      <c r="J225" s="329">
        <v>1068.47</v>
      </c>
      <c r="K225" s="329">
        <v>1058.75</v>
      </c>
      <c r="L225" s="329">
        <v>1034.05</v>
      </c>
      <c r="M225" s="329">
        <v>1013.76</v>
      </c>
      <c r="N225" s="329">
        <v>1004.39</v>
      </c>
      <c r="O225" s="329">
        <v>987.89</v>
      </c>
      <c r="P225" s="329">
        <v>979.34</v>
      </c>
      <c r="Q225" s="329">
        <v>25.23</v>
      </c>
      <c r="R225" s="329">
        <v>11.8</v>
      </c>
      <c r="S225" s="329">
        <v>4.17</v>
      </c>
    </row>
    <row r="226" spans="1:19" x14ac:dyDescent="0.3">
      <c r="A226" s="333">
        <v>5925</v>
      </c>
      <c r="B226" s="329">
        <v>1274.23</v>
      </c>
      <c r="C226" s="329">
        <v>1180.94</v>
      </c>
      <c r="D226" s="329">
        <v>1170.02</v>
      </c>
      <c r="E226" s="329">
        <v>1155.8900000000001</v>
      </c>
      <c r="F226" s="329">
        <v>1131.44</v>
      </c>
      <c r="G226" s="329">
        <v>1121.48</v>
      </c>
      <c r="H226" s="329">
        <v>1117.31</v>
      </c>
      <c r="I226" s="329">
        <v>1107.55</v>
      </c>
      <c r="J226" s="329">
        <v>1092.27</v>
      </c>
      <c r="K226" s="329">
        <v>1082.55</v>
      </c>
      <c r="L226" s="329">
        <v>1057.8499999999999</v>
      </c>
      <c r="M226" s="329">
        <v>1037.56</v>
      </c>
      <c r="N226" s="329">
        <v>1028.19</v>
      </c>
      <c r="O226" s="329">
        <v>1011.69</v>
      </c>
      <c r="P226" s="329">
        <v>1003.14</v>
      </c>
      <c r="Q226" s="329">
        <v>28.43</v>
      </c>
      <c r="R226" s="329">
        <v>11.8</v>
      </c>
      <c r="S226" s="329">
        <v>4.17</v>
      </c>
    </row>
    <row r="227" spans="1:19" x14ac:dyDescent="0.3">
      <c r="A227" s="333">
        <v>6005</v>
      </c>
      <c r="B227" s="329">
        <v>1298.03</v>
      </c>
      <c r="C227" s="329">
        <v>1204.74</v>
      </c>
      <c r="D227" s="329">
        <v>1193.82</v>
      </c>
      <c r="E227" s="329">
        <v>1179.69</v>
      </c>
      <c r="F227" s="329">
        <v>1155.24</v>
      </c>
      <c r="G227" s="329">
        <v>1145.28</v>
      </c>
      <c r="H227" s="329">
        <v>1141.1099999999999</v>
      </c>
      <c r="I227" s="329">
        <v>1131.3499999999999</v>
      </c>
      <c r="J227" s="329">
        <v>1116.07</v>
      </c>
      <c r="K227" s="329">
        <v>1106.3499999999999</v>
      </c>
      <c r="L227" s="329">
        <v>1081.6500000000001</v>
      </c>
      <c r="M227" s="329">
        <v>1061.3599999999999</v>
      </c>
      <c r="N227" s="329">
        <v>1051.99</v>
      </c>
      <c r="O227" s="329">
        <v>1035.49</v>
      </c>
      <c r="P227" s="329">
        <v>1026.94</v>
      </c>
      <c r="Q227" s="329">
        <v>31.63</v>
      </c>
      <c r="R227" s="329">
        <v>11.8</v>
      </c>
      <c r="S227" s="329">
        <v>4.17</v>
      </c>
    </row>
    <row r="228" spans="1:19" x14ac:dyDescent="0.3">
      <c r="A228" s="333">
        <v>6085</v>
      </c>
      <c r="B228" s="329">
        <v>1321.83</v>
      </c>
      <c r="C228" s="329">
        <v>1228.54</v>
      </c>
      <c r="D228" s="329">
        <v>1217.6199999999999</v>
      </c>
      <c r="E228" s="329">
        <v>1203.49</v>
      </c>
      <c r="F228" s="329">
        <v>1179.04</v>
      </c>
      <c r="G228" s="329">
        <v>1169.08</v>
      </c>
      <c r="H228" s="329">
        <v>1164.9100000000001</v>
      </c>
      <c r="I228" s="329">
        <v>1155.1500000000001</v>
      </c>
      <c r="J228" s="329">
        <v>1139.8699999999999</v>
      </c>
      <c r="K228" s="329">
        <v>1130.1500000000001</v>
      </c>
      <c r="L228" s="329">
        <v>1105.45</v>
      </c>
      <c r="M228" s="329">
        <v>1085.1600000000001</v>
      </c>
      <c r="N228" s="329">
        <v>1075.79</v>
      </c>
      <c r="O228" s="329">
        <v>1059.29</v>
      </c>
      <c r="P228" s="329">
        <v>1050.74</v>
      </c>
      <c r="Q228" s="329">
        <v>34.83</v>
      </c>
      <c r="R228" s="329">
        <v>11.8</v>
      </c>
      <c r="S228" s="329">
        <v>4.17</v>
      </c>
    </row>
    <row r="229" spans="1:19" x14ac:dyDescent="0.3">
      <c r="A229" s="333">
        <v>6165</v>
      </c>
      <c r="B229" s="329">
        <v>1345.63</v>
      </c>
      <c r="C229" s="329">
        <v>1252.3399999999999</v>
      </c>
      <c r="D229" s="329">
        <v>1241.42</v>
      </c>
      <c r="E229" s="329">
        <v>1227.29</v>
      </c>
      <c r="F229" s="329">
        <v>1202.8399999999999</v>
      </c>
      <c r="G229" s="329">
        <v>1192.8800000000001</v>
      </c>
      <c r="H229" s="329">
        <v>1188.71</v>
      </c>
      <c r="I229" s="329">
        <v>1178.95</v>
      </c>
      <c r="J229" s="329">
        <v>1163.67</v>
      </c>
      <c r="K229" s="329">
        <v>1153.95</v>
      </c>
      <c r="L229" s="329">
        <v>1129.25</v>
      </c>
      <c r="M229" s="329">
        <v>1108.96</v>
      </c>
      <c r="N229" s="329">
        <v>1099.5899999999999</v>
      </c>
      <c r="O229" s="329">
        <v>1083.0899999999999</v>
      </c>
      <c r="P229" s="329">
        <v>1074.54</v>
      </c>
      <c r="Q229" s="329">
        <v>38.03</v>
      </c>
      <c r="R229" s="329">
        <v>11.8</v>
      </c>
      <c r="S229" s="329">
        <v>4.17</v>
      </c>
    </row>
    <row r="230" spans="1:19" x14ac:dyDescent="0.3">
      <c r="A230" s="333">
        <v>6245</v>
      </c>
      <c r="B230" s="329">
        <v>1369.43</v>
      </c>
      <c r="C230" s="329">
        <v>1276.1400000000001</v>
      </c>
      <c r="D230" s="329">
        <v>1265.22</v>
      </c>
      <c r="E230" s="329">
        <v>1251.0899999999999</v>
      </c>
      <c r="F230" s="329">
        <v>1226.6400000000001</v>
      </c>
      <c r="G230" s="329">
        <v>1216.68</v>
      </c>
      <c r="H230" s="329">
        <v>1212.51</v>
      </c>
      <c r="I230" s="329">
        <v>1202.75</v>
      </c>
      <c r="J230" s="329">
        <v>1187.47</v>
      </c>
      <c r="K230" s="329">
        <v>1177.75</v>
      </c>
      <c r="L230" s="329">
        <v>1153.05</v>
      </c>
      <c r="M230" s="329">
        <v>1132.76</v>
      </c>
      <c r="N230" s="329">
        <v>1123.3900000000001</v>
      </c>
      <c r="O230" s="329">
        <v>1106.8900000000001</v>
      </c>
      <c r="P230" s="329">
        <v>1098.3399999999999</v>
      </c>
      <c r="Q230" s="329">
        <v>41.23</v>
      </c>
      <c r="R230" s="329">
        <v>11.8</v>
      </c>
      <c r="S230" s="329">
        <v>4.17</v>
      </c>
    </row>
    <row r="231" spans="1:19" x14ac:dyDescent="0.3">
      <c r="A231" s="333">
        <v>6325</v>
      </c>
      <c r="B231" s="329">
        <v>1390.46</v>
      </c>
      <c r="C231" s="329">
        <v>1297.17</v>
      </c>
      <c r="D231" s="329">
        <v>1286.25</v>
      </c>
      <c r="E231" s="329">
        <v>1272.1300000000001</v>
      </c>
      <c r="F231" s="329">
        <v>1247.67</v>
      </c>
      <c r="G231" s="329">
        <v>1237.71</v>
      </c>
      <c r="H231" s="329">
        <v>1233.54</v>
      </c>
      <c r="I231" s="329">
        <v>1223.79</v>
      </c>
      <c r="J231" s="329">
        <v>1208.5</v>
      </c>
      <c r="K231" s="329">
        <v>1198.79</v>
      </c>
      <c r="L231" s="329">
        <v>1174.0899999999999</v>
      </c>
      <c r="M231" s="329">
        <v>1153.79</v>
      </c>
      <c r="N231" s="329">
        <v>1144.42</v>
      </c>
      <c r="O231" s="329">
        <v>1127.92</v>
      </c>
      <c r="P231" s="329">
        <v>1119.3800000000001</v>
      </c>
      <c r="Q231" s="329">
        <v>41.67</v>
      </c>
      <c r="R231" s="329">
        <v>11.8</v>
      </c>
      <c r="S231" s="329">
        <v>4.17</v>
      </c>
    </row>
    <row r="232" spans="1:19" x14ac:dyDescent="0.3">
      <c r="A232" s="333">
        <v>6405</v>
      </c>
      <c r="B232" s="329">
        <v>1411.06</v>
      </c>
      <c r="C232" s="329">
        <v>1317.77</v>
      </c>
      <c r="D232" s="329">
        <v>1306.8499999999999</v>
      </c>
      <c r="E232" s="329">
        <v>1292.73</v>
      </c>
      <c r="F232" s="329">
        <v>1268.27</v>
      </c>
      <c r="G232" s="329">
        <v>1258.31</v>
      </c>
      <c r="H232" s="329">
        <v>1254.1400000000001</v>
      </c>
      <c r="I232" s="329">
        <v>1244.3900000000001</v>
      </c>
      <c r="J232" s="329">
        <v>1229.0999999999999</v>
      </c>
      <c r="K232" s="329">
        <v>1219.3900000000001</v>
      </c>
      <c r="L232" s="329">
        <v>1194.69</v>
      </c>
      <c r="M232" s="329">
        <v>1174.3900000000001</v>
      </c>
      <c r="N232" s="329">
        <v>1165.02</v>
      </c>
      <c r="O232" s="329">
        <v>1148.52</v>
      </c>
      <c r="P232" s="329">
        <v>1139.98</v>
      </c>
      <c r="Q232" s="329">
        <v>41.67</v>
      </c>
      <c r="R232" s="329">
        <v>11.8</v>
      </c>
      <c r="S232" s="329">
        <v>4.17</v>
      </c>
    </row>
    <row r="233" spans="1:19" x14ac:dyDescent="0.3">
      <c r="A233" s="333">
        <v>6485</v>
      </c>
      <c r="B233" s="329">
        <v>1431.66</v>
      </c>
      <c r="C233" s="329">
        <v>1338.37</v>
      </c>
      <c r="D233" s="329">
        <v>1327.45</v>
      </c>
      <c r="E233" s="329">
        <v>1313.33</v>
      </c>
      <c r="F233" s="329">
        <v>1288.8699999999999</v>
      </c>
      <c r="G233" s="329">
        <v>1278.9100000000001</v>
      </c>
      <c r="H233" s="329">
        <v>1274.74</v>
      </c>
      <c r="I233" s="329">
        <v>1264.99</v>
      </c>
      <c r="J233" s="329">
        <v>1249.7</v>
      </c>
      <c r="K233" s="329">
        <v>1239.99</v>
      </c>
      <c r="L233" s="329">
        <v>1215.29</v>
      </c>
      <c r="M233" s="329">
        <v>1194.99</v>
      </c>
      <c r="N233" s="329">
        <v>1185.6199999999999</v>
      </c>
      <c r="O233" s="329">
        <v>1169.1199999999999</v>
      </c>
      <c r="P233" s="329">
        <v>1160.58</v>
      </c>
      <c r="Q233" s="329">
        <v>41.67</v>
      </c>
      <c r="R233" s="329">
        <v>11.8</v>
      </c>
      <c r="S233" s="329">
        <v>4.17</v>
      </c>
    </row>
    <row r="234" spans="1:19" x14ac:dyDescent="0.3">
      <c r="A234" s="333">
        <v>6565</v>
      </c>
      <c r="B234" s="329">
        <v>1452.26</v>
      </c>
      <c r="C234" s="329">
        <v>1358.97</v>
      </c>
      <c r="D234" s="329">
        <v>1348.05</v>
      </c>
      <c r="E234" s="329">
        <v>1333.93</v>
      </c>
      <c r="F234" s="329">
        <v>1309.47</v>
      </c>
      <c r="G234" s="329">
        <v>1299.51</v>
      </c>
      <c r="H234" s="329">
        <v>1295.3399999999999</v>
      </c>
      <c r="I234" s="329">
        <v>1285.5899999999999</v>
      </c>
      <c r="J234" s="329">
        <v>1270.3</v>
      </c>
      <c r="K234" s="329">
        <v>1260.5899999999999</v>
      </c>
      <c r="L234" s="329">
        <v>1235.8900000000001</v>
      </c>
      <c r="M234" s="329">
        <v>1215.5899999999999</v>
      </c>
      <c r="N234" s="329">
        <v>1206.22</v>
      </c>
      <c r="O234" s="329">
        <v>1189.72</v>
      </c>
      <c r="P234" s="329">
        <v>1181.18</v>
      </c>
      <c r="Q234" s="329">
        <v>41.67</v>
      </c>
      <c r="R234" s="329">
        <v>11.8</v>
      </c>
      <c r="S234" s="329">
        <v>4.17</v>
      </c>
    </row>
    <row r="235" spans="1:19" x14ac:dyDescent="0.3">
      <c r="A235" s="333">
        <v>6645</v>
      </c>
      <c r="B235" s="329">
        <v>1472.86</v>
      </c>
      <c r="C235" s="329">
        <v>1379.57</v>
      </c>
      <c r="D235" s="329">
        <v>1368.65</v>
      </c>
      <c r="E235" s="329">
        <v>1354.53</v>
      </c>
      <c r="F235" s="329">
        <v>1330.07</v>
      </c>
      <c r="G235" s="329">
        <v>1320.11</v>
      </c>
      <c r="H235" s="329">
        <v>1315.94</v>
      </c>
      <c r="I235" s="329">
        <v>1306.19</v>
      </c>
      <c r="J235" s="329">
        <v>1290.9000000000001</v>
      </c>
      <c r="K235" s="329">
        <v>1281.19</v>
      </c>
      <c r="L235" s="329">
        <v>1256.49</v>
      </c>
      <c r="M235" s="329">
        <v>1236.19</v>
      </c>
      <c r="N235" s="329">
        <v>1226.82</v>
      </c>
      <c r="O235" s="329">
        <v>1210.32</v>
      </c>
      <c r="P235" s="329">
        <v>1201.78</v>
      </c>
      <c r="Q235" s="329">
        <v>41.67</v>
      </c>
      <c r="R235" s="329">
        <v>11.8</v>
      </c>
      <c r="S235" s="329">
        <v>4.17</v>
      </c>
    </row>
    <row r="236" spans="1:19" x14ac:dyDescent="0.3">
      <c r="A236" s="333">
        <v>6725</v>
      </c>
      <c r="B236" s="329">
        <v>1493.46</v>
      </c>
      <c r="C236" s="329">
        <v>1400.17</v>
      </c>
      <c r="D236" s="329">
        <v>1389.25</v>
      </c>
      <c r="E236" s="329">
        <v>1375.13</v>
      </c>
      <c r="F236" s="329">
        <v>1350.67</v>
      </c>
      <c r="G236" s="329">
        <v>1340.71</v>
      </c>
      <c r="H236" s="329">
        <v>1336.54</v>
      </c>
      <c r="I236" s="329">
        <v>1326.79</v>
      </c>
      <c r="J236" s="329">
        <v>1311.5</v>
      </c>
      <c r="K236" s="329">
        <v>1301.79</v>
      </c>
      <c r="L236" s="329">
        <v>1277.0899999999999</v>
      </c>
      <c r="M236" s="329">
        <v>1256.79</v>
      </c>
      <c r="N236" s="329">
        <v>1247.42</v>
      </c>
      <c r="O236" s="329">
        <v>1230.92</v>
      </c>
      <c r="P236" s="329">
        <v>1222.3800000000001</v>
      </c>
      <c r="Q236" s="329">
        <v>41.67</v>
      </c>
      <c r="R236" s="329">
        <v>11.8</v>
      </c>
      <c r="S236" s="329">
        <v>4.17</v>
      </c>
    </row>
    <row r="237" spans="1:19" x14ac:dyDescent="0.3">
      <c r="A237" s="333">
        <v>6805</v>
      </c>
      <c r="B237" s="329">
        <v>1514.06</v>
      </c>
      <c r="C237" s="329">
        <v>1420.77</v>
      </c>
      <c r="D237" s="329">
        <v>1409.85</v>
      </c>
      <c r="E237" s="329">
        <v>1395.73</v>
      </c>
      <c r="F237" s="329">
        <v>1371.27</v>
      </c>
      <c r="G237" s="329">
        <v>1361.31</v>
      </c>
      <c r="H237" s="329">
        <v>1357.14</v>
      </c>
      <c r="I237" s="329">
        <v>1347.39</v>
      </c>
      <c r="J237" s="329">
        <v>1332.1</v>
      </c>
      <c r="K237" s="329">
        <v>1322.39</v>
      </c>
      <c r="L237" s="329">
        <v>1297.69</v>
      </c>
      <c r="M237" s="329">
        <v>1277.3900000000001</v>
      </c>
      <c r="N237" s="329">
        <v>1268.02</v>
      </c>
      <c r="O237" s="329">
        <v>1251.52</v>
      </c>
      <c r="P237" s="329">
        <v>1242.98</v>
      </c>
      <c r="Q237" s="329">
        <v>41.67</v>
      </c>
      <c r="R237" s="329">
        <v>11.8</v>
      </c>
      <c r="S237" s="329">
        <v>4.17</v>
      </c>
    </row>
    <row r="238" spans="1:19" x14ac:dyDescent="0.3">
      <c r="A238" s="333">
        <v>6885</v>
      </c>
      <c r="B238" s="329">
        <v>1534.66</v>
      </c>
      <c r="C238" s="329">
        <v>1441.37</v>
      </c>
      <c r="D238" s="329">
        <v>1430.45</v>
      </c>
      <c r="E238" s="329">
        <v>1416.33</v>
      </c>
      <c r="F238" s="329">
        <v>1391.87</v>
      </c>
      <c r="G238" s="329">
        <v>1381.91</v>
      </c>
      <c r="H238" s="329">
        <v>1377.74</v>
      </c>
      <c r="I238" s="329">
        <v>1367.99</v>
      </c>
      <c r="J238" s="329">
        <v>1352.7</v>
      </c>
      <c r="K238" s="329">
        <v>1342.99</v>
      </c>
      <c r="L238" s="329">
        <v>1318.29</v>
      </c>
      <c r="M238" s="329">
        <v>1297.99</v>
      </c>
      <c r="N238" s="329">
        <v>1288.6199999999999</v>
      </c>
      <c r="O238" s="329">
        <v>1272.1199999999999</v>
      </c>
      <c r="P238" s="329">
        <v>1263.58</v>
      </c>
      <c r="Q238" s="329">
        <v>41.67</v>
      </c>
      <c r="R238" s="329">
        <v>11.8</v>
      </c>
      <c r="S238" s="329">
        <v>4.17</v>
      </c>
    </row>
    <row r="239" spans="1:19" x14ac:dyDescent="0.3">
      <c r="A239" s="333">
        <v>6965</v>
      </c>
      <c r="B239" s="329">
        <v>1555.26</v>
      </c>
      <c r="C239" s="329">
        <v>1461.97</v>
      </c>
      <c r="D239" s="329">
        <v>1451.05</v>
      </c>
      <c r="E239" s="329">
        <v>1436.93</v>
      </c>
      <c r="F239" s="329">
        <v>1412.47</v>
      </c>
      <c r="G239" s="329">
        <v>1402.51</v>
      </c>
      <c r="H239" s="329">
        <v>1398.34</v>
      </c>
      <c r="I239" s="329">
        <v>1388.59</v>
      </c>
      <c r="J239" s="329">
        <v>1373.3</v>
      </c>
      <c r="K239" s="329">
        <v>1363.59</v>
      </c>
      <c r="L239" s="329">
        <v>1338.89</v>
      </c>
      <c r="M239" s="329">
        <v>1318.59</v>
      </c>
      <c r="N239" s="329">
        <v>1309.22</v>
      </c>
      <c r="O239" s="329">
        <v>1292.72</v>
      </c>
      <c r="P239" s="329">
        <v>1284.18</v>
      </c>
      <c r="Q239" s="329">
        <v>41.67</v>
      </c>
      <c r="R239" s="329">
        <v>11.8</v>
      </c>
      <c r="S239" s="329">
        <v>4.17</v>
      </c>
    </row>
    <row r="240" spans="1:19" x14ac:dyDescent="0.3">
      <c r="A240" s="333">
        <v>7045</v>
      </c>
      <c r="B240" s="329">
        <v>1575.86</v>
      </c>
      <c r="C240" s="329">
        <v>1482.57</v>
      </c>
      <c r="D240" s="329">
        <v>1471.65</v>
      </c>
      <c r="E240" s="329">
        <v>1457.53</v>
      </c>
      <c r="F240" s="329">
        <v>1433.07</v>
      </c>
      <c r="G240" s="329">
        <v>1423.11</v>
      </c>
      <c r="H240" s="329">
        <v>1418.94</v>
      </c>
      <c r="I240" s="329">
        <v>1409.19</v>
      </c>
      <c r="J240" s="329">
        <v>1393.9</v>
      </c>
      <c r="K240" s="329">
        <v>1384.19</v>
      </c>
      <c r="L240" s="329">
        <v>1359.49</v>
      </c>
      <c r="M240" s="329">
        <v>1339.19</v>
      </c>
      <c r="N240" s="329">
        <v>1329.82</v>
      </c>
      <c r="O240" s="329">
        <v>1313.32</v>
      </c>
      <c r="P240" s="329">
        <v>1304.78</v>
      </c>
      <c r="Q240" s="329">
        <v>41.67</v>
      </c>
      <c r="R240" s="329">
        <v>11.8</v>
      </c>
      <c r="S240" s="329">
        <v>4.17</v>
      </c>
    </row>
    <row r="241" spans="1:19" x14ac:dyDescent="0.3">
      <c r="A241" s="333">
        <v>7125</v>
      </c>
      <c r="B241" s="329">
        <v>1596.46</v>
      </c>
      <c r="C241" s="329">
        <v>1503.17</v>
      </c>
      <c r="D241" s="329">
        <v>1492.25</v>
      </c>
      <c r="E241" s="329">
        <v>1478.13</v>
      </c>
      <c r="F241" s="329">
        <v>1453.67</v>
      </c>
      <c r="G241" s="329">
        <v>1443.71</v>
      </c>
      <c r="H241" s="329">
        <v>1439.54</v>
      </c>
      <c r="I241" s="329">
        <v>1429.79</v>
      </c>
      <c r="J241" s="329">
        <v>1414.5</v>
      </c>
      <c r="K241" s="329">
        <v>1404.79</v>
      </c>
      <c r="L241" s="329">
        <v>1380.09</v>
      </c>
      <c r="M241" s="329">
        <v>1359.79</v>
      </c>
      <c r="N241" s="329">
        <v>1350.42</v>
      </c>
      <c r="O241" s="329">
        <v>1333.92</v>
      </c>
      <c r="P241" s="329">
        <v>1325.38</v>
      </c>
      <c r="Q241" s="329">
        <v>41.67</v>
      </c>
      <c r="R241" s="329">
        <v>11.8</v>
      </c>
      <c r="S241" s="329">
        <v>4.17</v>
      </c>
    </row>
    <row r="242" spans="1:19" x14ac:dyDescent="0.3">
      <c r="A242" s="333">
        <v>7205</v>
      </c>
      <c r="B242" s="329">
        <v>1617.06</v>
      </c>
      <c r="C242" s="329">
        <v>1523.77</v>
      </c>
      <c r="D242" s="329">
        <v>1512.85</v>
      </c>
      <c r="E242" s="329">
        <v>1498.73</v>
      </c>
      <c r="F242" s="329">
        <v>1474.27</v>
      </c>
      <c r="G242" s="329">
        <v>1464.31</v>
      </c>
      <c r="H242" s="329">
        <v>1460.14</v>
      </c>
      <c r="I242" s="329">
        <v>1450.39</v>
      </c>
      <c r="J242" s="329">
        <v>1435.1</v>
      </c>
      <c r="K242" s="329">
        <v>1425.39</v>
      </c>
      <c r="L242" s="329">
        <v>1400.69</v>
      </c>
      <c r="M242" s="329">
        <v>1380.39</v>
      </c>
      <c r="N242" s="329">
        <v>1371.02</v>
      </c>
      <c r="O242" s="329">
        <v>1354.52</v>
      </c>
      <c r="P242" s="329">
        <v>1345.98</v>
      </c>
      <c r="Q242" s="329">
        <v>41.67</v>
      </c>
      <c r="R242" s="329">
        <v>11.8</v>
      </c>
      <c r="S242" s="329">
        <v>4.17</v>
      </c>
    </row>
    <row r="243" spans="1:19" x14ac:dyDescent="0.3">
      <c r="A243" s="333">
        <v>7285</v>
      </c>
      <c r="B243" s="329">
        <v>1637.66</v>
      </c>
      <c r="C243" s="329">
        <v>1544.37</v>
      </c>
      <c r="D243" s="329">
        <v>1533.45</v>
      </c>
      <c r="E243" s="329">
        <v>1519.33</v>
      </c>
      <c r="F243" s="329">
        <v>1494.87</v>
      </c>
      <c r="G243" s="329">
        <v>1484.91</v>
      </c>
      <c r="H243" s="329">
        <v>1480.74</v>
      </c>
      <c r="I243" s="329">
        <v>1470.99</v>
      </c>
      <c r="J243" s="329">
        <v>1455.7</v>
      </c>
      <c r="K243" s="329">
        <v>1445.99</v>
      </c>
      <c r="L243" s="329">
        <v>1421.29</v>
      </c>
      <c r="M243" s="329">
        <v>1400.99</v>
      </c>
      <c r="N243" s="329">
        <v>1391.62</v>
      </c>
      <c r="O243" s="329">
        <v>1375.12</v>
      </c>
      <c r="P243" s="329">
        <v>1366.58</v>
      </c>
      <c r="Q243" s="329">
        <v>41.67</v>
      </c>
      <c r="R243" s="329">
        <v>11.8</v>
      </c>
      <c r="S243" s="329">
        <v>4.17</v>
      </c>
    </row>
    <row r="244" spans="1:19" x14ac:dyDescent="0.3">
      <c r="A244" s="333">
        <v>7365</v>
      </c>
      <c r="B244" s="329">
        <v>1658.26</v>
      </c>
      <c r="C244" s="329">
        <v>1564.97</v>
      </c>
      <c r="D244" s="329">
        <v>1554.05</v>
      </c>
      <c r="E244" s="329">
        <v>1539.93</v>
      </c>
      <c r="F244" s="329">
        <v>1515.47</v>
      </c>
      <c r="G244" s="329">
        <v>1505.51</v>
      </c>
      <c r="H244" s="329">
        <v>1501.34</v>
      </c>
      <c r="I244" s="329">
        <v>1491.59</v>
      </c>
      <c r="J244" s="329">
        <v>1476.3</v>
      </c>
      <c r="K244" s="329">
        <v>1466.59</v>
      </c>
      <c r="L244" s="329">
        <v>1441.89</v>
      </c>
      <c r="M244" s="329">
        <v>1421.59</v>
      </c>
      <c r="N244" s="329">
        <v>1412.22</v>
      </c>
      <c r="O244" s="329">
        <v>1395.72</v>
      </c>
      <c r="P244" s="329">
        <v>1387.18</v>
      </c>
      <c r="Q244" s="329">
        <v>41.67</v>
      </c>
      <c r="R244" s="329">
        <v>11.8</v>
      </c>
      <c r="S244" s="329">
        <v>4.17</v>
      </c>
    </row>
    <row r="245" spans="1:19" x14ac:dyDescent="0.3">
      <c r="A245" s="333">
        <v>7445</v>
      </c>
      <c r="B245" s="329">
        <v>1678.86</v>
      </c>
      <c r="C245" s="329">
        <v>1585.57</v>
      </c>
      <c r="D245" s="329">
        <v>1574.65</v>
      </c>
      <c r="E245" s="329">
        <v>1560.53</v>
      </c>
      <c r="F245" s="329">
        <v>1536.07</v>
      </c>
      <c r="G245" s="329">
        <v>1526.11</v>
      </c>
      <c r="H245" s="329">
        <v>1521.94</v>
      </c>
      <c r="I245" s="329">
        <v>1512.19</v>
      </c>
      <c r="J245" s="329">
        <v>1496.9</v>
      </c>
      <c r="K245" s="329">
        <v>1487.19</v>
      </c>
      <c r="L245" s="329">
        <v>1462.49</v>
      </c>
      <c r="M245" s="329">
        <v>1442.19</v>
      </c>
      <c r="N245" s="329">
        <v>1432.82</v>
      </c>
      <c r="O245" s="329">
        <v>1416.32</v>
      </c>
      <c r="P245" s="329">
        <v>1407.78</v>
      </c>
      <c r="Q245" s="329">
        <v>41.67</v>
      </c>
      <c r="R245" s="329">
        <v>11.8</v>
      </c>
      <c r="S245" s="329">
        <v>4.17</v>
      </c>
    </row>
    <row r="246" spans="1:19" x14ac:dyDescent="0.3">
      <c r="A246" s="333">
        <v>7525</v>
      </c>
      <c r="B246" s="329">
        <v>1699.46</v>
      </c>
      <c r="C246" s="329">
        <v>1606.17</v>
      </c>
      <c r="D246" s="329">
        <v>1595.25</v>
      </c>
      <c r="E246" s="329">
        <v>1581.13</v>
      </c>
      <c r="F246" s="329">
        <v>1556.67</v>
      </c>
      <c r="G246" s="329">
        <v>1546.71</v>
      </c>
      <c r="H246" s="329">
        <v>1542.54</v>
      </c>
      <c r="I246" s="329">
        <v>1532.79</v>
      </c>
      <c r="J246" s="329">
        <v>1517.5</v>
      </c>
      <c r="K246" s="329">
        <v>1507.79</v>
      </c>
      <c r="L246" s="329">
        <v>1483.09</v>
      </c>
      <c r="M246" s="329">
        <v>1462.79</v>
      </c>
      <c r="N246" s="329">
        <v>1453.42</v>
      </c>
      <c r="O246" s="329">
        <v>1436.92</v>
      </c>
      <c r="P246" s="329">
        <v>1428.38</v>
      </c>
      <c r="Q246" s="329">
        <v>41.67</v>
      </c>
      <c r="R246" s="329">
        <v>11.8</v>
      </c>
      <c r="S246" s="329">
        <v>4.17</v>
      </c>
    </row>
    <row r="247" spans="1:19" x14ac:dyDescent="0.3">
      <c r="A247" s="333">
        <v>7605</v>
      </c>
      <c r="B247" s="329">
        <v>1720.06</v>
      </c>
      <c r="C247" s="329">
        <v>1626.77</v>
      </c>
      <c r="D247" s="329">
        <v>1615.85</v>
      </c>
      <c r="E247" s="329">
        <v>1601.73</v>
      </c>
      <c r="F247" s="329">
        <v>1577.27</v>
      </c>
      <c r="G247" s="329">
        <v>1567.31</v>
      </c>
      <c r="H247" s="329">
        <v>1563.14</v>
      </c>
      <c r="I247" s="329">
        <v>1553.39</v>
      </c>
      <c r="J247" s="329">
        <v>1538.1</v>
      </c>
      <c r="K247" s="329">
        <v>1528.39</v>
      </c>
      <c r="L247" s="329">
        <v>1503.69</v>
      </c>
      <c r="M247" s="329">
        <v>1483.39</v>
      </c>
      <c r="N247" s="329">
        <v>1474.02</v>
      </c>
      <c r="O247" s="329">
        <v>1457.52</v>
      </c>
      <c r="P247" s="329">
        <v>1448.98</v>
      </c>
      <c r="Q247" s="329">
        <v>41.67</v>
      </c>
      <c r="R247" s="329">
        <v>11.8</v>
      </c>
      <c r="S247" s="329">
        <v>4.17</v>
      </c>
    </row>
  </sheetData>
  <sheetProtection selectLockedCells="1" selectUnlockedCells="1"/>
  <pageMargins left="0.7" right="0.7" top="0.75" bottom="0.75" header="0.51180555555555551" footer="0.51180555555555551"/>
  <pageSetup paperSize="9" firstPageNumber="0" orientation="portrait" horizontalDpi="300" verticalDpi="30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ECBE8-4C1D-41C7-88AF-9D02E46DB44C}">
  <sheetPr codeName="Feuil2"/>
  <dimension ref="A1:M331"/>
  <sheetViews>
    <sheetView zoomScale="120" zoomScaleNormal="120" workbookViewId="0"/>
  </sheetViews>
  <sheetFormatPr baseColWidth="10" defaultColWidth="11" defaultRowHeight="14.4" x14ac:dyDescent="0.3"/>
  <sheetData>
    <row r="1" spans="1:13" x14ac:dyDescent="0.3">
      <c r="A1" s="334" t="s">
        <v>360</v>
      </c>
      <c r="B1" s="331">
        <v>0</v>
      </c>
      <c r="C1" s="331">
        <v>1</v>
      </c>
      <c r="D1" s="331">
        <v>2</v>
      </c>
      <c r="E1" s="331">
        <v>3</v>
      </c>
      <c r="F1" s="331">
        <v>4</v>
      </c>
      <c r="G1" s="331">
        <v>5</v>
      </c>
      <c r="H1" s="331">
        <v>6</v>
      </c>
      <c r="I1" s="331">
        <v>7</v>
      </c>
      <c r="J1" s="331">
        <v>8</v>
      </c>
      <c r="K1" s="331">
        <v>9</v>
      </c>
      <c r="L1" s="331">
        <v>10</v>
      </c>
      <c r="M1" s="163"/>
    </row>
    <row r="2" spans="1:13" x14ac:dyDescent="0.3">
      <c r="A2" s="335">
        <v>0</v>
      </c>
      <c r="B2" s="163">
        <v>0</v>
      </c>
      <c r="C2" s="163">
        <v>0</v>
      </c>
      <c r="D2" s="163"/>
      <c r="E2" s="163"/>
      <c r="F2" s="163"/>
      <c r="G2" s="163"/>
      <c r="H2" s="163"/>
      <c r="I2" s="163"/>
      <c r="J2" s="163"/>
      <c r="K2" s="163"/>
      <c r="L2" s="163"/>
      <c r="M2" s="163"/>
    </row>
    <row r="3" spans="1:13" x14ac:dyDescent="0.3">
      <c r="A3" s="335">
        <v>536</v>
      </c>
      <c r="B3" s="163">
        <v>57.65</v>
      </c>
      <c r="C3" s="163">
        <v>0.05</v>
      </c>
      <c r="D3" s="163"/>
      <c r="E3" s="163"/>
      <c r="F3" s="163"/>
      <c r="G3" s="163"/>
      <c r="H3" s="163"/>
      <c r="I3" s="163"/>
      <c r="J3" s="163"/>
      <c r="K3" s="163"/>
      <c r="L3" s="163"/>
      <c r="M3" s="163"/>
    </row>
    <row r="4" spans="1:13" x14ac:dyDescent="0.3">
      <c r="A4" s="335">
        <v>540</v>
      </c>
      <c r="B4" s="163">
        <v>58.1</v>
      </c>
      <c r="C4" s="163">
        <v>0.5</v>
      </c>
      <c r="D4" s="163"/>
      <c r="E4" s="163"/>
      <c r="F4" s="163"/>
      <c r="G4" s="163"/>
      <c r="H4" s="163"/>
      <c r="I4" s="163"/>
      <c r="J4" s="163"/>
      <c r="K4" s="163"/>
      <c r="L4" s="163"/>
      <c r="M4" s="163"/>
    </row>
    <row r="5" spans="1:13" x14ac:dyDescent="0.3">
      <c r="A5" s="335">
        <v>544</v>
      </c>
      <c r="B5" s="163">
        <v>58.6</v>
      </c>
      <c r="C5" s="163">
        <v>0.95</v>
      </c>
      <c r="D5" s="163"/>
      <c r="E5" s="163"/>
      <c r="F5" s="163"/>
      <c r="G5" s="163"/>
      <c r="H5" s="163"/>
      <c r="I5" s="163"/>
      <c r="J5" s="163"/>
      <c r="K5" s="163"/>
      <c r="L5" s="163"/>
      <c r="M5" s="163"/>
    </row>
    <row r="6" spans="1:13" x14ac:dyDescent="0.3">
      <c r="A6" s="335">
        <v>548</v>
      </c>
      <c r="B6" s="163">
        <v>59.05</v>
      </c>
      <c r="C6" s="163">
        <v>1.45</v>
      </c>
      <c r="D6" s="163"/>
      <c r="E6" s="163"/>
      <c r="F6" s="163"/>
      <c r="G6" s="163"/>
      <c r="H6" s="163"/>
      <c r="I6" s="163"/>
      <c r="J6" s="163"/>
      <c r="K6" s="163"/>
      <c r="L6" s="163"/>
      <c r="M6" s="163"/>
    </row>
    <row r="7" spans="1:13" x14ac:dyDescent="0.3">
      <c r="A7" s="335">
        <v>552</v>
      </c>
      <c r="B7" s="163">
        <v>59.5</v>
      </c>
      <c r="C7" s="163">
        <v>1.9</v>
      </c>
      <c r="D7" s="163"/>
      <c r="E7" s="163"/>
      <c r="F7" s="163"/>
      <c r="G7" s="163"/>
      <c r="H7" s="163"/>
      <c r="I7" s="163"/>
      <c r="J7" s="163"/>
      <c r="K7" s="163"/>
      <c r="L7" s="163"/>
      <c r="M7" s="163"/>
    </row>
    <row r="8" spans="1:13" x14ac:dyDescent="0.3">
      <c r="A8" s="335">
        <v>556</v>
      </c>
      <c r="B8" s="163">
        <v>59.95</v>
      </c>
      <c r="C8" s="163">
        <v>2.35</v>
      </c>
      <c r="D8" s="163"/>
      <c r="E8" s="163"/>
      <c r="F8" s="163"/>
      <c r="G8" s="163"/>
      <c r="H8" s="163"/>
      <c r="I8" s="163"/>
      <c r="J8" s="163"/>
      <c r="K8" s="163"/>
      <c r="L8" s="163"/>
      <c r="M8" s="163"/>
    </row>
    <row r="9" spans="1:13" x14ac:dyDescent="0.3">
      <c r="A9" s="335">
        <v>560</v>
      </c>
      <c r="B9" s="163">
        <v>60.45</v>
      </c>
      <c r="C9" s="163">
        <v>2.85</v>
      </c>
      <c r="D9" s="163"/>
      <c r="E9" s="163"/>
      <c r="F9" s="163"/>
      <c r="G9" s="163"/>
      <c r="H9" s="163"/>
      <c r="I9" s="163"/>
      <c r="J9" s="163"/>
      <c r="K9" s="163"/>
      <c r="L9" s="163"/>
      <c r="M9" s="163"/>
    </row>
    <row r="10" spans="1:13" x14ac:dyDescent="0.3">
      <c r="A10" s="335">
        <v>564</v>
      </c>
      <c r="B10" s="163">
        <v>60.9</v>
      </c>
      <c r="C10" s="163">
        <v>3.3</v>
      </c>
      <c r="D10" s="163"/>
      <c r="E10" s="163"/>
      <c r="F10" s="163"/>
      <c r="G10" s="163"/>
      <c r="H10" s="163"/>
      <c r="I10" s="163"/>
      <c r="J10" s="163"/>
      <c r="K10" s="163"/>
      <c r="L10" s="163"/>
      <c r="M10" s="163"/>
    </row>
    <row r="11" spans="1:13" x14ac:dyDescent="0.3">
      <c r="A11" s="335">
        <v>568</v>
      </c>
      <c r="B11" s="163">
        <v>61.35</v>
      </c>
      <c r="C11" s="163">
        <v>3.75</v>
      </c>
      <c r="D11" s="163"/>
      <c r="E11" s="163"/>
      <c r="F11" s="163"/>
      <c r="G11" s="163"/>
      <c r="H11" s="163"/>
      <c r="I11" s="163"/>
      <c r="J11" s="163"/>
      <c r="K11" s="163"/>
      <c r="L11" s="163"/>
      <c r="M11" s="163"/>
    </row>
    <row r="12" spans="1:13" x14ac:dyDescent="0.3">
      <c r="A12" s="335">
        <v>572</v>
      </c>
      <c r="B12" s="163">
        <v>61.85</v>
      </c>
      <c r="C12" s="163">
        <v>4.25</v>
      </c>
      <c r="D12" s="163"/>
      <c r="E12" s="163"/>
      <c r="F12" s="163"/>
      <c r="G12" s="163"/>
      <c r="H12" s="163"/>
      <c r="I12" s="163"/>
      <c r="J12" s="163"/>
      <c r="K12" s="163"/>
      <c r="L12" s="163"/>
      <c r="M12" s="163"/>
    </row>
    <row r="13" spans="1:13" x14ac:dyDescent="0.3">
      <c r="A13" s="335">
        <v>576</v>
      </c>
      <c r="B13" s="163">
        <v>62.3</v>
      </c>
      <c r="C13" s="163">
        <v>4.7</v>
      </c>
      <c r="D13" s="163"/>
      <c r="E13" s="163"/>
      <c r="F13" s="163"/>
      <c r="G13" s="163"/>
      <c r="H13" s="163"/>
      <c r="I13" s="163"/>
      <c r="J13" s="163"/>
      <c r="K13" s="163"/>
      <c r="L13" s="163"/>
      <c r="M13" s="163"/>
    </row>
    <row r="14" spans="1:13" x14ac:dyDescent="0.3">
      <c r="A14" s="335">
        <v>580</v>
      </c>
      <c r="B14" s="163">
        <v>62.75</v>
      </c>
      <c r="C14" s="163">
        <v>5.15</v>
      </c>
      <c r="D14" s="163"/>
      <c r="E14" s="163"/>
      <c r="F14" s="163"/>
      <c r="G14" s="163"/>
      <c r="H14" s="163"/>
      <c r="I14" s="163"/>
      <c r="J14" s="163"/>
      <c r="K14" s="163"/>
      <c r="L14" s="163"/>
      <c r="M14" s="163"/>
    </row>
    <row r="15" spans="1:13" x14ac:dyDescent="0.3">
      <c r="A15" s="335">
        <v>584</v>
      </c>
      <c r="B15" s="163">
        <v>63.25</v>
      </c>
      <c r="C15" s="163">
        <v>5.65</v>
      </c>
      <c r="D15" s="163">
        <v>0.1</v>
      </c>
      <c r="E15" s="163"/>
      <c r="F15" s="163"/>
      <c r="G15" s="163"/>
      <c r="H15" s="163"/>
      <c r="I15" s="163"/>
      <c r="J15" s="163"/>
      <c r="K15" s="163"/>
      <c r="L15" s="163"/>
      <c r="M15" s="163"/>
    </row>
    <row r="16" spans="1:13" x14ac:dyDescent="0.3">
      <c r="A16" s="335">
        <v>588</v>
      </c>
      <c r="B16" s="163">
        <v>63.7</v>
      </c>
      <c r="C16" s="163">
        <v>6.1</v>
      </c>
      <c r="D16" s="163">
        <v>0.6</v>
      </c>
      <c r="E16" s="163"/>
      <c r="F16" s="163"/>
      <c r="G16" s="163"/>
      <c r="H16" s="163"/>
      <c r="I16" s="163"/>
      <c r="J16" s="163"/>
      <c r="K16" s="163"/>
      <c r="L16" s="163"/>
      <c r="M16" s="163"/>
    </row>
    <row r="17" spans="1:13" x14ac:dyDescent="0.3">
      <c r="A17" s="335">
        <v>592</v>
      </c>
      <c r="B17" s="163">
        <v>64.150000000000006</v>
      </c>
      <c r="C17" s="163">
        <v>6.55</v>
      </c>
      <c r="D17" s="163">
        <v>1.05</v>
      </c>
      <c r="E17" s="163"/>
      <c r="F17" s="163"/>
      <c r="G17" s="163"/>
      <c r="H17" s="163"/>
      <c r="I17" s="163"/>
      <c r="J17" s="163"/>
      <c r="K17" s="163"/>
      <c r="L17" s="163"/>
      <c r="M17" s="163"/>
    </row>
    <row r="18" spans="1:13" x14ac:dyDescent="0.3">
      <c r="A18" s="335">
        <v>596</v>
      </c>
      <c r="B18" s="163">
        <v>64.650000000000006</v>
      </c>
      <c r="C18" s="163">
        <v>7</v>
      </c>
      <c r="D18" s="163">
        <v>1.5</v>
      </c>
      <c r="E18" s="163"/>
      <c r="F18" s="163"/>
      <c r="G18" s="163"/>
      <c r="H18" s="163"/>
      <c r="I18" s="163"/>
      <c r="J18" s="163"/>
      <c r="K18" s="163"/>
      <c r="L18" s="163"/>
      <c r="M18" s="163"/>
    </row>
    <row r="19" spans="1:13" x14ac:dyDescent="0.3">
      <c r="A19" s="335">
        <v>600</v>
      </c>
      <c r="B19" s="163">
        <v>65.099999999999994</v>
      </c>
      <c r="C19" s="163">
        <v>7.5</v>
      </c>
      <c r="D19" s="163">
        <v>2</v>
      </c>
      <c r="E19" s="163"/>
      <c r="F19" s="163"/>
      <c r="G19" s="163"/>
      <c r="H19" s="163"/>
      <c r="I19" s="163"/>
      <c r="J19" s="163"/>
      <c r="K19" s="163"/>
      <c r="L19" s="163"/>
      <c r="M19" s="163"/>
    </row>
    <row r="20" spans="1:13" x14ac:dyDescent="0.3">
      <c r="A20" s="335">
        <v>604</v>
      </c>
      <c r="B20" s="163">
        <v>65.55</v>
      </c>
      <c r="C20" s="163">
        <v>7.95</v>
      </c>
      <c r="D20" s="163">
        <v>2.4500000000000002</v>
      </c>
      <c r="E20" s="163"/>
      <c r="F20" s="163"/>
      <c r="G20" s="163"/>
      <c r="H20" s="163"/>
      <c r="I20" s="163"/>
      <c r="J20" s="163"/>
      <c r="K20" s="163"/>
      <c r="L20" s="163"/>
      <c r="M20" s="163"/>
    </row>
    <row r="21" spans="1:13" x14ac:dyDescent="0.3">
      <c r="A21" s="335">
        <v>608</v>
      </c>
      <c r="B21" s="163">
        <v>66</v>
      </c>
      <c r="C21" s="163">
        <v>8.4</v>
      </c>
      <c r="D21" s="163">
        <v>2.9</v>
      </c>
      <c r="E21" s="163"/>
      <c r="F21" s="163"/>
      <c r="G21" s="163"/>
      <c r="H21" s="163"/>
      <c r="I21" s="163"/>
      <c r="J21" s="163"/>
      <c r="K21" s="163"/>
      <c r="L21" s="163"/>
      <c r="M21" s="163"/>
    </row>
    <row r="22" spans="1:13" x14ac:dyDescent="0.3">
      <c r="A22" s="335">
        <v>612</v>
      </c>
      <c r="B22" s="163">
        <v>66.5</v>
      </c>
      <c r="C22" s="163">
        <v>8.9</v>
      </c>
      <c r="D22" s="163">
        <v>3.4</v>
      </c>
      <c r="E22" s="163"/>
      <c r="F22" s="163"/>
      <c r="G22" s="163"/>
      <c r="H22" s="163"/>
      <c r="I22" s="163"/>
      <c r="J22" s="163"/>
      <c r="K22" s="163"/>
      <c r="L22" s="163"/>
      <c r="M22" s="163"/>
    </row>
    <row r="23" spans="1:13" x14ac:dyDescent="0.3">
      <c r="A23" s="335">
        <v>616</v>
      </c>
      <c r="B23" s="163">
        <v>66.95</v>
      </c>
      <c r="C23" s="163">
        <v>9.35</v>
      </c>
      <c r="D23" s="163">
        <v>3.85</v>
      </c>
      <c r="E23" s="163"/>
      <c r="F23" s="163"/>
      <c r="G23" s="163"/>
      <c r="H23" s="163"/>
      <c r="I23" s="163"/>
      <c r="J23" s="163"/>
      <c r="K23" s="163"/>
      <c r="L23" s="163"/>
      <c r="M23" s="163"/>
    </row>
    <row r="24" spans="1:13" x14ac:dyDescent="0.3">
      <c r="A24" s="335">
        <v>620</v>
      </c>
      <c r="B24" s="163">
        <v>67.400000000000006</v>
      </c>
      <c r="C24" s="163">
        <v>9.8000000000000007</v>
      </c>
      <c r="D24" s="163">
        <v>4.3</v>
      </c>
      <c r="E24" s="163"/>
      <c r="F24" s="163"/>
      <c r="G24" s="163"/>
      <c r="H24" s="163"/>
      <c r="I24" s="163"/>
      <c r="J24" s="163"/>
      <c r="K24" s="163"/>
      <c r="L24" s="163"/>
      <c r="M24" s="163"/>
    </row>
    <row r="25" spans="1:13" x14ac:dyDescent="0.3">
      <c r="A25" s="335">
        <v>624</v>
      </c>
      <c r="B25" s="163">
        <v>67.900000000000006</v>
      </c>
      <c r="C25" s="163">
        <v>10.3</v>
      </c>
      <c r="D25" s="163">
        <v>4.75</v>
      </c>
      <c r="E25" s="163"/>
      <c r="F25" s="163"/>
      <c r="G25" s="163"/>
      <c r="H25" s="163"/>
      <c r="I25" s="163"/>
      <c r="J25" s="163"/>
      <c r="K25" s="163"/>
      <c r="L25" s="163"/>
      <c r="M25" s="163"/>
    </row>
    <row r="26" spans="1:13" x14ac:dyDescent="0.3">
      <c r="A26" s="335">
        <v>628</v>
      </c>
      <c r="B26" s="163">
        <v>68.349999999999994</v>
      </c>
      <c r="C26" s="163">
        <v>10.75</v>
      </c>
      <c r="D26" s="163">
        <v>5.25</v>
      </c>
      <c r="E26" s="163"/>
      <c r="F26" s="163"/>
      <c r="G26" s="163"/>
      <c r="H26" s="163"/>
      <c r="I26" s="163"/>
      <c r="J26" s="163"/>
      <c r="K26" s="163"/>
      <c r="L26" s="163"/>
      <c r="M26" s="163"/>
    </row>
    <row r="27" spans="1:13" x14ac:dyDescent="0.3">
      <c r="A27" s="335">
        <v>632</v>
      </c>
      <c r="B27" s="163">
        <v>68.8</v>
      </c>
      <c r="C27" s="163">
        <v>11.2</v>
      </c>
      <c r="D27" s="163">
        <v>5.7</v>
      </c>
      <c r="E27" s="163"/>
      <c r="F27" s="163"/>
      <c r="G27" s="163"/>
      <c r="H27" s="163"/>
      <c r="I27" s="163"/>
      <c r="J27" s="163"/>
      <c r="K27" s="163"/>
      <c r="L27" s="163"/>
      <c r="M27" s="163"/>
    </row>
    <row r="28" spans="1:13" x14ac:dyDescent="0.3">
      <c r="A28" s="335">
        <v>636</v>
      </c>
      <c r="B28" s="163">
        <v>69.3</v>
      </c>
      <c r="C28" s="163">
        <v>11.65</v>
      </c>
      <c r="D28" s="163">
        <v>6.15</v>
      </c>
      <c r="E28" s="163"/>
      <c r="F28" s="163"/>
      <c r="G28" s="163"/>
      <c r="H28" s="163"/>
      <c r="I28" s="163"/>
      <c r="J28" s="163"/>
      <c r="K28" s="163"/>
      <c r="L28" s="163"/>
      <c r="M28" s="163"/>
    </row>
    <row r="29" spans="1:13" x14ac:dyDescent="0.3">
      <c r="A29" s="335">
        <v>640</v>
      </c>
      <c r="B29" s="163">
        <v>69.75</v>
      </c>
      <c r="C29" s="163">
        <v>12.15</v>
      </c>
      <c r="D29" s="163">
        <v>6.65</v>
      </c>
      <c r="E29" s="163"/>
      <c r="F29" s="163"/>
      <c r="G29" s="163"/>
      <c r="H29" s="163"/>
      <c r="I29" s="163"/>
      <c r="J29" s="163"/>
      <c r="K29" s="163"/>
      <c r="L29" s="163"/>
      <c r="M29" s="163"/>
    </row>
    <row r="30" spans="1:13" x14ac:dyDescent="0.3">
      <c r="A30" s="335">
        <v>644</v>
      </c>
      <c r="B30" s="163">
        <v>70.2</v>
      </c>
      <c r="C30" s="163">
        <v>12.6</v>
      </c>
      <c r="D30" s="163">
        <v>7.1</v>
      </c>
      <c r="E30" s="163"/>
      <c r="F30" s="163"/>
      <c r="G30" s="163"/>
      <c r="H30" s="163"/>
      <c r="I30" s="163"/>
      <c r="J30" s="163"/>
      <c r="K30" s="163"/>
      <c r="L30" s="163"/>
      <c r="M30" s="163"/>
    </row>
    <row r="31" spans="1:13" x14ac:dyDescent="0.3">
      <c r="A31" s="335">
        <v>648</v>
      </c>
      <c r="B31" s="163">
        <v>70.650000000000006</v>
      </c>
      <c r="C31" s="163">
        <v>13.05</v>
      </c>
      <c r="D31" s="163">
        <v>7.55</v>
      </c>
      <c r="E31" s="163"/>
      <c r="F31" s="163"/>
      <c r="G31" s="163"/>
      <c r="H31" s="163"/>
      <c r="I31" s="163"/>
      <c r="J31" s="163"/>
      <c r="K31" s="163"/>
      <c r="L31" s="163"/>
      <c r="M31" s="163"/>
    </row>
    <row r="32" spans="1:13" x14ac:dyDescent="0.3">
      <c r="A32" s="335">
        <v>652</v>
      </c>
      <c r="B32" s="163">
        <v>71.150000000000006</v>
      </c>
      <c r="C32" s="163">
        <v>13.55</v>
      </c>
      <c r="D32" s="163">
        <v>8.0500000000000007</v>
      </c>
      <c r="E32" s="163"/>
      <c r="F32" s="163"/>
      <c r="G32" s="163"/>
      <c r="H32" s="163"/>
      <c r="I32" s="163"/>
      <c r="J32" s="163"/>
      <c r="K32" s="163"/>
      <c r="L32" s="163"/>
      <c r="M32" s="163"/>
    </row>
    <row r="33" spans="1:13" x14ac:dyDescent="0.3">
      <c r="A33" s="335">
        <v>656</v>
      </c>
      <c r="B33" s="163">
        <v>71.599999999999994</v>
      </c>
      <c r="C33" s="163">
        <v>14</v>
      </c>
      <c r="D33" s="163">
        <v>8.5</v>
      </c>
      <c r="E33" s="163"/>
      <c r="F33" s="163"/>
      <c r="G33" s="163"/>
      <c r="H33" s="163"/>
      <c r="I33" s="163"/>
      <c r="J33" s="163"/>
      <c r="K33" s="163"/>
      <c r="L33" s="163"/>
      <c r="M33" s="163"/>
    </row>
    <row r="34" spans="1:13" x14ac:dyDescent="0.3">
      <c r="A34" s="335">
        <v>660</v>
      </c>
      <c r="B34" s="163">
        <v>72.05</v>
      </c>
      <c r="C34" s="163">
        <v>14.45</v>
      </c>
      <c r="D34" s="163">
        <v>8.9499999999999993</v>
      </c>
      <c r="E34" s="163"/>
      <c r="F34" s="163"/>
      <c r="G34" s="163"/>
      <c r="H34" s="163"/>
      <c r="I34" s="163"/>
      <c r="J34" s="163"/>
      <c r="K34" s="163"/>
      <c r="L34" s="163"/>
      <c r="M34" s="163"/>
    </row>
    <row r="35" spans="1:13" x14ac:dyDescent="0.3">
      <c r="A35" s="335">
        <v>664</v>
      </c>
      <c r="B35" s="163">
        <v>72.55</v>
      </c>
      <c r="C35" s="163">
        <v>14.95</v>
      </c>
      <c r="D35" s="163">
        <v>9.4</v>
      </c>
      <c r="E35" s="163"/>
      <c r="F35" s="163"/>
      <c r="G35" s="163"/>
      <c r="H35" s="163"/>
      <c r="I35" s="163"/>
      <c r="J35" s="163"/>
      <c r="K35" s="163"/>
      <c r="L35" s="163"/>
      <c r="M35" s="163"/>
    </row>
    <row r="36" spans="1:13" x14ac:dyDescent="0.3">
      <c r="A36" s="335">
        <v>668</v>
      </c>
      <c r="B36" s="163">
        <v>73</v>
      </c>
      <c r="C36" s="163">
        <v>15.4</v>
      </c>
      <c r="D36" s="163">
        <v>9.9</v>
      </c>
      <c r="E36" s="163"/>
      <c r="F36" s="163"/>
      <c r="G36" s="163"/>
      <c r="H36" s="163"/>
      <c r="I36" s="163"/>
      <c r="J36" s="163"/>
      <c r="K36" s="163"/>
      <c r="L36" s="163"/>
      <c r="M36" s="163"/>
    </row>
    <row r="37" spans="1:13" x14ac:dyDescent="0.3">
      <c r="A37" s="335">
        <v>672</v>
      </c>
      <c r="B37" s="163">
        <v>73.45</v>
      </c>
      <c r="C37" s="163">
        <v>15.85</v>
      </c>
      <c r="D37" s="163">
        <v>10.35</v>
      </c>
      <c r="E37" s="163"/>
      <c r="F37" s="163"/>
      <c r="G37" s="163"/>
      <c r="H37" s="163"/>
      <c r="I37" s="163"/>
      <c r="J37" s="163"/>
      <c r="K37" s="163"/>
      <c r="L37" s="163"/>
      <c r="M37" s="163"/>
    </row>
    <row r="38" spans="1:13" x14ac:dyDescent="0.3">
      <c r="A38" s="335">
        <v>676</v>
      </c>
      <c r="B38" s="163">
        <v>73.95</v>
      </c>
      <c r="C38" s="163">
        <v>16.3</v>
      </c>
      <c r="D38" s="163">
        <v>10.8</v>
      </c>
      <c r="E38" s="163"/>
      <c r="F38" s="163"/>
      <c r="G38" s="163"/>
      <c r="H38" s="163"/>
      <c r="I38" s="163"/>
      <c r="J38" s="163"/>
      <c r="K38" s="163"/>
      <c r="L38" s="163"/>
      <c r="M38" s="163"/>
    </row>
    <row r="39" spans="1:13" x14ac:dyDescent="0.3">
      <c r="A39" s="335">
        <v>680</v>
      </c>
      <c r="B39" s="163">
        <v>74.400000000000006</v>
      </c>
      <c r="C39" s="163">
        <v>16.8</v>
      </c>
      <c r="D39" s="163">
        <v>11.3</v>
      </c>
      <c r="E39" s="163">
        <v>0.3</v>
      </c>
      <c r="F39" s="163"/>
      <c r="G39" s="163"/>
      <c r="H39" s="163"/>
      <c r="I39" s="163"/>
      <c r="J39" s="163"/>
      <c r="K39" s="163"/>
      <c r="L39" s="163"/>
      <c r="M39" s="163"/>
    </row>
    <row r="40" spans="1:13" x14ac:dyDescent="0.3">
      <c r="A40" s="335">
        <v>684</v>
      </c>
      <c r="B40" s="163">
        <v>74.849999999999994</v>
      </c>
      <c r="C40" s="163">
        <v>17.25</v>
      </c>
      <c r="D40" s="163">
        <v>11.75</v>
      </c>
      <c r="E40" s="163">
        <v>0.75</v>
      </c>
      <c r="F40" s="163"/>
      <c r="G40" s="163"/>
      <c r="H40" s="163"/>
      <c r="I40" s="163"/>
      <c r="J40" s="163"/>
      <c r="K40" s="163"/>
      <c r="L40" s="163"/>
      <c r="M40" s="163"/>
    </row>
    <row r="41" spans="1:13" x14ac:dyDescent="0.3">
      <c r="A41" s="335">
        <v>688</v>
      </c>
      <c r="B41" s="163">
        <v>75.3</v>
      </c>
      <c r="C41" s="163">
        <v>17.7</v>
      </c>
      <c r="D41" s="163">
        <v>12.2</v>
      </c>
      <c r="E41" s="163">
        <v>1.2</v>
      </c>
      <c r="F41" s="163"/>
      <c r="G41" s="163"/>
      <c r="H41" s="163"/>
      <c r="I41" s="163"/>
      <c r="J41" s="163"/>
      <c r="K41" s="163"/>
      <c r="L41" s="163"/>
      <c r="M41" s="163"/>
    </row>
    <row r="42" spans="1:13" x14ac:dyDescent="0.3">
      <c r="A42" s="335">
        <v>692</v>
      </c>
      <c r="B42" s="163">
        <v>75.8</v>
      </c>
      <c r="C42" s="163">
        <v>18.2</v>
      </c>
      <c r="D42" s="163">
        <v>12.7</v>
      </c>
      <c r="E42" s="163">
        <v>1.65</v>
      </c>
      <c r="F42" s="163"/>
      <c r="G42" s="163"/>
      <c r="H42" s="163"/>
      <c r="I42" s="163"/>
      <c r="J42" s="163"/>
      <c r="K42" s="163"/>
      <c r="L42" s="163"/>
      <c r="M42" s="163"/>
    </row>
    <row r="43" spans="1:13" x14ac:dyDescent="0.3">
      <c r="A43" s="335">
        <v>696</v>
      </c>
      <c r="B43" s="163">
        <v>76.25</v>
      </c>
      <c r="C43" s="163">
        <v>18.649999999999999</v>
      </c>
      <c r="D43" s="163">
        <v>13.15</v>
      </c>
      <c r="E43" s="163">
        <v>2.15</v>
      </c>
      <c r="F43" s="163"/>
      <c r="G43" s="163"/>
      <c r="H43" s="163"/>
      <c r="I43" s="163"/>
      <c r="J43" s="163"/>
      <c r="K43" s="163"/>
      <c r="L43" s="163"/>
      <c r="M43" s="163"/>
    </row>
    <row r="44" spans="1:13" x14ac:dyDescent="0.3">
      <c r="A44" s="335">
        <v>700</v>
      </c>
      <c r="B44" s="163">
        <v>76.7</v>
      </c>
      <c r="C44" s="163">
        <v>19.100000000000001</v>
      </c>
      <c r="D44" s="163">
        <v>13.6</v>
      </c>
      <c r="E44" s="163">
        <v>2.6</v>
      </c>
      <c r="F44" s="163"/>
      <c r="G44" s="163"/>
      <c r="H44" s="163"/>
      <c r="I44" s="163"/>
      <c r="J44" s="163"/>
      <c r="K44" s="163"/>
      <c r="L44" s="163"/>
      <c r="M44" s="163"/>
    </row>
    <row r="45" spans="1:13" x14ac:dyDescent="0.3">
      <c r="A45" s="335">
        <v>704</v>
      </c>
      <c r="B45" s="163">
        <v>77.2</v>
      </c>
      <c r="C45" s="163">
        <v>19.600000000000001</v>
      </c>
      <c r="D45" s="163">
        <v>14.05</v>
      </c>
      <c r="E45" s="163">
        <v>3.05</v>
      </c>
      <c r="F45" s="163"/>
      <c r="G45" s="163"/>
      <c r="H45" s="163"/>
      <c r="I45" s="163"/>
      <c r="J45" s="163"/>
      <c r="K45" s="163"/>
      <c r="L45" s="163"/>
      <c r="M45" s="163"/>
    </row>
    <row r="46" spans="1:13" x14ac:dyDescent="0.3">
      <c r="A46" s="335">
        <v>708</v>
      </c>
      <c r="B46" s="163">
        <v>77.650000000000006</v>
      </c>
      <c r="C46" s="163">
        <v>20.05</v>
      </c>
      <c r="D46" s="163">
        <v>14.55</v>
      </c>
      <c r="E46" s="163">
        <v>3.55</v>
      </c>
      <c r="F46" s="163"/>
      <c r="G46" s="163"/>
      <c r="H46" s="163"/>
      <c r="I46" s="163"/>
      <c r="J46" s="163"/>
      <c r="K46" s="163"/>
      <c r="L46" s="163"/>
      <c r="M46" s="163"/>
    </row>
    <row r="47" spans="1:13" x14ac:dyDescent="0.3">
      <c r="A47" s="335">
        <v>712</v>
      </c>
      <c r="B47" s="163">
        <v>78.099999999999994</v>
      </c>
      <c r="C47" s="163">
        <v>20.5</v>
      </c>
      <c r="D47" s="163">
        <v>15</v>
      </c>
      <c r="E47" s="163">
        <v>4</v>
      </c>
      <c r="F47" s="163"/>
      <c r="G47" s="163"/>
      <c r="H47" s="163"/>
      <c r="I47" s="163"/>
      <c r="J47" s="163"/>
      <c r="K47" s="163"/>
      <c r="L47" s="163"/>
      <c r="M47" s="163"/>
    </row>
    <row r="48" spans="1:13" x14ac:dyDescent="0.3">
      <c r="A48" s="335">
        <v>716</v>
      </c>
      <c r="B48" s="163">
        <v>78.599999999999994</v>
      </c>
      <c r="C48" s="163">
        <v>20.95</v>
      </c>
      <c r="D48" s="163">
        <v>15.45</v>
      </c>
      <c r="E48" s="163">
        <v>4.45</v>
      </c>
      <c r="F48" s="163"/>
      <c r="G48" s="163"/>
      <c r="H48" s="163"/>
      <c r="I48" s="163"/>
      <c r="J48" s="163"/>
      <c r="K48" s="163"/>
      <c r="L48" s="163"/>
      <c r="M48" s="163"/>
    </row>
    <row r="49" spans="1:13" x14ac:dyDescent="0.3">
      <c r="A49" s="335">
        <v>720</v>
      </c>
      <c r="B49" s="163">
        <v>79.05</v>
      </c>
      <c r="C49" s="163">
        <v>21.45</v>
      </c>
      <c r="D49" s="163">
        <v>15.95</v>
      </c>
      <c r="E49" s="163">
        <v>4.95</v>
      </c>
      <c r="F49" s="163"/>
      <c r="G49" s="163"/>
      <c r="H49" s="163"/>
      <c r="I49" s="163"/>
      <c r="J49" s="163"/>
      <c r="K49" s="163"/>
      <c r="L49" s="163"/>
      <c r="M49" s="163"/>
    </row>
    <row r="50" spans="1:13" x14ac:dyDescent="0.3">
      <c r="A50" s="335">
        <v>724</v>
      </c>
      <c r="B50" s="163">
        <v>79.5</v>
      </c>
      <c r="C50" s="163">
        <v>21.9</v>
      </c>
      <c r="D50" s="163">
        <v>16.399999999999999</v>
      </c>
      <c r="E50" s="163">
        <v>5.4</v>
      </c>
      <c r="F50" s="163"/>
      <c r="G50" s="163"/>
      <c r="H50" s="163"/>
      <c r="I50" s="163"/>
      <c r="J50" s="163"/>
      <c r="K50" s="163"/>
      <c r="L50" s="163"/>
      <c r="M50" s="163"/>
    </row>
    <row r="51" spans="1:13" x14ac:dyDescent="0.3">
      <c r="A51" s="335">
        <v>728</v>
      </c>
      <c r="B51" s="163">
        <v>79.95</v>
      </c>
      <c r="C51" s="163">
        <v>22.35</v>
      </c>
      <c r="D51" s="163">
        <v>16.850000000000001</v>
      </c>
      <c r="E51" s="163">
        <v>5.85</v>
      </c>
      <c r="F51" s="163"/>
      <c r="G51" s="163"/>
      <c r="H51" s="163"/>
      <c r="I51" s="163"/>
      <c r="J51" s="163"/>
      <c r="K51" s="163"/>
      <c r="L51" s="163"/>
      <c r="M51" s="163"/>
    </row>
    <row r="52" spans="1:13" x14ac:dyDescent="0.3">
      <c r="A52" s="335">
        <v>732</v>
      </c>
      <c r="B52" s="163">
        <v>80.45</v>
      </c>
      <c r="C52" s="163">
        <v>22.85</v>
      </c>
      <c r="D52" s="163">
        <v>17.350000000000001</v>
      </c>
      <c r="E52" s="163">
        <v>6.3</v>
      </c>
      <c r="F52" s="163"/>
      <c r="G52" s="163"/>
      <c r="H52" s="163"/>
      <c r="I52" s="163"/>
      <c r="J52" s="163"/>
      <c r="K52" s="163"/>
      <c r="L52" s="163"/>
      <c r="M52" s="163"/>
    </row>
    <row r="53" spans="1:13" x14ac:dyDescent="0.3">
      <c r="A53" s="335">
        <v>736</v>
      </c>
      <c r="B53" s="163">
        <v>80.900000000000006</v>
      </c>
      <c r="C53" s="163">
        <v>23.3</v>
      </c>
      <c r="D53" s="163">
        <v>17.8</v>
      </c>
      <c r="E53" s="163">
        <v>6.8</v>
      </c>
      <c r="F53" s="163"/>
      <c r="G53" s="163"/>
      <c r="H53" s="163"/>
      <c r="I53" s="163"/>
      <c r="J53" s="163"/>
      <c r="K53" s="163"/>
      <c r="L53" s="163"/>
      <c r="M53" s="163"/>
    </row>
    <row r="54" spans="1:13" x14ac:dyDescent="0.3">
      <c r="A54" s="335">
        <v>740</v>
      </c>
      <c r="B54" s="163">
        <v>81.349999999999994</v>
      </c>
      <c r="C54" s="163">
        <v>23.75</v>
      </c>
      <c r="D54" s="163">
        <v>18.25</v>
      </c>
      <c r="E54" s="163">
        <v>7.25</v>
      </c>
      <c r="F54" s="163"/>
      <c r="G54" s="163"/>
      <c r="H54" s="163"/>
      <c r="I54" s="163"/>
      <c r="J54" s="163"/>
      <c r="K54" s="163"/>
      <c r="L54" s="163"/>
      <c r="M54" s="163"/>
    </row>
    <row r="55" spans="1:13" x14ac:dyDescent="0.3">
      <c r="A55" s="335">
        <v>744</v>
      </c>
      <c r="B55" s="163">
        <v>81.849999999999994</v>
      </c>
      <c r="C55" s="163">
        <v>24.25</v>
      </c>
      <c r="D55" s="163">
        <v>18.7</v>
      </c>
      <c r="E55" s="163">
        <v>7.7</v>
      </c>
      <c r="F55" s="163"/>
      <c r="G55" s="163"/>
      <c r="H55" s="163"/>
      <c r="I55" s="163"/>
      <c r="J55" s="163"/>
      <c r="K55" s="163"/>
      <c r="L55" s="163"/>
      <c r="M55" s="163"/>
    </row>
    <row r="56" spans="1:13" x14ac:dyDescent="0.3">
      <c r="A56" s="335">
        <v>748</v>
      </c>
      <c r="B56" s="163">
        <v>82.3</v>
      </c>
      <c r="C56" s="163">
        <v>24.7</v>
      </c>
      <c r="D56" s="163">
        <v>19.2</v>
      </c>
      <c r="E56" s="163">
        <v>8.1999999999999993</v>
      </c>
      <c r="F56" s="163"/>
      <c r="G56" s="163"/>
      <c r="H56" s="163"/>
      <c r="I56" s="163"/>
      <c r="J56" s="163"/>
      <c r="K56" s="163"/>
      <c r="L56" s="163"/>
      <c r="M56" s="163"/>
    </row>
    <row r="57" spans="1:13" x14ac:dyDescent="0.3">
      <c r="A57" s="335">
        <v>752</v>
      </c>
      <c r="B57" s="163">
        <v>83</v>
      </c>
      <c r="C57" s="163">
        <v>25.4</v>
      </c>
      <c r="D57" s="163">
        <v>19.899999999999999</v>
      </c>
      <c r="E57" s="163">
        <v>8.9</v>
      </c>
      <c r="F57" s="163"/>
      <c r="G57" s="163"/>
      <c r="H57" s="163"/>
      <c r="I57" s="163"/>
      <c r="J57" s="163"/>
      <c r="K57" s="163"/>
      <c r="L57" s="163"/>
      <c r="M57" s="163"/>
    </row>
    <row r="58" spans="1:13" x14ac:dyDescent="0.3">
      <c r="A58" s="335">
        <v>760</v>
      </c>
      <c r="B58" s="163">
        <v>83.9</v>
      </c>
      <c r="C58" s="163">
        <v>26.3</v>
      </c>
      <c r="D58" s="163">
        <v>20.8</v>
      </c>
      <c r="E58" s="163">
        <v>9.8000000000000007</v>
      </c>
      <c r="F58" s="163"/>
      <c r="G58" s="163"/>
      <c r="H58" s="163"/>
      <c r="I58" s="163"/>
      <c r="J58" s="163"/>
      <c r="K58" s="163"/>
      <c r="L58" s="163"/>
      <c r="M58" s="163"/>
    </row>
    <row r="59" spans="1:13" x14ac:dyDescent="0.3">
      <c r="A59" s="335">
        <v>768</v>
      </c>
      <c r="B59" s="163">
        <v>84.85</v>
      </c>
      <c r="C59" s="163">
        <v>27.25</v>
      </c>
      <c r="D59" s="163">
        <v>21.75</v>
      </c>
      <c r="E59" s="163">
        <v>10.75</v>
      </c>
      <c r="F59" s="163"/>
      <c r="G59" s="163"/>
      <c r="H59" s="163"/>
      <c r="I59" s="163"/>
      <c r="J59" s="163"/>
      <c r="K59" s="163"/>
      <c r="L59" s="163"/>
      <c r="M59" s="163"/>
    </row>
    <row r="60" spans="1:13" x14ac:dyDescent="0.3">
      <c r="A60" s="335">
        <v>776</v>
      </c>
      <c r="B60" s="163">
        <v>85.8</v>
      </c>
      <c r="C60" s="163">
        <v>28.2</v>
      </c>
      <c r="D60" s="163">
        <v>22.7</v>
      </c>
      <c r="E60" s="163">
        <v>11.65</v>
      </c>
      <c r="F60" s="163">
        <v>0.65</v>
      </c>
      <c r="G60" s="163"/>
      <c r="H60" s="163"/>
      <c r="I60" s="163"/>
      <c r="J60" s="163"/>
      <c r="K60" s="163"/>
      <c r="L60" s="163"/>
      <c r="M60" s="163"/>
    </row>
    <row r="61" spans="1:13" x14ac:dyDescent="0.3">
      <c r="A61" s="335">
        <v>784</v>
      </c>
      <c r="B61" s="163">
        <v>86.7</v>
      </c>
      <c r="C61" s="163">
        <v>29.1</v>
      </c>
      <c r="D61" s="163">
        <v>23.6</v>
      </c>
      <c r="E61" s="163">
        <v>12.6</v>
      </c>
      <c r="F61" s="163">
        <v>1.6</v>
      </c>
      <c r="G61" s="163"/>
      <c r="H61" s="163"/>
      <c r="I61" s="163"/>
      <c r="J61" s="163"/>
      <c r="K61" s="163"/>
      <c r="L61" s="163"/>
      <c r="M61" s="163"/>
    </row>
    <row r="62" spans="1:13" x14ac:dyDescent="0.3">
      <c r="A62" s="335">
        <v>792</v>
      </c>
      <c r="B62" s="163">
        <v>87.65</v>
      </c>
      <c r="C62" s="163">
        <v>30.05</v>
      </c>
      <c r="D62" s="163">
        <v>24.55</v>
      </c>
      <c r="E62" s="163">
        <v>13.55</v>
      </c>
      <c r="F62" s="163">
        <v>2.5</v>
      </c>
      <c r="G62" s="163"/>
      <c r="H62" s="163"/>
      <c r="I62" s="163"/>
      <c r="J62" s="163"/>
      <c r="K62" s="163"/>
      <c r="L62" s="163"/>
      <c r="M62" s="163"/>
    </row>
    <row r="63" spans="1:13" x14ac:dyDescent="0.3">
      <c r="A63" s="335">
        <v>800</v>
      </c>
      <c r="B63" s="163">
        <v>88.55</v>
      </c>
      <c r="C63" s="163">
        <v>30.95</v>
      </c>
      <c r="D63" s="163">
        <v>25.45</v>
      </c>
      <c r="E63" s="163">
        <v>14.45</v>
      </c>
      <c r="F63" s="163">
        <v>3.45</v>
      </c>
      <c r="G63" s="163"/>
      <c r="H63" s="163"/>
      <c r="I63" s="163"/>
      <c r="J63" s="163"/>
      <c r="K63" s="163"/>
      <c r="L63" s="163"/>
      <c r="M63" s="163"/>
    </row>
    <row r="64" spans="1:13" x14ac:dyDescent="0.3">
      <c r="A64" s="335">
        <v>808</v>
      </c>
      <c r="B64" s="163">
        <v>89.5</v>
      </c>
      <c r="C64" s="163">
        <v>31.9</v>
      </c>
      <c r="D64" s="163">
        <v>26.4</v>
      </c>
      <c r="E64" s="163">
        <v>15.4</v>
      </c>
      <c r="F64" s="163">
        <v>4.4000000000000004</v>
      </c>
      <c r="G64" s="163"/>
      <c r="H64" s="163"/>
      <c r="I64" s="163"/>
      <c r="J64" s="163"/>
      <c r="K64" s="163"/>
      <c r="L64" s="163"/>
      <c r="M64" s="163"/>
    </row>
    <row r="65" spans="1:13" x14ac:dyDescent="0.3">
      <c r="A65" s="335">
        <v>816</v>
      </c>
      <c r="B65" s="163">
        <v>90.45</v>
      </c>
      <c r="C65" s="163">
        <v>32.85</v>
      </c>
      <c r="D65" s="163">
        <v>27.35</v>
      </c>
      <c r="E65" s="163">
        <v>16.3</v>
      </c>
      <c r="F65" s="163">
        <v>5.3</v>
      </c>
      <c r="G65" s="163"/>
      <c r="H65" s="163"/>
      <c r="I65" s="163"/>
      <c r="J65" s="163"/>
      <c r="K65" s="163"/>
      <c r="L65" s="163"/>
      <c r="M65" s="163"/>
    </row>
    <row r="66" spans="1:13" x14ac:dyDescent="0.3">
      <c r="A66" s="335">
        <v>824</v>
      </c>
      <c r="B66" s="163">
        <v>91.35</v>
      </c>
      <c r="C66" s="163">
        <v>33.75</v>
      </c>
      <c r="D66" s="163">
        <v>28.25</v>
      </c>
      <c r="E66" s="163">
        <v>17.25</v>
      </c>
      <c r="F66" s="163">
        <v>6.25</v>
      </c>
      <c r="G66" s="163"/>
      <c r="H66" s="163"/>
      <c r="I66" s="163"/>
      <c r="J66" s="163"/>
      <c r="K66" s="163"/>
      <c r="L66" s="163"/>
      <c r="M66" s="163"/>
    </row>
    <row r="67" spans="1:13" x14ac:dyDescent="0.3">
      <c r="A67" s="335">
        <v>832</v>
      </c>
      <c r="B67" s="163">
        <v>92.3</v>
      </c>
      <c r="C67" s="163">
        <v>34.700000000000003</v>
      </c>
      <c r="D67" s="163">
        <v>29.2</v>
      </c>
      <c r="E67" s="163">
        <v>18.2</v>
      </c>
      <c r="F67" s="163">
        <v>7.15</v>
      </c>
      <c r="G67" s="163"/>
      <c r="H67" s="163"/>
      <c r="I67" s="163"/>
      <c r="J67" s="163"/>
      <c r="K67" s="163"/>
      <c r="L67" s="163"/>
      <c r="M67" s="163"/>
    </row>
    <row r="68" spans="1:13" x14ac:dyDescent="0.3">
      <c r="A68" s="335">
        <v>840</v>
      </c>
      <c r="B68" s="163">
        <v>93.2</v>
      </c>
      <c r="C68" s="163">
        <v>35.6</v>
      </c>
      <c r="D68" s="163">
        <v>30.1</v>
      </c>
      <c r="E68" s="163">
        <v>19.100000000000001</v>
      </c>
      <c r="F68" s="163">
        <v>8.1</v>
      </c>
      <c r="G68" s="163"/>
      <c r="H68" s="163"/>
      <c r="I68" s="163"/>
      <c r="J68" s="163"/>
      <c r="K68" s="163"/>
      <c r="L68" s="163"/>
      <c r="M68" s="163"/>
    </row>
    <row r="69" spans="1:13" x14ac:dyDescent="0.3">
      <c r="A69" s="335">
        <v>848</v>
      </c>
      <c r="B69" s="163">
        <v>94.15</v>
      </c>
      <c r="C69" s="163">
        <v>36.549999999999997</v>
      </c>
      <c r="D69" s="163">
        <v>31.05</v>
      </c>
      <c r="E69" s="163">
        <v>20.05</v>
      </c>
      <c r="F69" s="163">
        <v>9.0500000000000007</v>
      </c>
      <c r="G69" s="163"/>
      <c r="H69" s="163"/>
      <c r="I69" s="163"/>
      <c r="J69" s="163"/>
      <c r="K69" s="163"/>
      <c r="L69" s="163"/>
      <c r="M69" s="163"/>
    </row>
    <row r="70" spans="1:13" x14ac:dyDescent="0.3">
      <c r="A70" s="335">
        <v>856</v>
      </c>
      <c r="B70" s="163">
        <v>95.1</v>
      </c>
      <c r="C70" s="163">
        <v>37.5</v>
      </c>
      <c r="D70" s="163">
        <v>32</v>
      </c>
      <c r="E70" s="163">
        <v>20.95</v>
      </c>
      <c r="F70" s="163">
        <v>9.9499999999999993</v>
      </c>
      <c r="G70" s="163"/>
      <c r="H70" s="163"/>
      <c r="I70" s="163"/>
      <c r="J70" s="163"/>
      <c r="K70" s="163"/>
      <c r="L70" s="163"/>
      <c r="M70" s="163"/>
    </row>
    <row r="71" spans="1:13" x14ac:dyDescent="0.3">
      <c r="A71" s="335">
        <v>864</v>
      </c>
      <c r="B71" s="163">
        <v>96</v>
      </c>
      <c r="C71" s="163">
        <v>38.4</v>
      </c>
      <c r="D71" s="163">
        <v>32.9</v>
      </c>
      <c r="E71" s="163">
        <v>21.9</v>
      </c>
      <c r="F71" s="163">
        <v>10.9</v>
      </c>
      <c r="G71" s="163"/>
      <c r="H71" s="163"/>
      <c r="I71" s="163"/>
      <c r="J71" s="163"/>
      <c r="K71" s="163"/>
      <c r="L71" s="163"/>
      <c r="M71" s="163"/>
    </row>
    <row r="72" spans="1:13" x14ac:dyDescent="0.3">
      <c r="A72" s="335">
        <v>872</v>
      </c>
      <c r="B72" s="163">
        <v>96.95</v>
      </c>
      <c r="C72" s="163">
        <v>39.35</v>
      </c>
      <c r="D72" s="163">
        <v>33.85</v>
      </c>
      <c r="E72" s="163">
        <v>22.85</v>
      </c>
      <c r="F72" s="163">
        <v>11.8</v>
      </c>
      <c r="G72" s="163">
        <v>0.8</v>
      </c>
      <c r="H72" s="163"/>
      <c r="I72" s="163"/>
      <c r="J72" s="163"/>
      <c r="K72" s="163"/>
      <c r="L72" s="163"/>
      <c r="M72" s="163"/>
    </row>
    <row r="73" spans="1:13" x14ac:dyDescent="0.3">
      <c r="A73" s="335">
        <v>880</v>
      </c>
      <c r="B73" s="163">
        <v>97.85</v>
      </c>
      <c r="C73" s="163">
        <v>40.25</v>
      </c>
      <c r="D73" s="163">
        <v>34.75</v>
      </c>
      <c r="E73" s="163">
        <v>23.75</v>
      </c>
      <c r="F73" s="163">
        <v>12.75</v>
      </c>
      <c r="G73" s="163">
        <v>1.75</v>
      </c>
      <c r="H73" s="163"/>
      <c r="I73" s="163"/>
      <c r="J73" s="163"/>
      <c r="K73" s="163"/>
      <c r="L73" s="163"/>
      <c r="M73" s="163"/>
    </row>
    <row r="74" spans="1:13" x14ac:dyDescent="0.3">
      <c r="A74" s="335">
        <v>888</v>
      </c>
      <c r="B74" s="163">
        <v>98.8</v>
      </c>
      <c r="C74" s="163">
        <v>41.2</v>
      </c>
      <c r="D74" s="163">
        <v>35.700000000000003</v>
      </c>
      <c r="E74" s="163">
        <v>24.7</v>
      </c>
      <c r="F74" s="163">
        <v>13.7</v>
      </c>
      <c r="G74" s="163">
        <v>2.7</v>
      </c>
      <c r="H74" s="163"/>
      <c r="I74" s="163"/>
      <c r="J74" s="163"/>
      <c r="K74" s="163"/>
      <c r="L74" s="163"/>
      <c r="M74" s="163"/>
    </row>
    <row r="75" spans="1:13" x14ac:dyDescent="0.3">
      <c r="A75" s="335">
        <v>896</v>
      </c>
      <c r="B75" s="163">
        <v>99.75</v>
      </c>
      <c r="C75" s="163">
        <v>42.15</v>
      </c>
      <c r="D75" s="163">
        <v>36.65</v>
      </c>
      <c r="E75" s="163">
        <v>25.6</v>
      </c>
      <c r="F75" s="163">
        <v>14.6</v>
      </c>
      <c r="G75" s="163">
        <v>3.6</v>
      </c>
      <c r="H75" s="163"/>
      <c r="I75" s="163"/>
      <c r="J75" s="163"/>
      <c r="K75" s="163"/>
      <c r="L75" s="163"/>
      <c r="M75" s="163"/>
    </row>
    <row r="76" spans="1:13" x14ac:dyDescent="0.3">
      <c r="A76" s="335">
        <v>904</v>
      </c>
      <c r="B76" s="163">
        <v>100.65</v>
      </c>
      <c r="C76" s="163">
        <v>43.05</v>
      </c>
      <c r="D76" s="163">
        <v>37.549999999999997</v>
      </c>
      <c r="E76" s="163">
        <v>26.55</v>
      </c>
      <c r="F76" s="163">
        <v>15.55</v>
      </c>
      <c r="G76" s="163">
        <v>4.55</v>
      </c>
      <c r="H76" s="163"/>
      <c r="I76" s="163"/>
      <c r="J76" s="163"/>
      <c r="K76" s="163"/>
      <c r="L76" s="163"/>
      <c r="M76" s="163"/>
    </row>
    <row r="77" spans="1:13" x14ac:dyDescent="0.3">
      <c r="A77" s="335">
        <v>912</v>
      </c>
      <c r="B77" s="163">
        <v>101.6</v>
      </c>
      <c r="C77" s="163">
        <v>44</v>
      </c>
      <c r="D77" s="163">
        <v>38.5</v>
      </c>
      <c r="E77" s="163">
        <v>27.5</v>
      </c>
      <c r="F77" s="163">
        <v>16.45</v>
      </c>
      <c r="G77" s="163">
        <v>5.45</v>
      </c>
      <c r="H77" s="163"/>
      <c r="I77" s="163"/>
      <c r="J77" s="163"/>
      <c r="K77" s="163"/>
      <c r="L77" s="163"/>
      <c r="M77" s="163"/>
    </row>
    <row r="78" spans="1:13" x14ac:dyDescent="0.3">
      <c r="A78" s="335">
        <v>920</v>
      </c>
      <c r="B78" s="163">
        <v>102.55</v>
      </c>
      <c r="C78" s="163">
        <v>44.9</v>
      </c>
      <c r="D78" s="163">
        <v>39.4</v>
      </c>
      <c r="E78" s="163">
        <v>28.4</v>
      </c>
      <c r="F78" s="163">
        <v>17.399999999999999</v>
      </c>
      <c r="G78" s="163">
        <v>6.4</v>
      </c>
      <c r="H78" s="163"/>
      <c r="I78" s="163"/>
      <c r="J78" s="163"/>
      <c r="K78" s="163"/>
      <c r="L78" s="163"/>
      <c r="M78" s="163"/>
    </row>
    <row r="79" spans="1:13" x14ac:dyDescent="0.3">
      <c r="A79" s="335">
        <v>928</v>
      </c>
      <c r="B79" s="163">
        <v>103.45</v>
      </c>
      <c r="C79" s="163">
        <v>45.85</v>
      </c>
      <c r="D79" s="163">
        <v>40.35</v>
      </c>
      <c r="E79" s="163">
        <v>29.35</v>
      </c>
      <c r="F79" s="163">
        <v>18.350000000000001</v>
      </c>
      <c r="G79" s="163">
        <v>7.35</v>
      </c>
      <c r="H79" s="163"/>
      <c r="I79" s="163"/>
      <c r="J79" s="163"/>
      <c r="K79" s="163"/>
      <c r="L79" s="163"/>
      <c r="M79" s="163"/>
    </row>
    <row r="80" spans="1:13" x14ac:dyDescent="0.3">
      <c r="A80" s="335">
        <v>936</v>
      </c>
      <c r="B80" s="163">
        <v>104.4</v>
      </c>
      <c r="C80" s="163">
        <v>46.8</v>
      </c>
      <c r="D80" s="163">
        <v>41.3</v>
      </c>
      <c r="E80" s="163">
        <v>30.25</v>
      </c>
      <c r="F80" s="163">
        <v>19.25</v>
      </c>
      <c r="G80" s="163">
        <v>8.25</v>
      </c>
      <c r="H80" s="163"/>
      <c r="I80" s="163"/>
      <c r="J80" s="163"/>
      <c r="K80" s="163"/>
      <c r="L80" s="163"/>
      <c r="M80" s="163"/>
    </row>
    <row r="81" spans="1:13" x14ac:dyDescent="0.3">
      <c r="A81" s="335">
        <v>944</v>
      </c>
      <c r="B81" s="163">
        <v>105.3</v>
      </c>
      <c r="C81" s="163">
        <v>47.7</v>
      </c>
      <c r="D81" s="163">
        <v>42.2</v>
      </c>
      <c r="E81" s="163">
        <v>31.2</v>
      </c>
      <c r="F81" s="163">
        <v>20.2</v>
      </c>
      <c r="G81" s="163">
        <v>9.1999999999999993</v>
      </c>
      <c r="H81" s="163"/>
      <c r="I81" s="163"/>
      <c r="J81" s="163"/>
      <c r="K81" s="163"/>
      <c r="L81" s="163"/>
      <c r="M81" s="163"/>
    </row>
    <row r="82" spans="1:13" x14ac:dyDescent="0.3">
      <c r="A82" s="335">
        <v>952</v>
      </c>
      <c r="B82" s="163">
        <v>106.25</v>
      </c>
      <c r="C82" s="163">
        <v>48.65</v>
      </c>
      <c r="D82" s="163">
        <v>43.15</v>
      </c>
      <c r="E82" s="163">
        <v>32.15</v>
      </c>
      <c r="F82" s="163">
        <v>21.1</v>
      </c>
      <c r="G82" s="163">
        <v>10.1</v>
      </c>
      <c r="H82" s="163"/>
      <c r="I82" s="163"/>
      <c r="J82" s="163"/>
      <c r="K82" s="163"/>
      <c r="L82" s="163"/>
      <c r="M82" s="163"/>
    </row>
    <row r="83" spans="1:13" x14ac:dyDescent="0.3">
      <c r="A83" s="335">
        <v>960</v>
      </c>
      <c r="B83" s="163">
        <v>107.2</v>
      </c>
      <c r="C83" s="163">
        <v>49.55</v>
      </c>
      <c r="D83" s="163">
        <v>44.05</v>
      </c>
      <c r="E83" s="163">
        <v>33.049999999999997</v>
      </c>
      <c r="F83" s="163">
        <v>22.05</v>
      </c>
      <c r="G83" s="163">
        <v>11.05</v>
      </c>
      <c r="H83" s="163">
        <v>0.05</v>
      </c>
      <c r="I83" s="163"/>
      <c r="J83" s="163"/>
      <c r="K83" s="163"/>
      <c r="L83" s="163"/>
      <c r="M83" s="163"/>
    </row>
    <row r="84" spans="1:13" x14ac:dyDescent="0.3">
      <c r="A84" s="335">
        <v>968</v>
      </c>
      <c r="B84" s="163">
        <v>108.1</v>
      </c>
      <c r="C84" s="163">
        <v>50.5</v>
      </c>
      <c r="D84" s="163">
        <v>45</v>
      </c>
      <c r="E84" s="163">
        <v>34</v>
      </c>
      <c r="F84" s="163">
        <v>23</v>
      </c>
      <c r="G84" s="163">
        <v>12</v>
      </c>
      <c r="H84" s="163">
        <v>0.95</v>
      </c>
      <c r="I84" s="163"/>
      <c r="J84" s="163"/>
      <c r="K84" s="163"/>
      <c r="L84" s="163"/>
      <c r="M84" s="163"/>
    </row>
    <row r="85" spans="1:13" x14ac:dyDescent="0.3">
      <c r="A85" s="335">
        <v>976</v>
      </c>
      <c r="B85" s="163">
        <v>109.05</v>
      </c>
      <c r="C85" s="163">
        <v>51.45</v>
      </c>
      <c r="D85" s="163">
        <v>45.95</v>
      </c>
      <c r="E85" s="163">
        <v>34.9</v>
      </c>
      <c r="F85" s="163">
        <v>23.9</v>
      </c>
      <c r="G85" s="163">
        <v>12.9</v>
      </c>
      <c r="H85" s="163">
        <v>1.9</v>
      </c>
      <c r="I85" s="163"/>
      <c r="J85" s="163"/>
      <c r="K85" s="163"/>
      <c r="L85" s="163"/>
      <c r="M85" s="163"/>
    </row>
    <row r="86" spans="1:13" x14ac:dyDescent="0.3">
      <c r="A86" s="335">
        <v>984</v>
      </c>
      <c r="B86" s="163">
        <v>109.95</v>
      </c>
      <c r="C86" s="163">
        <v>52.35</v>
      </c>
      <c r="D86" s="163">
        <v>46.85</v>
      </c>
      <c r="E86" s="163">
        <v>35.85</v>
      </c>
      <c r="F86" s="163">
        <v>24.85</v>
      </c>
      <c r="G86" s="163">
        <v>13.85</v>
      </c>
      <c r="H86" s="163">
        <v>2.85</v>
      </c>
      <c r="I86" s="163"/>
      <c r="J86" s="163"/>
      <c r="K86" s="163"/>
      <c r="L86" s="163"/>
      <c r="M86" s="163"/>
    </row>
    <row r="87" spans="1:13" x14ac:dyDescent="0.3">
      <c r="A87" s="335">
        <v>992</v>
      </c>
      <c r="B87" s="163">
        <v>110.9</v>
      </c>
      <c r="C87" s="163">
        <v>53.3</v>
      </c>
      <c r="D87" s="163">
        <v>47.8</v>
      </c>
      <c r="E87" s="163">
        <v>36.799999999999997</v>
      </c>
      <c r="F87" s="163">
        <v>25.8</v>
      </c>
      <c r="G87" s="163">
        <v>14.75</v>
      </c>
      <c r="H87" s="163">
        <v>3.75</v>
      </c>
      <c r="I87" s="163"/>
      <c r="J87" s="163"/>
      <c r="K87" s="163"/>
      <c r="L87" s="163"/>
      <c r="M87" s="163"/>
    </row>
    <row r="88" spans="1:13" x14ac:dyDescent="0.3">
      <c r="A88" s="335">
        <v>1000</v>
      </c>
      <c r="B88" s="163">
        <v>111.85</v>
      </c>
      <c r="C88" s="163">
        <v>54.2</v>
      </c>
      <c r="D88" s="163">
        <v>48.7</v>
      </c>
      <c r="E88" s="163">
        <v>37.700000000000003</v>
      </c>
      <c r="F88" s="163">
        <v>26.7</v>
      </c>
      <c r="G88" s="163">
        <v>15.7</v>
      </c>
      <c r="H88" s="163">
        <v>4.7</v>
      </c>
      <c r="I88" s="163"/>
      <c r="J88" s="163"/>
      <c r="K88" s="163"/>
      <c r="L88" s="163"/>
      <c r="M88" s="163"/>
    </row>
    <row r="89" spans="1:13" x14ac:dyDescent="0.3">
      <c r="A89" s="335">
        <v>1008</v>
      </c>
      <c r="B89" s="163">
        <v>112.75</v>
      </c>
      <c r="C89" s="163">
        <v>55.15</v>
      </c>
      <c r="D89" s="163">
        <v>49.65</v>
      </c>
      <c r="E89" s="163">
        <v>38.65</v>
      </c>
      <c r="F89" s="163">
        <v>27.65</v>
      </c>
      <c r="G89" s="163">
        <v>16.649999999999999</v>
      </c>
      <c r="H89" s="163">
        <v>5.6</v>
      </c>
      <c r="I89" s="163"/>
      <c r="J89" s="163"/>
      <c r="K89" s="163"/>
      <c r="L89" s="163"/>
      <c r="M89" s="163"/>
    </row>
    <row r="90" spans="1:13" x14ac:dyDescent="0.3">
      <c r="A90" s="335">
        <v>1016</v>
      </c>
      <c r="B90" s="163">
        <v>113.7</v>
      </c>
      <c r="C90" s="163">
        <v>56.1</v>
      </c>
      <c r="D90" s="163">
        <v>50.6</v>
      </c>
      <c r="E90" s="163">
        <v>39.549999999999997</v>
      </c>
      <c r="F90" s="163">
        <v>28.55</v>
      </c>
      <c r="G90" s="163">
        <v>17.55</v>
      </c>
      <c r="H90" s="163">
        <v>6.55</v>
      </c>
      <c r="I90" s="163"/>
      <c r="J90" s="163"/>
      <c r="K90" s="163"/>
      <c r="L90" s="163"/>
      <c r="M90" s="163"/>
    </row>
    <row r="91" spans="1:13" x14ac:dyDescent="0.3">
      <c r="A91" s="335">
        <v>1024</v>
      </c>
      <c r="B91" s="163">
        <v>114.6</v>
      </c>
      <c r="C91" s="163">
        <v>57</v>
      </c>
      <c r="D91" s="163">
        <v>51.5</v>
      </c>
      <c r="E91" s="163">
        <v>40.5</v>
      </c>
      <c r="F91" s="163">
        <v>29.5</v>
      </c>
      <c r="G91" s="163">
        <v>18.5</v>
      </c>
      <c r="H91" s="163">
        <v>7.5</v>
      </c>
      <c r="I91" s="163"/>
      <c r="J91" s="163"/>
      <c r="K91" s="163"/>
      <c r="L91" s="163"/>
      <c r="M91" s="163"/>
    </row>
    <row r="92" spans="1:13" x14ac:dyDescent="0.3">
      <c r="A92" s="335">
        <v>1032</v>
      </c>
      <c r="B92" s="163">
        <v>115.55</v>
      </c>
      <c r="C92" s="163">
        <v>57.95</v>
      </c>
      <c r="D92" s="163">
        <v>52.45</v>
      </c>
      <c r="E92" s="163">
        <v>41.45</v>
      </c>
      <c r="F92" s="163">
        <v>30.45</v>
      </c>
      <c r="G92" s="163">
        <v>19.399999999999999</v>
      </c>
      <c r="H92" s="163">
        <v>8.4</v>
      </c>
      <c r="I92" s="163"/>
      <c r="J92" s="163"/>
      <c r="K92" s="163"/>
      <c r="L92" s="163"/>
      <c r="M92" s="163"/>
    </row>
    <row r="93" spans="1:13" x14ac:dyDescent="0.3">
      <c r="A93" s="335">
        <v>1040</v>
      </c>
      <c r="B93" s="163">
        <v>116.5</v>
      </c>
      <c r="C93" s="163">
        <v>58.85</v>
      </c>
      <c r="D93" s="163">
        <v>53.35</v>
      </c>
      <c r="E93" s="163">
        <v>42.35</v>
      </c>
      <c r="F93" s="163">
        <v>31.35</v>
      </c>
      <c r="G93" s="163">
        <v>20.350000000000001</v>
      </c>
      <c r="H93" s="163">
        <v>9.35</v>
      </c>
      <c r="I93" s="163"/>
      <c r="J93" s="163"/>
      <c r="K93" s="163"/>
      <c r="L93" s="163"/>
      <c r="M93" s="163"/>
    </row>
    <row r="94" spans="1:13" x14ac:dyDescent="0.3">
      <c r="A94" s="335">
        <v>1048</v>
      </c>
      <c r="B94" s="163">
        <v>117.4</v>
      </c>
      <c r="C94" s="163">
        <v>59.8</v>
      </c>
      <c r="D94" s="163">
        <v>54.3</v>
      </c>
      <c r="E94" s="163">
        <v>43.3</v>
      </c>
      <c r="F94" s="163">
        <v>32.299999999999997</v>
      </c>
      <c r="G94" s="163">
        <v>21.3</v>
      </c>
      <c r="H94" s="163">
        <v>10.25</v>
      </c>
      <c r="I94" s="163"/>
      <c r="J94" s="163"/>
      <c r="K94" s="163"/>
      <c r="L94" s="163"/>
      <c r="M94" s="163"/>
    </row>
    <row r="95" spans="1:13" x14ac:dyDescent="0.3">
      <c r="A95" s="335">
        <v>1056</v>
      </c>
      <c r="B95" s="163">
        <v>118.35</v>
      </c>
      <c r="C95" s="163">
        <v>60.75</v>
      </c>
      <c r="D95" s="163">
        <v>55.25</v>
      </c>
      <c r="E95" s="163">
        <v>44.2</v>
      </c>
      <c r="F95" s="163">
        <v>33.200000000000003</v>
      </c>
      <c r="G95" s="163">
        <v>22.2</v>
      </c>
      <c r="H95" s="163">
        <v>11.2</v>
      </c>
      <c r="I95" s="163">
        <v>0.2</v>
      </c>
      <c r="J95" s="163"/>
      <c r="K95" s="163"/>
      <c r="L95" s="163"/>
      <c r="M95" s="163"/>
    </row>
    <row r="96" spans="1:13" x14ac:dyDescent="0.3">
      <c r="A96" s="335">
        <v>1064</v>
      </c>
      <c r="B96" s="163">
        <v>119.25</v>
      </c>
      <c r="C96" s="163">
        <v>61.65</v>
      </c>
      <c r="D96" s="163">
        <v>56.15</v>
      </c>
      <c r="E96" s="163">
        <v>45.15</v>
      </c>
      <c r="F96" s="163">
        <v>34.15</v>
      </c>
      <c r="G96" s="163">
        <v>23.15</v>
      </c>
      <c r="H96" s="163">
        <v>12.15</v>
      </c>
      <c r="I96" s="163">
        <v>1.1499999999999999</v>
      </c>
      <c r="J96" s="163"/>
      <c r="K96" s="163"/>
      <c r="L96" s="163"/>
      <c r="M96" s="163"/>
    </row>
    <row r="97" spans="1:13" x14ac:dyDescent="0.3">
      <c r="A97" s="335">
        <v>1072</v>
      </c>
      <c r="B97" s="163">
        <v>120.2</v>
      </c>
      <c r="C97" s="163">
        <v>62.6</v>
      </c>
      <c r="D97" s="163">
        <v>57.1</v>
      </c>
      <c r="E97" s="163">
        <v>46.1</v>
      </c>
      <c r="F97" s="163">
        <v>35.1</v>
      </c>
      <c r="G97" s="163">
        <v>24.05</v>
      </c>
      <c r="H97" s="163">
        <v>13.05</v>
      </c>
      <c r="I97" s="163">
        <v>2.0499999999999998</v>
      </c>
      <c r="J97" s="163"/>
      <c r="K97" s="163"/>
      <c r="L97" s="163"/>
      <c r="M97" s="163"/>
    </row>
    <row r="98" spans="1:13" x14ac:dyDescent="0.3">
      <c r="A98" s="335">
        <v>1080</v>
      </c>
      <c r="B98" s="163">
        <v>121.15</v>
      </c>
      <c r="C98" s="163">
        <v>63.5</v>
      </c>
      <c r="D98" s="163">
        <v>58</v>
      </c>
      <c r="E98" s="163">
        <v>47</v>
      </c>
      <c r="F98" s="163">
        <v>36</v>
      </c>
      <c r="G98" s="163">
        <v>25</v>
      </c>
      <c r="H98" s="163">
        <v>14</v>
      </c>
      <c r="I98" s="163">
        <v>3</v>
      </c>
      <c r="J98" s="163"/>
      <c r="K98" s="163"/>
      <c r="L98" s="163"/>
      <c r="M98" s="163"/>
    </row>
    <row r="99" spans="1:13" x14ac:dyDescent="0.3">
      <c r="A99" s="335">
        <v>1088</v>
      </c>
      <c r="B99" s="163">
        <v>122.05</v>
      </c>
      <c r="C99" s="163">
        <v>64.45</v>
      </c>
      <c r="D99" s="163">
        <v>58.95</v>
      </c>
      <c r="E99" s="163">
        <v>47.95</v>
      </c>
      <c r="F99" s="163">
        <v>36.950000000000003</v>
      </c>
      <c r="G99" s="163">
        <v>25.95</v>
      </c>
      <c r="H99" s="163">
        <v>14.9</v>
      </c>
      <c r="I99" s="163">
        <v>3.9</v>
      </c>
      <c r="J99" s="163"/>
      <c r="K99" s="163"/>
      <c r="L99" s="163"/>
      <c r="M99" s="163"/>
    </row>
    <row r="100" spans="1:13" x14ac:dyDescent="0.3">
      <c r="A100" s="335">
        <v>1096</v>
      </c>
      <c r="B100" s="163">
        <v>123</v>
      </c>
      <c r="C100" s="163">
        <v>65.400000000000006</v>
      </c>
      <c r="D100" s="163">
        <v>59.9</v>
      </c>
      <c r="E100" s="163">
        <v>48.85</v>
      </c>
      <c r="F100" s="163">
        <v>37.85</v>
      </c>
      <c r="G100" s="163">
        <v>26.85</v>
      </c>
      <c r="H100" s="163">
        <v>15.85</v>
      </c>
      <c r="I100" s="163">
        <v>4.8499999999999996</v>
      </c>
      <c r="J100" s="163"/>
      <c r="K100" s="163"/>
      <c r="L100" s="163"/>
      <c r="M100" s="163"/>
    </row>
    <row r="101" spans="1:13" x14ac:dyDescent="0.3">
      <c r="A101" s="335">
        <v>1104</v>
      </c>
      <c r="B101" s="163">
        <v>123.9</v>
      </c>
      <c r="C101" s="163">
        <v>66.3</v>
      </c>
      <c r="D101" s="163">
        <v>60.8</v>
      </c>
      <c r="E101" s="163">
        <v>49.8</v>
      </c>
      <c r="F101" s="163">
        <v>38.799999999999997</v>
      </c>
      <c r="G101" s="163">
        <v>27.8</v>
      </c>
      <c r="H101" s="163">
        <v>16.8</v>
      </c>
      <c r="I101" s="163">
        <v>5.8</v>
      </c>
      <c r="J101" s="163"/>
      <c r="K101" s="163"/>
      <c r="L101" s="163"/>
      <c r="M101" s="163"/>
    </row>
    <row r="102" spans="1:13" x14ac:dyDescent="0.3">
      <c r="A102" s="335">
        <v>1112</v>
      </c>
      <c r="B102" s="163">
        <v>124.85</v>
      </c>
      <c r="C102" s="163">
        <v>67.25</v>
      </c>
      <c r="D102" s="163">
        <v>61.75</v>
      </c>
      <c r="E102" s="163">
        <v>50.75</v>
      </c>
      <c r="F102" s="163">
        <v>39.75</v>
      </c>
      <c r="G102" s="163">
        <v>28.7</v>
      </c>
      <c r="H102" s="163">
        <v>17.7</v>
      </c>
      <c r="I102" s="163">
        <v>6.7</v>
      </c>
      <c r="J102" s="163"/>
      <c r="K102" s="163"/>
      <c r="L102" s="163"/>
      <c r="M102" s="163"/>
    </row>
    <row r="103" spans="1:13" x14ac:dyDescent="0.3">
      <c r="A103" s="335">
        <v>1120</v>
      </c>
      <c r="B103" s="163">
        <v>125.8</v>
      </c>
      <c r="C103" s="163">
        <v>68.150000000000006</v>
      </c>
      <c r="D103" s="163">
        <v>62.65</v>
      </c>
      <c r="E103" s="163">
        <v>51.65</v>
      </c>
      <c r="F103" s="163">
        <v>40.65</v>
      </c>
      <c r="G103" s="163">
        <v>29.65</v>
      </c>
      <c r="H103" s="163">
        <v>18.649999999999999</v>
      </c>
      <c r="I103" s="163">
        <v>7.65</v>
      </c>
      <c r="J103" s="163"/>
      <c r="K103" s="163"/>
      <c r="L103" s="163"/>
      <c r="M103" s="163"/>
    </row>
    <row r="104" spans="1:13" x14ac:dyDescent="0.3">
      <c r="A104" s="335">
        <v>1128</v>
      </c>
      <c r="B104" s="163">
        <v>126.7</v>
      </c>
      <c r="C104" s="163">
        <v>69.099999999999994</v>
      </c>
      <c r="D104" s="163">
        <v>63.6</v>
      </c>
      <c r="E104" s="163">
        <v>52.6</v>
      </c>
      <c r="F104" s="163">
        <v>41.6</v>
      </c>
      <c r="G104" s="163">
        <v>30.6</v>
      </c>
      <c r="H104" s="163">
        <v>19.55</v>
      </c>
      <c r="I104" s="163">
        <v>8.5500000000000007</v>
      </c>
      <c r="J104" s="163"/>
      <c r="K104" s="163"/>
      <c r="L104" s="163"/>
      <c r="M104" s="163"/>
    </row>
    <row r="105" spans="1:13" x14ac:dyDescent="0.3">
      <c r="A105" s="335">
        <v>1136</v>
      </c>
      <c r="B105" s="163">
        <v>127.65</v>
      </c>
      <c r="C105" s="163">
        <v>70.05</v>
      </c>
      <c r="D105" s="163">
        <v>64.55</v>
      </c>
      <c r="E105" s="163">
        <v>53.5</v>
      </c>
      <c r="F105" s="163">
        <v>42.5</v>
      </c>
      <c r="G105" s="163">
        <v>31.5</v>
      </c>
      <c r="H105" s="163">
        <v>20.5</v>
      </c>
      <c r="I105" s="163">
        <v>9.5</v>
      </c>
      <c r="J105" s="163"/>
      <c r="K105" s="163"/>
      <c r="L105" s="163"/>
      <c r="M105" s="163"/>
    </row>
    <row r="106" spans="1:13" x14ac:dyDescent="0.3">
      <c r="A106" s="335">
        <v>1144</v>
      </c>
      <c r="B106" s="163">
        <v>128.55000000000001</v>
      </c>
      <c r="C106" s="163">
        <v>70.95</v>
      </c>
      <c r="D106" s="163">
        <v>65.45</v>
      </c>
      <c r="E106" s="163">
        <v>54.45</v>
      </c>
      <c r="F106" s="163">
        <v>43.45</v>
      </c>
      <c r="G106" s="163">
        <v>32.450000000000003</v>
      </c>
      <c r="H106" s="163">
        <v>21.45</v>
      </c>
      <c r="I106" s="163">
        <v>10.45</v>
      </c>
      <c r="J106" s="163"/>
      <c r="K106" s="163"/>
      <c r="L106" s="163"/>
      <c r="M106" s="163"/>
    </row>
    <row r="107" spans="1:13" x14ac:dyDescent="0.3">
      <c r="A107" s="335">
        <v>1152</v>
      </c>
      <c r="B107" s="163">
        <v>129.5</v>
      </c>
      <c r="C107" s="163">
        <v>71.900000000000006</v>
      </c>
      <c r="D107" s="163">
        <v>66.400000000000006</v>
      </c>
      <c r="E107" s="163">
        <v>55.4</v>
      </c>
      <c r="F107" s="163">
        <v>44.4</v>
      </c>
      <c r="G107" s="163">
        <v>33.35</v>
      </c>
      <c r="H107" s="163">
        <v>22.35</v>
      </c>
      <c r="I107" s="163">
        <v>11.35</v>
      </c>
      <c r="J107" s="163">
        <v>0.35</v>
      </c>
      <c r="K107" s="163"/>
      <c r="L107" s="163"/>
      <c r="M107" s="163"/>
    </row>
    <row r="108" spans="1:13" x14ac:dyDescent="0.3">
      <c r="A108" s="335">
        <v>1160</v>
      </c>
      <c r="B108" s="163">
        <v>130.44999999999999</v>
      </c>
      <c r="C108" s="163">
        <v>72.8</v>
      </c>
      <c r="D108" s="163">
        <v>67.3</v>
      </c>
      <c r="E108" s="163">
        <v>56.3</v>
      </c>
      <c r="F108" s="163">
        <v>45.3</v>
      </c>
      <c r="G108" s="163">
        <v>34.299999999999997</v>
      </c>
      <c r="H108" s="163">
        <v>23.3</v>
      </c>
      <c r="I108" s="163">
        <v>12.3</v>
      </c>
      <c r="J108" s="163">
        <v>1.3</v>
      </c>
      <c r="K108" s="163"/>
      <c r="L108" s="163"/>
      <c r="M108" s="163"/>
    </row>
    <row r="109" spans="1:13" x14ac:dyDescent="0.3">
      <c r="A109" s="335">
        <v>1168</v>
      </c>
      <c r="B109" s="163">
        <v>131.35</v>
      </c>
      <c r="C109" s="163">
        <v>73.75</v>
      </c>
      <c r="D109" s="163">
        <v>68.25</v>
      </c>
      <c r="E109" s="163">
        <v>57.25</v>
      </c>
      <c r="F109" s="163">
        <v>46.25</v>
      </c>
      <c r="G109" s="163">
        <v>35.25</v>
      </c>
      <c r="H109" s="163">
        <v>24.2</v>
      </c>
      <c r="I109" s="163">
        <v>13.2</v>
      </c>
      <c r="J109" s="163">
        <v>2.2000000000000002</v>
      </c>
      <c r="K109" s="163"/>
      <c r="L109" s="163"/>
      <c r="M109" s="163"/>
    </row>
    <row r="110" spans="1:13" x14ac:dyDescent="0.3">
      <c r="A110" s="335">
        <v>1176</v>
      </c>
      <c r="B110" s="163">
        <v>132.30000000000001</v>
      </c>
      <c r="C110" s="163">
        <v>74.7</v>
      </c>
      <c r="D110" s="163">
        <v>69.2</v>
      </c>
      <c r="E110" s="163">
        <v>58.15</v>
      </c>
      <c r="F110" s="163">
        <v>47.15</v>
      </c>
      <c r="G110" s="163">
        <v>36.15</v>
      </c>
      <c r="H110" s="163">
        <v>25.15</v>
      </c>
      <c r="I110" s="163">
        <v>14.15</v>
      </c>
      <c r="J110" s="163">
        <v>3.15</v>
      </c>
      <c r="K110" s="163"/>
      <c r="L110" s="163"/>
      <c r="M110" s="163"/>
    </row>
    <row r="111" spans="1:13" x14ac:dyDescent="0.3">
      <c r="A111" s="335">
        <v>1184</v>
      </c>
      <c r="B111" s="163">
        <v>133.19999999999999</v>
      </c>
      <c r="C111" s="163">
        <v>75.599999999999994</v>
      </c>
      <c r="D111" s="163">
        <v>70.099999999999994</v>
      </c>
      <c r="E111" s="163">
        <v>59.1</v>
      </c>
      <c r="F111" s="163">
        <v>48.1</v>
      </c>
      <c r="G111" s="163">
        <v>37.1</v>
      </c>
      <c r="H111" s="163">
        <v>26.1</v>
      </c>
      <c r="I111" s="163">
        <v>15.1</v>
      </c>
      <c r="J111" s="163">
        <v>4.05</v>
      </c>
      <c r="K111" s="163"/>
      <c r="L111" s="163"/>
      <c r="M111" s="163"/>
    </row>
    <row r="112" spans="1:13" x14ac:dyDescent="0.3">
      <c r="A112" s="335">
        <v>1192</v>
      </c>
      <c r="B112" s="163">
        <v>134.75</v>
      </c>
      <c r="C112" s="163">
        <v>77.099999999999994</v>
      </c>
      <c r="D112" s="163">
        <v>71.599999999999994</v>
      </c>
      <c r="E112" s="163">
        <v>60.6</v>
      </c>
      <c r="F112" s="163">
        <v>49.6</v>
      </c>
      <c r="G112" s="163">
        <v>38.6</v>
      </c>
      <c r="H112" s="163">
        <v>27.6</v>
      </c>
      <c r="I112" s="163">
        <v>16.600000000000001</v>
      </c>
      <c r="J112" s="163">
        <v>5.6</v>
      </c>
      <c r="K112" s="163"/>
      <c r="L112" s="163"/>
      <c r="M112" s="163"/>
    </row>
    <row r="113" spans="1:13" x14ac:dyDescent="0.3">
      <c r="A113" s="335">
        <v>1210</v>
      </c>
      <c r="B113" s="163">
        <v>136.80000000000001</v>
      </c>
      <c r="C113" s="163">
        <v>79.2</v>
      </c>
      <c r="D113" s="163">
        <v>73.7</v>
      </c>
      <c r="E113" s="163">
        <v>62.7</v>
      </c>
      <c r="F113" s="163">
        <v>51.7</v>
      </c>
      <c r="G113" s="163">
        <v>40.700000000000003</v>
      </c>
      <c r="H113" s="163">
        <v>29.7</v>
      </c>
      <c r="I113" s="163">
        <v>18.7</v>
      </c>
      <c r="J113" s="163">
        <v>7.7</v>
      </c>
      <c r="K113" s="163"/>
      <c r="L113" s="163"/>
      <c r="M113" s="163"/>
    </row>
    <row r="114" spans="1:13" x14ac:dyDescent="0.3">
      <c r="A114" s="335">
        <v>1228</v>
      </c>
      <c r="B114" s="163">
        <v>138.9</v>
      </c>
      <c r="C114" s="163">
        <v>81.3</v>
      </c>
      <c r="D114" s="163">
        <v>75.8</v>
      </c>
      <c r="E114" s="163">
        <v>64.8</v>
      </c>
      <c r="F114" s="163">
        <v>53.8</v>
      </c>
      <c r="G114" s="163">
        <v>42.8</v>
      </c>
      <c r="H114" s="163">
        <v>31.8</v>
      </c>
      <c r="I114" s="163">
        <v>20.75</v>
      </c>
      <c r="J114" s="163">
        <v>9.75</v>
      </c>
      <c r="K114" s="163"/>
      <c r="L114" s="163"/>
      <c r="M114" s="163"/>
    </row>
    <row r="115" spans="1:13" x14ac:dyDescent="0.3">
      <c r="A115" s="335">
        <v>1246</v>
      </c>
      <c r="B115" s="163">
        <v>141</v>
      </c>
      <c r="C115" s="163">
        <v>83.4</v>
      </c>
      <c r="D115" s="163">
        <v>77.900000000000006</v>
      </c>
      <c r="E115" s="163">
        <v>66.900000000000006</v>
      </c>
      <c r="F115" s="163">
        <v>55.9</v>
      </c>
      <c r="G115" s="163">
        <v>44.9</v>
      </c>
      <c r="H115" s="163">
        <v>33.85</v>
      </c>
      <c r="I115" s="163">
        <v>22.85</v>
      </c>
      <c r="J115" s="163">
        <v>11.85</v>
      </c>
      <c r="K115" s="163">
        <v>0.85</v>
      </c>
      <c r="L115" s="163"/>
      <c r="M115" s="163"/>
    </row>
    <row r="116" spans="1:13" x14ac:dyDescent="0.3">
      <c r="A116" s="335">
        <v>1264</v>
      </c>
      <c r="B116" s="163">
        <v>143.1</v>
      </c>
      <c r="C116" s="163">
        <v>85.5</v>
      </c>
      <c r="D116" s="163">
        <v>80</v>
      </c>
      <c r="E116" s="163">
        <v>69</v>
      </c>
      <c r="F116" s="163">
        <v>58</v>
      </c>
      <c r="G116" s="163">
        <v>46.95</v>
      </c>
      <c r="H116" s="163">
        <v>35.950000000000003</v>
      </c>
      <c r="I116" s="163">
        <v>24.95</v>
      </c>
      <c r="J116" s="163">
        <v>13.95</v>
      </c>
      <c r="K116" s="163">
        <v>2.95</v>
      </c>
      <c r="L116" s="163"/>
      <c r="M116" s="163"/>
    </row>
    <row r="117" spans="1:13" x14ac:dyDescent="0.3">
      <c r="A117" s="335">
        <v>1282</v>
      </c>
      <c r="B117" s="163">
        <v>145.19999999999999</v>
      </c>
      <c r="C117" s="163">
        <v>87.6</v>
      </c>
      <c r="D117" s="163">
        <v>82.1</v>
      </c>
      <c r="E117" s="163">
        <v>71.099999999999994</v>
      </c>
      <c r="F117" s="163">
        <v>60.05</v>
      </c>
      <c r="G117" s="163">
        <v>49.05</v>
      </c>
      <c r="H117" s="163">
        <v>38.049999999999997</v>
      </c>
      <c r="I117" s="163">
        <v>27.05</v>
      </c>
      <c r="J117" s="163">
        <v>16.05</v>
      </c>
      <c r="K117" s="163">
        <v>5.05</v>
      </c>
      <c r="L117" s="163"/>
      <c r="M117" s="163"/>
    </row>
    <row r="118" spans="1:13" x14ac:dyDescent="0.3">
      <c r="A118" s="335">
        <v>1300</v>
      </c>
      <c r="B118" s="163">
        <v>147.30000000000001</v>
      </c>
      <c r="C118" s="163">
        <v>89.7</v>
      </c>
      <c r="D118" s="163">
        <v>84.2</v>
      </c>
      <c r="E118" s="163">
        <v>73.150000000000006</v>
      </c>
      <c r="F118" s="163">
        <v>62.15</v>
      </c>
      <c r="G118" s="163">
        <v>51.15</v>
      </c>
      <c r="H118" s="163">
        <v>40.15</v>
      </c>
      <c r="I118" s="163">
        <v>29.15</v>
      </c>
      <c r="J118" s="163">
        <v>18.149999999999999</v>
      </c>
      <c r="K118" s="163">
        <v>7.15</v>
      </c>
      <c r="L118" s="163"/>
      <c r="M118" s="163"/>
    </row>
    <row r="119" spans="1:13" x14ac:dyDescent="0.3">
      <c r="A119" s="335">
        <v>1318</v>
      </c>
      <c r="B119" s="163">
        <v>149.4</v>
      </c>
      <c r="C119" s="163">
        <v>91.75</v>
      </c>
      <c r="D119" s="163">
        <v>86.25</v>
      </c>
      <c r="E119" s="163">
        <v>75.25</v>
      </c>
      <c r="F119" s="163">
        <v>64.25</v>
      </c>
      <c r="G119" s="163">
        <v>53.25</v>
      </c>
      <c r="H119" s="163">
        <v>42.25</v>
      </c>
      <c r="I119" s="163">
        <v>31.25</v>
      </c>
      <c r="J119" s="163">
        <v>20.25</v>
      </c>
      <c r="K119" s="163">
        <v>9.25</v>
      </c>
      <c r="L119" s="163"/>
      <c r="M119" s="163"/>
    </row>
    <row r="120" spans="1:13" x14ac:dyDescent="0.3">
      <c r="A120" s="335">
        <v>1336</v>
      </c>
      <c r="B120" s="163">
        <v>151.44999999999999</v>
      </c>
      <c r="C120" s="163">
        <v>93.85</v>
      </c>
      <c r="D120" s="163">
        <v>88.35</v>
      </c>
      <c r="E120" s="163">
        <v>77.349999999999994</v>
      </c>
      <c r="F120" s="163">
        <v>66.349999999999994</v>
      </c>
      <c r="G120" s="163">
        <v>55.35</v>
      </c>
      <c r="H120" s="163">
        <v>44.35</v>
      </c>
      <c r="I120" s="163">
        <v>33.35</v>
      </c>
      <c r="J120" s="163">
        <v>22.3</v>
      </c>
      <c r="K120" s="163">
        <v>11.3</v>
      </c>
      <c r="L120" s="163">
        <v>0.3</v>
      </c>
      <c r="M120" s="163"/>
    </row>
    <row r="121" spans="1:13" x14ac:dyDescent="0.3">
      <c r="A121" s="335">
        <v>1354</v>
      </c>
      <c r="B121" s="163">
        <v>153.55000000000001</v>
      </c>
      <c r="C121" s="163">
        <v>95.95</v>
      </c>
      <c r="D121" s="163">
        <v>90.45</v>
      </c>
      <c r="E121" s="163">
        <v>79.45</v>
      </c>
      <c r="F121" s="163">
        <v>68.45</v>
      </c>
      <c r="G121" s="163">
        <v>57.45</v>
      </c>
      <c r="H121" s="163">
        <v>46.45</v>
      </c>
      <c r="I121" s="163">
        <v>35.4</v>
      </c>
      <c r="J121" s="163">
        <v>24.4</v>
      </c>
      <c r="K121" s="163">
        <v>13.4</v>
      </c>
      <c r="L121" s="163">
        <v>2.4</v>
      </c>
      <c r="M121" s="163"/>
    </row>
    <row r="122" spans="1:13" x14ac:dyDescent="0.3">
      <c r="A122" s="335">
        <v>1372</v>
      </c>
      <c r="B122" s="163">
        <v>155.65</v>
      </c>
      <c r="C122" s="163">
        <v>98.05</v>
      </c>
      <c r="D122" s="163">
        <v>92.55</v>
      </c>
      <c r="E122" s="163">
        <v>81.55</v>
      </c>
      <c r="F122" s="163">
        <v>70.55</v>
      </c>
      <c r="G122" s="163">
        <v>59.55</v>
      </c>
      <c r="H122" s="163">
        <v>48.5</v>
      </c>
      <c r="I122" s="163">
        <v>37.5</v>
      </c>
      <c r="J122" s="163">
        <v>26.5</v>
      </c>
      <c r="K122" s="163">
        <v>15.5</v>
      </c>
      <c r="L122" s="163">
        <v>4.5</v>
      </c>
      <c r="M122" s="163"/>
    </row>
    <row r="123" spans="1:13" x14ac:dyDescent="0.3">
      <c r="A123" s="335">
        <v>1390</v>
      </c>
      <c r="B123" s="163">
        <v>157.75</v>
      </c>
      <c r="C123" s="163">
        <v>100.15</v>
      </c>
      <c r="D123" s="163">
        <v>94.65</v>
      </c>
      <c r="E123" s="163">
        <v>83.65</v>
      </c>
      <c r="F123" s="163">
        <v>72.650000000000006</v>
      </c>
      <c r="G123" s="163">
        <v>61.6</v>
      </c>
      <c r="H123" s="163">
        <v>50.6</v>
      </c>
      <c r="I123" s="163">
        <v>39.6</v>
      </c>
      <c r="J123" s="163">
        <v>28.6</v>
      </c>
      <c r="K123" s="163">
        <v>17.600000000000001</v>
      </c>
      <c r="L123" s="163">
        <v>6.6</v>
      </c>
      <c r="M123" s="163"/>
    </row>
    <row r="124" spans="1:13" x14ac:dyDescent="0.3">
      <c r="A124" s="335">
        <v>1408</v>
      </c>
      <c r="B124" s="163">
        <v>159.85</v>
      </c>
      <c r="C124" s="163">
        <v>102.25</v>
      </c>
      <c r="D124" s="163">
        <v>96.75</v>
      </c>
      <c r="E124" s="163">
        <v>85.75</v>
      </c>
      <c r="F124" s="163">
        <v>74.7</v>
      </c>
      <c r="G124" s="163">
        <v>63.7</v>
      </c>
      <c r="H124" s="163">
        <v>52.7</v>
      </c>
      <c r="I124" s="163">
        <v>41.7</v>
      </c>
      <c r="J124" s="163">
        <v>30.7</v>
      </c>
      <c r="K124" s="163">
        <v>19.7</v>
      </c>
      <c r="L124" s="163">
        <v>8.6999999999999993</v>
      </c>
      <c r="M124" s="163"/>
    </row>
    <row r="125" spans="1:13" x14ac:dyDescent="0.3">
      <c r="A125" s="335">
        <v>1426</v>
      </c>
      <c r="B125" s="163">
        <v>161.94999999999999</v>
      </c>
      <c r="C125" s="163">
        <v>104.35</v>
      </c>
      <c r="D125" s="163">
        <v>98.85</v>
      </c>
      <c r="E125" s="163">
        <v>87.8</v>
      </c>
      <c r="F125" s="163">
        <v>76.8</v>
      </c>
      <c r="G125" s="163">
        <v>65.8</v>
      </c>
      <c r="H125" s="163">
        <v>54.8</v>
      </c>
      <c r="I125" s="163">
        <v>43.8</v>
      </c>
      <c r="J125" s="163">
        <v>32.799999999999997</v>
      </c>
      <c r="K125" s="163">
        <v>21.8</v>
      </c>
      <c r="L125" s="163">
        <v>10.75</v>
      </c>
      <c r="M125" s="163"/>
    </row>
    <row r="126" spans="1:13" x14ac:dyDescent="0.3">
      <c r="A126" s="335">
        <v>1444</v>
      </c>
      <c r="B126" s="163">
        <v>164.05</v>
      </c>
      <c r="C126" s="163">
        <v>106.4</v>
      </c>
      <c r="D126" s="163">
        <v>100.9</v>
      </c>
      <c r="E126" s="163">
        <v>89.9</v>
      </c>
      <c r="F126" s="163">
        <v>78.900000000000006</v>
      </c>
      <c r="G126" s="163">
        <v>67.900000000000006</v>
      </c>
      <c r="H126" s="163">
        <v>56.9</v>
      </c>
      <c r="I126" s="163">
        <v>45.9</v>
      </c>
      <c r="J126" s="163">
        <v>34.9</v>
      </c>
      <c r="K126" s="163">
        <v>23.85</v>
      </c>
      <c r="L126" s="163">
        <v>12.85</v>
      </c>
      <c r="M126" s="163"/>
    </row>
    <row r="127" spans="1:13" x14ac:dyDescent="0.3">
      <c r="A127" s="335">
        <v>1462</v>
      </c>
      <c r="B127" s="163">
        <v>166.1</v>
      </c>
      <c r="C127" s="163">
        <v>108.5</v>
      </c>
      <c r="D127" s="163">
        <v>103</v>
      </c>
      <c r="E127" s="163">
        <v>92</v>
      </c>
      <c r="F127" s="163">
        <v>81</v>
      </c>
      <c r="G127" s="163">
        <v>70</v>
      </c>
      <c r="H127" s="163">
        <v>59</v>
      </c>
      <c r="I127" s="163">
        <v>48</v>
      </c>
      <c r="J127" s="163">
        <v>36.950000000000003</v>
      </c>
      <c r="K127" s="163">
        <v>25.95</v>
      </c>
      <c r="L127" s="163">
        <v>14.95</v>
      </c>
      <c r="M127" s="163"/>
    </row>
    <row r="128" spans="1:13" x14ac:dyDescent="0.3">
      <c r="A128" s="335">
        <v>1480</v>
      </c>
      <c r="B128" s="163">
        <v>168.2</v>
      </c>
      <c r="C128" s="163">
        <v>110.6</v>
      </c>
      <c r="D128" s="163">
        <v>105.1</v>
      </c>
      <c r="E128" s="163">
        <v>94.1</v>
      </c>
      <c r="F128" s="163">
        <v>83.1</v>
      </c>
      <c r="G128" s="163">
        <v>72.099999999999994</v>
      </c>
      <c r="H128" s="163">
        <v>61.1</v>
      </c>
      <c r="I128" s="163">
        <v>50.05</v>
      </c>
      <c r="J128" s="163">
        <v>39.049999999999997</v>
      </c>
      <c r="K128" s="163">
        <v>28.05</v>
      </c>
      <c r="L128" s="163">
        <v>17.05</v>
      </c>
      <c r="M128" s="163"/>
    </row>
    <row r="129" spans="1:13" x14ac:dyDescent="0.3">
      <c r="A129" s="335">
        <v>1498</v>
      </c>
      <c r="B129" s="163">
        <v>170.3</v>
      </c>
      <c r="C129" s="163">
        <v>112.7</v>
      </c>
      <c r="D129" s="163">
        <v>107.2</v>
      </c>
      <c r="E129" s="163">
        <v>96.2</v>
      </c>
      <c r="F129" s="163">
        <v>85.2</v>
      </c>
      <c r="G129" s="163">
        <v>74.2</v>
      </c>
      <c r="H129" s="163">
        <v>63.15</v>
      </c>
      <c r="I129" s="163">
        <v>52.15</v>
      </c>
      <c r="J129" s="163">
        <v>41.15</v>
      </c>
      <c r="K129" s="163">
        <v>30.15</v>
      </c>
      <c r="L129" s="163">
        <v>19.149999999999999</v>
      </c>
      <c r="M129" s="163"/>
    </row>
    <row r="130" spans="1:13" x14ac:dyDescent="0.3">
      <c r="A130" s="335">
        <v>1516</v>
      </c>
      <c r="B130" s="163">
        <v>172.4</v>
      </c>
      <c r="C130" s="163">
        <v>114.8</v>
      </c>
      <c r="D130" s="163">
        <v>109.3</v>
      </c>
      <c r="E130" s="163">
        <v>98.3</v>
      </c>
      <c r="F130" s="163">
        <v>87.3</v>
      </c>
      <c r="G130" s="163">
        <v>76.25</v>
      </c>
      <c r="H130" s="163">
        <v>65.25</v>
      </c>
      <c r="I130" s="163">
        <v>54.25</v>
      </c>
      <c r="J130" s="163">
        <v>43.25</v>
      </c>
      <c r="K130" s="163">
        <v>32.25</v>
      </c>
      <c r="L130" s="163">
        <v>21.25</v>
      </c>
      <c r="M130" s="163"/>
    </row>
    <row r="131" spans="1:13" x14ac:dyDescent="0.3">
      <c r="A131" s="335">
        <v>1534</v>
      </c>
      <c r="B131" s="163">
        <v>174.5</v>
      </c>
      <c r="C131" s="163">
        <v>116.9</v>
      </c>
      <c r="D131" s="163">
        <v>111.4</v>
      </c>
      <c r="E131" s="163">
        <v>100.35</v>
      </c>
      <c r="F131" s="163">
        <v>89.35</v>
      </c>
      <c r="G131" s="163">
        <v>78.349999999999994</v>
      </c>
      <c r="H131" s="163">
        <v>67.349999999999994</v>
      </c>
      <c r="I131" s="163">
        <v>56.35</v>
      </c>
      <c r="J131" s="163">
        <v>45.35</v>
      </c>
      <c r="K131" s="163">
        <v>34.35</v>
      </c>
      <c r="L131" s="163">
        <v>23.35</v>
      </c>
      <c r="M131" s="163"/>
    </row>
    <row r="132" spans="1:13" x14ac:dyDescent="0.3">
      <c r="A132" s="335">
        <v>1552</v>
      </c>
      <c r="B132" s="163">
        <v>176.6</v>
      </c>
      <c r="C132" s="163">
        <v>119</v>
      </c>
      <c r="D132" s="163">
        <v>113.45</v>
      </c>
      <c r="E132" s="163">
        <v>102.45</v>
      </c>
      <c r="F132" s="163">
        <v>91.45</v>
      </c>
      <c r="G132" s="163">
        <v>80.45</v>
      </c>
      <c r="H132" s="163">
        <v>69.45</v>
      </c>
      <c r="I132" s="163">
        <v>58.45</v>
      </c>
      <c r="J132" s="163">
        <v>47.45</v>
      </c>
      <c r="K132" s="163">
        <v>36.450000000000003</v>
      </c>
      <c r="L132" s="163">
        <v>25.4</v>
      </c>
      <c r="M132" s="163"/>
    </row>
    <row r="133" spans="1:13" x14ac:dyDescent="0.3">
      <c r="A133" s="335">
        <v>1570</v>
      </c>
      <c r="B133" s="163">
        <v>178.65</v>
      </c>
      <c r="C133" s="163">
        <v>121.05</v>
      </c>
      <c r="D133" s="163">
        <v>115.55</v>
      </c>
      <c r="E133" s="163">
        <v>104.55</v>
      </c>
      <c r="F133" s="163">
        <v>93.55</v>
      </c>
      <c r="G133" s="163">
        <v>82.55</v>
      </c>
      <c r="H133" s="163">
        <v>71.55</v>
      </c>
      <c r="I133" s="163">
        <v>60.55</v>
      </c>
      <c r="J133" s="163">
        <v>49.55</v>
      </c>
      <c r="K133" s="163">
        <v>38.5</v>
      </c>
      <c r="L133" s="163">
        <v>27.5</v>
      </c>
      <c r="M133" s="163"/>
    </row>
    <row r="134" spans="1:13" x14ac:dyDescent="0.3">
      <c r="A134" s="335">
        <v>1588</v>
      </c>
      <c r="B134" s="163">
        <v>180.75</v>
      </c>
      <c r="C134" s="163">
        <v>123.15</v>
      </c>
      <c r="D134" s="163">
        <v>117.65</v>
      </c>
      <c r="E134" s="163">
        <v>106.65</v>
      </c>
      <c r="F134" s="163">
        <v>95.65</v>
      </c>
      <c r="G134" s="163">
        <v>84.65</v>
      </c>
      <c r="H134" s="163">
        <v>73.650000000000006</v>
      </c>
      <c r="I134" s="163">
        <v>62.65</v>
      </c>
      <c r="J134" s="163">
        <v>51.6</v>
      </c>
      <c r="K134" s="163">
        <v>40.6</v>
      </c>
      <c r="L134" s="163">
        <v>29.6</v>
      </c>
      <c r="M134" s="163"/>
    </row>
    <row r="135" spans="1:13" x14ac:dyDescent="0.3">
      <c r="A135" s="335">
        <v>1606</v>
      </c>
      <c r="B135" s="163">
        <v>182.85</v>
      </c>
      <c r="C135" s="163">
        <v>125.25</v>
      </c>
      <c r="D135" s="163">
        <v>119.75</v>
      </c>
      <c r="E135" s="163">
        <v>108.75</v>
      </c>
      <c r="F135" s="163">
        <v>97.75</v>
      </c>
      <c r="G135" s="163">
        <v>86.75</v>
      </c>
      <c r="H135" s="163">
        <v>75.75</v>
      </c>
      <c r="I135" s="163">
        <v>64.7</v>
      </c>
      <c r="J135" s="163">
        <v>53.7</v>
      </c>
      <c r="K135" s="163">
        <v>42.7</v>
      </c>
      <c r="L135" s="163">
        <v>31.7</v>
      </c>
      <c r="M135" s="163"/>
    </row>
    <row r="136" spans="1:13" x14ac:dyDescent="0.3">
      <c r="A136" s="335">
        <v>1624</v>
      </c>
      <c r="B136" s="163">
        <v>184.95</v>
      </c>
      <c r="C136" s="163">
        <v>127.35</v>
      </c>
      <c r="D136" s="163">
        <v>121.85</v>
      </c>
      <c r="E136" s="163">
        <v>110.85</v>
      </c>
      <c r="F136" s="163">
        <v>99.85</v>
      </c>
      <c r="G136" s="163">
        <v>88.85</v>
      </c>
      <c r="H136" s="163">
        <v>77.8</v>
      </c>
      <c r="I136" s="163">
        <v>66.8</v>
      </c>
      <c r="J136" s="163">
        <v>55.8</v>
      </c>
      <c r="K136" s="163">
        <v>44.8</v>
      </c>
      <c r="L136" s="163">
        <v>33.799999999999997</v>
      </c>
      <c r="M136" s="163"/>
    </row>
    <row r="137" spans="1:13" x14ac:dyDescent="0.3">
      <c r="A137" s="335">
        <v>1642</v>
      </c>
      <c r="B137" s="163">
        <v>187.05</v>
      </c>
      <c r="C137" s="163">
        <v>129.44999999999999</v>
      </c>
      <c r="D137" s="163">
        <v>123.95</v>
      </c>
      <c r="E137" s="163">
        <v>112.95</v>
      </c>
      <c r="F137" s="163">
        <v>101.9</v>
      </c>
      <c r="G137" s="163">
        <v>90.9</v>
      </c>
      <c r="H137" s="163">
        <v>79.900000000000006</v>
      </c>
      <c r="I137" s="163">
        <v>68.900000000000006</v>
      </c>
      <c r="J137" s="163">
        <v>57.9</v>
      </c>
      <c r="K137" s="163">
        <v>46.9</v>
      </c>
      <c r="L137" s="163">
        <v>35.9</v>
      </c>
      <c r="M137" s="163"/>
    </row>
    <row r="138" spans="1:13" x14ac:dyDescent="0.3">
      <c r="A138" s="335">
        <v>1660</v>
      </c>
      <c r="B138" s="163">
        <v>189.15</v>
      </c>
      <c r="C138" s="163">
        <v>131.55000000000001</v>
      </c>
      <c r="D138" s="163">
        <v>126.05</v>
      </c>
      <c r="E138" s="163">
        <v>115</v>
      </c>
      <c r="F138" s="163">
        <v>104</v>
      </c>
      <c r="G138" s="163">
        <v>93</v>
      </c>
      <c r="H138" s="163">
        <v>82</v>
      </c>
      <c r="I138" s="163">
        <v>71</v>
      </c>
      <c r="J138" s="163">
        <v>60</v>
      </c>
      <c r="K138" s="163">
        <v>49</v>
      </c>
      <c r="L138" s="163">
        <v>38</v>
      </c>
      <c r="M138" s="163"/>
    </row>
    <row r="139" spans="1:13" x14ac:dyDescent="0.3">
      <c r="A139" s="335">
        <v>1678</v>
      </c>
      <c r="B139" s="163">
        <v>191.25</v>
      </c>
      <c r="C139" s="163">
        <v>133.65</v>
      </c>
      <c r="D139" s="163">
        <v>128.1</v>
      </c>
      <c r="E139" s="163">
        <v>117.1</v>
      </c>
      <c r="F139" s="163">
        <v>106.1</v>
      </c>
      <c r="G139" s="163">
        <v>95.1</v>
      </c>
      <c r="H139" s="163">
        <v>84.1</v>
      </c>
      <c r="I139" s="163">
        <v>73.099999999999994</v>
      </c>
      <c r="J139" s="163">
        <v>62.1</v>
      </c>
      <c r="K139" s="163">
        <v>51.1</v>
      </c>
      <c r="L139" s="163">
        <v>40.049999999999997</v>
      </c>
      <c r="M139" s="163"/>
    </row>
    <row r="140" spans="1:13" x14ac:dyDescent="0.3">
      <c r="A140" s="335">
        <v>1696</v>
      </c>
      <c r="B140" s="163">
        <v>193.3</v>
      </c>
      <c r="C140" s="163">
        <v>135.69999999999999</v>
      </c>
      <c r="D140" s="163">
        <v>130.19999999999999</v>
      </c>
      <c r="E140" s="163">
        <v>119.2</v>
      </c>
      <c r="F140" s="163">
        <v>108.2</v>
      </c>
      <c r="G140" s="163">
        <v>97.2</v>
      </c>
      <c r="H140" s="163">
        <v>86.2</v>
      </c>
      <c r="I140" s="163">
        <v>75.2</v>
      </c>
      <c r="J140" s="163">
        <v>64.2</v>
      </c>
      <c r="K140" s="163">
        <v>53.15</v>
      </c>
      <c r="L140" s="163">
        <v>42.15</v>
      </c>
      <c r="M140" s="163"/>
    </row>
    <row r="141" spans="1:13" x14ac:dyDescent="0.3">
      <c r="A141" s="335">
        <v>1714</v>
      </c>
      <c r="B141" s="163">
        <v>195.4</v>
      </c>
      <c r="C141" s="163">
        <v>137.80000000000001</v>
      </c>
      <c r="D141" s="163">
        <v>132.30000000000001</v>
      </c>
      <c r="E141" s="163">
        <v>121.3</v>
      </c>
      <c r="F141" s="163">
        <v>110.3</v>
      </c>
      <c r="G141" s="163">
        <v>99.3</v>
      </c>
      <c r="H141" s="163">
        <v>88.3</v>
      </c>
      <c r="I141" s="163">
        <v>77.3</v>
      </c>
      <c r="J141" s="163">
        <v>66.25</v>
      </c>
      <c r="K141" s="163">
        <v>55.25</v>
      </c>
      <c r="L141" s="163">
        <v>44.25</v>
      </c>
      <c r="M141" s="163"/>
    </row>
    <row r="142" spans="1:13" x14ac:dyDescent="0.3">
      <c r="A142" s="335">
        <v>1732</v>
      </c>
      <c r="B142" s="163">
        <v>197.5</v>
      </c>
      <c r="C142" s="163">
        <v>139.9</v>
      </c>
      <c r="D142" s="163">
        <v>134.4</v>
      </c>
      <c r="E142" s="163">
        <v>123.4</v>
      </c>
      <c r="F142" s="163">
        <v>112.4</v>
      </c>
      <c r="G142" s="163">
        <v>101.4</v>
      </c>
      <c r="H142" s="163">
        <v>90.35</v>
      </c>
      <c r="I142" s="163">
        <v>79.349999999999994</v>
      </c>
      <c r="J142" s="163">
        <v>68.349999999999994</v>
      </c>
      <c r="K142" s="163">
        <v>57.35</v>
      </c>
      <c r="L142" s="163">
        <v>46.35</v>
      </c>
      <c r="M142" s="163"/>
    </row>
    <row r="143" spans="1:13" x14ac:dyDescent="0.3">
      <c r="A143" s="335">
        <v>1750</v>
      </c>
      <c r="B143" s="163">
        <v>199.6</v>
      </c>
      <c r="C143" s="163">
        <v>142</v>
      </c>
      <c r="D143" s="163">
        <v>136.5</v>
      </c>
      <c r="E143" s="163">
        <v>125.5</v>
      </c>
      <c r="F143" s="163">
        <v>114.5</v>
      </c>
      <c r="G143" s="163">
        <v>103.45</v>
      </c>
      <c r="H143" s="163">
        <v>92.45</v>
      </c>
      <c r="I143" s="163">
        <v>81.45</v>
      </c>
      <c r="J143" s="163">
        <v>70.45</v>
      </c>
      <c r="K143" s="163">
        <v>59.45</v>
      </c>
      <c r="L143" s="163">
        <v>48.45</v>
      </c>
      <c r="M143" s="163"/>
    </row>
    <row r="144" spans="1:13" x14ac:dyDescent="0.3">
      <c r="A144" s="335">
        <v>1768</v>
      </c>
      <c r="B144" s="163">
        <v>201.7</v>
      </c>
      <c r="C144" s="163">
        <v>144.1</v>
      </c>
      <c r="D144" s="163">
        <v>138.6</v>
      </c>
      <c r="E144" s="163">
        <v>127.6</v>
      </c>
      <c r="F144" s="163">
        <v>116.55</v>
      </c>
      <c r="G144" s="163">
        <v>105.55</v>
      </c>
      <c r="H144" s="163">
        <v>94.55</v>
      </c>
      <c r="I144" s="163">
        <v>83.55</v>
      </c>
      <c r="J144" s="163">
        <v>72.55</v>
      </c>
      <c r="K144" s="163">
        <v>61.55</v>
      </c>
      <c r="L144" s="163">
        <v>50.55</v>
      </c>
      <c r="M144" s="163"/>
    </row>
    <row r="145" spans="1:13" x14ac:dyDescent="0.3">
      <c r="A145" s="335">
        <v>1786</v>
      </c>
      <c r="B145" s="163">
        <v>203.8</v>
      </c>
      <c r="C145" s="163">
        <v>146.19999999999999</v>
      </c>
      <c r="D145" s="163">
        <v>140.69999999999999</v>
      </c>
      <c r="E145" s="163">
        <v>129.65</v>
      </c>
      <c r="F145" s="163">
        <v>118.65</v>
      </c>
      <c r="G145" s="163">
        <v>107.65</v>
      </c>
      <c r="H145" s="163">
        <v>96.65</v>
      </c>
      <c r="I145" s="163">
        <v>85.65</v>
      </c>
      <c r="J145" s="163">
        <v>74.650000000000006</v>
      </c>
      <c r="K145" s="163">
        <v>63.65</v>
      </c>
      <c r="L145" s="163">
        <v>52.65</v>
      </c>
      <c r="M145" s="163"/>
    </row>
    <row r="146" spans="1:13" x14ac:dyDescent="0.3">
      <c r="A146" s="335">
        <v>1804</v>
      </c>
      <c r="B146" s="163">
        <v>205.9</v>
      </c>
      <c r="C146" s="163">
        <v>148.25</v>
      </c>
      <c r="D146" s="163">
        <v>142.75</v>
      </c>
      <c r="E146" s="163">
        <v>131.75</v>
      </c>
      <c r="F146" s="163">
        <v>120.75</v>
      </c>
      <c r="G146" s="163">
        <v>109.75</v>
      </c>
      <c r="H146" s="163">
        <v>98.75</v>
      </c>
      <c r="I146" s="163">
        <v>87.75</v>
      </c>
      <c r="J146" s="163">
        <v>76.75</v>
      </c>
      <c r="K146" s="163">
        <v>65.75</v>
      </c>
      <c r="L146" s="163">
        <v>54.7</v>
      </c>
      <c r="M146" s="163"/>
    </row>
    <row r="147" spans="1:13" x14ac:dyDescent="0.3">
      <c r="A147" s="335">
        <v>1822</v>
      </c>
      <c r="B147" s="163">
        <v>208.9</v>
      </c>
      <c r="C147" s="163">
        <v>151.30000000000001</v>
      </c>
      <c r="D147" s="163">
        <v>145.80000000000001</v>
      </c>
      <c r="E147" s="163">
        <v>134.80000000000001</v>
      </c>
      <c r="F147" s="163">
        <v>123.8</v>
      </c>
      <c r="G147" s="163">
        <v>112.8</v>
      </c>
      <c r="H147" s="163">
        <v>101.8</v>
      </c>
      <c r="I147" s="163">
        <v>90.75</v>
      </c>
      <c r="J147" s="163">
        <v>79.75</v>
      </c>
      <c r="K147" s="163">
        <v>68.75</v>
      </c>
      <c r="L147" s="163">
        <v>57.75</v>
      </c>
      <c r="M147" s="163"/>
    </row>
    <row r="148" spans="1:13" x14ac:dyDescent="0.3">
      <c r="A148" s="335">
        <v>1840</v>
      </c>
      <c r="B148" s="163">
        <v>212.05</v>
      </c>
      <c r="C148" s="163">
        <v>154.44999999999999</v>
      </c>
      <c r="D148" s="163">
        <v>148.94999999999999</v>
      </c>
      <c r="E148" s="163">
        <v>137.94999999999999</v>
      </c>
      <c r="F148" s="163">
        <v>126.95</v>
      </c>
      <c r="G148" s="163">
        <v>115.95</v>
      </c>
      <c r="H148" s="163">
        <v>104.9</v>
      </c>
      <c r="I148" s="163">
        <v>93.9</v>
      </c>
      <c r="J148" s="163">
        <v>82.9</v>
      </c>
      <c r="K148" s="163">
        <v>71.900000000000006</v>
      </c>
      <c r="L148" s="163">
        <v>60.9</v>
      </c>
      <c r="M148" s="163"/>
    </row>
    <row r="149" spans="1:13" x14ac:dyDescent="0.3">
      <c r="A149" s="335">
        <v>1858</v>
      </c>
      <c r="B149" s="163">
        <v>215.2</v>
      </c>
      <c r="C149" s="163">
        <v>157.6</v>
      </c>
      <c r="D149" s="163">
        <v>152.1</v>
      </c>
      <c r="E149" s="163">
        <v>141.1</v>
      </c>
      <c r="F149" s="163">
        <v>130.1</v>
      </c>
      <c r="G149" s="163">
        <v>119.1</v>
      </c>
      <c r="H149" s="163">
        <v>108.05</v>
      </c>
      <c r="I149" s="163">
        <v>97.05</v>
      </c>
      <c r="J149" s="163">
        <v>86.05</v>
      </c>
      <c r="K149" s="163">
        <v>75.05</v>
      </c>
      <c r="L149" s="163">
        <v>64.05</v>
      </c>
      <c r="M149" s="163"/>
    </row>
    <row r="150" spans="1:13" x14ac:dyDescent="0.3">
      <c r="A150" s="335">
        <v>1876</v>
      </c>
      <c r="B150" s="163">
        <v>218.35</v>
      </c>
      <c r="C150" s="163">
        <v>160.75</v>
      </c>
      <c r="D150" s="163">
        <v>155.25</v>
      </c>
      <c r="E150" s="163">
        <v>144.25</v>
      </c>
      <c r="F150" s="163">
        <v>133.25</v>
      </c>
      <c r="G150" s="163">
        <v>122.2</v>
      </c>
      <c r="H150" s="163">
        <v>111.2</v>
      </c>
      <c r="I150" s="163">
        <v>100.2</v>
      </c>
      <c r="J150" s="163">
        <v>89.2</v>
      </c>
      <c r="K150" s="163">
        <v>78.2</v>
      </c>
      <c r="L150" s="163">
        <v>67.2</v>
      </c>
      <c r="M150" s="163"/>
    </row>
    <row r="151" spans="1:13" x14ac:dyDescent="0.3">
      <c r="A151" s="335">
        <v>1894</v>
      </c>
      <c r="B151" s="163">
        <v>221.5</v>
      </c>
      <c r="C151" s="163">
        <v>163.9</v>
      </c>
      <c r="D151" s="163">
        <v>158.4</v>
      </c>
      <c r="E151" s="163">
        <v>147.4</v>
      </c>
      <c r="F151" s="163">
        <v>136.35</v>
      </c>
      <c r="G151" s="163">
        <v>125.35</v>
      </c>
      <c r="H151" s="163">
        <v>114.35</v>
      </c>
      <c r="I151" s="163">
        <v>103.35</v>
      </c>
      <c r="J151" s="163">
        <v>92.35</v>
      </c>
      <c r="K151" s="163">
        <v>81.349999999999994</v>
      </c>
      <c r="L151" s="163">
        <v>70.349999999999994</v>
      </c>
      <c r="M151" s="163"/>
    </row>
    <row r="152" spans="1:13" x14ac:dyDescent="0.3">
      <c r="A152" s="335">
        <v>1912</v>
      </c>
      <c r="B152" s="163">
        <v>224.65</v>
      </c>
      <c r="C152" s="163">
        <v>167.05</v>
      </c>
      <c r="D152" s="163">
        <v>161.55000000000001</v>
      </c>
      <c r="E152" s="163">
        <v>150.5</v>
      </c>
      <c r="F152" s="163">
        <v>139.5</v>
      </c>
      <c r="G152" s="163">
        <v>128.5</v>
      </c>
      <c r="H152" s="163">
        <v>117.5</v>
      </c>
      <c r="I152" s="163">
        <v>106.5</v>
      </c>
      <c r="J152" s="163">
        <v>95.5</v>
      </c>
      <c r="K152" s="163">
        <v>84.5</v>
      </c>
      <c r="L152" s="163">
        <v>73.5</v>
      </c>
      <c r="M152" s="163"/>
    </row>
    <row r="153" spans="1:13" x14ac:dyDescent="0.3">
      <c r="A153" s="335">
        <v>1930</v>
      </c>
      <c r="B153" s="163">
        <v>227.8</v>
      </c>
      <c r="C153" s="163">
        <v>170.2</v>
      </c>
      <c r="D153" s="163">
        <v>164.65</v>
      </c>
      <c r="E153" s="163">
        <v>153.65</v>
      </c>
      <c r="F153" s="163">
        <v>142.65</v>
      </c>
      <c r="G153" s="163">
        <v>131.65</v>
      </c>
      <c r="H153" s="163">
        <v>120.65</v>
      </c>
      <c r="I153" s="163">
        <v>109.65</v>
      </c>
      <c r="J153" s="163">
        <v>98.65</v>
      </c>
      <c r="K153" s="163">
        <v>87.65</v>
      </c>
      <c r="L153" s="163">
        <v>76.599999999999994</v>
      </c>
      <c r="M153" s="163"/>
    </row>
    <row r="154" spans="1:13" x14ac:dyDescent="0.3">
      <c r="A154" s="335">
        <v>1948</v>
      </c>
      <c r="B154" s="163">
        <v>230.95</v>
      </c>
      <c r="C154" s="163">
        <v>173.3</v>
      </c>
      <c r="D154" s="163">
        <v>167.8</v>
      </c>
      <c r="E154" s="163">
        <v>156.80000000000001</v>
      </c>
      <c r="F154" s="163">
        <v>145.80000000000001</v>
      </c>
      <c r="G154" s="163">
        <v>134.80000000000001</v>
      </c>
      <c r="H154" s="163">
        <v>123.8</v>
      </c>
      <c r="I154" s="163">
        <v>112.8</v>
      </c>
      <c r="J154" s="163">
        <v>101.8</v>
      </c>
      <c r="K154" s="163">
        <v>90.75</v>
      </c>
      <c r="L154" s="163">
        <v>79.75</v>
      </c>
      <c r="M154" s="163"/>
    </row>
    <row r="155" spans="1:13" x14ac:dyDescent="0.3">
      <c r="A155" s="335">
        <v>1966</v>
      </c>
      <c r="B155" s="163">
        <v>234.05</v>
      </c>
      <c r="C155" s="163">
        <v>176.45</v>
      </c>
      <c r="D155" s="163">
        <v>170.95</v>
      </c>
      <c r="E155" s="163">
        <v>159.94999999999999</v>
      </c>
      <c r="F155" s="163">
        <v>148.94999999999999</v>
      </c>
      <c r="G155" s="163">
        <v>137.94999999999999</v>
      </c>
      <c r="H155" s="163">
        <v>126.95</v>
      </c>
      <c r="I155" s="163">
        <v>115.95</v>
      </c>
      <c r="J155" s="163">
        <v>104.95</v>
      </c>
      <c r="K155" s="163">
        <v>93.9</v>
      </c>
      <c r="L155" s="163">
        <v>82.9</v>
      </c>
      <c r="M155" s="163"/>
    </row>
    <row r="156" spans="1:13" x14ac:dyDescent="0.3">
      <c r="A156" s="335">
        <v>1984</v>
      </c>
      <c r="B156" s="163">
        <v>237.25</v>
      </c>
      <c r="C156" s="163">
        <v>179.65</v>
      </c>
      <c r="D156" s="163">
        <v>174.15</v>
      </c>
      <c r="E156" s="163">
        <v>163.15</v>
      </c>
      <c r="F156" s="163">
        <v>152.15</v>
      </c>
      <c r="G156" s="163">
        <v>141.1</v>
      </c>
      <c r="H156" s="163">
        <v>130.1</v>
      </c>
      <c r="I156" s="163">
        <v>119.1</v>
      </c>
      <c r="J156" s="163">
        <v>108.1</v>
      </c>
      <c r="K156" s="163">
        <v>97.1</v>
      </c>
      <c r="L156" s="163">
        <v>86.1</v>
      </c>
      <c r="M156" s="163"/>
    </row>
    <row r="157" spans="1:13" x14ac:dyDescent="0.3">
      <c r="A157" s="335">
        <v>2002</v>
      </c>
      <c r="B157" s="163">
        <v>240.45</v>
      </c>
      <c r="C157" s="163">
        <v>182.85</v>
      </c>
      <c r="D157" s="163">
        <v>177.3</v>
      </c>
      <c r="E157" s="163">
        <v>166.3</v>
      </c>
      <c r="F157" s="163">
        <v>155.30000000000001</v>
      </c>
      <c r="G157" s="163">
        <v>144.30000000000001</v>
      </c>
      <c r="H157" s="163">
        <v>133.30000000000001</v>
      </c>
      <c r="I157" s="163">
        <v>122.3</v>
      </c>
      <c r="J157" s="163">
        <v>111.3</v>
      </c>
      <c r="K157" s="163">
        <v>100.3</v>
      </c>
      <c r="L157" s="163">
        <v>89.25</v>
      </c>
      <c r="M157" s="163"/>
    </row>
    <row r="158" spans="1:13" x14ac:dyDescent="0.3">
      <c r="A158" s="335">
        <v>2020</v>
      </c>
      <c r="B158" s="163">
        <v>243.6</v>
      </c>
      <c r="C158" s="163">
        <v>186</v>
      </c>
      <c r="D158" s="163">
        <v>180.5</v>
      </c>
      <c r="E158" s="163">
        <v>169.5</v>
      </c>
      <c r="F158" s="163">
        <v>158.5</v>
      </c>
      <c r="G158" s="163">
        <v>147.5</v>
      </c>
      <c r="H158" s="163">
        <v>136.5</v>
      </c>
      <c r="I158" s="163">
        <v>125.45</v>
      </c>
      <c r="J158" s="163">
        <v>114.45</v>
      </c>
      <c r="K158" s="163">
        <v>103.45</v>
      </c>
      <c r="L158" s="163">
        <v>92.45</v>
      </c>
      <c r="M158" s="163"/>
    </row>
    <row r="159" spans="1:13" x14ac:dyDescent="0.3">
      <c r="A159" s="335">
        <v>2038</v>
      </c>
      <c r="B159" s="163">
        <v>246.8</v>
      </c>
      <c r="C159" s="163">
        <v>189.2</v>
      </c>
      <c r="D159" s="163">
        <v>183.7</v>
      </c>
      <c r="E159" s="163">
        <v>172.65</v>
      </c>
      <c r="F159" s="163">
        <v>161.65</v>
      </c>
      <c r="G159" s="163">
        <v>150.65</v>
      </c>
      <c r="H159" s="163">
        <v>139.65</v>
      </c>
      <c r="I159" s="163">
        <v>128.65</v>
      </c>
      <c r="J159" s="163">
        <v>117.65</v>
      </c>
      <c r="K159" s="163">
        <v>106.65</v>
      </c>
      <c r="L159" s="163">
        <v>95.65</v>
      </c>
      <c r="M159" s="163"/>
    </row>
    <row r="160" spans="1:13" x14ac:dyDescent="0.3">
      <c r="A160" s="335">
        <v>2056</v>
      </c>
      <c r="B160" s="163">
        <v>249.95</v>
      </c>
      <c r="C160" s="163">
        <v>192.35</v>
      </c>
      <c r="D160" s="163">
        <v>186.85</v>
      </c>
      <c r="E160" s="163">
        <v>175.85</v>
      </c>
      <c r="F160" s="163">
        <v>164.85</v>
      </c>
      <c r="G160" s="163">
        <v>153.85</v>
      </c>
      <c r="H160" s="163">
        <v>142.85</v>
      </c>
      <c r="I160" s="163">
        <v>131.85</v>
      </c>
      <c r="J160" s="163">
        <v>120.8</v>
      </c>
      <c r="K160" s="163">
        <v>109.8</v>
      </c>
      <c r="L160" s="163">
        <v>98.8</v>
      </c>
      <c r="M160" s="163"/>
    </row>
    <row r="161" spans="1:13" x14ac:dyDescent="0.3">
      <c r="A161" s="335">
        <v>2074</v>
      </c>
      <c r="B161" s="163">
        <v>253.15</v>
      </c>
      <c r="C161" s="163">
        <v>195.55</v>
      </c>
      <c r="D161" s="163">
        <v>190.05</v>
      </c>
      <c r="E161" s="163">
        <v>179.05</v>
      </c>
      <c r="F161" s="163">
        <v>168.05</v>
      </c>
      <c r="G161" s="163">
        <v>157</v>
      </c>
      <c r="H161" s="163">
        <v>146</v>
      </c>
      <c r="I161" s="163">
        <v>135</v>
      </c>
      <c r="J161" s="163">
        <v>124</v>
      </c>
      <c r="K161" s="163">
        <v>113</v>
      </c>
      <c r="L161" s="163">
        <v>102</v>
      </c>
      <c r="M161" s="163"/>
    </row>
    <row r="162" spans="1:13" x14ac:dyDescent="0.3">
      <c r="A162" s="335">
        <v>2092</v>
      </c>
      <c r="B162" s="163">
        <v>256.3</v>
      </c>
      <c r="C162" s="163">
        <v>198.7</v>
      </c>
      <c r="D162" s="163">
        <v>193.2</v>
      </c>
      <c r="E162" s="163">
        <v>182.2</v>
      </c>
      <c r="F162" s="163">
        <v>171.2</v>
      </c>
      <c r="G162" s="163">
        <v>160.19999999999999</v>
      </c>
      <c r="H162" s="163">
        <v>149.19999999999999</v>
      </c>
      <c r="I162" s="163">
        <v>138.19999999999999</v>
      </c>
      <c r="J162" s="163">
        <v>127.2</v>
      </c>
      <c r="K162" s="163">
        <v>116.15</v>
      </c>
      <c r="L162" s="163">
        <v>105.15</v>
      </c>
      <c r="M162" s="163"/>
    </row>
    <row r="163" spans="1:13" x14ac:dyDescent="0.3">
      <c r="A163" s="335">
        <v>2110</v>
      </c>
      <c r="B163" s="163">
        <v>259.5</v>
      </c>
      <c r="C163" s="163">
        <v>201.9</v>
      </c>
      <c r="D163" s="163">
        <v>196.4</v>
      </c>
      <c r="E163" s="163">
        <v>185.4</v>
      </c>
      <c r="F163" s="163">
        <v>174.4</v>
      </c>
      <c r="G163" s="163">
        <v>163.4</v>
      </c>
      <c r="H163" s="163">
        <v>152.35</v>
      </c>
      <c r="I163" s="163">
        <v>141.35</v>
      </c>
      <c r="J163" s="163">
        <v>130.35</v>
      </c>
      <c r="K163" s="163">
        <v>119.35</v>
      </c>
      <c r="L163" s="163">
        <v>108.35</v>
      </c>
      <c r="M163" s="163"/>
    </row>
    <row r="164" spans="1:13" x14ac:dyDescent="0.3">
      <c r="A164" s="335">
        <v>2128</v>
      </c>
      <c r="B164" s="163">
        <v>262.75</v>
      </c>
      <c r="C164" s="163">
        <v>205.15</v>
      </c>
      <c r="D164" s="163">
        <v>199.6</v>
      </c>
      <c r="E164" s="163">
        <v>188.6</v>
      </c>
      <c r="F164" s="163">
        <v>177.6</v>
      </c>
      <c r="G164" s="163">
        <v>166.6</v>
      </c>
      <c r="H164" s="163">
        <v>155.6</v>
      </c>
      <c r="I164" s="163">
        <v>144.6</v>
      </c>
      <c r="J164" s="163">
        <v>133.6</v>
      </c>
      <c r="K164" s="163">
        <v>122.6</v>
      </c>
      <c r="L164" s="163">
        <v>111.55</v>
      </c>
      <c r="M164" s="163"/>
    </row>
    <row r="165" spans="1:13" x14ac:dyDescent="0.3">
      <c r="A165" s="335">
        <v>2146</v>
      </c>
      <c r="B165" s="163">
        <v>266.05</v>
      </c>
      <c r="C165" s="163">
        <v>208.4</v>
      </c>
      <c r="D165" s="163">
        <v>202.9</v>
      </c>
      <c r="E165" s="163">
        <v>191.9</v>
      </c>
      <c r="F165" s="163">
        <v>180.9</v>
      </c>
      <c r="G165" s="163">
        <v>169.9</v>
      </c>
      <c r="H165" s="163">
        <v>158.9</v>
      </c>
      <c r="I165" s="163">
        <v>147.9</v>
      </c>
      <c r="J165" s="163">
        <v>136.9</v>
      </c>
      <c r="K165" s="163">
        <v>125.85</v>
      </c>
      <c r="L165" s="163">
        <v>114.85</v>
      </c>
      <c r="M165" s="163"/>
    </row>
    <row r="166" spans="1:13" x14ac:dyDescent="0.3">
      <c r="A166" s="335">
        <v>2164</v>
      </c>
      <c r="B166" s="163">
        <v>269.3</v>
      </c>
      <c r="C166" s="163">
        <v>211.7</v>
      </c>
      <c r="D166" s="163">
        <v>206.2</v>
      </c>
      <c r="E166" s="163">
        <v>195.2</v>
      </c>
      <c r="F166" s="163">
        <v>184.2</v>
      </c>
      <c r="G166" s="163">
        <v>173.2</v>
      </c>
      <c r="H166" s="163">
        <v>162.19999999999999</v>
      </c>
      <c r="I166" s="163">
        <v>151.19999999999999</v>
      </c>
      <c r="J166" s="163">
        <v>140.15</v>
      </c>
      <c r="K166" s="163">
        <v>129.15</v>
      </c>
      <c r="L166" s="163">
        <v>118.15</v>
      </c>
      <c r="M166" s="163"/>
    </row>
    <row r="167" spans="1:13" x14ac:dyDescent="0.3">
      <c r="A167" s="335">
        <v>2182</v>
      </c>
      <c r="B167" s="163">
        <v>273.35000000000002</v>
      </c>
      <c r="C167" s="163">
        <v>215.75</v>
      </c>
      <c r="D167" s="163">
        <v>210.25</v>
      </c>
      <c r="E167" s="163">
        <v>199.25</v>
      </c>
      <c r="F167" s="163">
        <v>188.25</v>
      </c>
      <c r="G167" s="163">
        <v>177.2</v>
      </c>
      <c r="H167" s="163">
        <v>166.2</v>
      </c>
      <c r="I167" s="163">
        <v>155.19999999999999</v>
      </c>
      <c r="J167" s="163">
        <v>144.19999999999999</v>
      </c>
      <c r="K167" s="163">
        <v>133.19999999999999</v>
      </c>
      <c r="L167" s="163">
        <v>122.2</v>
      </c>
      <c r="M167" s="163"/>
    </row>
    <row r="168" spans="1:13" x14ac:dyDescent="0.3">
      <c r="A168" s="335">
        <v>2208</v>
      </c>
      <c r="B168" s="163">
        <v>278.10000000000002</v>
      </c>
      <c r="C168" s="163">
        <v>220.5</v>
      </c>
      <c r="D168" s="163">
        <v>215</v>
      </c>
      <c r="E168" s="163">
        <v>204</v>
      </c>
      <c r="F168" s="163">
        <v>193</v>
      </c>
      <c r="G168" s="163">
        <v>182</v>
      </c>
      <c r="H168" s="163">
        <v>170.95</v>
      </c>
      <c r="I168" s="163">
        <v>159.94999999999999</v>
      </c>
      <c r="J168" s="163">
        <v>148.94999999999999</v>
      </c>
      <c r="K168" s="163">
        <v>137.94999999999999</v>
      </c>
      <c r="L168" s="163">
        <v>126.95</v>
      </c>
      <c r="M168" s="163"/>
    </row>
    <row r="169" spans="1:13" x14ac:dyDescent="0.3">
      <c r="A169" s="335">
        <v>2234</v>
      </c>
      <c r="B169" s="163">
        <v>282.85000000000002</v>
      </c>
      <c r="C169" s="163">
        <v>225.25</v>
      </c>
      <c r="D169" s="163">
        <v>219.75</v>
      </c>
      <c r="E169" s="163">
        <v>208.75</v>
      </c>
      <c r="F169" s="163">
        <v>197.75</v>
      </c>
      <c r="G169" s="163">
        <v>186.75</v>
      </c>
      <c r="H169" s="163">
        <v>175.75</v>
      </c>
      <c r="I169" s="163">
        <v>164.7</v>
      </c>
      <c r="J169" s="163">
        <v>153.69999999999999</v>
      </c>
      <c r="K169" s="163">
        <v>142.69999999999999</v>
      </c>
      <c r="L169" s="163">
        <v>131.69999999999999</v>
      </c>
      <c r="M169" s="163"/>
    </row>
    <row r="170" spans="1:13" x14ac:dyDescent="0.3">
      <c r="A170" s="335">
        <v>2260</v>
      </c>
      <c r="B170" s="163">
        <v>287.60000000000002</v>
      </c>
      <c r="C170" s="163">
        <v>230</v>
      </c>
      <c r="D170" s="163">
        <v>224.5</v>
      </c>
      <c r="E170" s="163">
        <v>213.5</v>
      </c>
      <c r="F170" s="163">
        <v>202.5</v>
      </c>
      <c r="G170" s="163">
        <v>191.5</v>
      </c>
      <c r="H170" s="163">
        <v>180.5</v>
      </c>
      <c r="I170" s="163">
        <v>169.5</v>
      </c>
      <c r="J170" s="163">
        <v>158.44999999999999</v>
      </c>
      <c r="K170" s="163">
        <v>147.44999999999999</v>
      </c>
      <c r="L170" s="163">
        <v>136.44999999999999</v>
      </c>
      <c r="M170" s="163"/>
    </row>
    <row r="171" spans="1:13" x14ac:dyDescent="0.3">
      <c r="A171" s="335">
        <v>2286</v>
      </c>
      <c r="B171" s="163">
        <v>292.39999999999998</v>
      </c>
      <c r="C171" s="163">
        <v>234.75</v>
      </c>
      <c r="D171" s="163">
        <v>229.25</v>
      </c>
      <c r="E171" s="163">
        <v>218.25</v>
      </c>
      <c r="F171" s="163">
        <v>207.25</v>
      </c>
      <c r="G171" s="163">
        <v>196.25</v>
      </c>
      <c r="H171" s="163">
        <v>185.25</v>
      </c>
      <c r="I171" s="163">
        <v>174.25</v>
      </c>
      <c r="J171" s="163">
        <v>163.25</v>
      </c>
      <c r="K171" s="163">
        <v>152.25</v>
      </c>
      <c r="L171" s="163">
        <v>141.19999999999999</v>
      </c>
      <c r="M171" s="163"/>
    </row>
    <row r="172" spans="1:13" x14ac:dyDescent="0.3">
      <c r="A172" s="335">
        <v>2312</v>
      </c>
      <c r="B172" s="163">
        <v>297.14999999999998</v>
      </c>
      <c r="C172" s="163">
        <v>239.55</v>
      </c>
      <c r="D172" s="163">
        <v>234.05</v>
      </c>
      <c r="E172" s="163">
        <v>223</v>
      </c>
      <c r="F172" s="163">
        <v>212</v>
      </c>
      <c r="G172" s="163">
        <v>201</v>
      </c>
      <c r="H172" s="163">
        <v>190</v>
      </c>
      <c r="I172" s="163">
        <v>179</v>
      </c>
      <c r="J172" s="163">
        <v>168</v>
      </c>
      <c r="K172" s="163">
        <v>157</v>
      </c>
      <c r="L172" s="163">
        <v>146</v>
      </c>
      <c r="M172" s="163"/>
    </row>
    <row r="173" spans="1:13" x14ac:dyDescent="0.3">
      <c r="A173" s="335">
        <v>2338</v>
      </c>
      <c r="B173" s="163">
        <v>301.89999999999998</v>
      </c>
      <c r="C173" s="163">
        <v>244.3</v>
      </c>
      <c r="D173" s="163">
        <v>238.8</v>
      </c>
      <c r="E173" s="163">
        <v>227.8</v>
      </c>
      <c r="F173" s="163">
        <v>216.75</v>
      </c>
      <c r="G173" s="163">
        <v>205.75</v>
      </c>
      <c r="H173" s="163">
        <v>194.75</v>
      </c>
      <c r="I173" s="163">
        <v>183.75</v>
      </c>
      <c r="J173" s="163">
        <v>172.75</v>
      </c>
      <c r="K173" s="163">
        <v>161.75</v>
      </c>
      <c r="L173" s="163">
        <v>150.75</v>
      </c>
      <c r="M173" s="163"/>
    </row>
    <row r="174" spans="1:13" x14ac:dyDescent="0.3">
      <c r="A174" s="335">
        <v>2364</v>
      </c>
      <c r="B174" s="163">
        <v>306.64999999999998</v>
      </c>
      <c r="C174" s="163">
        <v>249.05</v>
      </c>
      <c r="D174" s="163">
        <v>243.55</v>
      </c>
      <c r="E174" s="163">
        <v>232.55</v>
      </c>
      <c r="F174" s="163">
        <v>221.55</v>
      </c>
      <c r="G174" s="163">
        <v>210.55</v>
      </c>
      <c r="H174" s="163">
        <v>199.5</v>
      </c>
      <c r="I174" s="163">
        <v>188.5</v>
      </c>
      <c r="J174" s="163">
        <v>177.5</v>
      </c>
      <c r="K174" s="163">
        <v>166.5</v>
      </c>
      <c r="L174" s="163">
        <v>155.5</v>
      </c>
      <c r="M174" s="163"/>
    </row>
    <row r="175" spans="1:13" x14ac:dyDescent="0.3">
      <c r="A175" s="335">
        <v>2390</v>
      </c>
      <c r="B175" s="163">
        <v>311.39999999999998</v>
      </c>
      <c r="C175" s="163">
        <v>253.8</v>
      </c>
      <c r="D175" s="163">
        <v>248.3</v>
      </c>
      <c r="E175" s="163">
        <v>237.3</v>
      </c>
      <c r="F175" s="163">
        <v>226.3</v>
      </c>
      <c r="G175" s="163">
        <v>215.3</v>
      </c>
      <c r="H175" s="163">
        <v>204.3</v>
      </c>
      <c r="I175" s="163">
        <v>193.25</v>
      </c>
      <c r="J175" s="163">
        <v>182.25</v>
      </c>
      <c r="K175" s="163">
        <v>171.25</v>
      </c>
      <c r="L175" s="163">
        <v>160.25</v>
      </c>
      <c r="M175" s="163"/>
    </row>
    <row r="176" spans="1:13" x14ac:dyDescent="0.3">
      <c r="A176" s="335">
        <v>2416</v>
      </c>
      <c r="B176" s="163">
        <v>316.14999999999998</v>
      </c>
      <c r="C176" s="163">
        <v>258.55</v>
      </c>
      <c r="D176" s="163">
        <v>253.05</v>
      </c>
      <c r="E176" s="163">
        <v>242.05</v>
      </c>
      <c r="F176" s="163">
        <v>231.05</v>
      </c>
      <c r="G176" s="163">
        <v>220.05</v>
      </c>
      <c r="H176" s="163">
        <v>209.05</v>
      </c>
      <c r="I176" s="163">
        <v>198.05</v>
      </c>
      <c r="J176" s="163">
        <v>187</v>
      </c>
      <c r="K176" s="163">
        <v>176</v>
      </c>
      <c r="L176" s="163">
        <v>165</v>
      </c>
      <c r="M176" s="163"/>
    </row>
    <row r="177" spans="1:13" x14ac:dyDescent="0.3">
      <c r="A177" s="335">
        <v>2442</v>
      </c>
      <c r="B177" s="163">
        <v>320.95</v>
      </c>
      <c r="C177" s="163">
        <v>263.3</v>
      </c>
      <c r="D177" s="163">
        <v>257.8</v>
      </c>
      <c r="E177" s="163">
        <v>246.8</v>
      </c>
      <c r="F177" s="163">
        <v>235.8</v>
      </c>
      <c r="G177" s="163">
        <v>224.8</v>
      </c>
      <c r="H177" s="163">
        <v>213.8</v>
      </c>
      <c r="I177" s="163">
        <v>202.8</v>
      </c>
      <c r="J177" s="163">
        <v>191.8</v>
      </c>
      <c r="K177" s="163">
        <v>180.75</v>
      </c>
      <c r="L177" s="163">
        <v>169.75</v>
      </c>
      <c r="M177" s="163"/>
    </row>
    <row r="178" spans="1:13" x14ac:dyDescent="0.3">
      <c r="A178" s="335">
        <v>2468</v>
      </c>
      <c r="B178" s="163">
        <v>325.7</v>
      </c>
      <c r="C178" s="163">
        <v>268.10000000000002</v>
      </c>
      <c r="D178" s="163">
        <v>262.60000000000002</v>
      </c>
      <c r="E178" s="163">
        <v>251.55</v>
      </c>
      <c r="F178" s="163">
        <v>240.55</v>
      </c>
      <c r="G178" s="163">
        <v>229.55</v>
      </c>
      <c r="H178" s="163">
        <v>218.55</v>
      </c>
      <c r="I178" s="163">
        <v>207.55</v>
      </c>
      <c r="J178" s="163">
        <v>196.55</v>
      </c>
      <c r="K178" s="163">
        <v>185.55</v>
      </c>
      <c r="L178" s="163">
        <v>174.55</v>
      </c>
      <c r="M178" s="163"/>
    </row>
    <row r="179" spans="1:13" x14ac:dyDescent="0.3">
      <c r="A179" s="335">
        <v>2494</v>
      </c>
      <c r="B179" s="163">
        <v>330.45</v>
      </c>
      <c r="C179" s="163">
        <v>272.85000000000002</v>
      </c>
      <c r="D179" s="163">
        <v>267.35000000000002</v>
      </c>
      <c r="E179" s="163">
        <v>256.35000000000002</v>
      </c>
      <c r="F179" s="163">
        <v>245.3</v>
      </c>
      <c r="G179" s="163">
        <v>234.3</v>
      </c>
      <c r="H179" s="163">
        <v>223.3</v>
      </c>
      <c r="I179" s="163">
        <v>212.3</v>
      </c>
      <c r="J179" s="163">
        <v>201.3</v>
      </c>
      <c r="K179" s="163">
        <v>190.3</v>
      </c>
      <c r="L179" s="163">
        <v>179.3</v>
      </c>
      <c r="M179" s="163"/>
    </row>
    <row r="180" spans="1:13" x14ac:dyDescent="0.3">
      <c r="A180" s="335">
        <v>2520</v>
      </c>
      <c r="B180" s="163">
        <v>335.2</v>
      </c>
      <c r="C180" s="163">
        <v>277.60000000000002</v>
      </c>
      <c r="D180" s="163">
        <v>272.10000000000002</v>
      </c>
      <c r="E180" s="163">
        <v>261.10000000000002</v>
      </c>
      <c r="F180" s="163">
        <v>250.1</v>
      </c>
      <c r="G180" s="163">
        <v>239.05</v>
      </c>
      <c r="H180" s="163">
        <v>228.05</v>
      </c>
      <c r="I180" s="163">
        <v>217.05</v>
      </c>
      <c r="J180" s="163">
        <v>206.05</v>
      </c>
      <c r="K180" s="163">
        <v>195.05</v>
      </c>
      <c r="L180" s="163">
        <v>184.05</v>
      </c>
      <c r="M180" s="163"/>
    </row>
    <row r="181" spans="1:13" x14ac:dyDescent="0.3">
      <c r="A181" s="335">
        <v>2546</v>
      </c>
      <c r="B181" s="163">
        <v>339.95</v>
      </c>
      <c r="C181" s="163">
        <v>282.35000000000002</v>
      </c>
      <c r="D181" s="163">
        <v>276.85000000000002</v>
      </c>
      <c r="E181" s="163">
        <v>265.85000000000002</v>
      </c>
      <c r="F181" s="163">
        <v>254.85</v>
      </c>
      <c r="G181" s="163">
        <v>243.85</v>
      </c>
      <c r="H181" s="163">
        <v>232.85</v>
      </c>
      <c r="I181" s="163">
        <v>221.8</v>
      </c>
      <c r="J181" s="163">
        <v>210.8</v>
      </c>
      <c r="K181" s="163">
        <v>199.8</v>
      </c>
      <c r="L181" s="163">
        <v>188.8</v>
      </c>
      <c r="M181" s="163"/>
    </row>
    <row r="182" spans="1:13" x14ac:dyDescent="0.3">
      <c r="A182" s="335">
        <v>2572</v>
      </c>
      <c r="B182" s="163">
        <v>344.7</v>
      </c>
      <c r="C182" s="163">
        <v>287.10000000000002</v>
      </c>
      <c r="D182" s="163">
        <v>281.60000000000002</v>
      </c>
      <c r="E182" s="163">
        <v>270.60000000000002</v>
      </c>
      <c r="F182" s="163">
        <v>259.60000000000002</v>
      </c>
      <c r="G182" s="163">
        <v>248.6</v>
      </c>
      <c r="H182" s="163">
        <v>237.6</v>
      </c>
      <c r="I182" s="163">
        <v>226.6</v>
      </c>
      <c r="J182" s="163">
        <v>215.55</v>
      </c>
      <c r="K182" s="163">
        <v>204.55</v>
      </c>
      <c r="L182" s="163">
        <v>193.55</v>
      </c>
      <c r="M182" s="163"/>
    </row>
    <row r="183" spans="1:13" x14ac:dyDescent="0.3">
      <c r="A183" s="335">
        <v>2598</v>
      </c>
      <c r="B183" s="163">
        <v>349.45</v>
      </c>
      <c r="C183" s="163">
        <v>291.85000000000002</v>
      </c>
      <c r="D183" s="163">
        <v>286.35000000000002</v>
      </c>
      <c r="E183" s="163">
        <v>275.35000000000002</v>
      </c>
      <c r="F183" s="163">
        <v>264.35000000000002</v>
      </c>
      <c r="G183" s="163">
        <v>253.35</v>
      </c>
      <c r="H183" s="163">
        <v>242.35</v>
      </c>
      <c r="I183" s="163">
        <v>231.35</v>
      </c>
      <c r="J183" s="163">
        <v>220.35</v>
      </c>
      <c r="K183" s="163">
        <v>209.3</v>
      </c>
      <c r="L183" s="163">
        <v>198.3</v>
      </c>
      <c r="M183" s="163"/>
    </row>
    <row r="184" spans="1:13" x14ac:dyDescent="0.3">
      <c r="A184" s="335">
        <v>2624</v>
      </c>
      <c r="B184" s="163">
        <v>354.25</v>
      </c>
      <c r="C184" s="163">
        <v>296.64999999999998</v>
      </c>
      <c r="D184" s="163">
        <v>291.10000000000002</v>
      </c>
      <c r="E184" s="163">
        <v>280.10000000000002</v>
      </c>
      <c r="F184" s="163">
        <v>269.10000000000002</v>
      </c>
      <c r="G184" s="163">
        <v>258.10000000000002</v>
      </c>
      <c r="H184" s="163">
        <v>247.1</v>
      </c>
      <c r="I184" s="163">
        <v>236.1</v>
      </c>
      <c r="J184" s="163">
        <v>225.1</v>
      </c>
      <c r="K184" s="163">
        <v>214.1</v>
      </c>
      <c r="L184" s="163">
        <v>203.05</v>
      </c>
      <c r="M184" s="163"/>
    </row>
    <row r="185" spans="1:13" x14ac:dyDescent="0.3">
      <c r="A185" s="335">
        <v>2650</v>
      </c>
      <c r="B185" s="163">
        <v>359</v>
      </c>
      <c r="C185" s="163">
        <v>301.39999999999998</v>
      </c>
      <c r="D185" s="163">
        <v>295.89999999999998</v>
      </c>
      <c r="E185" s="163">
        <v>284.89999999999998</v>
      </c>
      <c r="F185" s="163">
        <v>273.85000000000002</v>
      </c>
      <c r="G185" s="163">
        <v>262.85000000000002</v>
      </c>
      <c r="H185" s="163">
        <v>251.85</v>
      </c>
      <c r="I185" s="163">
        <v>240.85</v>
      </c>
      <c r="J185" s="163">
        <v>229.85</v>
      </c>
      <c r="K185" s="163">
        <v>218.85</v>
      </c>
      <c r="L185" s="163">
        <v>207.85</v>
      </c>
      <c r="M185" s="163"/>
    </row>
    <row r="186" spans="1:13" x14ac:dyDescent="0.3">
      <c r="A186" s="335">
        <v>2676</v>
      </c>
      <c r="B186" s="163">
        <v>363.75</v>
      </c>
      <c r="C186" s="163">
        <v>306.14999999999998</v>
      </c>
      <c r="D186" s="163">
        <v>300.64999999999998</v>
      </c>
      <c r="E186" s="163">
        <v>289.64999999999998</v>
      </c>
      <c r="F186" s="163">
        <v>278.64999999999998</v>
      </c>
      <c r="G186" s="163">
        <v>267.60000000000002</v>
      </c>
      <c r="H186" s="163">
        <v>256.60000000000002</v>
      </c>
      <c r="I186" s="163">
        <v>245.6</v>
      </c>
      <c r="J186" s="163">
        <v>234.6</v>
      </c>
      <c r="K186" s="163">
        <v>223.6</v>
      </c>
      <c r="L186" s="163">
        <v>212.6</v>
      </c>
      <c r="M186" s="163"/>
    </row>
    <row r="187" spans="1:13" x14ac:dyDescent="0.3">
      <c r="A187" s="335">
        <v>2702</v>
      </c>
      <c r="B187" s="163">
        <v>368.5</v>
      </c>
      <c r="C187" s="163">
        <v>310.89999999999998</v>
      </c>
      <c r="D187" s="163">
        <v>305.39999999999998</v>
      </c>
      <c r="E187" s="163">
        <v>294.39999999999998</v>
      </c>
      <c r="F187" s="163">
        <v>283.39999999999998</v>
      </c>
      <c r="G187" s="163">
        <v>272.39999999999998</v>
      </c>
      <c r="H187" s="163">
        <v>261.35000000000002</v>
      </c>
      <c r="I187" s="163">
        <v>250.35</v>
      </c>
      <c r="J187" s="163">
        <v>239.35</v>
      </c>
      <c r="K187" s="163">
        <v>228.35</v>
      </c>
      <c r="L187" s="163">
        <v>217.35</v>
      </c>
      <c r="M187" s="163"/>
    </row>
    <row r="188" spans="1:13" x14ac:dyDescent="0.3">
      <c r="A188" s="335">
        <v>2728</v>
      </c>
      <c r="B188" s="163">
        <v>373.25</v>
      </c>
      <c r="C188" s="163">
        <v>315.64999999999998</v>
      </c>
      <c r="D188" s="163">
        <v>310.14999999999998</v>
      </c>
      <c r="E188" s="163">
        <v>299.14999999999998</v>
      </c>
      <c r="F188" s="163">
        <v>288.14999999999998</v>
      </c>
      <c r="G188" s="163">
        <v>277.14999999999998</v>
      </c>
      <c r="H188" s="163">
        <v>266.14999999999998</v>
      </c>
      <c r="I188" s="163">
        <v>255.15</v>
      </c>
      <c r="J188" s="163">
        <v>244.1</v>
      </c>
      <c r="K188" s="163">
        <v>233.1</v>
      </c>
      <c r="L188" s="163">
        <v>222.1</v>
      </c>
      <c r="M188" s="163"/>
    </row>
    <row r="189" spans="1:13" x14ac:dyDescent="0.3">
      <c r="A189" s="335">
        <v>2754</v>
      </c>
      <c r="B189" s="163">
        <v>378</v>
      </c>
      <c r="C189" s="163">
        <v>320.39999999999998</v>
      </c>
      <c r="D189" s="163">
        <v>314.89999999999998</v>
      </c>
      <c r="E189" s="163">
        <v>303.89999999999998</v>
      </c>
      <c r="F189" s="163">
        <v>292.89999999999998</v>
      </c>
      <c r="G189" s="163">
        <v>281.89999999999998</v>
      </c>
      <c r="H189" s="163">
        <v>270.89999999999998</v>
      </c>
      <c r="I189" s="163">
        <v>259.89999999999998</v>
      </c>
      <c r="J189" s="163">
        <v>248.9</v>
      </c>
      <c r="K189" s="163">
        <v>237.85</v>
      </c>
      <c r="L189" s="163">
        <v>226.85</v>
      </c>
      <c r="M189" s="163"/>
    </row>
    <row r="190" spans="1:13" x14ac:dyDescent="0.3">
      <c r="A190" s="335">
        <v>2780</v>
      </c>
      <c r="B190" s="163">
        <v>382.8</v>
      </c>
      <c r="C190" s="163">
        <v>325.2</v>
      </c>
      <c r="D190" s="163">
        <v>319.64999999999998</v>
      </c>
      <c r="E190" s="163">
        <v>308.64999999999998</v>
      </c>
      <c r="F190" s="163">
        <v>297.64999999999998</v>
      </c>
      <c r="G190" s="163">
        <v>286.64999999999998</v>
      </c>
      <c r="H190" s="163">
        <v>275.64999999999998</v>
      </c>
      <c r="I190" s="163">
        <v>264.64999999999998</v>
      </c>
      <c r="J190" s="163">
        <v>253.65</v>
      </c>
      <c r="K190" s="163">
        <v>242.65</v>
      </c>
      <c r="L190" s="163">
        <v>231.6</v>
      </c>
      <c r="M190" s="163"/>
    </row>
    <row r="191" spans="1:13" x14ac:dyDescent="0.3">
      <c r="A191" s="335">
        <v>2806</v>
      </c>
      <c r="B191" s="163">
        <v>387.55</v>
      </c>
      <c r="C191" s="163">
        <v>329.95</v>
      </c>
      <c r="D191" s="163">
        <v>324.45</v>
      </c>
      <c r="E191" s="163">
        <v>313.45</v>
      </c>
      <c r="F191" s="163">
        <v>302.39999999999998</v>
      </c>
      <c r="G191" s="163">
        <v>291.39999999999998</v>
      </c>
      <c r="H191" s="163">
        <v>280.39999999999998</v>
      </c>
      <c r="I191" s="163">
        <v>269.39999999999998</v>
      </c>
      <c r="J191" s="163">
        <v>258.39999999999998</v>
      </c>
      <c r="K191" s="163">
        <v>247.4</v>
      </c>
      <c r="L191" s="163">
        <v>236.4</v>
      </c>
      <c r="M191" s="163"/>
    </row>
    <row r="192" spans="1:13" x14ac:dyDescent="0.3">
      <c r="A192" s="335">
        <v>2832</v>
      </c>
      <c r="B192" s="163">
        <v>392.3</v>
      </c>
      <c r="C192" s="163">
        <v>334.7</v>
      </c>
      <c r="D192" s="163">
        <v>329.2</v>
      </c>
      <c r="E192" s="163">
        <v>318.2</v>
      </c>
      <c r="F192" s="163">
        <v>307.2</v>
      </c>
      <c r="G192" s="163">
        <v>296.2</v>
      </c>
      <c r="H192" s="163">
        <v>285.2</v>
      </c>
      <c r="I192" s="163">
        <v>274.2</v>
      </c>
      <c r="J192" s="163">
        <v>263.14999999999998</v>
      </c>
      <c r="K192" s="163">
        <v>252.15</v>
      </c>
      <c r="L192" s="163">
        <v>241.15</v>
      </c>
      <c r="M192" s="163"/>
    </row>
    <row r="193" spans="1:13" x14ac:dyDescent="0.3">
      <c r="A193" s="335">
        <v>2858</v>
      </c>
      <c r="B193" s="163">
        <v>397.1</v>
      </c>
      <c r="C193" s="163">
        <v>339.5</v>
      </c>
      <c r="D193" s="163">
        <v>334</v>
      </c>
      <c r="E193" s="163">
        <v>323</v>
      </c>
      <c r="F193" s="163">
        <v>311.95</v>
      </c>
      <c r="G193" s="163">
        <v>300.95</v>
      </c>
      <c r="H193" s="163">
        <v>289.95</v>
      </c>
      <c r="I193" s="163">
        <v>278.95</v>
      </c>
      <c r="J193" s="163">
        <v>267.95</v>
      </c>
      <c r="K193" s="163">
        <v>256.95</v>
      </c>
      <c r="L193" s="163">
        <v>245.95</v>
      </c>
      <c r="M193" s="163"/>
    </row>
    <row r="194" spans="1:13" x14ac:dyDescent="0.3">
      <c r="A194" s="335">
        <v>2884</v>
      </c>
      <c r="B194" s="163">
        <v>401.85</v>
      </c>
      <c r="C194" s="163">
        <v>344.25</v>
      </c>
      <c r="D194" s="163">
        <v>338.75</v>
      </c>
      <c r="E194" s="163">
        <v>327.75</v>
      </c>
      <c r="F194" s="163">
        <v>316.75</v>
      </c>
      <c r="G194" s="163">
        <v>305.75</v>
      </c>
      <c r="H194" s="163">
        <v>294.75</v>
      </c>
      <c r="I194" s="163">
        <v>283.75</v>
      </c>
      <c r="J194" s="163">
        <v>272.75</v>
      </c>
      <c r="K194" s="163">
        <v>261.7</v>
      </c>
      <c r="L194" s="163">
        <v>250.7</v>
      </c>
      <c r="M194" s="163"/>
    </row>
    <row r="195" spans="1:13" x14ac:dyDescent="0.3">
      <c r="A195" s="335">
        <v>2910</v>
      </c>
      <c r="B195" s="163">
        <v>406.65</v>
      </c>
      <c r="C195" s="163">
        <v>349.05</v>
      </c>
      <c r="D195" s="163">
        <v>343.55</v>
      </c>
      <c r="E195" s="163">
        <v>332.55</v>
      </c>
      <c r="F195" s="163">
        <v>321.55</v>
      </c>
      <c r="G195" s="163">
        <v>310.5</v>
      </c>
      <c r="H195" s="163">
        <v>299.5</v>
      </c>
      <c r="I195" s="163">
        <v>288.5</v>
      </c>
      <c r="J195" s="163">
        <v>277.5</v>
      </c>
      <c r="K195" s="163">
        <v>266.5</v>
      </c>
      <c r="L195" s="163">
        <v>255.5</v>
      </c>
      <c r="M195" s="163"/>
    </row>
    <row r="196" spans="1:13" x14ac:dyDescent="0.3">
      <c r="A196" s="335">
        <v>2936</v>
      </c>
      <c r="B196" s="163">
        <v>411.4</v>
      </c>
      <c r="C196" s="163">
        <v>353.8</v>
      </c>
      <c r="D196" s="163">
        <v>348.3</v>
      </c>
      <c r="E196" s="163">
        <v>337.3</v>
      </c>
      <c r="F196" s="163">
        <v>326.3</v>
      </c>
      <c r="G196" s="163">
        <v>315.3</v>
      </c>
      <c r="H196" s="163">
        <v>304.3</v>
      </c>
      <c r="I196" s="163">
        <v>293.3</v>
      </c>
      <c r="J196" s="163">
        <v>282.3</v>
      </c>
      <c r="K196" s="163">
        <v>271.25</v>
      </c>
      <c r="L196" s="163">
        <v>260.25</v>
      </c>
      <c r="M196" s="163"/>
    </row>
    <row r="197" spans="1:13" x14ac:dyDescent="0.3">
      <c r="A197" s="335">
        <v>2962</v>
      </c>
      <c r="B197" s="163">
        <v>416.2</v>
      </c>
      <c r="C197" s="163">
        <v>358.6</v>
      </c>
      <c r="D197" s="163">
        <v>353.1</v>
      </c>
      <c r="E197" s="163">
        <v>342.1</v>
      </c>
      <c r="F197" s="163">
        <v>331.1</v>
      </c>
      <c r="G197" s="163">
        <v>320.05</v>
      </c>
      <c r="H197" s="163">
        <v>309.05</v>
      </c>
      <c r="I197" s="163">
        <v>298.05</v>
      </c>
      <c r="J197" s="163">
        <v>287.05</v>
      </c>
      <c r="K197" s="163">
        <v>276.05</v>
      </c>
      <c r="L197" s="163">
        <v>265.05</v>
      </c>
      <c r="M197" s="163"/>
    </row>
    <row r="198" spans="1:13" x14ac:dyDescent="0.3">
      <c r="A198" s="335">
        <v>2988</v>
      </c>
      <c r="B198" s="163">
        <v>421</v>
      </c>
      <c r="C198" s="163">
        <v>363.35</v>
      </c>
      <c r="D198" s="163">
        <v>357.85</v>
      </c>
      <c r="E198" s="163">
        <v>346.85</v>
      </c>
      <c r="F198" s="163">
        <v>335.85</v>
      </c>
      <c r="G198" s="163">
        <v>324.85000000000002</v>
      </c>
      <c r="H198" s="163">
        <v>313.85000000000002</v>
      </c>
      <c r="I198" s="163">
        <v>302.85000000000002</v>
      </c>
      <c r="J198" s="163">
        <v>291.85000000000002</v>
      </c>
      <c r="K198" s="163">
        <v>280.8</v>
      </c>
      <c r="L198" s="163">
        <v>269.8</v>
      </c>
      <c r="M198" s="163"/>
    </row>
    <row r="199" spans="1:13" x14ac:dyDescent="0.3">
      <c r="A199" s="335">
        <v>3014</v>
      </c>
      <c r="B199" s="163">
        <v>425.75</v>
      </c>
      <c r="C199" s="163">
        <v>368.15</v>
      </c>
      <c r="D199" s="163">
        <v>362.65</v>
      </c>
      <c r="E199" s="163">
        <v>351.65</v>
      </c>
      <c r="F199" s="163">
        <v>340.65</v>
      </c>
      <c r="G199" s="163">
        <v>329.65</v>
      </c>
      <c r="H199" s="163">
        <v>318.60000000000002</v>
      </c>
      <c r="I199" s="163">
        <v>307.60000000000002</v>
      </c>
      <c r="J199" s="163">
        <v>296.60000000000002</v>
      </c>
      <c r="K199" s="163">
        <v>285.60000000000002</v>
      </c>
      <c r="L199" s="163">
        <v>274.60000000000002</v>
      </c>
      <c r="M199" s="163"/>
    </row>
    <row r="200" spans="1:13" x14ac:dyDescent="0.3">
      <c r="A200" s="335">
        <v>3040</v>
      </c>
      <c r="B200" s="163">
        <v>430.55</v>
      </c>
      <c r="C200" s="163">
        <v>372.9</v>
      </c>
      <c r="D200" s="163">
        <v>367.4</v>
      </c>
      <c r="E200" s="163">
        <v>356.4</v>
      </c>
      <c r="F200" s="163">
        <v>345.4</v>
      </c>
      <c r="G200" s="163">
        <v>334.4</v>
      </c>
      <c r="H200" s="163">
        <v>323.39999999999998</v>
      </c>
      <c r="I200" s="163">
        <v>312.39999999999998</v>
      </c>
      <c r="J200" s="163">
        <v>301.39999999999998</v>
      </c>
      <c r="K200" s="163">
        <v>290.39999999999998</v>
      </c>
      <c r="L200" s="163">
        <v>279.35000000000002</v>
      </c>
      <c r="M200" s="163"/>
    </row>
    <row r="201" spans="1:13" x14ac:dyDescent="0.3">
      <c r="A201" s="335">
        <v>3066</v>
      </c>
      <c r="B201" s="163">
        <v>435.3</v>
      </c>
      <c r="C201" s="163">
        <v>377.7</v>
      </c>
      <c r="D201" s="163">
        <v>372.2</v>
      </c>
      <c r="E201" s="163">
        <v>361.2</v>
      </c>
      <c r="F201" s="163">
        <v>350.2</v>
      </c>
      <c r="G201" s="163">
        <v>339.2</v>
      </c>
      <c r="H201" s="163">
        <v>328.15</v>
      </c>
      <c r="I201" s="163">
        <v>317.14999999999998</v>
      </c>
      <c r="J201" s="163">
        <v>306.14999999999998</v>
      </c>
      <c r="K201" s="163">
        <v>295.14999999999998</v>
      </c>
      <c r="L201" s="163">
        <v>284.14999999999998</v>
      </c>
      <c r="M201" s="163"/>
    </row>
    <row r="202" spans="1:13" x14ac:dyDescent="0.3">
      <c r="A202" s="335">
        <v>3092</v>
      </c>
      <c r="B202" s="163">
        <v>440.1</v>
      </c>
      <c r="C202" s="163">
        <v>382.5</v>
      </c>
      <c r="D202" s="163">
        <v>376.95</v>
      </c>
      <c r="E202" s="163">
        <v>365.95</v>
      </c>
      <c r="F202" s="163">
        <v>354.95</v>
      </c>
      <c r="G202" s="163">
        <v>343.95</v>
      </c>
      <c r="H202" s="163">
        <v>332.95</v>
      </c>
      <c r="I202" s="163">
        <v>321.95</v>
      </c>
      <c r="J202" s="163">
        <v>310.95</v>
      </c>
      <c r="K202" s="163">
        <v>299.95</v>
      </c>
      <c r="L202" s="163">
        <v>288.89999999999998</v>
      </c>
      <c r="M202" s="163"/>
    </row>
    <row r="203" spans="1:13" x14ac:dyDescent="0.3">
      <c r="A203" s="335">
        <v>3118</v>
      </c>
      <c r="B203" s="163">
        <v>444.85</v>
      </c>
      <c r="C203" s="163">
        <v>387.25</v>
      </c>
      <c r="D203" s="163">
        <v>381.75</v>
      </c>
      <c r="E203" s="163">
        <v>370.75</v>
      </c>
      <c r="F203" s="163">
        <v>359.75</v>
      </c>
      <c r="G203" s="163">
        <v>348.75</v>
      </c>
      <c r="H203" s="163">
        <v>337.7</v>
      </c>
      <c r="I203" s="163">
        <v>326.7</v>
      </c>
      <c r="J203" s="163">
        <v>315.7</v>
      </c>
      <c r="K203" s="163">
        <v>304.7</v>
      </c>
      <c r="L203" s="163">
        <v>293.7</v>
      </c>
      <c r="M203" s="163"/>
    </row>
    <row r="204" spans="1:13" x14ac:dyDescent="0.3">
      <c r="A204" s="335">
        <v>3144</v>
      </c>
      <c r="B204" s="163">
        <v>449.65</v>
      </c>
      <c r="C204" s="163">
        <v>392.05</v>
      </c>
      <c r="D204" s="163">
        <v>386.55</v>
      </c>
      <c r="E204" s="163">
        <v>375.5</v>
      </c>
      <c r="F204" s="163">
        <v>364.5</v>
      </c>
      <c r="G204" s="163">
        <v>353.5</v>
      </c>
      <c r="H204" s="163">
        <v>342.5</v>
      </c>
      <c r="I204" s="163">
        <v>331.5</v>
      </c>
      <c r="J204" s="163">
        <v>320.5</v>
      </c>
      <c r="K204" s="163">
        <v>309.5</v>
      </c>
      <c r="L204" s="163">
        <v>298.5</v>
      </c>
      <c r="M204" s="163"/>
    </row>
    <row r="205" spans="1:13" x14ac:dyDescent="0.3">
      <c r="A205" s="335">
        <v>3170</v>
      </c>
      <c r="B205" s="163">
        <v>454.4</v>
      </c>
      <c r="C205" s="163">
        <v>396.8</v>
      </c>
      <c r="D205" s="163">
        <v>391.3</v>
      </c>
      <c r="E205" s="163">
        <v>380.3</v>
      </c>
      <c r="F205" s="163">
        <v>369.3</v>
      </c>
      <c r="G205" s="163">
        <v>358.3</v>
      </c>
      <c r="H205" s="163">
        <v>347.3</v>
      </c>
      <c r="I205" s="163">
        <v>336.25</v>
      </c>
      <c r="J205" s="163">
        <v>325.25</v>
      </c>
      <c r="K205" s="163">
        <v>314.25</v>
      </c>
      <c r="L205" s="163">
        <v>303.25</v>
      </c>
      <c r="M205" s="163"/>
    </row>
    <row r="206" spans="1:13" x14ac:dyDescent="0.3">
      <c r="A206" s="335">
        <v>3196</v>
      </c>
      <c r="B206" s="163">
        <v>459.2</v>
      </c>
      <c r="C206" s="163">
        <v>401.6</v>
      </c>
      <c r="D206" s="163">
        <v>396.1</v>
      </c>
      <c r="E206" s="163">
        <v>385.05</v>
      </c>
      <c r="F206" s="163">
        <v>374.05</v>
      </c>
      <c r="G206" s="163">
        <v>363.05</v>
      </c>
      <c r="H206" s="163">
        <v>352.05</v>
      </c>
      <c r="I206" s="163">
        <v>341.05</v>
      </c>
      <c r="J206" s="163">
        <v>330.05</v>
      </c>
      <c r="K206" s="163">
        <v>319.05</v>
      </c>
      <c r="L206" s="163">
        <v>308.05</v>
      </c>
      <c r="M206" s="163"/>
    </row>
    <row r="207" spans="1:13" x14ac:dyDescent="0.3">
      <c r="A207" s="335">
        <v>3222</v>
      </c>
      <c r="B207" s="163">
        <v>463.95</v>
      </c>
      <c r="C207" s="163">
        <v>406.35</v>
      </c>
      <c r="D207" s="163">
        <v>400.85</v>
      </c>
      <c r="E207" s="163">
        <v>389.85</v>
      </c>
      <c r="F207" s="163">
        <v>378.85</v>
      </c>
      <c r="G207" s="163">
        <v>367.85</v>
      </c>
      <c r="H207" s="163">
        <v>356.85</v>
      </c>
      <c r="I207" s="163">
        <v>345.8</v>
      </c>
      <c r="J207" s="163">
        <v>334.8</v>
      </c>
      <c r="K207" s="163">
        <v>323.8</v>
      </c>
      <c r="L207" s="163">
        <v>312.8</v>
      </c>
      <c r="M207" s="163"/>
    </row>
    <row r="208" spans="1:13" x14ac:dyDescent="0.3">
      <c r="A208" s="335">
        <v>3248</v>
      </c>
      <c r="B208" s="163">
        <v>468.75</v>
      </c>
      <c r="C208" s="163">
        <v>411.15</v>
      </c>
      <c r="D208" s="163">
        <v>405.65</v>
      </c>
      <c r="E208" s="163">
        <v>394.6</v>
      </c>
      <c r="F208" s="163">
        <v>383.6</v>
      </c>
      <c r="G208" s="163">
        <v>372.6</v>
      </c>
      <c r="H208" s="163">
        <v>361.6</v>
      </c>
      <c r="I208" s="163">
        <v>350.6</v>
      </c>
      <c r="J208" s="163">
        <v>339.6</v>
      </c>
      <c r="K208" s="163">
        <v>328.6</v>
      </c>
      <c r="L208" s="163">
        <v>317.60000000000002</v>
      </c>
      <c r="M208" s="163"/>
    </row>
    <row r="209" spans="1:13" x14ac:dyDescent="0.3">
      <c r="A209" s="335">
        <v>3274</v>
      </c>
      <c r="B209" s="163">
        <v>473.5</v>
      </c>
      <c r="C209" s="163">
        <v>415.9</v>
      </c>
      <c r="D209" s="163">
        <v>410.4</v>
      </c>
      <c r="E209" s="163">
        <v>399.4</v>
      </c>
      <c r="F209" s="163">
        <v>388.4</v>
      </c>
      <c r="G209" s="163">
        <v>377.4</v>
      </c>
      <c r="H209" s="163">
        <v>366.4</v>
      </c>
      <c r="I209" s="163">
        <v>355.4</v>
      </c>
      <c r="J209" s="163">
        <v>344.35</v>
      </c>
      <c r="K209" s="163">
        <v>333.35</v>
      </c>
      <c r="L209" s="163">
        <v>322.35000000000002</v>
      </c>
      <c r="M209" s="163"/>
    </row>
    <row r="210" spans="1:13" x14ac:dyDescent="0.3">
      <c r="A210" s="335">
        <v>3300</v>
      </c>
      <c r="B210" s="163">
        <v>478.3</v>
      </c>
      <c r="C210" s="163">
        <v>420.7</v>
      </c>
      <c r="D210" s="163">
        <v>415.2</v>
      </c>
      <c r="E210" s="163">
        <v>404.2</v>
      </c>
      <c r="F210" s="163">
        <v>393.15</v>
      </c>
      <c r="G210" s="163">
        <v>382.15</v>
      </c>
      <c r="H210" s="163">
        <v>371.15</v>
      </c>
      <c r="I210" s="163">
        <v>360.15</v>
      </c>
      <c r="J210" s="163">
        <v>349.15</v>
      </c>
      <c r="K210" s="163">
        <v>338.15</v>
      </c>
      <c r="L210" s="163">
        <v>327.14999999999998</v>
      </c>
      <c r="M210" s="163"/>
    </row>
    <row r="211" spans="1:13" x14ac:dyDescent="0.3">
      <c r="A211" s="335">
        <v>3326</v>
      </c>
      <c r="B211" s="163">
        <v>483.05</v>
      </c>
      <c r="C211" s="163">
        <v>425.45</v>
      </c>
      <c r="D211" s="163">
        <v>419.95</v>
      </c>
      <c r="E211" s="163">
        <v>408.95</v>
      </c>
      <c r="F211" s="163">
        <v>397.95</v>
      </c>
      <c r="G211" s="163">
        <v>386.95</v>
      </c>
      <c r="H211" s="163">
        <v>375.95</v>
      </c>
      <c r="I211" s="163">
        <v>364.95</v>
      </c>
      <c r="J211" s="163">
        <v>353.9</v>
      </c>
      <c r="K211" s="163">
        <v>342.9</v>
      </c>
      <c r="L211" s="163">
        <v>331.9</v>
      </c>
      <c r="M211" s="163"/>
    </row>
    <row r="212" spans="1:13" x14ac:dyDescent="0.3">
      <c r="A212" s="335">
        <v>3352</v>
      </c>
      <c r="B212" s="163">
        <v>487.85</v>
      </c>
      <c r="C212" s="163">
        <v>430.25</v>
      </c>
      <c r="D212" s="163">
        <v>424.75</v>
      </c>
      <c r="E212" s="163">
        <v>413.75</v>
      </c>
      <c r="F212" s="163">
        <v>402.7</v>
      </c>
      <c r="G212" s="163">
        <v>391.7</v>
      </c>
      <c r="H212" s="163">
        <v>380.7</v>
      </c>
      <c r="I212" s="163">
        <v>369.7</v>
      </c>
      <c r="J212" s="163">
        <v>358.7</v>
      </c>
      <c r="K212" s="163">
        <v>347.7</v>
      </c>
      <c r="L212" s="163">
        <v>336.7</v>
      </c>
      <c r="M212" s="163"/>
    </row>
    <row r="213" spans="1:13" x14ac:dyDescent="0.3">
      <c r="A213" s="335">
        <v>3378</v>
      </c>
      <c r="B213" s="163">
        <v>492.6</v>
      </c>
      <c r="C213" s="163">
        <v>435</v>
      </c>
      <c r="D213" s="163">
        <v>429.5</v>
      </c>
      <c r="E213" s="163">
        <v>418.5</v>
      </c>
      <c r="F213" s="163">
        <v>407.5</v>
      </c>
      <c r="G213" s="163">
        <v>396.5</v>
      </c>
      <c r="H213" s="163">
        <v>385.5</v>
      </c>
      <c r="I213" s="163">
        <v>374.5</v>
      </c>
      <c r="J213" s="163">
        <v>363.45</v>
      </c>
      <c r="K213" s="163">
        <v>352.45</v>
      </c>
      <c r="L213" s="163">
        <v>341.45</v>
      </c>
      <c r="M213" s="163"/>
    </row>
    <row r="214" spans="1:13" x14ac:dyDescent="0.3">
      <c r="A214" s="335">
        <v>3404</v>
      </c>
      <c r="B214" s="163">
        <v>497.4</v>
      </c>
      <c r="C214" s="163">
        <v>439.8</v>
      </c>
      <c r="D214" s="163">
        <v>434.3</v>
      </c>
      <c r="E214" s="163">
        <v>423.3</v>
      </c>
      <c r="F214" s="163">
        <v>412.3</v>
      </c>
      <c r="G214" s="163">
        <v>401.25</v>
      </c>
      <c r="H214" s="163">
        <v>390.25</v>
      </c>
      <c r="I214" s="163">
        <v>379.25</v>
      </c>
      <c r="J214" s="163">
        <v>368.25</v>
      </c>
      <c r="K214" s="163">
        <v>357.25</v>
      </c>
      <c r="L214" s="163">
        <v>346.25</v>
      </c>
      <c r="M214" s="163"/>
    </row>
    <row r="215" spans="1:13" x14ac:dyDescent="0.3">
      <c r="A215" s="335">
        <v>3430</v>
      </c>
      <c r="B215" s="163">
        <v>502.15</v>
      </c>
      <c r="C215" s="163">
        <v>444.55</v>
      </c>
      <c r="D215" s="163">
        <v>439.05</v>
      </c>
      <c r="E215" s="163">
        <v>428.05</v>
      </c>
      <c r="F215" s="163">
        <v>417.05</v>
      </c>
      <c r="G215" s="163">
        <v>406.05</v>
      </c>
      <c r="H215" s="163">
        <v>395.05</v>
      </c>
      <c r="I215" s="163">
        <v>384.05</v>
      </c>
      <c r="J215" s="163">
        <v>373.05</v>
      </c>
      <c r="K215" s="163">
        <v>362</v>
      </c>
      <c r="L215" s="163">
        <v>351</v>
      </c>
      <c r="M215" s="163"/>
    </row>
    <row r="216" spans="1:13" x14ac:dyDescent="0.3">
      <c r="A216" s="335">
        <v>3456</v>
      </c>
      <c r="B216" s="163">
        <v>506.95</v>
      </c>
      <c r="C216" s="163">
        <v>449.35</v>
      </c>
      <c r="D216" s="163">
        <v>443.85</v>
      </c>
      <c r="E216" s="163">
        <v>432.85</v>
      </c>
      <c r="F216" s="163">
        <v>421.85</v>
      </c>
      <c r="G216" s="163">
        <v>410.8</v>
      </c>
      <c r="H216" s="163">
        <v>399.8</v>
      </c>
      <c r="I216" s="163">
        <v>388.8</v>
      </c>
      <c r="J216" s="163">
        <v>377.8</v>
      </c>
      <c r="K216" s="163">
        <v>366.8</v>
      </c>
      <c r="L216" s="163">
        <v>355.8</v>
      </c>
      <c r="M216" s="163"/>
    </row>
    <row r="217" spans="1:13" x14ac:dyDescent="0.3">
      <c r="A217" s="335">
        <v>3482</v>
      </c>
      <c r="B217" s="163">
        <v>511.7</v>
      </c>
      <c r="C217" s="163">
        <v>454.1</v>
      </c>
      <c r="D217" s="163">
        <v>448.6</v>
      </c>
      <c r="E217" s="163">
        <v>437.6</v>
      </c>
      <c r="F217" s="163">
        <v>426.6</v>
      </c>
      <c r="G217" s="163">
        <v>415.6</v>
      </c>
      <c r="H217" s="163">
        <v>404.6</v>
      </c>
      <c r="I217" s="163">
        <v>393.6</v>
      </c>
      <c r="J217" s="163">
        <v>382.6</v>
      </c>
      <c r="K217" s="163">
        <v>371.55</v>
      </c>
      <c r="L217" s="163">
        <v>360.55</v>
      </c>
      <c r="M217" s="163"/>
    </row>
    <row r="218" spans="1:13" x14ac:dyDescent="0.3">
      <c r="A218" s="335">
        <v>3508</v>
      </c>
      <c r="B218" s="163">
        <v>516.5</v>
      </c>
      <c r="C218" s="163">
        <v>458.9</v>
      </c>
      <c r="D218" s="163">
        <v>453.4</v>
      </c>
      <c r="E218" s="163">
        <v>442.4</v>
      </c>
      <c r="F218" s="163">
        <v>431.4</v>
      </c>
      <c r="G218" s="163">
        <v>420.35</v>
      </c>
      <c r="H218" s="163">
        <v>409.35</v>
      </c>
      <c r="I218" s="163">
        <v>398.35</v>
      </c>
      <c r="J218" s="163">
        <v>387.35</v>
      </c>
      <c r="K218" s="163">
        <v>376.35</v>
      </c>
      <c r="L218" s="163">
        <v>365.35</v>
      </c>
      <c r="M218" s="163"/>
    </row>
    <row r="219" spans="1:13" x14ac:dyDescent="0.3">
      <c r="A219" s="335">
        <v>3534</v>
      </c>
      <c r="B219" s="163">
        <v>521.29999999999995</v>
      </c>
      <c r="C219" s="163">
        <v>463.65</v>
      </c>
      <c r="D219" s="163">
        <v>458.15</v>
      </c>
      <c r="E219" s="163">
        <v>447.15</v>
      </c>
      <c r="F219" s="163">
        <v>436.15</v>
      </c>
      <c r="G219" s="163">
        <v>425.15</v>
      </c>
      <c r="H219" s="163">
        <v>414.15</v>
      </c>
      <c r="I219" s="163">
        <v>403.15</v>
      </c>
      <c r="J219" s="163">
        <v>392.15</v>
      </c>
      <c r="K219" s="163">
        <v>381.1</v>
      </c>
      <c r="L219" s="163">
        <v>370.1</v>
      </c>
      <c r="M219" s="163"/>
    </row>
    <row r="220" spans="1:13" x14ac:dyDescent="0.3">
      <c r="A220" s="335">
        <v>3560</v>
      </c>
      <c r="B220" s="163">
        <v>526.04999999999995</v>
      </c>
      <c r="C220" s="163">
        <v>468.45</v>
      </c>
      <c r="D220" s="163">
        <v>462.95</v>
      </c>
      <c r="E220" s="163">
        <v>451.95</v>
      </c>
      <c r="F220" s="163">
        <v>440.95</v>
      </c>
      <c r="G220" s="163">
        <v>429.95</v>
      </c>
      <c r="H220" s="163">
        <v>418.9</v>
      </c>
      <c r="I220" s="163">
        <v>407.9</v>
      </c>
      <c r="J220" s="163">
        <v>396.9</v>
      </c>
      <c r="K220" s="163">
        <v>385.9</v>
      </c>
      <c r="L220" s="163">
        <v>374.9</v>
      </c>
      <c r="M220" s="163"/>
    </row>
    <row r="221" spans="1:13" x14ac:dyDescent="0.3">
      <c r="A221" s="335">
        <v>3586</v>
      </c>
      <c r="B221" s="163">
        <v>530.85</v>
      </c>
      <c r="C221" s="163">
        <v>473.2</v>
      </c>
      <c r="D221" s="163">
        <v>467.7</v>
      </c>
      <c r="E221" s="163">
        <v>456.7</v>
      </c>
      <c r="F221" s="163">
        <v>445.7</v>
      </c>
      <c r="G221" s="163">
        <v>434.7</v>
      </c>
      <c r="H221" s="163">
        <v>423.7</v>
      </c>
      <c r="I221" s="163">
        <v>412.7</v>
      </c>
      <c r="J221" s="163">
        <v>401.7</v>
      </c>
      <c r="K221" s="163">
        <v>390.7</v>
      </c>
      <c r="L221" s="163">
        <v>379.65</v>
      </c>
      <c r="M221" s="163"/>
    </row>
    <row r="222" spans="1:13" x14ac:dyDescent="0.3">
      <c r="A222" s="335">
        <v>3612</v>
      </c>
      <c r="B222" s="163">
        <v>536.35</v>
      </c>
      <c r="C222" s="163">
        <v>478.75</v>
      </c>
      <c r="D222" s="163">
        <v>473.25</v>
      </c>
      <c r="E222" s="163">
        <v>462.25</v>
      </c>
      <c r="F222" s="163">
        <v>451.2</v>
      </c>
      <c r="G222" s="163">
        <v>440.2</v>
      </c>
      <c r="H222" s="163">
        <v>429.2</v>
      </c>
      <c r="I222" s="163">
        <v>418.2</v>
      </c>
      <c r="J222" s="163">
        <v>407.2</v>
      </c>
      <c r="K222" s="163">
        <v>396.2</v>
      </c>
      <c r="L222" s="163">
        <v>385.2</v>
      </c>
      <c r="M222" s="163"/>
    </row>
    <row r="223" spans="1:13" x14ac:dyDescent="0.3">
      <c r="A223" s="335">
        <v>3646</v>
      </c>
      <c r="B223" s="163">
        <v>543.70000000000005</v>
      </c>
      <c r="C223" s="163">
        <v>486.1</v>
      </c>
      <c r="D223" s="163">
        <v>480.55</v>
      </c>
      <c r="E223" s="163">
        <v>469.55</v>
      </c>
      <c r="F223" s="163">
        <v>458.55</v>
      </c>
      <c r="G223" s="163">
        <v>447.55</v>
      </c>
      <c r="H223" s="163">
        <v>436.55</v>
      </c>
      <c r="I223" s="163">
        <v>425.55</v>
      </c>
      <c r="J223" s="163">
        <v>414.55</v>
      </c>
      <c r="K223" s="163">
        <v>403.55</v>
      </c>
      <c r="L223" s="163">
        <v>392.5</v>
      </c>
      <c r="M223" s="163"/>
    </row>
    <row r="224" spans="1:13" x14ac:dyDescent="0.3">
      <c r="A224" s="335">
        <v>3680</v>
      </c>
      <c r="B224" s="163">
        <v>551.04999999999995</v>
      </c>
      <c r="C224" s="163">
        <v>493.45</v>
      </c>
      <c r="D224" s="163">
        <v>487.95</v>
      </c>
      <c r="E224" s="163">
        <v>476.95</v>
      </c>
      <c r="F224" s="163">
        <v>465.95</v>
      </c>
      <c r="G224" s="163">
        <v>454.95</v>
      </c>
      <c r="H224" s="163">
        <v>443.95</v>
      </c>
      <c r="I224" s="163">
        <v>432.9</v>
      </c>
      <c r="J224" s="163">
        <v>421.9</v>
      </c>
      <c r="K224" s="163">
        <v>410.9</v>
      </c>
      <c r="L224" s="163">
        <v>399.9</v>
      </c>
      <c r="M224" s="163"/>
    </row>
    <row r="225" spans="1:13" x14ac:dyDescent="0.3">
      <c r="A225" s="335">
        <v>3714</v>
      </c>
      <c r="B225" s="163">
        <v>558.45000000000005</v>
      </c>
      <c r="C225" s="163">
        <v>500.85</v>
      </c>
      <c r="D225" s="163">
        <v>495.35</v>
      </c>
      <c r="E225" s="163">
        <v>484.35</v>
      </c>
      <c r="F225" s="163">
        <v>473.3</v>
      </c>
      <c r="G225" s="163">
        <v>462.3</v>
      </c>
      <c r="H225" s="163">
        <v>451.3</v>
      </c>
      <c r="I225" s="163">
        <v>440.3</v>
      </c>
      <c r="J225" s="163">
        <v>429.3</v>
      </c>
      <c r="K225" s="163">
        <v>418.3</v>
      </c>
      <c r="L225" s="163">
        <v>407.3</v>
      </c>
      <c r="M225" s="163"/>
    </row>
    <row r="226" spans="1:13" x14ac:dyDescent="0.3">
      <c r="A226" s="335">
        <v>3748</v>
      </c>
      <c r="B226" s="163">
        <v>565.85</v>
      </c>
      <c r="C226" s="163">
        <v>508.2</v>
      </c>
      <c r="D226" s="163">
        <v>502.7</v>
      </c>
      <c r="E226" s="163">
        <v>491.7</v>
      </c>
      <c r="F226" s="163">
        <v>480.7</v>
      </c>
      <c r="G226" s="163">
        <v>469.7</v>
      </c>
      <c r="H226" s="163">
        <v>458.7</v>
      </c>
      <c r="I226" s="163">
        <v>447.7</v>
      </c>
      <c r="J226" s="163">
        <v>436.7</v>
      </c>
      <c r="K226" s="163">
        <v>425.65</v>
      </c>
      <c r="L226" s="163">
        <v>414.65</v>
      </c>
      <c r="M226" s="163"/>
    </row>
    <row r="227" spans="1:13" x14ac:dyDescent="0.3">
      <c r="A227" s="335">
        <v>3782</v>
      </c>
      <c r="B227" s="163">
        <v>573.20000000000005</v>
      </c>
      <c r="C227" s="163">
        <v>515.6</v>
      </c>
      <c r="D227" s="163">
        <v>510.1</v>
      </c>
      <c r="E227" s="163">
        <v>499.1</v>
      </c>
      <c r="F227" s="163">
        <v>488.1</v>
      </c>
      <c r="G227" s="163">
        <v>477.1</v>
      </c>
      <c r="H227" s="163">
        <v>466.05</v>
      </c>
      <c r="I227" s="163">
        <v>455.05</v>
      </c>
      <c r="J227" s="163">
        <v>444.05</v>
      </c>
      <c r="K227" s="163">
        <v>433.05</v>
      </c>
      <c r="L227" s="163">
        <v>422.05</v>
      </c>
      <c r="M227" s="163"/>
    </row>
    <row r="228" spans="1:13" x14ac:dyDescent="0.3">
      <c r="A228" s="335">
        <v>3816</v>
      </c>
      <c r="B228" s="163">
        <v>580.6</v>
      </c>
      <c r="C228" s="163">
        <v>523</v>
      </c>
      <c r="D228" s="163">
        <v>517.5</v>
      </c>
      <c r="E228" s="163">
        <v>506.45</v>
      </c>
      <c r="F228" s="163">
        <v>495.45</v>
      </c>
      <c r="G228" s="163">
        <v>484.45</v>
      </c>
      <c r="H228" s="163">
        <v>473.45</v>
      </c>
      <c r="I228" s="163">
        <v>462.45</v>
      </c>
      <c r="J228" s="163">
        <v>451.45</v>
      </c>
      <c r="K228" s="163">
        <v>440.45</v>
      </c>
      <c r="L228" s="163">
        <v>429.45</v>
      </c>
      <c r="M228" s="163"/>
    </row>
    <row r="229" spans="1:13" x14ac:dyDescent="0.3">
      <c r="A229" s="335">
        <v>3850</v>
      </c>
      <c r="B229" s="163">
        <v>587.95000000000005</v>
      </c>
      <c r="C229" s="163">
        <v>530.35</v>
      </c>
      <c r="D229" s="163">
        <v>524.85</v>
      </c>
      <c r="E229" s="163">
        <v>513.85</v>
      </c>
      <c r="F229" s="163">
        <v>502.85</v>
      </c>
      <c r="G229" s="163">
        <v>491.85</v>
      </c>
      <c r="H229" s="163">
        <v>480.85</v>
      </c>
      <c r="I229" s="163">
        <v>469.85</v>
      </c>
      <c r="J229" s="163">
        <v>458.8</v>
      </c>
      <c r="K229" s="163">
        <v>447.8</v>
      </c>
      <c r="L229" s="163">
        <v>436.8</v>
      </c>
      <c r="M229" s="163"/>
    </row>
    <row r="230" spans="1:13" x14ac:dyDescent="0.3">
      <c r="A230" s="335">
        <v>3884</v>
      </c>
      <c r="B230" s="163">
        <v>595.35</v>
      </c>
      <c r="C230" s="163">
        <v>537.75</v>
      </c>
      <c r="D230" s="163">
        <v>532.25</v>
      </c>
      <c r="E230" s="163">
        <v>521.25</v>
      </c>
      <c r="F230" s="163">
        <v>510.25</v>
      </c>
      <c r="G230" s="163">
        <v>499.2</v>
      </c>
      <c r="H230" s="163">
        <v>488.2</v>
      </c>
      <c r="I230" s="163">
        <v>477.2</v>
      </c>
      <c r="J230" s="163">
        <v>466.2</v>
      </c>
      <c r="K230" s="163">
        <v>455.2</v>
      </c>
      <c r="L230" s="163">
        <v>444.2</v>
      </c>
      <c r="M230" s="163"/>
    </row>
    <row r="231" spans="1:13" x14ac:dyDescent="0.3">
      <c r="A231" s="335">
        <v>3918</v>
      </c>
      <c r="B231" s="163">
        <v>602.75</v>
      </c>
      <c r="C231" s="163">
        <v>545.15</v>
      </c>
      <c r="D231" s="163">
        <v>539.6</v>
      </c>
      <c r="E231" s="163">
        <v>528.6</v>
      </c>
      <c r="F231" s="163">
        <v>517.6</v>
      </c>
      <c r="G231" s="163">
        <v>506.6</v>
      </c>
      <c r="H231" s="163">
        <v>495.6</v>
      </c>
      <c r="I231" s="163">
        <v>484.6</v>
      </c>
      <c r="J231" s="163">
        <v>473.6</v>
      </c>
      <c r="K231" s="163">
        <v>462.6</v>
      </c>
      <c r="L231" s="163">
        <v>451.55</v>
      </c>
      <c r="M231" s="163"/>
    </row>
    <row r="232" spans="1:13" x14ac:dyDescent="0.3">
      <c r="A232" s="335">
        <v>3952</v>
      </c>
      <c r="B232" s="163">
        <v>610.1</v>
      </c>
      <c r="C232" s="163">
        <v>552.5</v>
      </c>
      <c r="D232" s="163">
        <v>547</v>
      </c>
      <c r="E232" s="163">
        <v>536</v>
      </c>
      <c r="F232" s="163">
        <v>525</v>
      </c>
      <c r="G232" s="163">
        <v>514</v>
      </c>
      <c r="H232" s="163">
        <v>503</v>
      </c>
      <c r="I232" s="163">
        <v>491.95</v>
      </c>
      <c r="J232" s="163">
        <v>480.95</v>
      </c>
      <c r="K232" s="163">
        <v>469.95</v>
      </c>
      <c r="L232" s="163">
        <v>458.95</v>
      </c>
      <c r="M232" s="163"/>
    </row>
    <row r="233" spans="1:13" x14ac:dyDescent="0.3">
      <c r="A233" s="335">
        <v>3986</v>
      </c>
      <c r="B233" s="163">
        <v>617.5</v>
      </c>
      <c r="C233" s="163">
        <v>559.9</v>
      </c>
      <c r="D233" s="163">
        <v>554.4</v>
      </c>
      <c r="E233" s="163">
        <v>543.4</v>
      </c>
      <c r="F233" s="163">
        <v>532.35</v>
      </c>
      <c r="G233" s="163">
        <v>521.35</v>
      </c>
      <c r="H233" s="163">
        <v>510.35</v>
      </c>
      <c r="I233" s="163">
        <v>499.35</v>
      </c>
      <c r="J233" s="163">
        <v>488.35</v>
      </c>
      <c r="K233" s="163">
        <v>477.35</v>
      </c>
      <c r="L233" s="163">
        <v>466.35</v>
      </c>
      <c r="M233" s="163"/>
    </row>
    <row r="234" spans="1:13" x14ac:dyDescent="0.3">
      <c r="A234" s="335">
        <v>4020</v>
      </c>
      <c r="B234" s="163">
        <v>624.9</v>
      </c>
      <c r="C234" s="163">
        <v>567.25</v>
      </c>
      <c r="D234" s="163">
        <v>561.75</v>
      </c>
      <c r="E234" s="163">
        <v>550.75</v>
      </c>
      <c r="F234" s="163">
        <v>539.75</v>
      </c>
      <c r="G234" s="163">
        <v>528.75</v>
      </c>
      <c r="H234" s="163">
        <v>517.75</v>
      </c>
      <c r="I234" s="163">
        <v>506.75</v>
      </c>
      <c r="J234" s="163">
        <v>495.75</v>
      </c>
      <c r="K234" s="163">
        <v>484.7</v>
      </c>
      <c r="L234" s="163">
        <v>473.7</v>
      </c>
      <c r="M234" s="163"/>
    </row>
    <row r="235" spans="1:13" x14ac:dyDescent="0.3">
      <c r="A235" s="335">
        <v>4054</v>
      </c>
      <c r="B235" s="163">
        <v>632.25</v>
      </c>
      <c r="C235" s="163">
        <v>574.65</v>
      </c>
      <c r="D235" s="163">
        <v>569.15</v>
      </c>
      <c r="E235" s="163">
        <v>558.15</v>
      </c>
      <c r="F235" s="163">
        <v>547.15</v>
      </c>
      <c r="G235" s="163">
        <v>536.15</v>
      </c>
      <c r="H235" s="163">
        <v>525.1</v>
      </c>
      <c r="I235" s="163">
        <v>514.1</v>
      </c>
      <c r="J235" s="163">
        <v>503.1</v>
      </c>
      <c r="K235" s="163">
        <v>492.1</v>
      </c>
      <c r="L235" s="163">
        <v>481.1</v>
      </c>
      <c r="M235" s="163"/>
    </row>
    <row r="236" spans="1:13" x14ac:dyDescent="0.3">
      <c r="A236" s="335">
        <v>4088</v>
      </c>
      <c r="B236" s="163">
        <v>639.65</v>
      </c>
      <c r="C236" s="163">
        <v>582.04999999999995</v>
      </c>
      <c r="D236" s="163">
        <v>576.54999999999995</v>
      </c>
      <c r="E236" s="163">
        <v>565.54999999999995</v>
      </c>
      <c r="F236" s="163">
        <v>554.5</v>
      </c>
      <c r="G236" s="163">
        <v>543.5</v>
      </c>
      <c r="H236" s="163">
        <v>532.5</v>
      </c>
      <c r="I236" s="163">
        <v>521.5</v>
      </c>
      <c r="J236" s="163">
        <v>510.5</v>
      </c>
      <c r="K236" s="163">
        <v>499.5</v>
      </c>
      <c r="L236" s="163">
        <v>488.5</v>
      </c>
      <c r="M236" s="163"/>
    </row>
    <row r="237" spans="1:13" x14ac:dyDescent="0.3">
      <c r="A237" s="335">
        <v>4122</v>
      </c>
      <c r="B237" s="163">
        <v>647</v>
      </c>
      <c r="C237" s="163">
        <v>589.4</v>
      </c>
      <c r="D237" s="163">
        <v>583.9</v>
      </c>
      <c r="E237" s="163">
        <v>572.9</v>
      </c>
      <c r="F237" s="163">
        <v>561.9</v>
      </c>
      <c r="G237" s="163">
        <v>550.9</v>
      </c>
      <c r="H237" s="163">
        <v>539.9</v>
      </c>
      <c r="I237" s="163">
        <v>528.9</v>
      </c>
      <c r="J237" s="163">
        <v>517.85</v>
      </c>
      <c r="K237" s="163">
        <v>506.85</v>
      </c>
      <c r="L237" s="163">
        <v>495.85</v>
      </c>
      <c r="M237" s="163"/>
    </row>
    <row r="238" spans="1:13" x14ac:dyDescent="0.3">
      <c r="A238" s="335">
        <v>4156</v>
      </c>
      <c r="B238" s="163">
        <v>654.4</v>
      </c>
      <c r="C238" s="163">
        <v>596.79999999999995</v>
      </c>
      <c r="D238" s="163">
        <v>591.29999999999995</v>
      </c>
      <c r="E238" s="163">
        <v>580.29999999999995</v>
      </c>
      <c r="F238" s="163">
        <v>569.29999999999995</v>
      </c>
      <c r="G238" s="163">
        <v>558.29999999999995</v>
      </c>
      <c r="H238" s="163">
        <v>547.25</v>
      </c>
      <c r="I238" s="163">
        <v>536.25</v>
      </c>
      <c r="J238" s="163">
        <v>525.25</v>
      </c>
      <c r="K238" s="163">
        <v>514.25</v>
      </c>
      <c r="L238" s="163">
        <v>503.25</v>
      </c>
      <c r="M238" s="163"/>
    </row>
    <row r="239" spans="1:13" x14ac:dyDescent="0.3">
      <c r="A239" s="335">
        <v>4190</v>
      </c>
      <c r="B239" s="163">
        <v>661.8</v>
      </c>
      <c r="C239" s="163">
        <v>604.20000000000005</v>
      </c>
      <c r="D239" s="163">
        <v>598.70000000000005</v>
      </c>
      <c r="E239" s="163">
        <v>587.65</v>
      </c>
      <c r="F239" s="163">
        <v>576.65</v>
      </c>
      <c r="G239" s="163">
        <v>565.65</v>
      </c>
      <c r="H239" s="163">
        <v>554.65</v>
      </c>
      <c r="I239" s="163">
        <v>543.65</v>
      </c>
      <c r="J239" s="163">
        <v>532.65</v>
      </c>
      <c r="K239" s="163">
        <v>521.65</v>
      </c>
      <c r="L239" s="163">
        <v>510.6</v>
      </c>
      <c r="M239" s="163"/>
    </row>
    <row r="240" spans="1:13" x14ac:dyDescent="0.3">
      <c r="A240" s="335">
        <v>4224</v>
      </c>
      <c r="B240" s="163">
        <v>669.15</v>
      </c>
      <c r="C240" s="163">
        <v>611.54999999999995</v>
      </c>
      <c r="D240" s="163">
        <v>606.04999999999995</v>
      </c>
      <c r="E240" s="163">
        <v>595.04999999999995</v>
      </c>
      <c r="F240" s="163">
        <v>584.04999999999995</v>
      </c>
      <c r="G240" s="163">
        <v>573.04999999999995</v>
      </c>
      <c r="H240" s="163">
        <v>562.04999999999995</v>
      </c>
      <c r="I240" s="163">
        <v>551.04999999999995</v>
      </c>
      <c r="J240" s="163">
        <v>540</v>
      </c>
      <c r="K240" s="163">
        <v>529</v>
      </c>
      <c r="L240" s="163">
        <v>518</v>
      </c>
      <c r="M240" s="163"/>
    </row>
    <row r="241" spans="1:13" x14ac:dyDescent="0.3">
      <c r="A241" s="335">
        <v>4258</v>
      </c>
      <c r="B241" s="163">
        <v>676.55</v>
      </c>
      <c r="C241" s="163">
        <v>618.95000000000005</v>
      </c>
      <c r="D241" s="163">
        <v>613.45000000000005</v>
      </c>
      <c r="E241" s="163">
        <v>602.45000000000005</v>
      </c>
      <c r="F241" s="163">
        <v>591.45000000000005</v>
      </c>
      <c r="G241" s="163">
        <v>580.4</v>
      </c>
      <c r="H241" s="163">
        <v>569.4</v>
      </c>
      <c r="I241" s="163">
        <v>558.4</v>
      </c>
      <c r="J241" s="163">
        <v>547.4</v>
      </c>
      <c r="K241" s="163">
        <v>536.4</v>
      </c>
      <c r="L241" s="163">
        <v>525.4</v>
      </c>
      <c r="M241" s="163"/>
    </row>
    <row r="242" spans="1:13" x14ac:dyDescent="0.3">
      <c r="A242" s="335">
        <v>4292</v>
      </c>
      <c r="B242" s="163">
        <v>683.95</v>
      </c>
      <c r="C242" s="163">
        <v>626.29999999999995</v>
      </c>
      <c r="D242" s="163">
        <v>620.79999999999995</v>
      </c>
      <c r="E242" s="163">
        <v>609.79999999999995</v>
      </c>
      <c r="F242" s="163">
        <v>598.79999999999995</v>
      </c>
      <c r="G242" s="163">
        <v>587.79999999999995</v>
      </c>
      <c r="H242" s="163">
        <v>576.79999999999995</v>
      </c>
      <c r="I242" s="163">
        <v>565.79999999999995</v>
      </c>
      <c r="J242" s="163">
        <v>554.79999999999995</v>
      </c>
      <c r="K242" s="163">
        <v>543.79999999999995</v>
      </c>
      <c r="L242" s="163">
        <v>532.75</v>
      </c>
      <c r="M242" s="163"/>
    </row>
    <row r="243" spans="1:13" x14ac:dyDescent="0.3">
      <c r="A243" s="335">
        <v>4326</v>
      </c>
      <c r="B243" s="163">
        <v>691.3</v>
      </c>
      <c r="C243" s="163">
        <v>633.70000000000005</v>
      </c>
      <c r="D243" s="163">
        <v>628.20000000000005</v>
      </c>
      <c r="E243" s="163">
        <v>617.20000000000005</v>
      </c>
      <c r="F243" s="163">
        <v>606.20000000000005</v>
      </c>
      <c r="G243" s="163">
        <v>595.20000000000005</v>
      </c>
      <c r="H243" s="163">
        <v>584.20000000000005</v>
      </c>
      <c r="I243" s="163">
        <v>573.15</v>
      </c>
      <c r="J243" s="163">
        <v>562.15</v>
      </c>
      <c r="K243" s="163">
        <v>551.15</v>
      </c>
      <c r="L243" s="163">
        <v>540.15</v>
      </c>
      <c r="M243" s="163"/>
    </row>
    <row r="244" spans="1:13" x14ac:dyDescent="0.3">
      <c r="A244" s="335">
        <v>4360</v>
      </c>
      <c r="B244" s="163">
        <v>698.7</v>
      </c>
      <c r="C244" s="163">
        <v>641.1</v>
      </c>
      <c r="D244" s="163">
        <v>635.6</v>
      </c>
      <c r="E244" s="163">
        <v>624.6</v>
      </c>
      <c r="F244" s="163">
        <v>613.54999999999995</v>
      </c>
      <c r="G244" s="163">
        <v>602.54999999999995</v>
      </c>
      <c r="H244" s="163">
        <v>591.54999999999995</v>
      </c>
      <c r="I244" s="163">
        <v>580.54999999999995</v>
      </c>
      <c r="J244" s="163">
        <v>569.54999999999995</v>
      </c>
      <c r="K244" s="163">
        <v>558.54999999999995</v>
      </c>
      <c r="L244" s="163">
        <v>547.54999999999995</v>
      </c>
      <c r="M244" s="163"/>
    </row>
    <row r="245" spans="1:13" x14ac:dyDescent="0.3">
      <c r="A245" s="335">
        <v>4394</v>
      </c>
      <c r="B245" s="163">
        <v>706.05</v>
      </c>
      <c r="C245" s="163">
        <v>648.45000000000005</v>
      </c>
      <c r="D245" s="163">
        <v>642.95000000000005</v>
      </c>
      <c r="E245" s="163">
        <v>631.95000000000005</v>
      </c>
      <c r="F245" s="163">
        <v>620.95000000000005</v>
      </c>
      <c r="G245" s="163">
        <v>609.95000000000005</v>
      </c>
      <c r="H245" s="163">
        <v>598.95000000000005</v>
      </c>
      <c r="I245" s="163">
        <v>587.95000000000005</v>
      </c>
      <c r="J245" s="163">
        <v>576.95000000000005</v>
      </c>
      <c r="K245" s="163">
        <v>565.9</v>
      </c>
      <c r="L245" s="163">
        <v>554.9</v>
      </c>
      <c r="M245" s="163"/>
    </row>
    <row r="246" spans="1:13" x14ac:dyDescent="0.3">
      <c r="A246" s="335">
        <v>4428</v>
      </c>
      <c r="B246" s="163">
        <v>713.45</v>
      </c>
      <c r="C246" s="163">
        <v>655.85</v>
      </c>
      <c r="D246" s="163">
        <v>650.35</v>
      </c>
      <c r="E246" s="163">
        <v>639.35</v>
      </c>
      <c r="F246" s="163">
        <v>628.35</v>
      </c>
      <c r="G246" s="163">
        <v>617.35</v>
      </c>
      <c r="H246" s="163">
        <v>606.29999999999995</v>
      </c>
      <c r="I246" s="163">
        <v>595.29999999999995</v>
      </c>
      <c r="J246" s="163">
        <v>584.29999999999995</v>
      </c>
      <c r="K246" s="163">
        <v>573.29999999999995</v>
      </c>
      <c r="L246" s="163">
        <v>562.29999999999995</v>
      </c>
      <c r="M246" s="163"/>
    </row>
    <row r="247" spans="1:13" x14ac:dyDescent="0.3">
      <c r="A247" s="335">
        <v>4462</v>
      </c>
      <c r="B247" s="163">
        <v>720.85</v>
      </c>
      <c r="C247" s="163">
        <v>663.25</v>
      </c>
      <c r="D247" s="163">
        <v>657.75</v>
      </c>
      <c r="E247" s="163">
        <v>646.70000000000005</v>
      </c>
      <c r="F247" s="163">
        <v>635.70000000000005</v>
      </c>
      <c r="G247" s="163">
        <v>624.70000000000005</v>
      </c>
      <c r="H247" s="163">
        <v>613.70000000000005</v>
      </c>
      <c r="I247" s="163">
        <v>602.70000000000005</v>
      </c>
      <c r="J247" s="163">
        <v>591.70000000000005</v>
      </c>
      <c r="K247" s="163">
        <v>580.70000000000005</v>
      </c>
      <c r="L247" s="163">
        <v>569.70000000000005</v>
      </c>
      <c r="M247" s="163"/>
    </row>
    <row r="248" spans="1:13" x14ac:dyDescent="0.3">
      <c r="A248" s="335">
        <v>4496</v>
      </c>
      <c r="B248" s="163">
        <v>728.2</v>
      </c>
      <c r="C248" s="163">
        <v>670.6</v>
      </c>
      <c r="D248" s="163">
        <v>665.1</v>
      </c>
      <c r="E248" s="163">
        <v>654.1</v>
      </c>
      <c r="F248" s="163">
        <v>643.1</v>
      </c>
      <c r="G248" s="163">
        <v>632.1</v>
      </c>
      <c r="H248" s="163">
        <v>621.1</v>
      </c>
      <c r="I248" s="163">
        <v>610.1</v>
      </c>
      <c r="J248" s="163">
        <v>599.04999999999995</v>
      </c>
      <c r="K248" s="163">
        <v>588.04999999999995</v>
      </c>
      <c r="L248" s="163">
        <v>577.04999999999995</v>
      </c>
      <c r="M248" s="163"/>
    </row>
    <row r="249" spans="1:13" x14ac:dyDescent="0.3">
      <c r="A249" s="335">
        <v>4530</v>
      </c>
      <c r="B249" s="163">
        <v>735.6</v>
      </c>
      <c r="C249" s="163">
        <v>678</v>
      </c>
      <c r="D249" s="163">
        <v>672.5</v>
      </c>
      <c r="E249" s="163">
        <v>661.5</v>
      </c>
      <c r="F249" s="163">
        <v>650.5</v>
      </c>
      <c r="G249" s="163">
        <v>639.45000000000005</v>
      </c>
      <c r="H249" s="163">
        <v>628.45000000000005</v>
      </c>
      <c r="I249" s="163">
        <v>617.45000000000005</v>
      </c>
      <c r="J249" s="163">
        <v>606.45000000000005</v>
      </c>
      <c r="K249" s="163">
        <v>595.45000000000005</v>
      </c>
      <c r="L249" s="163">
        <v>584.45000000000005</v>
      </c>
      <c r="M249" s="163"/>
    </row>
    <row r="250" spans="1:13" x14ac:dyDescent="0.3">
      <c r="A250" s="335">
        <v>4564</v>
      </c>
      <c r="B250" s="163">
        <v>743</v>
      </c>
      <c r="C250" s="163">
        <v>685.35</v>
      </c>
      <c r="D250" s="163">
        <v>679.85</v>
      </c>
      <c r="E250" s="163">
        <v>668.85</v>
      </c>
      <c r="F250" s="163">
        <v>657.85</v>
      </c>
      <c r="G250" s="163">
        <v>646.85</v>
      </c>
      <c r="H250" s="163">
        <v>635.85</v>
      </c>
      <c r="I250" s="163">
        <v>624.85</v>
      </c>
      <c r="J250" s="163">
        <v>613.85</v>
      </c>
      <c r="K250" s="163">
        <v>602.85</v>
      </c>
      <c r="L250" s="163">
        <v>591.79999999999995</v>
      </c>
      <c r="M250" s="163"/>
    </row>
    <row r="251" spans="1:13" x14ac:dyDescent="0.3">
      <c r="A251" s="335">
        <v>4598</v>
      </c>
      <c r="B251" s="163">
        <v>750.35</v>
      </c>
      <c r="C251" s="163">
        <v>692.75</v>
      </c>
      <c r="D251" s="163">
        <v>687.25</v>
      </c>
      <c r="E251" s="163">
        <v>676.25</v>
      </c>
      <c r="F251" s="163">
        <v>665.25</v>
      </c>
      <c r="G251" s="163">
        <v>654.25</v>
      </c>
      <c r="H251" s="163">
        <v>643.25</v>
      </c>
      <c r="I251" s="163">
        <v>632.20000000000005</v>
      </c>
      <c r="J251" s="163">
        <v>621.20000000000005</v>
      </c>
      <c r="K251" s="163">
        <v>610.20000000000005</v>
      </c>
      <c r="L251" s="163">
        <v>599.20000000000005</v>
      </c>
      <c r="M251" s="163"/>
    </row>
    <row r="252" spans="1:13" x14ac:dyDescent="0.3">
      <c r="A252" s="335">
        <v>4632</v>
      </c>
      <c r="B252" s="163">
        <v>757.75</v>
      </c>
      <c r="C252" s="163">
        <v>700.15</v>
      </c>
      <c r="D252" s="163">
        <v>694.65</v>
      </c>
      <c r="E252" s="163">
        <v>683.65</v>
      </c>
      <c r="F252" s="163">
        <v>672.6</v>
      </c>
      <c r="G252" s="163">
        <v>661.6</v>
      </c>
      <c r="H252" s="163">
        <v>650.6</v>
      </c>
      <c r="I252" s="163">
        <v>639.6</v>
      </c>
      <c r="J252" s="163">
        <v>628.6</v>
      </c>
      <c r="K252" s="163">
        <v>617.6</v>
      </c>
      <c r="L252" s="163">
        <v>606.6</v>
      </c>
      <c r="M252" s="163"/>
    </row>
    <row r="253" spans="1:13" x14ac:dyDescent="0.3">
      <c r="A253" s="335">
        <v>4666</v>
      </c>
      <c r="B253" s="163">
        <v>765.1</v>
      </c>
      <c r="C253" s="163">
        <v>707.5</v>
      </c>
      <c r="D253" s="163">
        <v>702</v>
      </c>
      <c r="E253" s="163">
        <v>691</v>
      </c>
      <c r="F253" s="163">
        <v>680</v>
      </c>
      <c r="G253" s="163">
        <v>669</v>
      </c>
      <c r="H253" s="163">
        <v>658</v>
      </c>
      <c r="I253" s="163">
        <v>647</v>
      </c>
      <c r="J253" s="163">
        <v>636</v>
      </c>
      <c r="K253" s="163">
        <v>624.95000000000005</v>
      </c>
      <c r="L253" s="163">
        <v>613.95000000000005</v>
      </c>
      <c r="M253" s="163"/>
    </row>
    <row r="254" spans="1:13" x14ac:dyDescent="0.3">
      <c r="A254" s="335">
        <v>4700</v>
      </c>
      <c r="B254" s="163">
        <v>772.5</v>
      </c>
      <c r="C254" s="163">
        <v>714.9</v>
      </c>
      <c r="D254" s="163">
        <v>709.4</v>
      </c>
      <c r="E254" s="163">
        <v>698.4</v>
      </c>
      <c r="F254" s="163">
        <v>687.4</v>
      </c>
      <c r="G254" s="163">
        <v>676.4</v>
      </c>
      <c r="H254" s="163">
        <v>665.35</v>
      </c>
      <c r="I254" s="163">
        <v>654.35</v>
      </c>
      <c r="J254" s="163">
        <v>643.35</v>
      </c>
      <c r="K254" s="163">
        <v>632.35</v>
      </c>
      <c r="L254" s="163">
        <v>621.35</v>
      </c>
      <c r="M254" s="163"/>
    </row>
    <row r="255" spans="1:13" x14ac:dyDescent="0.3">
      <c r="A255" s="335">
        <v>4734</v>
      </c>
      <c r="B255" s="163">
        <v>779.9</v>
      </c>
      <c r="C255" s="163">
        <v>722.3</v>
      </c>
      <c r="D255" s="163">
        <v>716.8</v>
      </c>
      <c r="E255" s="163">
        <v>705.75</v>
      </c>
      <c r="F255" s="163">
        <v>694.75</v>
      </c>
      <c r="G255" s="163">
        <v>683.75</v>
      </c>
      <c r="H255" s="163">
        <v>672.75</v>
      </c>
      <c r="I255" s="163">
        <v>661.75</v>
      </c>
      <c r="J255" s="163">
        <v>650.75</v>
      </c>
      <c r="K255" s="163">
        <v>639.75</v>
      </c>
      <c r="L255" s="163">
        <v>628.75</v>
      </c>
      <c r="M255" s="163"/>
    </row>
    <row r="256" spans="1:13" x14ac:dyDescent="0.3">
      <c r="A256" s="335">
        <v>4768</v>
      </c>
      <c r="B256" s="163">
        <v>787.25</v>
      </c>
      <c r="C256" s="163">
        <v>729.65</v>
      </c>
      <c r="D256" s="163">
        <v>724.15</v>
      </c>
      <c r="E256" s="163">
        <v>713.15</v>
      </c>
      <c r="F256" s="163">
        <v>702.15</v>
      </c>
      <c r="G256" s="163">
        <v>691.15</v>
      </c>
      <c r="H256" s="163">
        <v>680.15</v>
      </c>
      <c r="I256" s="163">
        <v>669.15</v>
      </c>
      <c r="J256" s="163">
        <v>658.1</v>
      </c>
      <c r="K256" s="163">
        <v>647.1</v>
      </c>
      <c r="L256" s="163">
        <v>636.1</v>
      </c>
      <c r="M256" s="163"/>
    </row>
    <row r="257" spans="1:13" x14ac:dyDescent="0.3">
      <c r="A257" s="335">
        <v>4802</v>
      </c>
      <c r="B257" s="163">
        <v>794.65</v>
      </c>
      <c r="C257" s="163">
        <v>737.05</v>
      </c>
      <c r="D257" s="163">
        <v>731.55</v>
      </c>
      <c r="E257" s="163">
        <v>720.55</v>
      </c>
      <c r="F257" s="163">
        <v>709.55</v>
      </c>
      <c r="G257" s="163">
        <v>698.5</v>
      </c>
      <c r="H257" s="163">
        <v>687.5</v>
      </c>
      <c r="I257" s="163">
        <v>676.5</v>
      </c>
      <c r="J257" s="163">
        <v>665.5</v>
      </c>
      <c r="K257" s="163">
        <v>654.5</v>
      </c>
      <c r="L257" s="163">
        <v>643.5</v>
      </c>
      <c r="M257" s="163"/>
    </row>
    <row r="258" spans="1:13" x14ac:dyDescent="0.3">
      <c r="A258" s="335">
        <v>4836</v>
      </c>
      <c r="B258" s="163">
        <v>802.05</v>
      </c>
      <c r="C258" s="163">
        <v>744.45</v>
      </c>
      <c r="D258" s="163">
        <v>738.9</v>
      </c>
      <c r="E258" s="163">
        <v>727.9</v>
      </c>
      <c r="F258" s="163">
        <v>716.9</v>
      </c>
      <c r="G258" s="163">
        <v>705.9</v>
      </c>
      <c r="H258" s="163">
        <v>694.9</v>
      </c>
      <c r="I258" s="163">
        <v>683.9</v>
      </c>
      <c r="J258" s="163">
        <v>672.9</v>
      </c>
      <c r="K258" s="163">
        <v>661.9</v>
      </c>
      <c r="L258" s="163">
        <v>650.85</v>
      </c>
      <c r="M258" s="163"/>
    </row>
    <row r="259" spans="1:13" x14ac:dyDescent="0.3">
      <c r="A259" s="335">
        <v>4870</v>
      </c>
      <c r="B259" s="163">
        <v>809.4</v>
      </c>
      <c r="C259" s="163">
        <v>751.8</v>
      </c>
      <c r="D259" s="163">
        <v>746.3</v>
      </c>
      <c r="E259" s="163">
        <v>735.3</v>
      </c>
      <c r="F259" s="163">
        <v>724.3</v>
      </c>
      <c r="G259" s="163">
        <v>713.3</v>
      </c>
      <c r="H259" s="163">
        <v>702.3</v>
      </c>
      <c r="I259" s="163">
        <v>691.25</v>
      </c>
      <c r="J259" s="163">
        <v>680.25</v>
      </c>
      <c r="K259" s="163">
        <v>669.25</v>
      </c>
      <c r="L259" s="163">
        <v>658.25</v>
      </c>
      <c r="M259" s="163"/>
    </row>
    <row r="260" spans="1:13" x14ac:dyDescent="0.3">
      <c r="A260" s="335">
        <v>4904</v>
      </c>
      <c r="B260" s="163">
        <v>816.8</v>
      </c>
      <c r="C260" s="163">
        <v>759.2</v>
      </c>
      <c r="D260" s="163">
        <v>753.7</v>
      </c>
      <c r="E260" s="163">
        <v>742.7</v>
      </c>
      <c r="F260" s="163">
        <v>731.65</v>
      </c>
      <c r="G260" s="163">
        <v>720.65</v>
      </c>
      <c r="H260" s="163">
        <v>709.65</v>
      </c>
      <c r="I260" s="163">
        <v>698.65</v>
      </c>
      <c r="J260" s="163">
        <v>687.65</v>
      </c>
      <c r="K260" s="163">
        <v>676.65</v>
      </c>
      <c r="L260" s="163">
        <v>665.65</v>
      </c>
      <c r="M260" s="163"/>
    </row>
    <row r="261" spans="1:13" x14ac:dyDescent="0.3">
      <c r="A261" s="335">
        <v>4938</v>
      </c>
      <c r="B261" s="163">
        <v>824.15</v>
      </c>
      <c r="C261" s="163">
        <v>766.55</v>
      </c>
      <c r="D261" s="163">
        <v>761.05</v>
      </c>
      <c r="E261" s="163">
        <v>750.05</v>
      </c>
      <c r="F261" s="163">
        <v>739.05</v>
      </c>
      <c r="G261" s="163">
        <v>728.05</v>
      </c>
      <c r="H261" s="163">
        <v>717.05</v>
      </c>
      <c r="I261" s="163">
        <v>706.05</v>
      </c>
      <c r="J261" s="163">
        <v>695.05</v>
      </c>
      <c r="K261" s="163">
        <v>684</v>
      </c>
      <c r="L261" s="163">
        <v>673</v>
      </c>
      <c r="M261" s="163"/>
    </row>
    <row r="262" spans="1:13" x14ac:dyDescent="0.3">
      <c r="A262" s="335">
        <v>4972</v>
      </c>
      <c r="B262" s="163">
        <v>831.55</v>
      </c>
      <c r="C262" s="163">
        <v>773.95</v>
      </c>
      <c r="D262" s="163">
        <v>768.45</v>
      </c>
      <c r="E262" s="163">
        <v>757.45</v>
      </c>
      <c r="F262" s="163">
        <v>746.45</v>
      </c>
      <c r="G262" s="163">
        <v>735.45</v>
      </c>
      <c r="H262" s="163">
        <v>724.4</v>
      </c>
      <c r="I262" s="163">
        <v>713.4</v>
      </c>
      <c r="J262" s="163">
        <v>702.4</v>
      </c>
      <c r="K262" s="163">
        <v>691.4</v>
      </c>
      <c r="L262" s="163">
        <v>680.4</v>
      </c>
      <c r="M262" s="163"/>
    </row>
    <row r="263" spans="1:13" x14ac:dyDescent="0.3">
      <c r="A263" s="335">
        <v>5006</v>
      </c>
      <c r="B263" s="163">
        <v>838.95</v>
      </c>
      <c r="C263" s="163">
        <v>781.35</v>
      </c>
      <c r="D263" s="163">
        <v>775.85</v>
      </c>
      <c r="E263" s="163">
        <v>764.8</v>
      </c>
      <c r="F263" s="163">
        <v>753.8</v>
      </c>
      <c r="G263" s="163">
        <v>742.8</v>
      </c>
      <c r="H263" s="163">
        <v>731.8</v>
      </c>
      <c r="I263" s="163">
        <v>720.8</v>
      </c>
      <c r="J263" s="163">
        <v>709.8</v>
      </c>
      <c r="K263" s="163">
        <v>698.8</v>
      </c>
      <c r="L263" s="163">
        <v>687.8</v>
      </c>
      <c r="M263" s="163"/>
    </row>
    <row r="264" spans="1:13" x14ac:dyDescent="0.3">
      <c r="A264" s="335">
        <v>5040</v>
      </c>
      <c r="B264" s="163">
        <v>846.3</v>
      </c>
      <c r="C264" s="163">
        <v>788.7</v>
      </c>
      <c r="D264" s="163">
        <v>783.2</v>
      </c>
      <c r="E264" s="163">
        <v>772.2</v>
      </c>
      <c r="F264" s="163">
        <v>761.2</v>
      </c>
      <c r="G264" s="163">
        <v>750.2</v>
      </c>
      <c r="H264" s="163">
        <v>739.2</v>
      </c>
      <c r="I264" s="163">
        <v>728.2</v>
      </c>
      <c r="J264" s="163">
        <v>717.15</v>
      </c>
      <c r="K264" s="163">
        <v>706.15</v>
      </c>
      <c r="L264" s="163">
        <v>695.15</v>
      </c>
      <c r="M264" s="163"/>
    </row>
    <row r="265" spans="1:13" x14ac:dyDescent="0.3">
      <c r="A265" s="335">
        <v>5074</v>
      </c>
      <c r="B265" s="163">
        <v>853.7</v>
      </c>
      <c r="C265" s="163">
        <v>796.1</v>
      </c>
      <c r="D265" s="163">
        <v>790.6</v>
      </c>
      <c r="E265" s="163">
        <v>779.6</v>
      </c>
      <c r="F265" s="163">
        <v>768.6</v>
      </c>
      <c r="G265" s="163">
        <v>757.55</v>
      </c>
      <c r="H265" s="163">
        <v>746.55</v>
      </c>
      <c r="I265" s="163">
        <v>735.55</v>
      </c>
      <c r="J265" s="163">
        <v>724.55</v>
      </c>
      <c r="K265" s="163">
        <v>713.55</v>
      </c>
      <c r="L265" s="163">
        <v>702.55</v>
      </c>
      <c r="M265" s="163"/>
    </row>
    <row r="266" spans="1:13" x14ac:dyDescent="0.3">
      <c r="A266" s="335">
        <v>5108</v>
      </c>
      <c r="B266" s="163">
        <v>861.1</v>
      </c>
      <c r="C266" s="163">
        <v>803.5</v>
      </c>
      <c r="D266" s="163">
        <v>797.95</v>
      </c>
      <c r="E266" s="163">
        <v>786.95</v>
      </c>
      <c r="F266" s="163">
        <v>775.95</v>
      </c>
      <c r="G266" s="163">
        <v>764.95</v>
      </c>
      <c r="H266" s="163">
        <v>753.95</v>
      </c>
      <c r="I266" s="163">
        <v>742.95</v>
      </c>
      <c r="J266" s="163">
        <v>731.95</v>
      </c>
      <c r="K266" s="163">
        <v>720.95</v>
      </c>
      <c r="L266" s="163">
        <v>709.9</v>
      </c>
      <c r="M266" s="163"/>
    </row>
    <row r="267" spans="1:13" x14ac:dyDescent="0.3">
      <c r="A267" s="335">
        <v>5142</v>
      </c>
      <c r="B267" s="163">
        <v>868.45</v>
      </c>
      <c r="C267" s="163">
        <v>810.85</v>
      </c>
      <c r="D267" s="163">
        <v>805.35</v>
      </c>
      <c r="E267" s="163">
        <v>794.35</v>
      </c>
      <c r="F267" s="163">
        <v>783.35</v>
      </c>
      <c r="G267" s="163">
        <v>772.35</v>
      </c>
      <c r="H267" s="163">
        <v>761.35</v>
      </c>
      <c r="I267" s="163">
        <v>750.3</v>
      </c>
      <c r="J267" s="163">
        <v>739.3</v>
      </c>
      <c r="K267" s="163">
        <v>728.3</v>
      </c>
      <c r="L267" s="163">
        <v>717.3</v>
      </c>
      <c r="M267" s="163"/>
    </row>
    <row r="268" spans="1:13" x14ac:dyDescent="0.3">
      <c r="A268" s="335">
        <v>5176</v>
      </c>
      <c r="B268" s="163">
        <v>875.85</v>
      </c>
      <c r="C268" s="163">
        <v>818.25</v>
      </c>
      <c r="D268" s="163">
        <v>812.75</v>
      </c>
      <c r="E268" s="163">
        <v>801.75</v>
      </c>
      <c r="F268" s="163">
        <v>790.7</v>
      </c>
      <c r="G268" s="163">
        <v>779.7</v>
      </c>
      <c r="H268" s="163">
        <v>768.7</v>
      </c>
      <c r="I268" s="163">
        <v>757.7</v>
      </c>
      <c r="J268" s="163">
        <v>746.7</v>
      </c>
      <c r="K268" s="163">
        <v>735.7</v>
      </c>
      <c r="L268" s="163">
        <v>724.7</v>
      </c>
      <c r="M268" s="163"/>
    </row>
    <row r="269" spans="1:13" x14ac:dyDescent="0.3">
      <c r="A269" s="335">
        <v>5210</v>
      </c>
      <c r="B269" s="163">
        <v>883.25</v>
      </c>
      <c r="C269" s="163">
        <v>825.6</v>
      </c>
      <c r="D269" s="163">
        <v>820.1</v>
      </c>
      <c r="E269" s="163">
        <v>809.1</v>
      </c>
      <c r="F269" s="163">
        <v>798.1</v>
      </c>
      <c r="G269" s="163">
        <v>787.1</v>
      </c>
      <c r="H269" s="163">
        <v>776.1</v>
      </c>
      <c r="I269" s="163">
        <v>765.1</v>
      </c>
      <c r="J269" s="163">
        <v>754.1</v>
      </c>
      <c r="K269" s="163">
        <v>743.05</v>
      </c>
      <c r="L269" s="163">
        <v>732.05</v>
      </c>
      <c r="M269" s="163"/>
    </row>
    <row r="270" spans="1:13" x14ac:dyDescent="0.3">
      <c r="A270" s="335">
        <v>5244</v>
      </c>
      <c r="B270" s="163">
        <v>890.6</v>
      </c>
      <c r="C270" s="163">
        <v>833</v>
      </c>
      <c r="D270" s="163">
        <v>827.5</v>
      </c>
      <c r="E270" s="163">
        <v>816.5</v>
      </c>
      <c r="F270" s="163">
        <v>805.5</v>
      </c>
      <c r="G270" s="163">
        <v>794.5</v>
      </c>
      <c r="H270" s="163">
        <v>783.45</v>
      </c>
      <c r="I270" s="163">
        <v>772.45</v>
      </c>
      <c r="J270" s="163">
        <v>761.45</v>
      </c>
      <c r="K270" s="163">
        <v>750.45</v>
      </c>
      <c r="L270" s="163">
        <v>739.45</v>
      </c>
      <c r="M270" s="163"/>
    </row>
    <row r="271" spans="1:13" x14ac:dyDescent="0.3">
      <c r="A271" s="335">
        <v>5278</v>
      </c>
      <c r="B271" s="163">
        <v>898</v>
      </c>
      <c r="C271" s="163">
        <v>840.4</v>
      </c>
      <c r="D271" s="163">
        <v>834.9</v>
      </c>
      <c r="E271" s="163">
        <v>823.85</v>
      </c>
      <c r="F271" s="163">
        <v>812.85</v>
      </c>
      <c r="G271" s="163">
        <v>801.85</v>
      </c>
      <c r="H271" s="163">
        <v>790.85</v>
      </c>
      <c r="I271" s="163">
        <v>779.85</v>
      </c>
      <c r="J271" s="163">
        <v>768.85</v>
      </c>
      <c r="K271" s="163">
        <v>757.85</v>
      </c>
      <c r="L271" s="163">
        <v>746.85</v>
      </c>
      <c r="M271" s="163"/>
    </row>
    <row r="272" spans="1:13" x14ac:dyDescent="0.3">
      <c r="A272" s="335">
        <v>5312</v>
      </c>
      <c r="B272" s="163">
        <v>905.35</v>
      </c>
      <c r="C272" s="163">
        <v>847.75</v>
      </c>
      <c r="D272" s="163">
        <v>842.25</v>
      </c>
      <c r="E272" s="163">
        <v>831.25</v>
      </c>
      <c r="F272" s="163">
        <v>820.25</v>
      </c>
      <c r="G272" s="163">
        <v>809.25</v>
      </c>
      <c r="H272" s="163">
        <v>798.25</v>
      </c>
      <c r="I272" s="163">
        <v>787.25</v>
      </c>
      <c r="J272" s="163">
        <v>776.2</v>
      </c>
      <c r="K272" s="163">
        <v>765.2</v>
      </c>
      <c r="L272" s="163">
        <v>754.2</v>
      </c>
      <c r="M272" s="163"/>
    </row>
    <row r="273" spans="1:13" x14ac:dyDescent="0.3">
      <c r="A273" s="335">
        <v>5346</v>
      </c>
      <c r="B273" s="163">
        <v>912.75</v>
      </c>
      <c r="C273" s="163">
        <v>855.15</v>
      </c>
      <c r="D273" s="163">
        <v>849.65</v>
      </c>
      <c r="E273" s="163">
        <v>838.65</v>
      </c>
      <c r="F273" s="163">
        <v>827.65</v>
      </c>
      <c r="G273" s="163">
        <v>816.6</v>
      </c>
      <c r="H273" s="163">
        <v>805.6</v>
      </c>
      <c r="I273" s="163">
        <v>794.6</v>
      </c>
      <c r="J273" s="163">
        <v>783.6</v>
      </c>
      <c r="K273" s="163">
        <v>772.6</v>
      </c>
      <c r="L273" s="163">
        <v>761.6</v>
      </c>
      <c r="M273" s="163"/>
    </row>
    <row r="274" spans="1:13" x14ac:dyDescent="0.3">
      <c r="A274" s="335">
        <v>5380</v>
      </c>
      <c r="B274" s="163">
        <v>920.15</v>
      </c>
      <c r="C274" s="163">
        <v>862.55</v>
      </c>
      <c r="D274" s="163">
        <v>857</v>
      </c>
      <c r="E274" s="163">
        <v>846</v>
      </c>
      <c r="F274" s="163">
        <v>835</v>
      </c>
      <c r="G274" s="163">
        <v>824</v>
      </c>
      <c r="H274" s="163">
        <v>813</v>
      </c>
      <c r="I274" s="163">
        <v>802</v>
      </c>
      <c r="J274" s="163">
        <v>791</v>
      </c>
      <c r="K274" s="163">
        <v>780</v>
      </c>
      <c r="L274" s="163">
        <v>768.95</v>
      </c>
      <c r="M274" s="163"/>
    </row>
    <row r="275" spans="1:13" x14ac:dyDescent="0.3">
      <c r="A275" s="335">
        <v>5414</v>
      </c>
      <c r="B275" s="163">
        <v>927.5</v>
      </c>
      <c r="C275" s="163">
        <v>869.9</v>
      </c>
      <c r="D275" s="163">
        <v>864.4</v>
      </c>
      <c r="E275" s="163">
        <v>853.4</v>
      </c>
      <c r="F275" s="163">
        <v>842.4</v>
      </c>
      <c r="G275" s="163">
        <v>831.4</v>
      </c>
      <c r="H275" s="163">
        <v>820.4</v>
      </c>
      <c r="I275" s="163">
        <v>809.35</v>
      </c>
      <c r="J275" s="163">
        <v>798.35</v>
      </c>
      <c r="K275" s="163">
        <v>787.35</v>
      </c>
      <c r="L275" s="163">
        <v>776.35</v>
      </c>
      <c r="M275" s="163"/>
    </row>
    <row r="276" spans="1:13" x14ac:dyDescent="0.3">
      <c r="A276" s="335">
        <v>5448</v>
      </c>
      <c r="B276" s="163">
        <v>934.9</v>
      </c>
      <c r="C276" s="163">
        <v>877.3</v>
      </c>
      <c r="D276" s="163">
        <v>871.8</v>
      </c>
      <c r="E276" s="163">
        <v>860.8</v>
      </c>
      <c r="F276" s="163">
        <v>849.75</v>
      </c>
      <c r="G276" s="163">
        <v>838.75</v>
      </c>
      <c r="H276" s="163">
        <v>827.75</v>
      </c>
      <c r="I276" s="163">
        <v>816.75</v>
      </c>
      <c r="J276" s="163">
        <v>805.75</v>
      </c>
      <c r="K276" s="163">
        <v>794.75</v>
      </c>
      <c r="L276" s="163">
        <v>783.75</v>
      </c>
      <c r="M276" s="163"/>
    </row>
    <row r="277" spans="1:13" x14ac:dyDescent="0.3">
      <c r="A277" s="335">
        <v>5482</v>
      </c>
      <c r="B277" s="163">
        <v>943.35</v>
      </c>
      <c r="C277" s="163">
        <v>885.75</v>
      </c>
      <c r="D277" s="163">
        <v>880.25</v>
      </c>
      <c r="E277" s="163">
        <v>869.25</v>
      </c>
      <c r="F277" s="163">
        <v>858.25</v>
      </c>
      <c r="G277" s="163">
        <v>847.25</v>
      </c>
      <c r="H277" s="163">
        <v>836.25</v>
      </c>
      <c r="I277" s="163">
        <v>825.2</v>
      </c>
      <c r="J277" s="163">
        <v>814.2</v>
      </c>
      <c r="K277" s="163">
        <v>803.2</v>
      </c>
      <c r="L277" s="163">
        <v>792.2</v>
      </c>
      <c r="M277" s="163"/>
    </row>
    <row r="278" spans="1:13" x14ac:dyDescent="0.3">
      <c r="A278" s="335">
        <v>5526</v>
      </c>
      <c r="B278" s="163">
        <v>952.9</v>
      </c>
      <c r="C278" s="163">
        <v>895.3</v>
      </c>
      <c r="D278" s="163">
        <v>889.8</v>
      </c>
      <c r="E278" s="163">
        <v>878.8</v>
      </c>
      <c r="F278" s="163">
        <v>867.8</v>
      </c>
      <c r="G278" s="163">
        <v>856.8</v>
      </c>
      <c r="H278" s="163">
        <v>845.8</v>
      </c>
      <c r="I278" s="163">
        <v>834.8</v>
      </c>
      <c r="J278" s="163">
        <v>823.75</v>
      </c>
      <c r="K278" s="163">
        <v>812.75</v>
      </c>
      <c r="L278" s="163">
        <v>801.75</v>
      </c>
      <c r="M278" s="163"/>
    </row>
    <row r="279" spans="1:13" x14ac:dyDescent="0.3">
      <c r="A279" s="335">
        <v>5570</v>
      </c>
      <c r="B279" s="163">
        <v>962.45</v>
      </c>
      <c r="C279" s="163">
        <v>904.85</v>
      </c>
      <c r="D279" s="163">
        <v>899.35</v>
      </c>
      <c r="E279" s="163">
        <v>888.35</v>
      </c>
      <c r="F279" s="163">
        <v>877.35</v>
      </c>
      <c r="G279" s="163">
        <v>866.35</v>
      </c>
      <c r="H279" s="163">
        <v>855.35</v>
      </c>
      <c r="I279" s="163">
        <v>844.35</v>
      </c>
      <c r="J279" s="163">
        <v>833.3</v>
      </c>
      <c r="K279" s="163">
        <v>822.3</v>
      </c>
      <c r="L279" s="163">
        <v>811.3</v>
      </c>
      <c r="M279" s="163"/>
    </row>
    <row r="280" spans="1:13" x14ac:dyDescent="0.3">
      <c r="A280" s="335">
        <v>5614</v>
      </c>
      <c r="B280" s="163">
        <v>972.25</v>
      </c>
      <c r="C280" s="163">
        <v>914.6</v>
      </c>
      <c r="D280" s="163">
        <v>909.1</v>
      </c>
      <c r="E280" s="163">
        <v>898.1</v>
      </c>
      <c r="F280" s="163">
        <v>887.1</v>
      </c>
      <c r="G280" s="163">
        <v>876.1</v>
      </c>
      <c r="H280" s="163">
        <v>865.1</v>
      </c>
      <c r="I280" s="163">
        <v>854.1</v>
      </c>
      <c r="J280" s="163">
        <v>843.1</v>
      </c>
      <c r="K280" s="163">
        <v>832.05</v>
      </c>
      <c r="L280" s="163">
        <v>821.05</v>
      </c>
      <c r="M280" s="163"/>
    </row>
    <row r="281" spans="1:13" x14ac:dyDescent="0.3">
      <c r="A281" s="335">
        <v>5658</v>
      </c>
      <c r="B281" s="163">
        <v>982.9</v>
      </c>
      <c r="C281" s="163">
        <v>925.3</v>
      </c>
      <c r="D281" s="163">
        <v>919.75</v>
      </c>
      <c r="E281" s="163">
        <v>908.75</v>
      </c>
      <c r="F281" s="163">
        <v>897.75</v>
      </c>
      <c r="G281" s="163">
        <v>886.75</v>
      </c>
      <c r="H281" s="163">
        <v>875.75</v>
      </c>
      <c r="I281" s="163">
        <v>864.75</v>
      </c>
      <c r="J281" s="163">
        <v>853.75</v>
      </c>
      <c r="K281" s="163">
        <v>842.75</v>
      </c>
      <c r="L281" s="163">
        <v>831.7</v>
      </c>
      <c r="M281" s="163"/>
    </row>
    <row r="282" spans="1:13" x14ac:dyDescent="0.3">
      <c r="A282" s="335">
        <v>5702</v>
      </c>
      <c r="B282" s="163">
        <v>993.55</v>
      </c>
      <c r="C282" s="163">
        <v>935.95</v>
      </c>
      <c r="D282" s="163">
        <v>930.45</v>
      </c>
      <c r="E282" s="163">
        <v>919.4</v>
      </c>
      <c r="F282" s="163">
        <v>908.4</v>
      </c>
      <c r="G282" s="163">
        <v>897.4</v>
      </c>
      <c r="H282" s="163">
        <v>886.4</v>
      </c>
      <c r="I282" s="163">
        <v>875.4</v>
      </c>
      <c r="J282" s="163">
        <v>864.4</v>
      </c>
      <c r="K282" s="163">
        <v>853.4</v>
      </c>
      <c r="L282" s="163">
        <v>842.4</v>
      </c>
      <c r="M282" s="163"/>
    </row>
    <row r="283" spans="1:13" x14ac:dyDescent="0.3">
      <c r="A283" s="335">
        <v>5746</v>
      </c>
      <c r="B283" s="163">
        <v>1004.2</v>
      </c>
      <c r="C283" s="163">
        <v>946.6</v>
      </c>
      <c r="D283" s="163">
        <v>941.1</v>
      </c>
      <c r="E283" s="163">
        <v>930.1</v>
      </c>
      <c r="F283" s="163">
        <v>919.05</v>
      </c>
      <c r="G283" s="163">
        <v>908.05</v>
      </c>
      <c r="H283" s="163">
        <v>897.05</v>
      </c>
      <c r="I283" s="163">
        <v>886.05</v>
      </c>
      <c r="J283" s="163">
        <v>875.05</v>
      </c>
      <c r="K283" s="163">
        <v>864.05</v>
      </c>
      <c r="L283" s="163">
        <v>853.05</v>
      </c>
      <c r="M283" s="163"/>
    </row>
    <row r="284" spans="1:13" x14ac:dyDescent="0.3">
      <c r="A284" s="335">
        <v>5790</v>
      </c>
      <c r="B284" s="163">
        <v>1014.85</v>
      </c>
      <c r="C284" s="163">
        <v>957.25</v>
      </c>
      <c r="D284" s="163">
        <v>951.75</v>
      </c>
      <c r="E284" s="163">
        <v>940.75</v>
      </c>
      <c r="F284" s="163">
        <v>929.7</v>
      </c>
      <c r="G284" s="163">
        <v>918.7</v>
      </c>
      <c r="H284" s="163">
        <v>907.7</v>
      </c>
      <c r="I284" s="163">
        <v>896.7</v>
      </c>
      <c r="J284" s="163">
        <v>885.7</v>
      </c>
      <c r="K284" s="163">
        <v>874.7</v>
      </c>
      <c r="L284" s="163">
        <v>863.7</v>
      </c>
      <c r="M284" s="163"/>
    </row>
    <row r="285" spans="1:13" x14ac:dyDescent="0.3">
      <c r="A285" s="335">
        <v>5834</v>
      </c>
      <c r="B285" s="163">
        <v>1025.5</v>
      </c>
      <c r="C285" s="163">
        <v>967.9</v>
      </c>
      <c r="D285" s="163">
        <v>962.4</v>
      </c>
      <c r="E285" s="163">
        <v>951.4</v>
      </c>
      <c r="F285" s="163">
        <v>940.4</v>
      </c>
      <c r="G285" s="163">
        <v>929.35</v>
      </c>
      <c r="H285" s="163">
        <v>918.35</v>
      </c>
      <c r="I285" s="163">
        <v>907.35</v>
      </c>
      <c r="J285" s="163">
        <v>896.35</v>
      </c>
      <c r="K285" s="163">
        <v>885.35</v>
      </c>
      <c r="L285" s="163">
        <v>874.35</v>
      </c>
      <c r="M285" s="163"/>
    </row>
    <row r="286" spans="1:13" x14ac:dyDescent="0.3">
      <c r="A286" s="335">
        <v>5878</v>
      </c>
      <c r="B286" s="163">
        <v>1036.1500000000001</v>
      </c>
      <c r="C286" s="163">
        <v>978.55</v>
      </c>
      <c r="D286" s="163">
        <v>973.05</v>
      </c>
      <c r="E286" s="163">
        <v>962.05</v>
      </c>
      <c r="F286" s="163">
        <v>951.05</v>
      </c>
      <c r="G286" s="163">
        <v>940.05</v>
      </c>
      <c r="H286" s="163">
        <v>929</v>
      </c>
      <c r="I286" s="163">
        <v>918</v>
      </c>
      <c r="J286" s="163">
        <v>907</v>
      </c>
      <c r="K286" s="163">
        <v>896</v>
      </c>
      <c r="L286" s="163">
        <v>885</v>
      </c>
      <c r="M286" s="163"/>
    </row>
    <row r="287" spans="1:13" x14ac:dyDescent="0.3">
      <c r="A287" s="335">
        <v>5922</v>
      </c>
      <c r="B287" s="163">
        <v>1046.8</v>
      </c>
      <c r="C287" s="163">
        <v>989.2</v>
      </c>
      <c r="D287" s="163">
        <v>983.7</v>
      </c>
      <c r="E287" s="163">
        <v>972.7</v>
      </c>
      <c r="F287" s="163">
        <v>961.7</v>
      </c>
      <c r="G287" s="163">
        <v>950.7</v>
      </c>
      <c r="H287" s="163">
        <v>939.65</v>
      </c>
      <c r="I287" s="163">
        <v>928.65</v>
      </c>
      <c r="J287" s="163">
        <v>917.65</v>
      </c>
      <c r="K287" s="163">
        <v>906.65</v>
      </c>
      <c r="L287" s="163">
        <v>895.65</v>
      </c>
      <c r="M287" s="163"/>
    </row>
    <row r="288" spans="1:13" x14ac:dyDescent="0.3">
      <c r="A288" s="335">
        <v>5966</v>
      </c>
      <c r="B288" s="163">
        <v>1057.45</v>
      </c>
      <c r="C288" s="163">
        <v>999.85</v>
      </c>
      <c r="D288" s="163">
        <v>994.35</v>
      </c>
      <c r="E288" s="163">
        <v>983.35</v>
      </c>
      <c r="F288" s="163">
        <v>972.35</v>
      </c>
      <c r="G288" s="163">
        <v>961.35</v>
      </c>
      <c r="H288" s="163">
        <v>950.35</v>
      </c>
      <c r="I288" s="163">
        <v>939.3</v>
      </c>
      <c r="J288" s="163">
        <v>928.3</v>
      </c>
      <c r="K288" s="163">
        <v>917.3</v>
      </c>
      <c r="L288" s="163">
        <v>906.3</v>
      </c>
      <c r="M288" s="163"/>
    </row>
    <row r="289" spans="1:13" x14ac:dyDescent="0.3">
      <c r="A289" s="335">
        <v>6010</v>
      </c>
      <c r="B289" s="163">
        <v>1068.0999999999999</v>
      </c>
      <c r="C289" s="163">
        <v>1010.5</v>
      </c>
      <c r="D289" s="163">
        <v>1005</v>
      </c>
      <c r="E289" s="163">
        <v>994</v>
      </c>
      <c r="F289" s="163">
        <v>983</v>
      </c>
      <c r="G289" s="163">
        <v>972</v>
      </c>
      <c r="H289" s="163">
        <v>961</v>
      </c>
      <c r="I289" s="163">
        <v>950</v>
      </c>
      <c r="J289" s="163">
        <v>938.95</v>
      </c>
      <c r="K289" s="163">
        <v>927.95</v>
      </c>
      <c r="L289" s="163">
        <v>916.95</v>
      </c>
      <c r="M289" s="163"/>
    </row>
    <row r="290" spans="1:13" x14ac:dyDescent="0.3">
      <c r="A290" s="335">
        <v>6054</v>
      </c>
      <c r="B290" s="163">
        <v>1078.75</v>
      </c>
      <c r="C290" s="163">
        <v>1021.15</v>
      </c>
      <c r="D290" s="163">
        <v>1015.65</v>
      </c>
      <c r="E290" s="163">
        <v>1004.65</v>
      </c>
      <c r="F290" s="163">
        <v>993.65</v>
      </c>
      <c r="G290" s="163">
        <v>982.65</v>
      </c>
      <c r="H290" s="163">
        <v>971.65</v>
      </c>
      <c r="I290" s="163">
        <v>960.65</v>
      </c>
      <c r="J290" s="163">
        <v>949.65</v>
      </c>
      <c r="K290" s="163">
        <v>938.6</v>
      </c>
      <c r="L290" s="163">
        <v>927.6</v>
      </c>
      <c r="M290" s="163"/>
    </row>
    <row r="291" spans="1:13" x14ac:dyDescent="0.3">
      <c r="A291" s="335">
        <v>6098</v>
      </c>
      <c r="B291" s="163">
        <v>1089.45</v>
      </c>
      <c r="C291" s="163">
        <v>1031.8</v>
      </c>
      <c r="D291" s="163">
        <v>1026.3</v>
      </c>
      <c r="E291" s="163">
        <v>1015.3</v>
      </c>
      <c r="F291" s="163">
        <v>1004.3</v>
      </c>
      <c r="G291" s="163">
        <v>993.3</v>
      </c>
      <c r="H291" s="163">
        <v>982.3</v>
      </c>
      <c r="I291" s="163">
        <v>971.3</v>
      </c>
      <c r="J291" s="163">
        <v>960.3</v>
      </c>
      <c r="K291" s="163">
        <v>949.25</v>
      </c>
      <c r="L291" s="163">
        <v>938.25</v>
      </c>
      <c r="M291" s="163"/>
    </row>
    <row r="292" spans="1:13" x14ac:dyDescent="0.3">
      <c r="A292" s="335">
        <v>6142</v>
      </c>
      <c r="B292" s="163">
        <v>1100.0999999999999</v>
      </c>
      <c r="C292" s="163">
        <v>1042.5</v>
      </c>
      <c r="D292" s="163">
        <v>1036.95</v>
      </c>
      <c r="E292" s="163">
        <v>1025.95</v>
      </c>
      <c r="F292" s="163">
        <v>1014.95</v>
      </c>
      <c r="G292" s="163">
        <v>1003.95</v>
      </c>
      <c r="H292" s="163">
        <v>992.95</v>
      </c>
      <c r="I292" s="163">
        <v>981.95</v>
      </c>
      <c r="J292" s="163">
        <v>970.95</v>
      </c>
      <c r="K292" s="163">
        <v>959.95</v>
      </c>
      <c r="L292" s="163">
        <v>948.9</v>
      </c>
      <c r="M292" s="163"/>
    </row>
    <row r="293" spans="1:13" x14ac:dyDescent="0.3">
      <c r="A293" s="335">
        <v>6186</v>
      </c>
      <c r="B293" s="163">
        <v>1110.75</v>
      </c>
      <c r="C293" s="163">
        <v>1053.1500000000001</v>
      </c>
      <c r="D293" s="163">
        <v>1047.6500000000001</v>
      </c>
      <c r="E293" s="163">
        <v>1036.5999999999999</v>
      </c>
      <c r="F293" s="163">
        <v>1025.5999999999999</v>
      </c>
      <c r="G293" s="163">
        <v>1014.6</v>
      </c>
      <c r="H293" s="163">
        <v>1003.6</v>
      </c>
      <c r="I293" s="163">
        <v>992.6</v>
      </c>
      <c r="J293" s="163">
        <v>981.6</v>
      </c>
      <c r="K293" s="163">
        <v>970.6</v>
      </c>
      <c r="L293" s="163">
        <v>959.6</v>
      </c>
      <c r="M293" s="163"/>
    </row>
    <row r="294" spans="1:13" x14ac:dyDescent="0.3">
      <c r="A294" s="335">
        <v>6230</v>
      </c>
      <c r="B294" s="163">
        <v>1121.4000000000001</v>
      </c>
      <c r="C294" s="163">
        <v>1063.8</v>
      </c>
      <c r="D294" s="163">
        <v>1058.3</v>
      </c>
      <c r="E294" s="163">
        <v>1047.3</v>
      </c>
      <c r="F294" s="163">
        <v>1036.25</v>
      </c>
      <c r="G294" s="163">
        <v>1025.25</v>
      </c>
      <c r="H294" s="163">
        <v>1014.25</v>
      </c>
      <c r="I294" s="163">
        <v>1003.25</v>
      </c>
      <c r="J294" s="163">
        <v>992.25</v>
      </c>
      <c r="K294" s="163">
        <v>981.25</v>
      </c>
      <c r="L294" s="163">
        <v>970.25</v>
      </c>
      <c r="M294" s="163"/>
    </row>
    <row r="295" spans="1:13" x14ac:dyDescent="0.3">
      <c r="A295" s="335">
        <v>6274</v>
      </c>
      <c r="B295" s="163">
        <v>1132.05</v>
      </c>
      <c r="C295" s="163">
        <v>1074.45</v>
      </c>
      <c r="D295" s="163">
        <v>1068.95</v>
      </c>
      <c r="E295" s="163">
        <v>1057.95</v>
      </c>
      <c r="F295" s="163">
        <v>1046.9000000000001</v>
      </c>
      <c r="G295" s="163">
        <v>1035.9000000000001</v>
      </c>
      <c r="H295" s="163">
        <v>1024.9000000000001</v>
      </c>
      <c r="I295" s="163">
        <v>1013.9</v>
      </c>
      <c r="J295" s="163">
        <v>1002.9</v>
      </c>
      <c r="K295" s="163">
        <v>991.9</v>
      </c>
      <c r="L295" s="163">
        <v>980.9</v>
      </c>
      <c r="M295" s="163"/>
    </row>
    <row r="296" spans="1:13" x14ac:dyDescent="0.3">
      <c r="A296" s="335">
        <v>6318</v>
      </c>
      <c r="B296" s="163">
        <v>1142.7</v>
      </c>
      <c r="C296" s="163">
        <v>1085.0999999999999</v>
      </c>
      <c r="D296" s="163">
        <v>1079.5999999999999</v>
      </c>
      <c r="E296" s="163">
        <v>1068.5999999999999</v>
      </c>
      <c r="F296" s="163">
        <v>1057.5999999999999</v>
      </c>
      <c r="G296" s="163">
        <v>1046.55</v>
      </c>
      <c r="H296" s="163">
        <v>1035.55</v>
      </c>
      <c r="I296" s="163">
        <v>1024.55</v>
      </c>
      <c r="J296" s="163">
        <v>1013.55</v>
      </c>
      <c r="K296" s="163">
        <v>1002.55</v>
      </c>
      <c r="L296" s="163">
        <v>991.55</v>
      </c>
      <c r="M296" s="163"/>
    </row>
    <row r="297" spans="1:13" x14ac:dyDescent="0.3">
      <c r="A297" s="335">
        <v>6362</v>
      </c>
      <c r="B297" s="163">
        <v>1153.3499999999999</v>
      </c>
      <c r="C297" s="163">
        <v>1095.75</v>
      </c>
      <c r="D297" s="163">
        <v>1090.25</v>
      </c>
      <c r="E297" s="163">
        <v>1079.25</v>
      </c>
      <c r="F297" s="163">
        <v>1068.25</v>
      </c>
      <c r="G297" s="163">
        <v>1057.25</v>
      </c>
      <c r="H297" s="163">
        <v>1046.2</v>
      </c>
      <c r="I297" s="163">
        <v>1035.2</v>
      </c>
      <c r="J297" s="163">
        <v>1024.2</v>
      </c>
      <c r="K297" s="163">
        <v>1013.2</v>
      </c>
      <c r="L297" s="163">
        <v>1002.2</v>
      </c>
      <c r="M297" s="163"/>
    </row>
    <row r="298" spans="1:13" x14ac:dyDescent="0.3">
      <c r="A298" s="335">
        <v>6406</v>
      </c>
      <c r="B298" s="163">
        <v>1164</v>
      </c>
      <c r="C298" s="163">
        <v>1106.4000000000001</v>
      </c>
      <c r="D298" s="163">
        <v>1100.9000000000001</v>
      </c>
      <c r="E298" s="163">
        <v>1089.9000000000001</v>
      </c>
      <c r="F298" s="163">
        <v>1078.9000000000001</v>
      </c>
      <c r="G298" s="163">
        <v>1067.9000000000001</v>
      </c>
      <c r="H298" s="163">
        <v>1056.9000000000001</v>
      </c>
      <c r="I298" s="163">
        <v>1045.8499999999999</v>
      </c>
      <c r="J298" s="163">
        <v>1034.8499999999999</v>
      </c>
      <c r="K298" s="163">
        <v>1023.85</v>
      </c>
      <c r="L298" s="163">
        <v>1012.85</v>
      </c>
      <c r="M298" s="163"/>
    </row>
    <row r="299" spans="1:13" x14ac:dyDescent="0.3">
      <c r="A299" s="335">
        <v>6450</v>
      </c>
      <c r="B299" s="163">
        <v>1174.6500000000001</v>
      </c>
      <c r="C299" s="163">
        <v>1117.05</v>
      </c>
      <c r="D299" s="163">
        <v>1111.55</v>
      </c>
      <c r="E299" s="163">
        <v>1100.55</v>
      </c>
      <c r="F299" s="163">
        <v>1089.55</v>
      </c>
      <c r="G299" s="163">
        <v>1078.55</v>
      </c>
      <c r="H299" s="163">
        <v>1067.55</v>
      </c>
      <c r="I299" s="163">
        <v>1056.5</v>
      </c>
      <c r="J299" s="163">
        <v>1045.5</v>
      </c>
      <c r="K299" s="163">
        <v>1034.5</v>
      </c>
      <c r="L299" s="163">
        <v>1023.5</v>
      </c>
      <c r="M299" s="163"/>
    </row>
    <row r="300" spans="1:13" x14ac:dyDescent="0.3">
      <c r="A300" s="335">
        <v>6494</v>
      </c>
      <c r="B300" s="163">
        <v>1185.3</v>
      </c>
      <c r="C300" s="163">
        <v>1127.7</v>
      </c>
      <c r="D300" s="163">
        <v>1122.2</v>
      </c>
      <c r="E300" s="163">
        <v>1111.2</v>
      </c>
      <c r="F300" s="163">
        <v>1100.2</v>
      </c>
      <c r="G300" s="163">
        <v>1089.2</v>
      </c>
      <c r="H300" s="163">
        <v>1078.2</v>
      </c>
      <c r="I300" s="163">
        <v>1067.2</v>
      </c>
      <c r="J300" s="163">
        <v>1056.1500000000001</v>
      </c>
      <c r="K300" s="163">
        <v>1045.1500000000001</v>
      </c>
      <c r="L300" s="163">
        <v>1034.1500000000001</v>
      </c>
      <c r="M300" s="163"/>
    </row>
    <row r="301" spans="1:13" x14ac:dyDescent="0.3">
      <c r="A301" s="335">
        <v>6538</v>
      </c>
      <c r="B301" s="163">
        <v>1195.95</v>
      </c>
      <c r="C301" s="163">
        <v>1138.3499999999999</v>
      </c>
      <c r="D301" s="163">
        <v>1132.8499999999999</v>
      </c>
      <c r="E301" s="163">
        <v>1121.8499999999999</v>
      </c>
      <c r="F301" s="163">
        <v>1110.8499999999999</v>
      </c>
      <c r="G301" s="163">
        <v>1099.8499999999999</v>
      </c>
      <c r="H301" s="163">
        <v>1088.8499999999999</v>
      </c>
      <c r="I301" s="163">
        <v>1077.8499999999999</v>
      </c>
      <c r="J301" s="163">
        <v>1066.8499999999999</v>
      </c>
      <c r="K301" s="163">
        <v>1055.8</v>
      </c>
      <c r="L301" s="163">
        <v>1044.8</v>
      </c>
      <c r="M301" s="163"/>
    </row>
    <row r="302" spans="1:13" x14ac:dyDescent="0.3">
      <c r="A302" s="335">
        <v>6582</v>
      </c>
      <c r="B302" s="163">
        <v>1206.6500000000001</v>
      </c>
      <c r="C302" s="163">
        <v>1149</v>
      </c>
      <c r="D302" s="163">
        <v>1143.5</v>
      </c>
      <c r="E302" s="163">
        <v>1132.5</v>
      </c>
      <c r="F302" s="163">
        <v>1121.5</v>
      </c>
      <c r="G302" s="163">
        <v>1110.5</v>
      </c>
      <c r="H302" s="163">
        <v>1099.5</v>
      </c>
      <c r="I302" s="163">
        <v>1088.5</v>
      </c>
      <c r="J302" s="163">
        <v>1077.5</v>
      </c>
      <c r="K302" s="163">
        <v>1066.45</v>
      </c>
      <c r="L302" s="163">
        <v>1055.45</v>
      </c>
      <c r="M302" s="163"/>
    </row>
    <row r="303" spans="1:13" x14ac:dyDescent="0.3">
      <c r="A303" s="335">
        <v>6626</v>
      </c>
      <c r="B303" s="163">
        <v>1217.3</v>
      </c>
      <c r="C303" s="163">
        <v>1159.7</v>
      </c>
      <c r="D303" s="163">
        <v>1154.1500000000001</v>
      </c>
      <c r="E303" s="163">
        <v>1143.1500000000001</v>
      </c>
      <c r="F303" s="163">
        <v>1132.1500000000001</v>
      </c>
      <c r="G303" s="163">
        <v>1121.1500000000001</v>
      </c>
      <c r="H303" s="163">
        <v>1110.1500000000001</v>
      </c>
      <c r="I303" s="163">
        <v>1099.1500000000001</v>
      </c>
      <c r="J303" s="163">
        <v>1088.1500000000001</v>
      </c>
      <c r="K303" s="163">
        <v>1077.1500000000001</v>
      </c>
      <c r="L303" s="163">
        <v>1066.0999999999999</v>
      </c>
      <c r="M303" s="163"/>
    </row>
    <row r="304" spans="1:13" x14ac:dyDescent="0.3">
      <c r="A304" s="335">
        <v>6670</v>
      </c>
      <c r="B304" s="163">
        <v>1227.95</v>
      </c>
      <c r="C304" s="163">
        <v>1170.3499999999999</v>
      </c>
      <c r="D304" s="163">
        <v>1164.8499999999999</v>
      </c>
      <c r="E304" s="163">
        <v>1153.8</v>
      </c>
      <c r="F304" s="163">
        <v>1142.8</v>
      </c>
      <c r="G304" s="163">
        <v>1131.8</v>
      </c>
      <c r="H304" s="163">
        <v>1120.8</v>
      </c>
      <c r="I304" s="163">
        <v>1109.8</v>
      </c>
      <c r="J304" s="163">
        <v>1098.8</v>
      </c>
      <c r="K304" s="163">
        <v>1087.8</v>
      </c>
      <c r="L304" s="163">
        <v>1076.8</v>
      </c>
      <c r="M304" s="163"/>
    </row>
    <row r="305" spans="1:13" x14ac:dyDescent="0.3">
      <c r="A305" s="335">
        <v>6714</v>
      </c>
      <c r="B305" s="163">
        <v>1238.5999999999999</v>
      </c>
      <c r="C305" s="163">
        <v>1181</v>
      </c>
      <c r="D305" s="163">
        <v>1175.5</v>
      </c>
      <c r="E305" s="163">
        <v>1164.5</v>
      </c>
      <c r="F305" s="163">
        <v>1153.45</v>
      </c>
      <c r="G305" s="163">
        <v>1142.45</v>
      </c>
      <c r="H305" s="163">
        <v>1131.45</v>
      </c>
      <c r="I305" s="163">
        <v>1120.45</v>
      </c>
      <c r="J305" s="163">
        <v>1109.45</v>
      </c>
      <c r="K305" s="163">
        <v>1098.45</v>
      </c>
      <c r="L305" s="163">
        <v>1087.45</v>
      </c>
      <c r="M305" s="163"/>
    </row>
    <row r="306" spans="1:13" x14ac:dyDescent="0.3">
      <c r="A306" s="335">
        <v>6758</v>
      </c>
      <c r="B306" s="163">
        <v>1249.25</v>
      </c>
      <c r="C306" s="163">
        <v>1191.6500000000001</v>
      </c>
      <c r="D306" s="163">
        <v>1186.1500000000001</v>
      </c>
      <c r="E306" s="163">
        <v>1175.1500000000001</v>
      </c>
      <c r="F306" s="163">
        <v>1164.0999999999999</v>
      </c>
      <c r="G306" s="163">
        <v>1153.0999999999999</v>
      </c>
      <c r="H306" s="163">
        <v>1142.0999999999999</v>
      </c>
      <c r="I306" s="163">
        <v>1131.0999999999999</v>
      </c>
      <c r="J306" s="163">
        <v>1120.0999999999999</v>
      </c>
      <c r="K306" s="163">
        <v>1109.0999999999999</v>
      </c>
      <c r="L306" s="163">
        <v>1098.0999999999999</v>
      </c>
      <c r="M306" s="163"/>
    </row>
    <row r="307" spans="1:13" x14ac:dyDescent="0.3">
      <c r="A307" s="335">
        <v>6802</v>
      </c>
      <c r="B307" s="163">
        <v>1259.9000000000001</v>
      </c>
      <c r="C307" s="163">
        <v>1202.3</v>
      </c>
      <c r="D307" s="163">
        <v>1196.8</v>
      </c>
      <c r="E307" s="163">
        <v>1185.8</v>
      </c>
      <c r="F307" s="163">
        <v>1174.8</v>
      </c>
      <c r="G307" s="163">
        <v>1163.75</v>
      </c>
      <c r="H307" s="163">
        <v>1152.75</v>
      </c>
      <c r="I307" s="163">
        <v>1141.75</v>
      </c>
      <c r="J307" s="163">
        <v>1130.75</v>
      </c>
      <c r="K307" s="163">
        <v>1119.75</v>
      </c>
      <c r="L307" s="163">
        <v>1108.75</v>
      </c>
      <c r="M307" s="163"/>
    </row>
    <row r="308" spans="1:13" x14ac:dyDescent="0.3">
      <c r="A308" s="335">
        <v>6846</v>
      </c>
      <c r="B308" s="163">
        <v>1270.55</v>
      </c>
      <c r="C308" s="163">
        <v>1212.95</v>
      </c>
      <c r="D308" s="163">
        <v>1207.45</v>
      </c>
      <c r="E308" s="163">
        <v>1196.45</v>
      </c>
      <c r="F308" s="163">
        <v>1185.45</v>
      </c>
      <c r="G308" s="163">
        <v>1174.45</v>
      </c>
      <c r="H308" s="163">
        <v>1163.4000000000001</v>
      </c>
      <c r="I308" s="163">
        <v>1152.4000000000001</v>
      </c>
      <c r="J308" s="163">
        <v>1141.4000000000001</v>
      </c>
      <c r="K308" s="163">
        <v>1130.4000000000001</v>
      </c>
      <c r="L308" s="163">
        <v>1119.4000000000001</v>
      </c>
      <c r="M308" s="163"/>
    </row>
    <row r="309" spans="1:13" x14ac:dyDescent="0.3">
      <c r="A309" s="335">
        <v>6890</v>
      </c>
      <c r="B309" s="163">
        <v>1281.2</v>
      </c>
      <c r="C309" s="163">
        <v>1223.5999999999999</v>
      </c>
      <c r="D309" s="163">
        <v>1218.0999999999999</v>
      </c>
      <c r="E309" s="163">
        <v>1207.0999999999999</v>
      </c>
      <c r="F309" s="163">
        <v>1196.0999999999999</v>
      </c>
      <c r="G309" s="163">
        <v>1185.0999999999999</v>
      </c>
      <c r="H309" s="163">
        <v>1174.0999999999999</v>
      </c>
      <c r="I309" s="163">
        <v>1163.05</v>
      </c>
      <c r="J309" s="163">
        <v>1152.05</v>
      </c>
      <c r="K309" s="163">
        <v>1141.05</v>
      </c>
      <c r="L309" s="163">
        <v>1130.05</v>
      </c>
      <c r="M309" s="163"/>
    </row>
    <row r="310" spans="1:13" x14ac:dyDescent="0.3">
      <c r="A310" s="335">
        <v>6934</v>
      </c>
      <c r="B310" s="163">
        <v>1291.8499999999999</v>
      </c>
      <c r="C310" s="163">
        <v>1234.25</v>
      </c>
      <c r="D310" s="163">
        <v>1228.75</v>
      </c>
      <c r="E310" s="163">
        <v>1217.75</v>
      </c>
      <c r="F310" s="163">
        <v>1206.75</v>
      </c>
      <c r="G310" s="163">
        <v>1195.75</v>
      </c>
      <c r="H310" s="163">
        <v>1184.75</v>
      </c>
      <c r="I310" s="163">
        <v>1173.7</v>
      </c>
      <c r="J310" s="163">
        <v>1162.7</v>
      </c>
      <c r="K310" s="163">
        <v>1151.7</v>
      </c>
      <c r="L310" s="163">
        <v>1140.7</v>
      </c>
      <c r="M310" s="163"/>
    </row>
    <row r="311" spans="1:13" x14ac:dyDescent="0.3">
      <c r="A311" s="335">
        <v>6978</v>
      </c>
      <c r="B311" s="163">
        <v>1302.5</v>
      </c>
      <c r="C311" s="163">
        <v>1244.9000000000001</v>
      </c>
      <c r="D311" s="163">
        <v>1239.4000000000001</v>
      </c>
      <c r="E311" s="163">
        <v>1228.4000000000001</v>
      </c>
      <c r="F311" s="163">
        <v>1217.4000000000001</v>
      </c>
      <c r="G311" s="163">
        <v>1206.4000000000001</v>
      </c>
      <c r="H311" s="163">
        <v>1195.4000000000001</v>
      </c>
      <c r="I311" s="163">
        <v>1184.4000000000001</v>
      </c>
      <c r="J311" s="163">
        <v>1173.3499999999999</v>
      </c>
      <c r="K311" s="163">
        <v>1162.3499999999999</v>
      </c>
      <c r="L311" s="163">
        <v>1151.3499999999999</v>
      </c>
      <c r="M311" s="163"/>
    </row>
    <row r="312" spans="1:13" x14ac:dyDescent="0.3">
      <c r="A312" s="335">
        <v>7022</v>
      </c>
      <c r="B312" s="163">
        <v>1313.15</v>
      </c>
      <c r="C312" s="163">
        <v>1255.55</v>
      </c>
      <c r="D312" s="163">
        <v>1250.05</v>
      </c>
      <c r="E312" s="163">
        <v>1239.05</v>
      </c>
      <c r="F312" s="163">
        <v>1228.05</v>
      </c>
      <c r="G312" s="163">
        <v>1217.05</v>
      </c>
      <c r="H312" s="163">
        <v>1206.05</v>
      </c>
      <c r="I312" s="163">
        <v>1195.05</v>
      </c>
      <c r="J312" s="163">
        <v>1184.05</v>
      </c>
      <c r="K312" s="163">
        <v>1173</v>
      </c>
      <c r="L312" s="163">
        <v>1162</v>
      </c>
      <c r="M312" s="163"/>
    </row>
    <row r="313" spans="1:13" x14ac:dyDescent="0.3">
      <c r="A313" s="335">
        <v>7066</v>
      </c>
      <c r="B313" s="163">
        <v>1323.85</v>
      </c>
      <c r="C313" s="163">
        <v>1266.2</v>
      </c>
      <c r="D313" s="163">
        <v>1260.7</v>
      </c>
      <c r="E313" s="163">
        <v>1249.7</v>
      </c>
      <c r="F313" s="163">
        <v>1238.7</v>
      </c>
      <c r="G313" s="163">
        <v>1227.7</v>
      </c>
      <c r="H313" s="163">
        <v>1216.7</v>
      </c>
      <c r="I313" s="163">
        <v>1205.7</v>
      </c>
      <c r="J313" s="163">
        <v>1194.7</v>
      </c>
      <c r="K313" s="163">
        <v>1183.6500000000001</v>
      </c>
      <c r="L313" s="163">
        <v>1172.6500000000001</v>
      </c>
      <c r="M313" s="163"/>
    </row>
    <row r="314" spans="1:13" x14ac:dyDescent="0.3">
      <c r="A314" s="335">
        <v>7110</v>
      </c>
      <c r="B314" s="163">
        <v>1334.5</v>
      </c>
      <c r="C314" s="163">
        <v>1276.9000000000001</v>
      </c>
      <c r="D314" s="163">
        <v>1271.3499999999999</v>
      </c>
      <c r="E314" s="163">
        <v>1260.3499999999999</v>
      </c>
      <c r="F314" s="163">
        <v>1249.3499999999999</v>
      </c>
      <c r="G314" s="163">
        <v>1238.3499999999999</v>
      </c>
      <c r="H314" s="163">
        <v>1227.3499999999999</v>
      </c>
      <c r="I314" s="163">
        <v>1216.3499999999999</v>
      </c>
      <c r="J314" s="163">
        <v>1205.3499999999999</v>
      </c>
      <c r="K314" s="163">
        <v>1194.3499999999999</v>
      </c>
      <c r="L314" s="163">
        <v>1183.3</v>
      </c>
      <c r="M314" s="163"/>
    </row>
    <row r="315" spans="1:13" x14ac:dyDescent="0.3">
      <c r="A315" s="335">
        <v>7154</v>
      </c>
      <c r="B315" s="163">
        <v>1345.15</v>
      </c>
      <c r="C315" s="163">
        <v>1287.55</v>
      </c>
      <c r="D315" s="163">
        <v>1282.05</v>
      </c>
      <c r="E315" s="163">
        <v>1271</v>
      </c>
      <c r="F315" s="163">
        <v>1260</v>
      </c>
      <c r="G315" s="163">
        <v>1249</v>
      </c>
      <c r="H315" s="163">
        <v>1238</v>
      </c>
      <c r="I315" s="163">
        <v>1227</v>
      </c>
      <c r="J315" s="163">
        <v>1216</v>
      </c>
      <c r="K315" s="163">
        <v>1205</v>
      </c>
      <c r="L315" s="163">
        <v>1194</v>
      </c>
      <c r="M315" s="163"/>
    </row>
    <row r="316" spans="1:13" x14ac:dyDescent="0.3">
      <c r="A316" s="335">
        <v>7198</v>
      </c>
      <c r="B316" s="163">
        <v>1355.8</v>
      </c>
      <c r="C316" s="163">
        <v>1298.2</v>
      </c>
      <c r="D316" s="163">
        <v>1292.7</v>
      </c>
      <c r="E316" s="163">
        <v>1281.7</v>
      </c>
      <c r="F316" s="163">
        <v>1270.6500000000001</v>
      </c>
      <c r="G316" s="163">
        <v>1259.6500000000001</v>
      </c>
      <c r="H316" s="163">
        <v>1248.6500000000001</v>
      </c>
      <c r="I316" s="163">
        <v>1237.6500000000001</v>
      </c>
      <c r="J316" s="163">
        <v>1226.6500000000001</v>
      </c>
      <c r="K316" s="163">
        <v>1215.6500000000001</v>
      </c>
      <c r="L316" s="163">
        <v>1204.6500000000001</v>
      </c>
      <c r="M316" s="163"/>
    </row>
    <row r="317" spans="1:13" x14ac:dyDescent="0.3">
      <c r="A317" s="335">
        <v>7242</v>
      </c>
      <c r="B317" s="163">
        <v>1366.45</v>
      </c>
      <c r="C317" s="163">
        <v>1308.8499999999999</v>
      </c>
      <c r="D317" s="163">
        <v>1303.3499999999999</v>
      </c>
      <c r="E317" s="163">
        <v>1292.3499999999999</v>
      </c>
      <c r="F317" s="163">
        <v>1281.3499999999999</v>
      </c>
      <c r="G317" s="163">
        <v>1270.3</v>
      </c>
      <c r="H317" s="163">
        <v>1259.3</v>
      </c>
      <c r="I317" s="163">
        <v>1248.3</v>
      </c>
      <c r="J317" s="163">
        <v>1237.3</v>
      </c>
      <c r="K317" s="163">
        <v>1226.3</v>
      </c>
      <c r="L317" s="163">
        <v>1215.3</v>
      </c>
      <c r="M317" s="163"/>
    </row>
    <row r="318" spans="1:13" x14ac:dyDescent="0.3">
      <c r="A318" s="335">
        <v>7286</v>
      </c>
      <c r="B318" s="163">
        <v>1377.1</v>
      </c>
      <c r="C318" s="163">
        <v>1319.5</v>
      </c>
      <c r="D318" s="163">
        <v>1314</v>
      </c>
      <c r="E318" s="163">
        <v>1303</v>
      </c>
      <c r="F318" s="163">
        <v>1292</v>
      </c>
      <c r="G318" s="163">
        <v>1280.95</v>
      </c>
      <c r="H318" s="163">
        <v>1269.95</v>
      </c>
      <c r="I318" s="163">
        <v>1258.95</v>
      </c>
      <c r="J318" s="163">
        <v>1247.95</v>
      </c>
      <c r="K318" s="163">
        <v>1236.95</v>
      </c>
      <c r="L318" s="163">
        <v>1225.95</v>
      </c>
      <c r="M318" s="163"/>
    </row>
    <row r="319" spans="1:13" x14ac:dyDescent="0.3">
      <c r="A319" s="335">
        <v>7330</v>
      </c>
      <c r="B319" s="163">
        <v>1387.75</v>
      </c>
      <c r="C319" s="163">
        <v>1330.15</v>
      </c>
      <c r="D319" s="163">
        <v>1324.65</v>
      </c>
      <c r="E319" s="163">
        <v>1313.65</v>
      </c>
      <c r="F319" s="163">
        <v>1302.6500000000001</v>
      </c>
      <c r="G319" s="163">
        <v>1291.6500000000001</v>
      </c>
      <c r="H319" s="163">
        <v>1280.5999999999999</v>
      </c>
      <c r="I319" s="163">
        <v>1269.5999999999999</v>
      </c>
      <c r="J319" s="163">
        <v>1258.5999999999999</v>
      </c>
      <c r="K319" s="163">
        <v>1247.5999999999999</v>
      </c>
      <c r="L319" s="163">
        <v>1236.5999999999999</v>
      </c>
      <c r="M319" s="163"/>
    </row>
    <row r="320" spans="1:13" x14ac:dyDescent="0.3">
      <c r="A320" s="335">
        <v>7374</v>
      </c>
      <c r="B320" s="163">
        <v>1398.4</v>
      </c>
      <c r="C320" s="163">
        <v>1340.8</v>
      </c>
      <c r="D320" s="163">
        <v>1335.3</v>
      </c>
      <c r="E320" s="163">
        <v>1324.3</v>
      </c>
      <c r="F320" s="163">
        <v>1313.3</v>
      </c>
      <c r="G320" s="163">
        <v>1302.3</v>
      </c>
      <c r="H320" s="163">
        <v>1291.3</v>
      </c>
      <c r="I320" s="163">
        <v>1280.25</v>
      </c>
      <c r="J320" s="163">
        <v>1269.25</v>
      </c>
      <c r="K320" s="163">
        <v>1258.25</v>
      </c>
      <c r="L320" s="163">
        <v>1247.25</v>
      </c>
      <c r="M320" s="163"/>
    </row>
    <row r="321" spans="1:13" x14ac:dyDescent="0.3">
      <c r="A321" s="335">
        <v>7418</v>
      </c>
      <c r="B321" s="163">
        <v>1409.05</v>
      </c>
      <c r="C321" s="163">
        <v>1351.45</v>
      </c>
      <c r="D321" s="163">
        <v>1345.95</v>
      </c>
      <c r="E321" s="163">
        <v>1334.95</v>
      </c>
      <c r="F321" s="163">
        <v>1323.95</v>
      </c>
      <c r="G321" s="163">
        <v>1312.95</v>
      </c>
      <c r="H321" s="163">
        <v>1301.95</v>
      </c>
      <c r="I321" s="163">
        <v>1290.9000000000001</v>
      </c>
      <c r="J321" s="163">
        <v>1279.9000000000001</v>
      </c>
      <c r="K321" s="163">
        <v>1268.9000000000001</v>
      </c>
      <c r="L321" s="163">
        <v>1257.9000000000001</v>
      </c>
      <c r="M321" s="163"/>
    </row>
    <row r="322" spans="1:13" x14ac:dyDescent="0.3">
      <c r="A322" s="335">
        <v>7462</v>
      </c>
      <c r="B322" s="163">
        <v>1419.7</v>
      </c>
      <c r="C322" s="163">
        <v>1362.1</v>
      </c>
      <c r="D322" s="163">
        <v>1356.6</v>
      </c>
      <c r="E322" s="163">
        <v>1345.6</v>
      </c>
      <c r="F322" s="163">
        <v>1334.6</v>
      </c>
      <c r="G322" s="163">
        <v>1323.6</v>
      </c>
      <c r="H322" s="163">
        <v>1312.6</v>
      </c>
      <c r="I322" s="163">
        <v>1301.5999999999999</v>
      </c>
      <c r="J322" s="163">
        <v>1290.55</v>
      </c>
      <c r="K322" s="163">
        <v>1279.55</v>
      </c>
      <c r="L322" s="163">
        <v>1268.55</v>
      </c>
      <c r="M322" s="163"/>
    </row>
    <row r="323" spans="1:13" x14ac:dyDescent="0.3">
      <c r="A323" s="335">
        <v>7506</v>
      </c>
      <c r="B323" s="163">
        <v>1430.35</v>
      </c>
      <c r="C323" s="163">
        <v>1372.75</v>
      </c>
      <c r="D323" s="163">
        <v>1367.25</v>
      </c>
      <c r="E323" s="163">
        <v>1356.25</v>
      </c>
      <c r="F323" s="163">
        <v>1345.25</v>
      </c>
      <c r="G323" s="163">
        <v>1334.25</v>
      </c>
      <c r="H323" s="163">
        <v>1323.25</v>
      </c>
      <c r="I323" s="163">
        <v>1312.25</v>
      </c>
      <c r="J323" s="163">
        <v>1301.25</v>
      </c>
      <c r="K323" s="163">
        <v>1290.2</v>
      </c>
      <c r="L323" s="163">
        <v>1279.2</v>
      </c>
      <c r="M323" s="163"/>
    </row>
    <row r="324" spans="1:13" x14ac:dyDescent="0.3">
      <c r="A324" s="335">
        <v>7550</v>
      </c>
      <c r="B324" s="163">
        <v>1441.05</v>
      </c>
      <c r="C324" s="163">
        <v>1383.4</v>
      </c>
      <c r="D324" s="163">
        <v>1377.9</v>
      </c>
      <c r="E324" s="163">
        <v>1366.9</v>
      </c>
      <c r="F324" s="163">
        <v>1355.9</v>
      </c>
      <c r="G324" s="163">
        <v>1344.9</v>
      </c>
      <c r="H324" s="163">
        <v>1333.9</v>
      </c>
      <c r="I324" s="163">
        <v>1322.9</v>
      </c>
      <c r="J324" s="163">
        <v>1311.9</v>
      </c>
      <c r="K324" s="163">
        <v>1300.9000000000001</v>
      </c>
      <c r="L324" s="163">
        <v>1289.8499999999999</v>
      </c>
      <c r="M324" s="163"/>
    </row>
    <row r="325" spans="1:13" x14ac:dyDescent="0.3">
      <c r="A325" s="335">
        <v>7594</v>
      </c>
      <c r="B325" s="163">
        <v>1451.7</v>
      </c>
      <c r="C325" s="163">
        <v>1394.1</v>
      </c>
      <c r="D325" s="163">
        <v>1388.55</v>
      </c>
      <c r="E325" s="163">
        <v>1377.55</v>
      </c>
      <c r="F325" s="163">
        <v>1366.55</v>
      </c>
      <c r="G325" s="163">
        <v>1355.55</v>
      </c>
      <c r="H325" s="163">
        <v>1344.55</v>
      </c>
      <c r="I325" s="163">
        <v>1333.55</v>
      </c>
      <c r="J325" s="163">
        <v>1322.55</v>
      </c>
      <c r="K325" s="163">
        <v>1311.55</v>
      </c>
      <c r="L325" s="163">
        <v>1300.5</v>
      </c>
      <c r="M325" s="163"/>
    </row>
    <row r="326" spans="1:13" x14ac:dyDescent="0.3">
      <c r="A326" s="335">
        <v>7638</v>
      </c>
      <c r="B326" s="163">
        <v>1462.35</v>
      </c>
      <c r="C326" s="163">
        <v>1404.75</v>
      </c>
      <c r="D326" s="163">
        <v>1399.25</v>
      </c>
      <c r="E326" s="163">
        <v>1388.2</v>
      </c>
      <c r="F326" s="163">
        <v>1377.2</v>
      </c>
      <c r="G326" s="163">
        <v>1366.2</v>
      </c>
      <c r="H326" s="163">
        <v>1355.2</v>
      </c>
      <c r="I326" s="163">
        <v>1344.2</v>
      </c>
      <c r="J326" s="163">
        <v>1333.2</v>
      </c>
      <c r="K326" s="163">
        <v>1322.2</v>
      </c>
      <c r="L326" s="163">
        <v>1311.2</v>
      </c>
      <c r="M326" s="163"/>
    </row>
    <row r="327" spans="1:13" x14ac:dyDescent="0.3">
      <c r="A327" s="335">
        <v>7682</v>
      </c>
      <c r="B327" s="163">
        <v>1473</v>
      </c>
      <c r="C327" s="163">
        <v>1415.4</v>
      </c>
      <c r="D327" s="163">
        <v>1409.9</v>
      </c>
      <c r="E327" s="163">
        <v>1398.9</v>
      </c>
      <c r="F327" s="163">
        <v>1387.85</v>
      </c>
      <c r="G327" s="163">
        <v>1376.85</v>
      </c>
      <c r="H327" s="163">
        <v>1365.85</v>
      </c>
      <c r="I327" s="163">
        <v>1354.85</v>
      </c>
      <c r="J327" s="163">
        <v>1343.85</v>
      </c>
      <c r="K327" s="163">
        <v>1332.85</v>
      </c>
      <c r="L327" s="163">
        <v>1321.85</v>
      </c>
      <c r="M327" s="163"/>
    </row>
    <row r="328" spans="1:13" x14ac:dyDescent="0.3">
      <c r="A328" s="335">
        <v>7726</v>
      </c>
      <c r="B328" s="163">
        <v>1483.65</v>
      </c>
      <c r="C328" s="163">
        <v>1426.05</v>
      </c>
      <c r="D328" s="163">
        <v>1420.55</v>
      </c>
      <c r="E328" s="163">
        <v>1409.55</v>
      </c>
      <c r="F328" s="163">
        <v>1398.55</v>
      </c>
      <c r="G328" s="163">
        <v>1387.5</v>
      </c>
      <c r="H328" s="163">
        <v>1376.5</v>
      </c>
      <c r="I328" s="163">
        <v>1365.5</v>
      </c>
      <c r="J328" s="163">
        <v>1354.5</v>
      </c>
      <c r="K328" s="163">
        <v>1343.5</v>
      </c>
      <c r="L328" s="163">
        <v>1332.5</v>
      </c>
      <c r="M328" s="163"/>
    </row>
    <row r="329" spans="1:13" x14ac:dyDescent="0.3">
      <c r="A329" s="335">
        <v>7770</v>
      </c>
      <c r="B329" s="163">
        <v>1494.3</v>
      </c>
      <c r="C329" s="163">
        <v>1436.7</v>
      </c>
      <c r="D329" s="163">
        <v>1431.2</v>
      </c>
      <c r="E329" s="163">
        <v>1420.2</v>
      </c>
      <c r="F329" s="163">
        <v>1409.2</v>
      </c>
      <c r="G329" s="163">
        <v>1398.15</v>
      </c>
      <c r="H329" s="163">
        <v>1387.15</v>
      </c>
      <c r="I329" s="163">
        <v>1376.15</v>
      </c>
      <c r="J329" s="163">
        <v>1365.15</v>
      </c>
      <c r="K329" s="163">
        <v>1354.15</v>
      </c>
      <c r="L329" s="163">
        <v>1343.15</v>
      </c>
      <c r="M329" s="163"/>
    </row>
    <row r="330" spans="1:13" x14ac:dyDescent="0.3">
      <c r="A330" s="335">
        <v>7814</v>
      </c>
      <c r="B330" s="163">
        <v>1504.95</v>
      </c>
      <c r="C330" s="163">
        <v>1447.35</v>
      </c>
      <c r="D330" s="163">
        <v>1441.85</v>
      </c>
      <c r="E330" s="163">
        <v>1430.85</v>
      </c>
      <c r="F330" s="163">
        <v>1419.85</v>
      </c>
      <c r="G330" s="163">
        <v>1408.85</v>
      </c>
      <c r="H330" s="163">
        <v>1397.8</v>
      </c>
      <c r="I330" s="163">
        <v>1386.8</v>
      </c>
      <c r="J330" s="163">
        <v>1375.8</v>
      </c>
      <c r="K330" s="163">
        <v>1364.8</v>
      </c>
      <c r="L330" s="163">
        <v>1353.8</v>
      </c>
      <c r="M330" s="163"/>
    </row>
    <row r="331" spans="1:13" x14ac:dyDescent="0.3">
      <c r="A331" s="335">
        <v>7858</v>
      </c>
      <c r="B331" s="163">
        <v>1515.6</v>
      </c>
      <c r="C331" s="163">
        <v>1458</v>
      </c>
      <c r="D331" s="163">
        <v>1452.5</v>
      </c>
      <c r="E331" s="163">
        <v>1441.5</v>
      </c>
      <c r="F331" s="163">
        <v>1430.5</v>
      </c>
      <c r="G331" s="163">
        <v>1419.5</v>
      </c>
      <c r="H331" s="163">
        <v>1408.5</v>
      </c>
      <c r="I331" s="163">
        <v>1397.45</v>
      </c>
      <c r="J331" s="163">
        <v>1386.45</v>
      </c>
      <c r="K331" s="163">
        <v>1375.45</v>
      </c>
      <c r="L331" s="163">
        <v>1364.45</v>
      </c>
      <c r="M331" s="163"/>
    </row>
  </sheetData>
  <sheetProtection selectLockedCells="1" selectUnlockedCells="1"/>
  <pageMargins left="0.7" right="0.7" top="0.75" bottom="0.75"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TotalTime>2192</TotalTime>
  <Application>Microsoft Excel</Application>
  <DocSecurity>0</DocSecurity>
  <ScaleCrop>false</ScaleCrop>
  <HeadingPairs>
    <vt:vector size="4" baseType="variant">
      <vt:variant>
        <vt:lpstr>Feuilles de calcul</vt:lpstr>
      </vt:variant>
      <vt:variant>
        <vt:i4>13</vt:i4>
      </vt:variant>
      <vt:variant>
        <vt:lpstr>Plages nommées</vt:lpstr>
      </vt:variant>
      <vt:variant>
        <vt:i4>2</vt:i4>
      </vt:variant>
    </vt:vector>
  </HeadingPairs>
  <TitlesOfParts>
    <vt:vector size="15" baseType="lpstr">
      <vt:lpstr>Saisie</vt:lpstr>
      <vt:lpstr>Adresses</vt:lpstr>
      <vt:lpstr>Périodes</vt:lpstr>
      <vt:lpstr>Facture</vt:lpstr>
      <vt:lpstr>Facture 2</vt:lpstr>
      <vt:lpstr>Récap. trimestrielle factures</vt:lpstr>
      <vt:lpstr>Récap. trimestrielle factures 2</vt:lpstr>
      <vt:lpstr>Total Facture</vt:lpstr>
      <vt:lpstr>Paye</vt:lpstr>
      <vt:lpstr>Total Paye</vt:lpstr>
      <vt:lpstr>Récap. mensuelle DAS</vt:lpstr>
      <vt:lpstr>Retenues Québec</vt:lpstr>
      <vt:lpstr>Retenues d'impôt fédéral</vt:lpstr>
      <vt:lpstr>Liste_Mois</vt:lpstr>
      <vt:lpstr>Liste_Quinzaine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Stephane_paquin</dc:creator>
  <cp:lastModifiedBy>Stephane Paquin</cp:lastModifiedBy>
  <cp:revision>16</cp:revision>
  <cp:lastPrinted>2012-12-15T15:08:53Z</cp:lastPrinted>
  <dcterms:created xsi:type="dcterms:W3CDTF">2012-04-01T14:35:04Z</dcterms:created>
  <dcterms:modified xsi:type="dcterms:W3CDTF">2025-05-12T23:52:09Z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1321364164</vt:i4>
  </property>
  <property fmtid="{D5CDD505-2E9C-101B-9397-08002B2CF9AE}" pid="3" name="_AuthorEmail">
    <vt:lpwstr>Yves.Vouardoux@swisscom.com</vt:lpwstr>
  </property>
  <property fmtid="{D5CDD505-2E9C-101B-9397-08002B2CF9AE}" pid="4" name="_AuthorEmailDisplayName">
    <vt:lpwstr>Vouardoux Yves, comPlan (EXT)</vt:lpwstr>
  </property>
  <property fmtid="{D5CDD505-2E9C-101B-9397-08002B2CF9AE}" pid="5" name="_EmailSubject">
    <vt:lpwstr>Stephane</vt:lpwstr>
  </property>
  <property fmtid="{D5CDD505-2E9C-101B-9397-08002B2CF9AE}" pid="6" name="_NewReviewCycle">
    <vt:lpwstr/>
  </property>
  <property fmtid="{D5CDD505-2E9C-101B-9397-08002B2CF9AE}" pid="7" name="_PreviousAdHocReviewCycleID">
    <vt:i4>418599230</vt:i4>
  </property>
  <property fmtid="{D5CDD505-2E9C-101B-9397-08002B2CF9AE}" pid="8" name="_ReviewingToolsShownOnce">
    <vt:lpwstr/>
  </property>
</Properties>
</file>