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calcChain.xml" ContentType="application/vnd.openxmlformats-officedocument.spreadsheetml.calcChain+xml"/>
  <Override PartName="/docMetadata/LabelInfo.xml" ContentType="application/vnd.ms-office.classificationlabel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426"/>
  <workbookPr defaultThemeVersion="202300"/>
  <mc:AlternateContent xmlns:mc="http://schemas.openxmlformats.org/markup-compatibility/2006">
    <mc:Choice Requires="x15">
      <x15ac:absPath xmlns:x15ac="http://schemas.microsoft.com/office/spreadsheetml/2010/11/ac" url="https://grouperenault-my.sharepoint.com/personal/remi_rutkowski-extern_renault_com/Documents/Bureau/"/>
    </mc:Choice>
  </mc:AlternateContent>
  <xr:revisionPtr revIDLastSave="112" documentId="8_{93217F26-C648-4A31-BE5C-50B40C9F4339}" xr6:coauthVersionLast="47" xr6:coauthVersionMax="47" xr10:uidLastSave="{E64A5F3E-7F21-49D3-8771-4FFD7E937C65}"/>
  <bookViews>
    <workbookView xWindow="-110" yWindow="-110" windowWidth="19420" windowHeight="10300" activeTab="2" xr2:uid="{40124195-1604-42C5-8AC6-86F7A3CB1AEE}"/>
  </bookViews>
  <sheets>
    <sheet name="Data 1" sheetId="1" r:id="rId1"/>
    <sheet name="Data 2" sheetId="3" r:id="rId2"/>
    <sheet name="Bilan" sheetId="2" r:id="rId3"/>
  </sheets>
  <externalReferences>
    <externalReference r:id="rId4"/>
  </externalReferenc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Q6" i="2" l="1"/>
  <c r="Q7" i="2"/>
  <c r="Q8" i="2"/>
  <c r="Q3" i="2"/>
  <c r="Q4" i="2"/>
  <c r="Q5" i="2"/>
  <c r="S5" i="2" s="1"/>
  <c r="Q2" i="2"/>
  <c r="P3" i="2"/>
  <c r="P4" i="2"/>
  <c r="P5" i="2"/>
  <c r="P6" i="2"/>
  <c r="P7" i="2"/>
  <c r="P8" i="2"/>
  <c r="P9" i="2"/>
  <c r="P10" i="2"/>
  <c r="P11" i="2"/>
  <c r="P12" i="2"/>
  <c r="P2" i="2"/>
  <c r="O2" i="2" a="1"/>
  <c r="O2" i="2" s="1"/>
  <c r="S4" i="2"/>
  <c r="R4" i="2"/>
  <c r="S3" i="2"/>
  <c r="R3" i="2"/>
  <c r="H29" i="3"/>
  <c r="H28" i="3"/>
  <c r="H27" i="3"/>
  <c r="H26" i="3"/>
  <c r="H25" i="3"/>
  <c r="H24" i="3"/>
  <c r="H23" i="3"/>
  <c r="H22" i="3"/>
  <c r="H21" i="3"/>
  <c r="H20" i="3"/>
  <c r="H19" i="3"/>
  <c r="H18" i="3"/>
  <c r="H17" i="3"/>
  <c r="H16" i="3"/>
  <c r="H15" i="3"/>
  <c r="H14" i="3"/>
  <c r="H13" i="3"/>
  <c r="H12" i="3"/>
  <c r="H11" i="3"/>
  <c r="H10" i="3"/>
  <c r="H9" i="3"/>
  <c r="H8" i="3"/>
  <c r="H7" i="3"/>
  <c r="H6" i="3"/>
  <c r="H5" i="3"/>
  <c r="R5" i="2" l="1"/>
  <c r="S2" i="2"/>
  <c r="R2" i="2" l="1"/>
  <c r="E6" i="2" l="1"/>
  <c r="E7" i="2"/>
  <c r="E8" i="2"/>
  <c r="E9" i="2"/>
  <c r="E10" i="2"/>
  <c r="E11" i="2"/>
  <c r="E12" i="2"/>
  <c r="E13" i="2"/>
  <c r="E14" i="2"/>
  <c r="E15" i="2"/>
  <c r="E16" i="2"/>
  <c r="E17" i="2"/>
  <c r="E18" i="2"/>
  <c r="D6" i="2"/>
  <c r="D7" i="2"/>
  <c r="D8" i="2"/>
  <c r="D9" i="2"/>
  <c r="D10" i="2"/>
  <c r="D11" i="2"/>
  <c r="D12" i="2"/>
  <c r="D13" i="2"/>
  <c r="D14" i="2"/>
  <c r="D15" i="2"/>
  <c r="D16" i="2"/>
  <c r="D17" i="2"/>
  <c r="D18" i="2"/>
  <c r="C6" i="2"/>
  <c r="C7" i="2"/>
  <c r="C8" i="2"/>
  <c r="C9" i="2"/>
  <c r="C10" i="2"/>
  <c r="C11" i="2"/>
  <c r="C12" i="2"/>
  <c r="C13" i="2"/>
  <c r="C14" i="2"/>
  <c r="C15" i="2"/>
  <c r="C16" i="2"/>
  <c r="C17" i="2"/>
  <c r="C18" i="2"/>
  <c r="B6" i="2"/>
  <c r="B7" i="2"/>
  <c r="B8" i="2"/>
  <c r="B9" i="2"/>
  <c r="B10" i="2"/>
  <c r="B11" i="2"/>
  <c r="B12" i="2"/>
  <c r="B13" i="2"/>
  <c r="B14" i="2"/>
  <c r="B15" i="2"/>
  <c r="B16" i="2"/>
  <c r="B17" i="2"/>
  <c r="B18" i="2"/>
  <c r="A2" i="2" a="1"/>
  <c r="A2" i="2" s="1"/>
  <c r="C2" i="2" s="1"/>
  <c r="D23" i="1"/>
  <c r="B5" i="2" l="1"/>
  <c r="C5" i="2"/>
  <c r="B4" i="2"/>
  <c r="C4" i="2"/>
  <c r="D4" i="2" s="1"/>
  <c r="C3" i="2"/>
  <c r="D3" i="2" s="1"/>
  <c r="E5" i="2"/>
  <c r="B3" i="2"/>
  <c r="B2" i="2"/>
  <c r="D5" i="2"/>
  <c r="I8" i="2" l="1"/>
  <c r="I11" i="2"/>
  <c r="E4" i="2"/>
  <c r="I12" i="2"/>
  <c r="I7" i="2"/>
  <c r="I3" i="2"/>
  <c r="I2" i="2"/>
  <c r="I10" i="2"/>
  <c r="I6" i="2"/>
  <c r="I9" i="2"/>
  <c r="I13" i="2"/>
  <c r="I4" i="2"/>
  <c r="I5" i="2"/>
  <c r="E3" i="2"/>
  <c r="E2" i="2"/>
  <c r="D2" i="2" l="1"/>
  <c r="M12" i="2" l="1"/>
  <c r="M8" i="2"/>
  <c r="M9" i="2"/>
  <c r="M10" i="2"/>
  <c r="M3" i="2"/>
  <c r="M11" i="2"/>
  <c r="M6" i="2"/>
  <c r="M4" i="2"/>
  <c r="M13" i="2"/>
  <c r="M7" i="2"/>
  <c r="M5" i="2"/>
  <c r="M2" i="2"/>
</calcChain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<sst xmlns="http://schemas.openxmlformats.org/spreadsheetml/2006/main" count="175" uniqueCount="78">
  <si>
    <t>A</t>
  </si>
  <si>
    <t>NFS</t>
  </si>
  <si>
    <t>V</t>
  </si>
  <si>
    <t>20231208LM</t>
  </si>
  <si>
    <t>NR</t>
  </si>
  <si>
    <t>R</t>
  </si>
  <si>
    <t>20231204LBC</t>
  </si>
  <si>
    <t>Prix Vente</t>
  </si>
  <si>
    <t>Lot Achat</t>
  </si>
  <si>
    <t>Date Achat</t>
  </si>
  <si>
    <t>Prix Lot</t>
  </si>
  <si>
    <t>Produit 1</t>
  </si>
  <si>
    <t>Produit 2</t>
  </si>
  <si>
    <t>Produit 3</t>
  </si>
  <si>
    <t>Produit 4</t>
  </si>
  <si>
    <t>Produit 5</t>
  </si>
  <si>
    <t>Produit 6</t>
  </si>
  <si>
    <t>Produit 7</t>
  </si>
  <si>
    <t>Produit 8</t>
  </si>
  <si>
    <t>Produit 9</t>
  </si>
  <si>
    <t>Produit 10</t>
  </si>
  <si>
    <t>Produit 11</t>
  </si>
  <si>
    <t>Produit 12</t>
  </si>
  <si>
    <t>Produit 13</t>
  </si>
  <si>
    <t>Produit 14</t>
  </si>
  <si>
    <t>Produit 15</t>
  </si>
  <si>
    <t>Produit 16</t>
  </si>
  <si>
    <t>Produit 17</t>
  </si>
  <si>
    <t>Produit 18</t>
  </si>
  <si>
    <t>Produit 19</t>
  </si>
  <si>
    <t>Produit 20</t>
  </si>
  <si>
    <t>Produit 21</t>
  </si>
  <si>
    <t>Produit 22</t>
  </si>
  <si>
    <t>Produit 23</t>
  </si>
  <si>
    <t>Produit 24</t>
  </si>
  <si>
    <t>Produit 25</t>
  </si>
  <si>
    <t>20231201Lad</t>
  </si>
  <si>
    <t>20231125NiCo</t>
  </si>
  <si>
    <t>20240927_LM</t>
  </si>
  <si>
    <t>Produit 120</t>
  </si>
  <si>
    <t>Produit 121</t>
  </si>
  <si>
    <t>Produit 122</t>
  </si>
  <si>
    <t>Produit 123</t>
  </si>
  <si>
    <t>Produit 124</t>
  </si>
  <si>
    <t>Produit 125</t>
  </si>
  <si>
    <t>Produit 126</t>
  </si>
  <si>
    <t>Produit 127</t>
  </si>
  <si>
    <t>Produit 128</t>
  </si>
  <si>
    <t>Produit 129</t>
  </si>
  <si>
    <t>Produit 130</t>
  </si>
  <si>
    <t>Produit 131</t>
  </si>
  <si>
    <t>Produit 132</t>
  </si>
  <si>
    <t>Produit 133</t>
  </si>
  <si>
    <t>Produit 134</t>
  </si>
  <si>
    <t>Produit 135</t>
  </si>
  <si>
    <t>Produit 136</t>
  </si>
  <si>
    <t>Produit 137</t>
  </si>
  <si>
    <t>Produit 138</t>
  </si>
  <si>
    <t>Produit 139</t>
  </si>
  <si>
    <t>Produit 140</t>
  </si>
  <si>
    <t>Produit 141</t>
  </si>
  <si>
    <t>Produit 142</t>
  </si>
  <si>
    <t>Produit 143</t>
  </si>
  <si>
    <t>Produit 144</t>
  </si>
  <si>
    <t>Produit 145</t>
  </si>
  <si>
    <t>Produit 146</t>
  </si>
  <si>
    <t>Produit 147</t>
  </si>
  <si>
    <t>20241009_Gold</t>
  </si>
  <si>
    <t>20240919_Hans</t>
  </si>
  <si>
    <t>20241006_Lad</t>
  </si>
  <si>
    <t>20240913_Clar</t>
  </si>
  <si>
    <t>Liste ventes 1</t>
  </si>
  <si>
    <t>Liste ventes 2</t>
  </si>
  <si>
    <t>Fin1</t>
  </si>
  <si>
    <t>Fin2</t>
  </si>
  <si>
    <t>Total</t>
  </si>
  <si>
    <t>Vente</t>
  </si>
  <si>
    <t>Choix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</si>
</sst>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6" formatCode="yyyy"/>
    <numFmt numFmtId="168" formatCode="mmmm"/>
  </numFmts>
  <fonts count="3" x14ac:knownFonts="1">
    <font>
      <sz val="11"/>
      <color theme="1"/>
      <name val="Aptos Narrow"/>
      <family val="2"/>
      <scheme val="minor"/>
    </font>
    <font>
      <sz val="11"/>
      <color rgb="FF000000"/>
      <name val="Aptos Narrow"/>
      <family val="2"/>
      <scheme val="minor"/>
    </font>
    <font>
      <sz val="8"/>
      <name val="Aptos Narrow"/>
      <family val="2"/>
      <scheme val="minor"/>
    </font>
  </fonts>
  <fills count="10">
    <fill>
      <patternFill patternType="none"/>
    </fill>
    <fill>
      <patternFill patternType="gray125"/>
    </fill>
    <fill>
      <patternFill patternType="solid">
        <fgColor theme="7" tint="0.59999389629810485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rgb="FFFFFF0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38">
    <xf numFmtId="0" fontId="0" fillId="0" borderId="0" xfId="0"/>
    <xf numFmtId="0" fontId="0" fillId="0" borderId="1" xfId="0" applyBorder="1"/>
    <xf numFmtId="0" fontId="0" fillId="2" borderId="1" xfId="0" applyFill="1" applyBorder="1"/>
    <xf numFmtId="1" fontId="0" fillId="2" borderId="1" xfId="0" applyNumberFormat="1" applyFill="1" applyBorder="1" applyAlignment="1">
      <alignment horizontal="center"/>
    </xf>
    <xf numFmtId="0" fontId="0" fillId="2" borderId="1" xfId="0" applyFill="1" applyBorder="1" applyAlignment="1">
      <alignment horizontal="right"/>
    </xf>
    <xf numFmtId="0" fontId="0" fillId="3" borderId="1" xfId="0" applyFill="1" applyBorder="1" applyAlignment="1">
      <alignment horizontal="center"/>
    </xf>
    <xf numFmtId="14" fontId="0" fillId="0" borderId="0" xfId="0" applyNumberFormat="1" applyAlignment="1">
      <alignment horizontal="right"/>
    </xf>
    <xf numFmtId="0" fontId="1" fillId="2" borderId="1" xfId="0" applyFont="1" applyFill="1" applyBorder="1"/>
    <xf numFmtId="0" fontId="0" fillId="4" borderId="1" xfId="0" applyFill="1" applyBorder="1"/>
    <xf numFmtId="0" fontId="1" fillId="4" borderId="1" xfId="0" applyFont="1" applyFill="1" applyBorder="1"/>
    <xf numFmtId="1" fontId="0" fillId="4" borderId="1" xfId="0" applyNumberFormat="1" applyFill="1" applyBorder="1" applyAlignment="1">
      <alignment horizontal="center"/>
    </xf>
    <xf numFmtId="0" fontId="0" fillId="4" borderId="1" xfId="0" applyFill="1" applyBorder="1" applyAlignment="1">
      <alignment horizontal="right"/>
    </xf>
    <xf numFmtId="0" fontId="0" fillId="5" borderId="1" xfId="0" applyFill="1" applyBorder="1"/>
    <xf numFmtId="0" fontId="1" fillId="5" borderId="1" xfId="0" applyFont="1" applyFill="1" applyBorder="1"/>
    <xf numFmtId="1" fontId="0" fillId="5" borderId="1" xfId="0" applyNumberFormat="1" applyFill="1" applyBorder="1" applyAlignment="1">
      <alignment horizontal="center"/>
    </xf>
    <xf numFmtId="0" fontId="0" fillId="5" borderId="1" xfId="0" applyFill="1" applyBorder="1" applyAlignment="1">
      <alignment horizontal="right"/>
    </xf>
    <xf numFmtId="0" fontId="0" fillId="5" borderId="1" xfId="0" applyFill="1" applyBorder="1" applyAlignment="1">
      <alignment horizontal="center"/>
    </xf>
    <xf numFmtId="0" fontId="1" fillId="4" borderId="2" xfId="0" applyFont="1" applyFill="1" applyBorder="1"/>
    <xf numFmtId="0" fontId="1" fillId="6" borderId="1" xfId="0" applyFont="1" applyFill="1" applyBorder="1"/>
    <xf numFmtId="1" fontId="0" fillId="6" borderId="1" xfId="0" applyNumberFormat="1" applyFill="1" applyBorder="1" applyAlignment="1">
      <alignment horizontal="center"/>
    </xf>
    <xf numFmtId="0" fontId="0" fillId="6" borderId="1" xfId="0" applyFill="1" applyBorder="1" applyAlignment="1">
      <alignment horizontal="right"/>
    </xf>
    <xf numFmtId="14" fontId="0" fillId="0" borderId="0" xfId="0" applyNumberFormat="1"/>
    <xf numFmtId="0" fontId="0" fillId="7" borderId="0" xfId="0" applyFill="1" applyAlignment="1">
      <alignment horizontal="center"/>
    </xf>
    <xf numFmtId="2" fontId="0" fillId="0" borderId="0" xfId="0" applyNumberFormat="1"/>
    <xf numFmtId="166" fontId="0" fillId="0" borderId="1" xfId="0" applyNumberFormat="1" applyBorder="1" applyAlignment="1">
      <alignment horizontal="center" vertical="center"/>
    </xf>
    <xf numFmtId="168" fontId="0" fillId="0" borderId="1" xfId="0" applyNumberFormat="1" applyBorder="1"/>
    <xf numFmtId="0" fontId="0" fillId="0" borderId="1" xfId="0" applyBorder="1" applyAlignment="1">
      <alignment horizontal="center"/>
    </xf>
    <xf numFmtId="0" fontId="1" fillId="0" borderId="1" xfId="0" applyFont="1" applyBorder="1"/>
    <xf numFmtId="1" fontId="0" fillId="0" borderId="1" xfId="0" applyNumberFormat="1" applyBorder="1" applyAlignment="1">
      <alignment horizontal="center"/>
    </xf>
    <xf numFmtId="0" fontId="0" fillId="0" borderId="1" xfId="0" applyBorder="1" applyAlignment="1">
      <alignment horizontal="right"/>
    </xf>
    <xf numFmtId="0" fontId="0" fillId="8" borderId="1" xfId="0" applyFill="1" applyBorder="1"/>
    <xf numFmtId="0" fontId="0" fillId="0" borderId="1" xfId="0" applyFill="1" applyBorder="1"/>
    <xf numFmtId="0" fontId="0" fillId="0" borderId="0" xfId="0" applyFill="1" applyBorder="1"/>
    <xf numFmtId="0" fontId="0" fillId="8" borderId="0" xfId="0" applyFill="1" applyBorder="1"/>
    <xf numFmtId="0" fontId="0" fillId="9" borderId="0" xfId="0" applyFill="1"/>
    <xf numFmtId="0" fontId="0" fillId="5" borderId="0" xfId="0" applyFill="1"/>
    <xf numFmtId="0" fontId="0" fillId="0" borderId="0" xfId="0" applyFill="1"/>
    <xf numFmtId="0" fontId="0" fillId="0" borderId="1" xfId="0" applyBorder="1" applyAlignment="1">
      <alignment horizontal="left"/>
    </xf>
  </cellXfs>
  <cellStyles count="1">
    <cellStyle name="Normal" xfId="0" builtinId="0"/>
  </cellStyles>
  <dxfs count="32">
    <dxf>
      <font>
        <strike val="0"/>
      </font>
      <fill>
        <patternFill>
          <bgColor theme="0"/>
        </patternFill>
      </fill>
    </dxf>
    <dxf>
      <font>
        <strike val="0"/>
      </font>
      <fill>
        <patternFill>
          <bgColor theme="0" tint="-0.14996795556505021"/>
        </patternFill>
      </fill>
    </dxf>
    <dxf>
      <font>
        <strike val="0"/>
      </font>
      <fill>
        <patternFill>
          <bgColor theme="7" tint="0.79998168889431442"/>
        </patternFill>
      </fill>
    </dxf>
    <dxf>
      <font>
        <strike val="0"/>
      </font>
      <fill>
        <patternFill>
          <bgColor theme="7" tint="0.59996337778862885"/>
        </patternFill>
      </fill>
    </dxf>
    <dxf>
      <font>
        <strike val="0"/>
      </font>
      <fill>
        <patternFill>
          <bgColor theme="9" tint="0.39994506668294322"/>
        </patternFill>
      </fill>
    </dxf>
    <dxf>
      <font>
        <strike val="0"/>
        <color theme="5" tint="-0.24994659260841701"/>
      </font>
      <fill>
        <patternFill>
          <bgColor theme="0"/>
        </patternFill>
      </fill>
    </dxf>
    <dxf>
      <font>
        <strike val="0"/>
        <color theme="1"/>
      </font>
      <fill>
        <patternFill>
          <bgColor theme="0"/>
        </patternFill>
      </fill>
    </dxf>
    <dxf>
      <font>
        <strike val="0"/>
        <color rgb="FF7030A0"/>
      </font>
      <fill>
        <patternFill>
          <bgColor rgb="FFE1CCF0"/>
        </patternFill>
      </fill>
    </dxf>
    <dxf>
      <font>
        <strike val="0"/>
      </font>
      <fill>
        <patternFill>
          <bgColor rgb="FF9C5BCD"/>
        </patternFill>
      </fill>
    </dxf>
    <dxf>
      <fill>
        <patternFill>
          <bgColor theme="7" tint="0.59996337778862885"/>
        </patternFill>
      </fill>
    </dxf>
    <dxf>
      <fill>
        <patternFill>
          <bgColor theme="9" tint="0.39994506668294322"/>
        </patternFill>
      </fill>
    </dxf>
    <dxf>
      <fill>
        <patternFill>
          <bgColor theme="7" tint="0.79998168889431442"/>
        </patternFill>
      </fill>
    </dxf>
    <dxf>
      <fill>
        <patternFill>
          <bgColor theme="8" tint="0.39994506668294322"/>
        </patternFill>
      </fill>
    </dxf>
    <dxf>
      <font>
        <color auto="1"/>
      </font>
      <fill>
        <patternFill>
          <bgColor theme="5" tint="-0.24994659260841701"/>
        </patternFill>
      </fill>
    </dxf>
    <dxf>
      <font>
        <color theme="5"/>
      </font>
      <fill>
        <patternFill patternType="none">
          <bgColor auto="1"/>
        </patternFill>
      </fill>
    </dxf>
    <dxf>
      <font>
        <strike val="0"/>
      </font>
      <fill>
        <patternFill>
          <bgColor theme="0" tint="-0.14996795556505021"/>
        </patternFill>
      </fill>
    </dxf>
    <dxf>
      <font>
        <strike val="0"/>
      </font>
      <fill>
        <patternFill>
          <bgColor theme="0"/>
        </patternFill>
      </fill>
    </dxf>
    <dxf>
      <font>
        <strike val="0"/>
      </font>
      <fill>
        <patternFill>
          <bgColor theme="0" tint="-0.14996795556505021"/>
        </patternFill>
      </fill>
    </dxf>
    <dxf>
      <font>
        <strike val="0"/>
      </font>
      <fill>
        <patternFill>
          <bgColor theme="7" tint="0.79998168889431442"/>
        </patternFill>
      </fill>
    </dxf>
    <dxf>
      <font>
        <strike val="0"/>
      </font>
      <fill>
        <patternFill>
          <bgColor theme="7" tint="0.59996337778862885"/>
        </patternFill>
      </fill>
    </dxf>
    <dxf>
      <font>
        <strike val="0"/>
      </font>
      <fill>
        <patternFill>
          <bgColor theme="9" tint="0.39994506668294322"/>
        </patternFill>
      </fill>
    </dxf>
    <dxf>
      <font>
        <strike val="0"/>
        <color theme="5" tint="-0.24994659260841701"/>
      </font>
      <fill>
        <patternFill>
          <bgColor theme="0"/>
        </patternFill>
      </fill>
    </dxf>
    <dxf>
      <font>
        <strike val="0"/>
        <color theme="1"/>
      </font>
      <fill>
        <patternFill>
          <bgColor theme="0"/>
        </patternFill>
      </fill>
    </dxf>
    <dxf>
      <font>
        <strike val="0"/>
        <color rgb="FF7030A0"/>
      </font>
      <fill>
        <patternFill>
          <bgColor rgb="FFE1CCF0"/>
        </patternFill>
      </fill>
    </dxf>
    <dxf>
      <font>
        <strike val="0"/>
      </font>
      <fill>
        <patternFill>
          <bgColor rgb="FF9C5BCD"/>
        </patternFill>
      </fill>
    </dxf>
    <dxf>
      <fill>
        <patternFill>
          <bgColor theme="7" tint="0.59996337778862885"/>
        </patternFill>
      </fill>
    </dxf>
    <dxf>
      <fill>
        <patternFill>
          <bgColor theme="9" tint="0.39994506668294322"/>
        </patternFill>
      </fill>
    </dxf>
    <dxf>
      <fill>
        <patternFill>
          <bgColor theme="7" tint="0.79998168889431442"/>
        </patternFill>
      </fill>
    </dxf>
    <dxf>
      <fill>
        <patternFill>
          <bgColor theme="8" tint="0.39994506668294322"/>
        </patternFill>
      </fill>
    </dxf>
    <dxf>
      <font>
        <color auto="1"/>
      </font>
      <fill>
        <patternFill>
          <bgColor theme="5" tint="-0.24994659260841701"/>
        </patternFill>
      </fill>
    </dxf>
    <dxf>
      <font>
        <color theme="5"/>
      </font>
      <fill>
        <patternFill patternType="none">
          <bgColor auto="1"/>
        </patternFill>
      </fill>
    </dxf>
    <dxf>
      <font>
        <strike val="0"/>
      </font>
      <fill>
        <patternFill>
          <bgColor theme="0" tint="-0.14996795556505021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eetMetadata" Target="metadata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1.xml"/><Relationship Id="rId9" Type="http://schemas.openxmlformats.org/officeDocument/2006/relationships/calcChain" Target="calcChain.xml"/></Relationships>
</file>

<file path=xl/externalLinks/_rels/externalLink1.xml.rels><?xml version="1.0" encoding="UTF-8" standalone="yes"?>
<Relationships xmlns="http://schemas.openxmlformats.org/package/2006/relationships"><Relationship Id="rId2" Type="http://schemas.openxmlformats.org/officeDocument/2006/relationships/externalLinkPath" Target="https://grouperenault-my.sharepoint.com/personal/remi_rutkowski-extern_renault_com/Documents/Bureau/Gestion%20Stock%20v04%20.1-%20Save%2020260127.xlsx" TargetMode="External"/><Relationship Id="rId1" Type="http://schemas.openxmlformats.org/officeDocument/2006/relationships/externalLinkPath" Target="Gestion%20Stock%20v04%20.1-%20Save%2020260127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</xxl21:alternateUrls>
    <sheetNames>
      <sheetName val="Données"/>
      <sheetName val="Facture"/>
      <sheetName val="Stats"/>
      <sheetName val="Trésorerie"/>
      <sheetName val="Database"/>
      <sheetName val="Ventes"/>
      <sheetName val="Lot_Affiches LM"/>
      <sheetName val="Vinyles"/>
      <sheetName val="Exp. Vinyles"/>
      <sheetName val="Lot_Affiches Ciné"/>
      <sheetName val="Exp. Aff. Ciné"/>
      <sheetName val="Consignations"/>
      <sheetName val="Feuil3"/>
      <sheetName val="Feuil4"/>
      <sheetName val="Feuil1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BA54CF3-9B06-4B04-9311-B6B80161CB8E}">
  <dimension ref="A1:I26"/>
  <sheetViews>
    <sheetView workbookViewId="0">
      <selection activeCell="F26" sqref="F2:F26"/>
    </sheetView>
  </sheetViews>
  <sheetFormatPr baseColWidth="10" defaultRowHeight="14.5" x14ac:dyDescent="0.35"/>
  <cols>
    <col min="5" max="5" width="4.08984375" bestFit="1" customWidth="1"/>
    <col min="6" max="6" width="23.81640625" customWidth="1"/>
  </cols>
  <sheetData>
    <row r="1" spans="1:8" x14ac:dyDescent="0.35">
      <c r="D1" t="s">
        <v>7</v>
      </c>
      <c r="F1" t="s">
        <v>8</v>
      </c>
      <c r="G1" t="s">
        <v>9</v>
      </c>
      <c r="H1" t="s">
        <v>10</v>
      </c>
    </row>
    <row r="2" spans="1:8" x14ac:dyDescent="0.35">
      <c r="A2" s="2" t="s">
        <v>11</v>
      </c>
      <c r="B2" s="3">
        <v>1994</v>
      </c>
      <c r="C2" s="4">
        <v>100</v>
      </c>
      <c r="D2" s="4"/>
      <c r="E2" s="5" t="s">
        <v>0</v>
      </c>
      <c r="F2" s="37" t="s">
        <v>37</v>
      </c>
      <c r="G2" s="6">
        <v>45255</v>
      </c>
      <c r="H2">
        <v>119.04</v>
      </c>
    </row>
    <row r="3" spans="1:8" x14ac:dyDescent="0.35">
      <c r="A3" s="7" t="s">
        <v>12</v>
      </c>
      <c r="B3" s="3"/>
      <c r="C3" s="4">
        <v>200</v>
      </c>
      <c r="D3" s="4"/>
      <c r="E3" s="5" t="s">
        <v>0</v>
      </c>
      <c r="F3" s="37" t="s">
        <v>36</v>
      </c>
      <c r="G3" s="6">
        <v>45261</v>
      </c>
      <c r="H3">
        <v>416.64</v>
      </c>
    </row>
    <row r="4" spans="1:8" x14ac:dyDescent="0.35">
      <c r="A4" s="9" t="s">
        <v>13</v>
      </c>
      <c r="B4" s="10"/>
      <c r="C4" s="11">
        <v>300</v>
      </c>
      <c r="D4" s="11">
        <v>0</v>
      </c>
      <c r="E4" s="5" t="s">
        <v>1</v>
      </c>
      <c r="F4" s="37" t="s">
        <v>36</v>
      </c>
      <c r="G4" s="6">
        <v>45261</v>
      </c>
      <c r="H4">
        <v>416.64</v>
      </c>
    </row>
    <row r="5" spans="1:8" x14ac:dyDescent="0.35">
      <c r="A5" s="13" t="s">
        <v>14</v>
      </c>
      <c r="B5" s="14">
        <v>2004</v>
      </c>
      <c r="C5" s="15">
        <v>100</v>
      </c>
      <c r="D5" s="15">
        <v>90</v>
      </c>
      <c r="E5" s="5" t="s">
        <v>2</v>
      </c>
      <c r="F5" s="37" t="s">
        <v>36</v>
      </c>
      <c r="G5" s="6">
        <v>45261</v>
      </c>
      <c r="H5">
        <v>416.64</v>
      </c>
    </row>
    <row r="6" spans="1:8" x14ac:dyDescent="0.35">
      <c r="A6" s="9" t="s">
        <v>15</v>
      </c>
      <c r="B6" s="10">
        <v>2015</v>
      </c>
      <c r="C6" s="11">
        <v>60</v>
      </c>
      <c r="D6" s="11">
        <v>0</v>
      </c>
      <c r="E6" s="5" t="s">
        <v>1</v>
      </c>
      <c r="F6" s="37" t="s">
        <v>36</v>
      </c>
      <c r="G6" s="6">
        <v>45261</v>
      </c>
      <c r="H6">
        <v>416.64</v>
      </c>
    </row>
    <row r="7" spans="1:8" x14ac:dyDescent="0.35">
      <c r="A7" s="12" t="s">
        <v>16</v>
      </c>
      <c r="B7" s="16">
        <v>2007</v>
      </c>
      <c r="C7" s="15">
        <v>80</v>
      </c>
      <c r="D7" s="15">
        <v>75</v>
      </c>
      <c r="E7" s="5" t="s">
        <v>2</v>
      </c>
      <c r="F7" s="37" t="s">
        <v>36</v>
      </c>
      <c r="G7" s="6">
        <v>45261</v>
      </c>
      <c r="H7">
        <v>416.64</v>
      </c>
    </row>
    <row r="8" spans="1:8" x14ac:dyDescent="0.35">
      <c r="A8" s="17" t="s">
        <v>17</v>
      </c>
      <c r="B8" s="10">
        <v>2004</v>
      </c>
      <c r="C8" s="11">
        <v>165</v>
      </c>
      <c r="D8" s="11">
        <v>0</v>
      </c>
      <c r="E8" s="5" t="s">
        <v>1</v>
      </c>
      <c r="F8" s="37" t="s">
        <v>36</v>
      </c>
      <c r="G8" s="6">
        <v>45261</v>
      </c>
      <c r="H8">
        <v>416.64</v>
      </c>
    </row>
    <row r="9" spans="1:8" x14ac:dyDescent="0.35">
      <c r="A9" s="9" t="s">
        <v>18</v>
      </c>
      <c r="B9" s="10">
        <v>1908</v>
      </c>
      <c r="C9" s="11">
        <v>200</v>
      </c>
      <c r="D9" s="11">
        <v>0</v>
      </c>
      <c r="E9" s="5" t="s">
        <v>1</v>
      </c>
      <c r="F9" s="37" t="s">
        <v>3</v>
      </c>
      <c r="G9" s="6">
        <v>45268</v>
      </c>
      <c r="H9">
        <v>338</v>
      </c>
    </row>
    <row r="10" spans="1:8" x14ac:dyDescent="0.35">
      <c r="A10" s="9" t="s">
        <v>19</v>
      </c>
      <c r="B10" s="10">
        <v>1927</v>
      </c>
      <c r="C10" s="11">
        <v>40</v>
      </c>
      <c r="D10" s="11">
        <v>0</v>
      </c>
      <c r="E10" s="5" t="s">
        <v>1</v>
      </c>
      <c r="F10" s="37" t="s">
        <v>3</v>
      </c>
      <c r="G10" s="6">
        <v>45268</v>
      </c>
      <c r="H10">
        <v>338</v>
      </c>
    </row>
    <row r="11" spans="1:8" x14ac:dyDescent="0.35">
      <c r="A11" s="13" t="s">
        <v>20</v>
      </c>
      <c r="B11" s="14">
        <v>1947</v>
      </c>
      <c r="C11" s="15">
        <v>40</v>
      </c>
      <c r="D11" s="15">
        <v>40</v>
      </c>
      <c r="E11" s="5" t="s">
        <v>2</v>
      </c>
      <c r="F11" s="37" t="s">
        <v>3</v>
      </c>
      <c r="G11" s="6">
        <v>45268</v>
      </c>
      <c r="H11">
        <v>338</v>
      </c>
    </row>
    <row r="12" spans="1:8" x14ac:dyDescent="0.35">
      <c r="A12" s="13" t="s">
        <v>21</v>
      </c>
      <c r="B12" s="14">
        <v>1923</v>
      </c>
      <c r="C12" s="15">
        <v>40</v>
      </c>
      <c r="D12" s="15">
        <v>35</v>
      </c>
      <c r="E12" s="5" t="s">
        <v>2</v>
      </c>
      <c r="F12" s="37" t="s">
        <v>3</v>
      </c>
      <c r="G12" s="6">
        <v>45268</v>
      </c>
      <c r="H12">
        <v>338</v>
      </c>
    </row>
    <row r="13" spans="1:8" x14ac:dyDescent="0.35">
      <c r="A13" s="9" t="s">
        <v>22</v>
      </c>
      <c r="B13" s="10">
        <v>1898</v>
      </c>
      <c r="C13" s="11">
        <v>150</v>
      </c>
      <c r="D13" s="11">
        <v>0</v>
      </c>
      <c r="E13" s="5" t="s">
        <v>1</v>
      </c>
      <c r="F13" s="37" t="s">
        <v>3</v>
      </c>
      <c r="G13" s="6">
        <v>45268</v>
      </c>
      <c r="H13">
        <v>338</v>
      </c>
    </row>
    <row r="14" spans="1:8" x14ac:dyDescent="0.35">
      <c r="A14" s="9" t="s">
        <v>23</v>
      </c>
      <c r="B14" s="10">
        <v>1906</v>
      </c>
      <c r="C14" s="11">
        <v>250</v>
      </c>
      <c r="D14" s="11">
        <v>0</v>
      </c>
      <c r="E14" s="5" t="s">
        <v>1</v>
      </c>
      <c r="F14" s="37" t="s">
        <v>3</v>
      </c>
      <c r="G14" s="6">
        <v>45268</v>
      </c>
      <c r="H14">
        <v>338</v>
      </c>
    </row>
    <row r="15" spans="1:8" x14ac:dyDescent="0.35">
      <c r="A15" s="18" t="s">
        <v>24</v>
      </c>
      <c r="B15" s="19">
        <v>1939</v>
      </c>
      <c r="C15" s="20"/>
      <c r="D15" s="20"/>
      <c r="E15" s="5" t="s">
        <v>4</v>
      </c>
      <c r="F15" s="37" t="s">
        <v>3</v>
      </c>
      <c r="G15" s="6">
        <v>45268</v>
      </c>
      <c r="H15">
        <v>338</v>
      </c>
    </row>
    <row r="16" spans="1:8" x14ac:dyDescent="0.35">
      <c r="A16" s="9" t="s">
        <v>25</v>
      </c>
      <c r="B16" s="10">
        <v>1920</v>
      </c>
      <c r="C16" s="11">
        <v>200</v>
      </c>
      <c r="D16" s="11">
        <v>0</v>
      </c>
      <c r="E16" s="5" t="s">
        <v>1</v>
      </c>
      <c r="F16" s="37" t="s">
        <v>3</v>
      </c>
      <c r="G16" s="6">
        <v>45268</v>
      </c>
      <c r="H16">
        <v>338</v>
      </c>
    </row>
    <row r="17" spans="1:9" x14ac:dyDescent="0.35">
      <c r="A17" s="9" t="s">
        <v>26</v>
      </c>
      <c r="B17" s="10">
        <v>1966</v>
      </c>
      <c r="C17" s="11">
        <v>50</v>
      </c>
      <c r="D17" s="11">
        <v>0</v>
      </c>
      <c r="E17" s="5" t="s">
        <v>1</v>
      </c>
      <c r="F17" s="37" t="s">
        <v>3</v>
      </c>
      <c r="G17" s="6">
        <v>45268</v>
      </c>
      <c r="H17">
        <v>338</v>
      </c>
    </row>
    <row r="18" spans="1:9" x14ac:dyDescent="0.35">
      <c r="A18" s="9" t="s">
        <v>27</v>
      </c>
      <c r="B18" s="10">
        <v>1956</v>
      </c>
      <c r="C18" s="11">
        <v>15</v>
      </c>
      <c r="D18" s="11">
        <v>0</v>
      </c>
      <c r="E18" s="5" t="s">
        <v>1</v>
      </c>
      <c r="F18" s="37" t="s">
        <v>3</v>
      </c>
      <c r="G18" s="6">
        <v>45268</v>
      </c>
      <c r="H18">
        <v>338</v>
      </c>
    </row>
    <row r="19" spans="1:9" x14ac:dyDescent="0.35">
      <c r="A19" s="9" t="s">
        <v>28</v>
      </c>
      <c r="B19" s="10">
        <v>1961</v>
      </c>
      <c r="C19" s="11">
        <v>15</v>
      </c>
      <c r="D19" s="11">
        <v>0</v>
      </c>
      <c r="E19" s="5" t="s">
        <v>1</v>
      </c>
      <c r="F19" s="37" t="s">
        <v>3</v>
      </c>
      <c r="G19" s="6">
        <v>45268</v>
      </c>
      <c r="H19">
        <v>338</v>
      </c>
    </row>
    <row r="20" spans="1:9" x14ac:dyDescent="0.35">
      <c r="A20" s="13" t="s">
        <v>29</v>
      </c>
      <c r="B20" s="14">
        <v>1966</v>
      </c>
      <c r="C20" s="15">
        <v>20</v>
      </c>
      <c r="D20" s="15">
        <v>15</v>
      </c>
      <c r="E20" s="5" t="s">
        <v>2</v>
      </c>
      <c r="F20" s="37" t="s">
        <v>3</v>
      </c>
      <c r="G20" s="6">
        <v>45268</v>
      </c>
      <c r="H20">
        <v>338</v>
      </c>
    </row>
    <row r="21" spans="1:9" x14ac:dyDescent="0.35">
      <c r="A21" s="9" t="s">
        <v>30</v>
      </c>
      <c r="B21" s="10">
        <v>1955</v>
      </c>
      <c r="C21" s="11">
        <v>30</v>
      </c>
      <c r="D21" s="11">
        <v>0</v>
      </c>
      <c r="E21" s="5" t="s">
        <v>1</v>
      </c>
      <c r="F21" s="37" t="s">
        <v>3</v>
      </c>
      <c r="G21" s="6">
        <v>45268</v>
      </c>
      <c r="H21">
        <v>338</v>
      </c>
    </row>
    <row r="22" spans="1:9" x14ac:dyDescent="0.35">
      <c r="A22" s="13" t="s">
        <v>31</v>
      </c>
      <c r="B22" s="14">
        <v>1998</v>
      </c>
      <c r="C22" s="15">
        <v>30</v>
      </c>
      <c r="D22" s="15">
        <v>20</v>
      </c>
      <c r="E22" s="5" t="s">
        <v>2</v>
      </c>
      <c r="F22" s="37" t="s">
        <v>3</v>
      </c>
      <c r="G22" s="6">
        <v>45268</v>
      </c>
      <c r="H22">
        <v>338</v>
      </c>
    </row>
    <row r="23" spans="1:9" x14ac:dyDescent="0.35">
      <c r="A23" s="18" t="s">
        <v>32</v>
      </c>
      <c r="B23" s="19"/>
      <c r="C23" s="20">
        <v>882</v>
      </c>
      <c r="D23" s="20" t="e">
        <f>'[1]Lot_Affiches LM'!#REF!</f>
        <v>#REF!</v>
      </c>
      <c r="E23" s="5" t="s">
        <v>5</v>
      </c>
      <c r="F23" s="37" t="s">
        <v>3</v>
      </c>
      <c r="G23" s="6">
        <v>45268</v>
      </c>
      <c r="H23">
        <v>338</v>
      </c>
      <c r="I23" s="21"/>
    </row>
    <row r="24" spans="1:9" x14ac:dyDescent="0.35">
      <c r="A24" s="13" t="s">
        <v>33</v>
      </c>
      <c r="B24" s="14">
        <v>1998</v>
      </c>
      <c r="C24" s="15">
        <v>150</v>
      </c>
      <c r="D24" s="15">
        <v>100</v>
      </c>
      <c r="E24" s="5" t="s">
        <v>2</v>
      </c>
      <c r="F24" s="37" t="s">
        <v>6</v>
      </c>
      <c r="G24" s="6">
        <v>45264</v>
      </c>
      <c r="H24">
        <v>150</v>
      </c>
    </row>
    <row r="25" spans="1:9" x14ac:dyDescent="0.35">
      <c r="A25" s="9" t="s">
        <v>34</v>
      </c>
      <c r="B25" s="10">
        <v>1944</v>
      </c>
      <c r="C25" s="11">
        <v>5</v>
      </c>
      <c r="D25" s="11">
        <v>0</v>
      </c>
      <c r="E25" s="5" t="s">
        <v>1</v>
      </c>
      <c r="F25" s="37" t="s">
        <v>6</v>
      </c>
      <c r="G25" s="6">
        <v>45264</v>
      </c>
      <c r="H25">
        <v>150</v>
      </c>
    </row>
    <row r="26" spans="1:9" x14ac:dyDescent="0.35">
      <c r="A26" s="7" t="s">
        <v>35</v>
      </c>
      <c r="B26" s="3">
        <v>1965</v>
      </c>
      <c r="C26" s="4">
        <v>50</v>
      </c>
      <c r="D26" s="4"/>
      <c r="E26" s="5" t="s">
        <v>0</v>
      </c>
      <c r="F26" s="37" t="s">
        <v>6</v>
      </c>
      <c r="G26" s="6">
        <v>45264</v>
      </c>
      <c r="H26">
        <v>150</v>
      </c>
    </row>
  </sheetData>
  <phoneticPr fontId="2" type="noConversion"/>
  <conditionalFormatting sqref="E2:E26">
    <cfRule type="containsText" dxfId="31" priority="9" operator="containsText" text="NFS">
      <formula>NOT(ISERROR(SEARCH("NFS",E2)))</formula>
    </cfRule>
    <cfRule type="containsText" dxfId="30" priority="10" operator="containsText" text="NR">
      <formula>NOT(ISERROR(SEARCH("NR",E2)))</formula>
    </cfRule>
    <cfRule type="containsText" dxfId="29" priority="11" operator="containsText" text="T">
      <formula>NOT(ISERROR(SEARCH("T",E2)))</formula>
    </cfRule>
    <cfRule type="containsText" dxfId="28" priority="12" operator="containsText" text="VG">
      <formula>NOT(ISERROR(SEARCH("VG",E2)))</formula>
    </cfRule>
    <cfRule type="beginsWith" dxfId="27" priority="13" operator="beginsWith" text="R">
      <formula>LEFT(E2,LEN("R"))="R"</formula>
    </cfRule>
    <cfRule type="endsWith" dxfId="26" priority="14" operator="endsWith" text="V">
      <formula>RIGHT(E2,LEN("V"))="V"</formula>
    </cfRule>
    <cfRule type="containsText" dxfId="25" priority="15" operator="containsText" text="A">
      <formula>NOT(ISERROR(SEARCH("A",E2)))</formula>
    </cfRule>
    <cfRule type="containsText" dxfId="24" priority="16" operator="containsText" text="C">
      <formula>NOT(ISERROR(SEARCH("C",E2)))</formula>
    </cfRule>
  </conditionalFormatting>
  <conditionalFormatting sqref="A2:D26">
    <cfRule type="expression" dxfId="23" priority="25">
      <formula>#REF!="C"</formula>
    </cfRule>
    <cfRule type="expression" dxfId="22" priority="26">
      <formula>#REF!=""</formula>
    </cfRule>
    <cfRule type="expression" dxfId="21" priority="27">
      <formula>#REF!="T"</formula>
    </cfRule>
    <cfRule type="expression" dxfId="20" priority="28">
      <formula>#REF!="V"</formula>
    </cfRule>
    <cfRule type="expression" dxfId="19" priority="29">
      <formula>#REF!="A"</formula>
    </cfRule>
    <cfRule type="expression" dxfId="18" priority="30">
      <formula>#REF!="R"</formula>
    </cfRule>
    <cfRule type="expression" dxfId="17" priority="31">
      <formula>#REF!="NFS"</formula>
    </cfRule>
    <cfRule type="expression" dxfId="16" priority="32">
      <formula>#REF!="NR"</formula>
    </cfRule>
  </conditionalFormatting>
  <pageMargins left="0.7" right="0.7" top="0.75" bottom="0.75" header="0.3" footer="0.3"/>
  <headerFooter>
    <oddFooter>&amp;R_x000D_&amp;1#&amp;"Arial"&amp;10&amp;K000000 Confidential C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85600A3-DDAB-4D5E-AC9A-DB2163401BCC}">
  <dimension ref="A1:H30"/>
  <sheetViews>
    <sheetView topLeftCell="A10" workbookViewId="0">
      <selection activeCell="G18" sqref="G18"/>
    </sheetView>
  </sheetViews>
  <sheetFormatPr baseColWidth="10" defaultRowHeight="14.5" x14ac:dyDescent="0.35"/>
  <cols>
    <col min="3" max="3" width="5.36328125" customWidth="1"/>
    <col min="4" max="4" width="9.90625" customWidth="1"/>
    <col min="5" max="5" width="8.1796875" customWidth="1"/>
    <col min="6" max="6" width="21.26953125" customWidth="1"/>
  </cols>
  <sheetData>
    <row r="1" spans="1:8" x14ac:dyDescent="0.35">
      <c r="D1" t="s">
        <v>7</v>
      </c>
      <c r="F1" t="s">
        <v>8</v>
      </c>
      <c r="G1" t="s">
        <v>9</v>
      </c>
      <c r="H1" t="s">
        <v>10</v>
      </c>
    </row>
    <row r="2" spans="1:8" x14ac:dyDescent="0.35">
      <c r="A2" s="13" t="s">
        <v>39</v>
      </c>
      <c r="B2" s="14">
        <v>1994</v>
      </c>
      <c r="C2" s="15">
        <v>4</v>
      </c>
      <c r="D2" s="15">
        <v>2</v>
      </c>
      <c r="E2" s="26" t="s">
        <v>2</v>
      </c>
      <c r="F2" s="31" t="s">
        <v>38</v>
      </c>
      <c r="G2" s="6">
        <v>45562</v>
      </c>
      <c r="H2">
        <v>89</v>
      </c>
    </row>
    <row r="3" spans="1:8" x14ac:dyDescent="0.35">
      <c r="A3" s="13" t="s">
        <v>40</v>
      </c>
      <c r="B3" s="14"/>
      <c r="C3" s="15">
        <v>10</v>
      </c>
      <c r="D3" s="15">
        <v>10</v>
      </c>
      <c r="E3" s="26" t="s">
        <v>2</v>
      </c>
      <c r="F3" s="31" t="s">
        <v>38</v>
      </c>
      <c r="G3" s="6">
        <v>45562</v>
      </c>
      <c r="H3">
        <v>89</v>
      </c>
    </row>
    <row r="4" spans="1:8" x14ac:dyDescent="0.35">
      <c r="A4" s="13" t="s">
        <v>41</v>
      </c>
      <c r="B4" s="14">
        <v>1970</v>
      </c>
      <c r="C4" s="15">
        <v>15</v>
      </c>
      <c r="D4" s="15">
        <v>10</v>
      </c>
      <c r="E4" s="26" t="s">
        <v>2</v>
      </c>
      <c r="F4" s="31" t="s">
        <v>38</v>
      </c>
      <c r="G4" s="6">
        <v>45562</v>
      </c>
      <c r="H4">
        <v>89</v>
      </c>
    </row>
    <row r="5" spans="1:8" x14ac:dyDescent="0.35">
      <c r="A5" s="13" t="s">
        <v>42</v>
      </c>
      <c r="B5" s="14"/>
      <c r="C5" s="15">
        <v>40</v>
      </c>
      <c r="D5" s="15">
        <v>20</v>
      </c>
      <c r="E5" s="26" t="s">
        <v>2</v>
      </c>
      <c r="F5" s="31" t="s">
        <v>70</v>
      </c>
      <c r="G5" s="6">
        <v>45548</v>
      </c>
      <c r="H5">
        <f>142+22</f>
        <v>164</v>
      </c>
    </row>
    <row r="6" spans="1:8" x14ac:dyDescent="0.35">
      <c r="A6" s="13" t="s">
        <v>43</v>
      </c>
      <c r="B6" s="14"/>
      <c r="C6" s="15">
        <v>30</v>
      </c>
      <c r="D6" s="15">
        <v>30</v>
      </c>
      <c r="E6" s="26" t="s">
        <v>2</v>
      </c>
      <c r="F6" s="31" t="s">
        <v>70</v>
      </c>
      <c r="G6" s="6">
        <v>45548</v>
      </c>
      <c r="H6">
        <f t="shared" ref="H6:H15" si="0">142+22</f>
        <v>164</v>
      </c>
    </row>
    <row r="7" spans="1:8" x14ac:dyDescent="0.35">
      <c r="A7" s="27" t="s">
        <v>44</v>
      </c>
      <c r="B7" s="28"/>
      <c r="C7" s="29">
        <v>20</v>
      </c>
      <c r="D7" s="29"/>
      <c r="E7" s="26" t="s">
        <v>4</v>
      </c>
      <c r="F7" s="31" t="s">
        <v>70</v>
      </c>
      <c r="G7" s="6">
        <v>45548</v>
      </c>
      <c r="H7">
        <f t="shared" si="0"/>
        <v>164</v>
      </c>
    </row>
    <row r="8" spans="1:8" x14ac:dyDescent="0.35">
      <c r="A8" s="7" t="s">
        <v>45</v>
      </c>
      <c r="B8" s="3"/>
      <c r="C8" s="4">
        <v>40</v>
      </c>
      <c r="D8" s="4"/>
      <c r="E8" s="26" t="s">
        <v>0</v>
      </c>
      <c r="F8" s="31" t="s">
        <v>70</v>
      </c>
      <c r="G8" s="6">
        <v>45548</v>
      </c>
      <c r="H8">
        <f t="shared" si="0"/>
        <v>164</v>
      </c>
    </row>
    <row r="9" spans="1:8" x14ac:dyDescent="0.35">
      <c r="A9" s="7" t="s">
        <v>46</v>
      </c>
      <c r="B9" s="3"/>
      <c r="C9" s="4">
        <v>100</v>
      </c>
      <c r="D9" s="4"/>
      <c r="E9" s="26" t="s">
        <v>0</v>
      </c>
      <c r="F9" s="31" t="s">
        <v>70</v>
      </c>
      <c r="G9" s="6">
        <v>45548</v>
      </c>
      <c r="H9">
        <f t="shared" si="0"/>
        <v>164</v>
      </c>
    </row>
    <row r="10" spans="1:8" x14ac:dyDescent="0.35">
      <c r="A10" s="7" t="s">
        <v>47</v>
      </c>
      <c r="B10" s="3"/>
      <c r="C10" s="4">
        <v>75</v>
      </c>
      <c r="D10" s="4"/>
      <c r="E10" s="26" t="s">
        <v>0</v>
      </c>
      <c r="F10" s="31" t="s">
        <v>70</v>
      </c>
      <c r="G10" s="6">
        <v>45548</v>
      </c>
      <c r="H10">
        <f t="shared" si="0"/>
        <v>164</v>
      </c>
    </row>
    <row r="11" spans="1:8" x14ac:dyDescent="0.35">
      <c r="A11" s="9" t="s">
        <v>48</v>
      </c>
      <c r="B11" s="10"/>
      <c r="C11" s="11">
        <v>25</v>
      </c>
      <c r="D11" s="11">
        <v>0</v>
      </c>
      <c r="E11" s="26" t="s">
        <v>1</v>
      </c>
      <c r="F11" s="31" t="s">
        <v>70</v>
      </c>
      <c r="G11" s="6">
        <v>45548</v>
      </c>
      <c r="H11">
        <f t="shared" si="0"/>
        <v>164</v>
      </c>
    </row>
    <row r="12" spans="1:8" x14ac:dyDescent="0.35">
      <c r="A12" s="8" t="s">
        <v>49</v>
      </c>
      <c r="B12" s="10"/>
      <c r="C12" s="11">
        <v>25</v>
      </c>
      <c r="D12" s="11">
        <v>0</v>
      </c>
      <c r="E12" s="26" t="s">
        <v>1</v>
      </c>
      <c r="F12" s="31" t="s">
        <v>70</v>
      </c>
      <c r="G12" s="6">
        <v>45548</v>
      </c>
      <c r="H12">
        <f t="shared" si="0"/>
        <v>164</v>
      </c>
    </row>
    <row r="13" spans="1:8" x14ac:dyDescent="0.35">
      <c r="A13" s="9" t="s">
        <v>50</v>
      </c>
      <c r="B13" s="10"/>
      <c r="C13" s="11">
        <v>25</v>
      </c>
      <c r="D13" s="11">
        <v>0</v>
      </c>
      <c r="E13" s="26" t="s">
        <v>1</v>
      </c>
      <c r="F13" s="31" t="s">
        <v>70</v>
      </c>
      <c r="G13" s="6">
        <v>45548</v>
      </c>
      <c r="H13">
        <f t="shared" si="0"/>
        <v>164</v>
      </c>
    </row>
    <row r="14" spans="1:8" x14ac:dyDescent="0.35">
      <c r="A14" s="9" t="s">
        <v>51</v>
      </c>
      <c r="B14" s="10"/>
      <c r="C14" s="11">
        <v>25</v>
      </c>
      <c r="D14" s="11">
        <v>0</v>
      </c>
      <c r="E14" s="26" t="s">
        <v>1</v>
      </c>
      <c r="F14" s="31" t="s">
        <v>70</v>
      </c>
      <c r="G14" s="6">
        <v>45548</v>
      </c>
      <c r="H14">
        <f t="shared" si="0"/>
        <v>164</v>
      </c>
    </row>
    <row r="15" spans="1:8" x14ac:dyDescent="0.35">
      <c r="A15" s="9" t="s">
        <v>52</v>
      </c>
      <c r="B15" s="10">
        <v>1951</v>
      </c>
      <c r="C15" s="11">
        <v>25</v>
      </c>
      <c r="D15" s="11">
        <v>0</v>
      </c>
      <c r="E15" s="26" t="s">
        <v>1</v>
      </c>
      <c r="F15" s="31" t="s">
        <v>70</v>
      </c>
      <c r="G15" s="6">
        <v>45548</v>
      </c>
      <c r="H15">
        <f t="shared" si="0"/>
        <v>164</v>
      </c>
    </row>
    <row r="16" spans="1:8" x14ac:dyDescent="0.35">
      <c r="A16" s="13" t="s">
        <v>53</v>
      </c>
      <c r="B16" s="14"/>
      <c r="C16" s="15">
        <v>350</v>
      </c>
      <c r="D16" s="15">
        <v>320</v>
      </c>
      <c r="E16" s="26" t="s">
        <v>2</v>
      </c>
      <c r="F16" s="31" t="s">
        <v>67</v>
      </c>
      <c r="G16" s="6">
        <v>45574</v>
      </c>
      <c r="H16">
        <f>172+115+33</f>
        <v>320</v>
      </c>
    </row>
    <row r="17" spans="1:8" x14ac:dyDescent="0.35">
      <c r="A17" s="13" t="s">
        <v>54</v>
      </c>
      <c r="B17" s="14"/>
      <c r="C17" s="15">
        <v>15</v>
      </c>
      <c r="D17" s="15">
        <v>15</v>
      </c>
      <c r="E17" s="26" t="s">
        <v>2</v>
      </c>
      <c r="F17" s="31" t="s">
        <v>67</v>
      </c>
      <c r="G17" s="6">
        <v>45574</v>
      </c>
      <c r="H17">
        <f t="shared" ref="H17:H26" si="1">172+115+33</f>
        <v>320</v>
      </c>
    </row>
    <row r="18" spans="1:8" x14ac:dyDescent="0.35">
      <c r="A18" s="18" t="s">
        <v>55</v>
      </c>
      <c r="B18" s="19"/>
      <c r="C18" s="20">
        <v>400</v>
      </c>
      <c r="D18" s="20"/>
      <c r="E18" s="26" t="s">
        <v>5</v>
      </c>
      <c r="F18" s="31" t="s">
        <v>67</v>
      </c>
      <c r="G18" s="6">
        <v>45574</v>
      </c>
      <c r="H18">
        <f t="shared" si="1"/>
        <v>320</v>
      </c>
    </row>
    <row r="19" spans="1:8" x14ac:dyDescent="0.35">
      <c r="A19" s="13" t="s">
        <v>56</v>
      </c>
      <c r="B19" s="14"/>
      <c r="C19" s="15">
        <v>65</v>
      </c>
      <c r="D19" s="15">
        <v>65</v>
      </c>
      <c r="E19" s="26" t="s">
        <v>2</v>
      </c>
      <c r="F19" s="31" t="s">
        <v>67</v>
      </c>
      <c r="G19" s="6">
        <v>45574</v>
      </c>
      <c r="H19">
        <f t="shared" si="1"/>
        <v>320</v>
      </c>
    </row>
    <row r="20" spans="1:8" x14ac:dyDescent="0.35">
      <c r="A20" s="7" t="s">
        <v>57</v>
      </c>
      <c r="B20" s="3"/>
      <c r="C20" s="4">
        <v>100</v>
      </c>
      <c r="D20" s="4">
        <v>60</v>
      </c>
      <c r="E20" s="26" t="s">
        <v>2</v>
      </c>
      <c r="F20" s="31" t="s">
        <v>67</v>
      </c>
      <c r="G20" s="6">
        <v>45574</v>
      </c>
      <c r="H20">
        <f t="shared" si="1"/>
        <v>320</v>
      </c>
    </row>
    <row r="21" spans="1:8" x14ac:dyDescent="0.35">
      <c r="A21" s="13" t="s">
        <v>58</v>
      </c>
      <c r="B21" s="14"/>
      <c r="C21" s="15">
        <v>120</v>
      </c>
      <c r="D21" s="15">
        <v>60</v>
      </c>
      <c r="E21" s="26" t="s">
        <v>2</v>
      </c>
      <c r="F21" s="31" t="s">
        <v>67</v>
      </c>
      <c r="G21" s="6">
        <v>45574</v>
      </c>
      <c r="H21">
        <f t="shared" si="1"/>
        <v>320</v>
      </c>
    </row>
    <row r="22" spans="1:8" x14ac:dyDescent="0.35">
      <c r="A22" s="13" t="s">
        <v>59</v>
      </c>
      <c r="B22" s="14"/>
      <c r="C22" s="15">
        <v>15</v>
      </c>
      <c r="D22" s="15">
        <v>14</v>
      </c>
      <c r="E22" s="26" t="s">
        <v>2</v>
      </c>
      <c r="F22" s="31" t="s">
        <v>67</v>
      </c>
      <c r="G22" s="6">
        <v>45574</v>
      </c>
      <c r="H22">
        <f t="shared" si="1"/>
        <v>320</v>
      </c>
    </row>
    <row r="23" spans="1:8" x14ac:dyDescent="0.35">
      <c r="A23" s="13" t="s">
        <v>60</v>
      </c>
      <c r="B23" s="14"/>
      <c r="C23" s="15">
        <v>18</v>
      </c>
      <c r="D23" s="15">
        <v>15</v>
      </c>
      <c r="E23" s="26" t="s">
        <v>2</v>
      </c>
      <c r="F23" s="31" t="s">
        <v>67</v>
      </c>
      <c r="G23" s="6">
        <v>45574</v>
      </c>
      <c r="H23">
        <f t="shared" si="1"/>
        <v>320</v>
      </c>
    </row>
    <row r="24" spans="1:8" x14ac:dyDescent="0.35">
      <c r="A24" s="7" t="s">
        <v>61</v>
      </c>
      <c r="B24" s="3"/>
      <c r="C24" s="4">
        <v>250</v>
      </c>
      <c r="D24" s="4"/>
      <c r="E24" s="26" t="s">
        <v>0</v>
      </c>
      <c r="F24" s="31" t="s">
        <v>67</v>
      </c>
      <c r="G24" s="6">
        <v>45574</v>
      </c>
      <c r="H24">
        <f t="shared" si="1"/>
        <v>320</v>
      </c>
    </row>
    <row r="25" spans="1:8" x14ac:dyDescent="0.35">
      <c r="A25" s="7" t="s">
        <v>62</v>
      </c>
      <c r="B25" s="3"/>
      <c r="C25" s="4">
        <v>75</v>
      </c>
      <c r="D25" s="4"/>
      <c r="E25" s="26" t="s">
        <v>0</v>
      </c>
      <c r="F25" s="31" t="s">
        <v>67</v>
      </c>
      <c r="G25" s="6">
        <v>45574</v>
      </c>
      <c r="H25">
        <f t="shared" si="1"/>
        <v>320</v>
      </c>
    </row>
    <row r="26" spans="1:8" x14ac:dyDescent="0.35">
      <c r="A26" s="9" t="s">
        <v>63</v>
      </c>
      <c r="B26" s="10"/>
      <c r="C26" s="11">
        <v>300</v>
      </c>
      <c r="D26" s="11">
        <v>0</v>
      </c>
      <c r="E26" s="26" t="s">
        <v>1</v>
      </c>
      <c r="F26" s="31" t="s">
        <v>67</v>
      </c>
      <c r="G26" s="6">
        <v>45574</v>
      </c>
      <c r="H26">
        <f t="shared" si="1"/>
        <v>320</v>
      </c>
    </row>
    <row r="27" spans="1:8" x14ac:dyDescent="0.35">
      <c r="A27" s="27" t="s">
        <v>64</v>
      </c>
      <c r="B27" s="28"/>
      <c r="C27" s="29">
        <v>175</v>
      </c>
      <c r="D27" s="29"/>
      <c r="E27" s="26" t="s">
        <v>4</v>
      </c>
      <c r="F27" s="31" t="s">
        <v>68</v>
      </c>
      <c r="G27" s="6">
        <v>45554</v>
      </c>
      <c r="H27">
        <f>56+100+20</f>
        <v>176</v>
      </c>
    </row>
    <row r="28" spans="1:8" x14ac:dyDescent="0.35">
      <c r="A28" s="18" t="s">
        <v>65</v>
      </c>
      <c r="B28" s="19">
        <v>2013</v>
      </c>
      <c r="C28" s="20">
        <v>250</v>
      </c>
      <c r="D28" s="20"/>
      <c r="E28" s="26" t="s">
        <v>5</v>
      </c>
      <c r="F28" s="31" t="s">
        <v>69</v>
      </c>
      <c r="G28" s="6">
        <v>45571</v>
      </c>
      <c r="H28">
        <f>330.93+50</f>
        <v>380.93</v>
      </c>
    </row>
    <row r="29" spans="1:8" x14ac:dyDescent="0.35">
      <c r="A29" s="13" t="s">
        <v>66</v>
      </c>
      <c r="B29" s="14">
        <v>1999</v>
      </c>
      <c r="C29" s="15">
        <v>50</v>
      </c>
      <c r="D29" s="15">
        <v>55</v>
      </c>
      <c r="E29" s="26" t="s">
        <v>2</v>
      </c>
      <c r="F29" s="31" t="s">
        <v>69</v>
      </c>
      <c r="G29" s="6">
        <v>45571</v>
      </c>
      <c r="H29">
        <f t="shared" ref="H29" si="2">330.93+50</f>
        <v>380.93</v>
      </c>
    </row>
    <row r="30" spans="1:8" x14ac:dyDescent="0.35">
      <c r="F30" s="36"/>
    </row>
  </sheetData>
  <phoneticPr fontId="2" type="noConversion"/>
  <conditionalFormatting sqref="E2:E29">
    <cfRule type="containsText" dxfId="15" priority="1" operator="containsText" text="NFS">
      <formula>NOT(ISERROR(SEARCH("NFS",E2)))</formula>
    </cfRule>
    <cfRule type="containsText" dxfId="14" priority="2" operator="containsText" text="NR">
      <formula>NOT(ISERROR(SEARCH("NR",E2)))</formula>
    </cfRule>
    <cfRule type="containsText" dxfId="13" priority="3" operator="containsText" text="T">
      <formula>NOT(ISERROR(SEARCH("T",E2)))</formula>
    </cfRule>
    <cfRule type="containsText" dxfId="12" priority="4" operator="containsText" text="VG">
      <formula>NOT(ISERROR(SEARCH("VG",E2)))</formula>
    </cfRule>
    <cfRule type="beginsWith" dxfId="11" priority="5" operator="beginsWith" text="R">
      <formula>LEFT(E2,LEN("R"))="R"</formula>
    </cfRule>
    <cfRule type="endsWith" dxfId="10" priority="6" operator="endsWith" text="V">
      <formula>RIGHT(E2,LEN("V"))="V"</formula>
    </cfRule>
    <cfRule type="containsText" dxfId="9" priority="7" operator="containsText" text="A">
      <formula>NOT(ISERROR(SEARCH("A",E2)))</formula>
    </cfRule>
    <cfRule type="containsText" dxfId="8" priority="8" operator="containsText" text="C">
      <formula>NOT(ISERROR(SEARCH("C",E2)))</formula>
    </cfRule>
  </conditionalFormatting>
  <conditionalFormatting sqref="A2:D29 F2:F29">
    <cfRule type="expression" dxfId="7" priority="33">
      <formula>#REF!="C"</formula>
    </cfRule>
    <cfRule type="expression" dxfId="6" priority="34">
      <formula>#REF!=""</formula>
    </cfRule>
    <cfRule type="expression" dxfId="5" priority="35">
      <formula>#REF!="T"</formula>
    </cfRule>
    <cfRule type="expression" dxfId="4" priority="36">
      <formula>#REF!="V"</formula>
    </cfRule>
    <cfRule type="expression" dxfId="3" priority="37">
      <formula>#REF!="A"</formula>
    </cfRule>
    <cfRule type="expression" dxfId="2" priority="38">
      <formula>#REF!="R"</formula>
    </cfRule>
    <cfRule type="expression" dxfId="1" priority="39">
      <formula>#REF!="NFS"</formula>
    </cfRule>
    <cfRule type="expression" dxfId="0" priority="40">
      <formula>#REF!="NR"</formula>
    </cfRule>
  </conditionalFormatting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83543E4-3698-47DE-8894-930C07BB0535}">
  <dimension ref="A1:S21"/>
  <sheetViews>
    <sheetView tabSelected="1" topLeftCell="D1" workbookViewId="0">
      <selection activeCell="K15" sqref="K15"/>
    </sheetView>
  </sheetViews>
  <sheetFormatPr baseColWidth="10" defaultRowHeight="14.5" x14ac:dyDescent="0.35"/>
  <cols>
    <col min="1" max="1" width="12.81640625" bestFit="1" customWidth="1"/>
    <col min="6" max="6" width="3.453125" customWidth="1"/>
    <col min="9" max="10" width="4.36328125" customWidth="1"/>
    <col min="12" max="12" width="10.6328125" customWidth="1"/>
    <col min="13" max="13" width="7.453125" customWidth="1"/>
    <col min="14" max="14" width="3.54296875" customWidth="1"/>
    <col min="15" max="15" width="14.36328125" customWidth="1"/>
  </cols>
  <sheetData>
    <row r="1" spans="1:19" x14ac:dyDescent="0.35">
      <c r="A1" s="22" t="s">
        <v>71</v>
      </c>
      <c r="B1" s="22"/>
      <c r="C1" s="22"/>
      <c r="D1" s="22"/>
      <c r="E1" s="22"/>
      <c r="G1" s="34" t="s">
        <v>73</v>
      </c>
      <c r="K1" s="35" t="s">
        <v>74</v>
      </c>
      <c r="O1" s="22" t="s">
        <v>72</v>
      </c>
      <c r="P1" s="22"/>
      <c r="Q1" s="22"/>
      <c r="R1" s="22"/>
      <c r="S1" s="22"/>
    </row>
    <row r="2" spans="1:19" x14ac:dyDescent="0.35">
      <c r="A2" t="str" cm="1">
        <f t="array" ref="A2:A5">_xlfn._xlws.SORT(_xlfn.UNIQUE('Data 1'!F2:F26),1,1)</f>
        <v>20231125NiCo</v>
      </c>
      <c r="B2" s="23">
        <f>IF(A2=0,"",(_xlfn.XLOOKUP(A2,'Data 1'!F:F,'Data 1'!H:H,"")))</f>
        <v>119.04</v>
      </c>
      <c r="C2" s="21">
        <f>IF(A2=0,"",(_xlfn.XLOOKUP(A2,'Data 1'!F:F,'Data 1'!G:G,"")))</f>
        <v>45255</v>
      </c>
      <c r="D2">
        <f>IF(A2="","",YEAR(C2))</f>
        <v>2023</v>
      </c>
      <c r="E2">
        <f>IF(A2="","",MONTH(C2))</f>
        <v>11</v>
      </c>
      <c r="G2" s="24">
        <v>44927</v>
      </c>
      <c r="H2" s="25">
        <v>44927</v>
      </c>
      <c r="I2" s="1">
        <f>SUMIFS(B:B,C:C,YEAR($G$2),C:C,MONTH(H2))</f>
        <v>0</v>
      </c>
      <c r="K2" s="24">
        <v>44927</v>
      </c>
      <c r="L2" s="25">
        <v>44927</v>
      </c>
      <c r="M2" s="1">
        <f>SUMIFS(B:B,D:D,YEAR($G$2),E:E,MONTH(L2))</f>
        <v>0</v>
      </c>
      <c r="O2" t="str" cm="1">
        <f t="array" ref="O2:O5">_xlfn._xlws.SORT(_xlfn.UNIQUE('Data 2'!F3:F27),1,1)</f>
        <v>20240913_Clar</v>
      </c>
      <c r="P2" s="23">
        <f>IF(O2=0,"",(_xlfn.XLOOKUP(O2,'Data 2'!F:F,'Data 2'!H:H,"")))</f>
        <v>164</v>
      </c>
      <c r="Q2" s="21">
        <f>IF(O2=0,"",(_xlfn.XLOOKUP(O2,'Data 2'!F:F,'Data 2'!G:G,"")))</f>
        <v>45548</v>
      </c>
      <c r="R2">
        <f>IF(O2="","",YEAR(Q2))</f>
        <v>2024</v>
      </c>
      <c r="S2">
        <f>IF(O2="","",MONTH(Q2))</f>
        <v>9</v>
      </c>
    </row>
    <row r="3" spans="1:19" x14ac:dyDescent="0.35">
      <c r="A3" t="str">
        <v>20231201Lad</v>
      </c>
      <c r="B3" s="23">
        <f>IF(A3=0,"",(_xlfn.XLOOKUP(A3,'Data 1'!F:F,'Data 1'!H:H,"")))</f>
        <v>416.64</v>
      </c>
      <c r="C3" s="21">
        <f>IF(A3=0,"",(_xlfn.XLOOKUP(A3,'Data 1'!F:F,'Data 1'!G:G,"")))</f>
        <v>45261</v>
      </c>
      <c r="D3">
        <f t="shared" ref="D3:D18" si="0">IF(A3="","",YEAR(C3))</f>
        <v>2023</v>
      </c>
      <c r="E3">
        <f t="shared" ref="E3:E18" si="1">IF(A3="","",MONTH(C3))</f>
        <v>12</v>
      </c>
      <c r="G3" s="24"/>
      <c r="H3" s="25">
        <v>44958</v>
      </c>
      <c r="I3" s="1">
        <f>SUMIFS(B:B,C:C,YEAR($G$2),C:C,MONTH(H3))</f>
        <v>0</v>
      </c>
      <c r="K3" s="24"/>
      <c r="L3" s="25">
        <v>44958</v>
      </c>
      <c r="M3" s="1">
        <f>SUMIFS(B:B,D:D,YEAR($G$2),E:E,MONTH(L3))</f>
        <v>0</v>
      </c>
      <c r="O3" t="str">
        <v>20240919_Hans</v>
      </c>
      <c r="P3" s="23">
        <f>IF(O3=0,"",(_xlfn.XLOOKUP(O3,'Data 2'!F:F,'Data 2'!H:H,"")))</f>
        <v>176</v>
      </c>
      <c r="Q3" s="21">
        <f>IF(O3=0,"",(_xlfn.XLOOKUP(O3,'Data 2'!F:F,'Data 2'!G:G,"")))</f>
        <v>45554</v>
      </c>
      <c r="R3">
        <f t="shared" ref="R3:R5" si="2">IF(O3="","",YEAR(Q3))</f>
        <v>2024</v>
      </c>
      <c r="S3">
        <f t="shared" ref="S3:S5" si="3">IF(O3="","",MONTH(Q3))</f>
        <v>9</v>
      </c>
    </row>
    <row r="4" spans="1:19" x14ac:dyDescent="0.35">
      <c r="A4" t="str">
        <v>20231204LBC</v>
      </c>
      <c r="B4" s="23">
        <f>IF(A4=0,"",(_xlfn.XLOOKUP(A4,'Data 1'!F:F,'Data 1'!H:H,"")))</f>
        <v>150</v>
      </c>
      <c r="C4" s="21">
        <f>IF(A4=0,"",(_xlfn.XLOOKUP(A4,'Data 1'!F:F,'Data 1'!G:G,"")))</f>
        <v>45264</v>
      </c>
      <c r="D4">
        <f t="shared" si="0"/>
        <v>2023</v>
      </c>
      <c r="E4">
        <f t="shared" si="1"/>
        <v>12</v>
      </c>
      <c r="G4" s="24"/>
      <c r="H4" s="25">
        <v>44986</v>
      </c>
      <c r="I4" s="1">
        <f>SUMIFS(B:B,C:C,YEAR($G$2),C:C,MONTH(H4))</f>
        <v>0</v>
      </c>
      <c r="K4" s="24"/>
      <c r="L4" s="25">
        <v>44986</v>
      </c>
      <c r="M4" s="1">
        <f>SUMIFS(B:B,D:D,YEAR($G$2),E:E,MONTH(L4))</f>
        <v>0</v>
      </c>
      <c r="O4" t="str">
        <v>20240927_LM</v>
      </c>
      <c r="P4" s="23">
        <f>IF(O4=0,"",(_xlfn.XLOOKUP(O4,'Data 2'!F:F,'Data 2'!H:H,"")))</f>
        <v>89</v>
      </c>
      <c r="Q4" s="21">
        <f>IF(O4=0,"",(_xlfn.XLOOKUP(O4,'Data 2'!F:F,'Data 2'!G:G,"")))</f>
        <v>45562</v>
      </c>
      <c r="R4">
        <f t="shared" si="2"/>
        <v>2024</v>
      </c>
      <c r="S4">
        <f t="shared" si="3"/>
        <v>9</v>
      </c>
    </row>
    <row r="5" spans="1:19" x14ac:dyDescent="0.35">
      <c r="A5" t="str">
        <v>20231208LM</v>
      </c>
      <c r="B5" s="23">
        <f>IF(A5=0,"",(_xlfn.XLOOKUP(A5,'Data 1'!F:F,'Data 1'!H:H,"")))</f>
        <v>338</v>
      </c>
      <c r="C5" s="21">
        <f>IF(A5=0,"",(_xlfn.XLOOKUP(A5,'Data 1'!F:F,'Data 1'!G:G,"")))</f>
        <v>45268</v>
      </c>
      <c r="D5">
        <f t="shared" si="0"/>
        <v>2023</v>
      </c>
      <c r="E5">
        <f t="shared" si="1"/>
        <v>12</v>
      </c>
      <c r="G5" s="24"/>
      <c r="H5" s="25">
        <v>45017</v>
      </c>
      <c r="I5" s="1">
        <f>SUMIFS(B:B,C:C,YEAR($G$2),C:C,MONTH(H5))</f>
        <v>0</v>
      </c>
      <c r="K5" s="24"/>
      <c r="L5" s="25">
        <v>45017</v>
      </c>
      <c r="M5" s="1">
        <f>SUMIFS(B:B,D:D,YEAR($G$2),E:E,MONTH(L5))</f>
        <v>0</v>
      </c>
      <c r="O5" t="str">
        <v>20241009_Gold</v>
      </c>
      <c r="P5" s="23">
        <f>IF(O5=0,"",(_xlfn.XLOOKUP(O5,'Data 2'!F:F,'Data 2'!H:H,"")))</f>
        <v>320</v>
      </c>
      <c r="Q5" s="21">
        <f>IF(O5=0,"",(_xlfn.XLOOKUP(O5,'Data 2'!F:F,'Data 2'!G:G,"")))</f>
        <v>45574</v>
      </c>
      <c r="R5">
        <f t="shared" si="2"/>
        <v>2024</v>
      </c>
      <c r="S5">
        <f t="shared" si="3"/>
        <v>10</v>
      </c>
    </row>
    <row r="6" spans="1:19" x14ac:dyDescent="0.35">
      <c r="B6" s="23" t="str">
        <f>IF(A6=0,"",(_xlfn.XLOOKUP(A6,'Data 1'!F:F,'Data 1'!H:H,"")))</f>
        <v/>
      </c>
      <c r="C6" s="21" t="str">
        <f>IF(A6=0,"",(_xlfn.XLOOKUP(A6,'Data 1'!F:F,'Data 1'!G:G,"")))</f>
        <v/>
      </c>
      <c r="D6" t="str">
        <f t="shared" si="0"/>
        <v/>
      </c>
      <c r="E6" t="str">
        <f t="shared" si="1"/>
        <v/>
      </c>
      <c r="G6" s="24"/>
      <c r="H6" s="25">
        <v>45047</v>
      </c>
      <c r="I6" s="1">
        <f>SUMIFS(B:B,C:C,YEAR($G$2),C:C,MONTH(H6))</f>
        <v>0</v>
      </c>
      <c r="K6" s="24"/>
      <c r="L6" s="25">
        <v>45047</v>
      </c>
      <c r="M6" s="1">
        <f>SUMIFS(B:B,D:D,YEAR($G$2),E:E,MONTH(L6))</f>
        <v>0</v>
      </c>
      <c r="P6" s="23" t="str">
        <f>IF(O6=0,"",(_xlfn.XLOOKUP(O6,'Data 2'!F:F,'Data 2'!H:H,"")))</f>
        <v/>
      </c>
      <c r="Q6" s="21" t="str">
        <f>IF(O6=0,"",(_xlfn.XLOOKUP(O6,'Data 2'!F:F,'Data 2'!G:G,"")))</f>
        <v/>
      </c>
    </row>
    <row r="7" spans="1:19" x14ac:dyDescent="0.35">
      <c r="B7" s="23" t="str">
        <f>IF(A7=0,"",(_xlfn.XLOOKUP(A7,'Data 1'!F:F,'Data 1'!H:H,"")))</f>
        <v/>
      </c>
      <c r="C7" s="21" t="str">
        <f>IF(A7=0,"",(_xlfn.XLOOKUP(A7,'Data 1'!F:F,'Data 1'!G:G,"")))</f>
        <v/>
      </c>
      <c r="D7" t="str">
        <f t="shared" si="0"/>
        <v/>
      </c>
      <c r="E7" t="str">
        <f t="shared" si="1"/>
        <v/>
      </c>
      <c r="G7" s="24"/>
      <c r="H7" s="25">
        <v>45078</v>
      </c>
      <c r="I7" s="1">
        <f>SUMIFS(B:B,C:C,YEAR($G$2),C:C,MONTH(H7))</f>
        <v>0</v>
      </c>
      <c r="K7" s="24"/>
      <c r="L7" s="25">
        <v>45078</v>
      </c>
      <c r="M7" s="1">
        <f>SUMIFS(B:B,D:D,YEAR($G$2),E:E,MONTH(L7))</f>
        <v>0</v>
      </c>
      <c r="P7" s="23" t="str">
        <f>IF(O7=0,"",(_xlfn.XLOOKUP(O7,'Data 2'!F:F,'Data 2'!H:H,"")))</f>
        <v/>
      </c>
      <c r="Q7" s="21" t="str">
        <f>IF(O7=0,"",(_xlfn.XLOOKUP(O7,'Data 2'!F:F,'Data 2'!G:G,"")))</f>
        <v/>
      </c>
    </row>
    <row r="8" spans="1:19" x14ac:dyDescent="0.35">
      <c r="B8" s="23" t="str">
        <f>IF(A8=0,"",(_xlfn.XLOOKUP(A8,'Data 1'!F:F,'Data 1'!H:H,"")))</f>
        <v/>
      </c>
      <c r="C8" s="21" t="str">
        <f>IF(A8=0,"",(_xlfn.XLOOKUP(A8,'Data 1'!F:F,'Data 1'!G:G,"")))</f>
        <v/>
      </c>
      <c r="D8" t="str">
        <f t="shared" si="0"/>
        <v/>
      </c>
      <c r="E8" t="str">
        <f t="shared" si="1"/>
        <v/>
      </c>
      <c r="G8" s="24"/>
      <c r="H8" s="25">
        <v>45108</v>
      </c>
      <c r="I8" s="1">
        <f>SUMIFS(B:B,C:C,YEAR($G$2),C:C,MONTH(H8))</f>
        <v>0</v>
      </c>
      <c r="K8" s="24"/>
      <c r="L8" s="25">
        <v>45108</v>
      </c>
      <c r="M8" s="1">
        <f>SUMIFS(B:B,D:D,YEAR($G$2),E:E,MONTH(L8))</f>
        <v>0</v>
      </c>
      <c r="P8" s="23" t="str">
        <f>IF(O8=0,"",(_xlfn.XLOOKUP(O8,'Data 2'!F:F,'Data 2'!H:H,"")))</f>
        <v/>
      </c>
      <c r="Q8" s="21" t="str">
        <f>IF(O8=0,"",(_xlfn.XLOOKUP(O8,'Data 2'!F:F,'Data 2'!G:G,"")))</f>
        <v/>
      </c>
    </row>
    <row r="9" spans="1:19" x14ac:dyDescent="0.35">
      <c r="B9" s="23" t="str">
        <f>IF(A9=0,"",(_xlfn.XLOOKUP(A9,'Data 1'!F:F,'Data 1'!H:H,"")))</f>
        <v/>
      </c>
      <c r="C9" s="21" t="str">
        <f>IF(A9=0,"",(_xlfn.XLOOKUP(A9,'Data 1'!F:F,'Data 1'!G:G,"")))</f>
        <v/>
      </c>
      <c r="D9" t="str">
        <f t="shared" si="0"/>
        <v/>
      </c>
      <c r="E9" t="str">
        <f t="shared" si="1"/>
        <v/>
      </c>
      <c r="G9" s="24"/>
      <c r="H9" s="25">
        <v>45139</v>
      </c>
      <c r="I9" s="1">
        <f>SUMIFS(B:B,C:C,YEAR($G$2),C:C,MONTH(H9))</f>
        <v>0</v>
      </c>
      <c r="K9" s="24"/>
      <c r="L9" s="25">
        <v>45139</v>
      </c>
      <c r="M9" s="1">
        <f>SUMIFS(B:B,D:D,YEAR($G$2),E:E,MONTH(L9))</f>
        <v>0</v>
      </c>
      <c r="P9" s="23" t="str">
        <f>IF(O9=0,"",(_xlfn.XLOOKUP(O9,'Data 2'!F:F,'Data 2'!H:H,"")))</f>
        <v/>
      </c>
    </row>
    <row r="10" spans="1:19" x14ac:dyDescent="0.35">
      <c r="B10" s="23" t="str">
        <f>IF(A10=0,"",(_xlfn.XLOOKUP(A10,'Data 1'!F:F,'Data 1'!H:H,"")))</f>
        <v/>
      </c>
      <c r="C10" s="21" t="str">
        <f>IF(A10=0,"",(_xlfn.XLOOKUP(A10,'Data 1'!F:F,'Data 1'!G:G,"")))</f>
        <v/>
      </c>
      <c r="D10" t="str">
        <f t="shared" si="0"/>
        <v/>
      </c>
      <c r="E10" t="str">
        <f t="shared" si="1"/>
        <v/>
      </c>
      <c r="G10" s="24"/>
      <c r="H10" s="25">
        <v>45170</v>
      </c>
      <c r="I10" s="1">
        <f>SUMIFS(B:B,C:C,YEAR($G$2),C:C,MONTH(H10))</f>
        <v>0</v>
      </c>
      <c r="K10" s="24"/>
      <c r="L10" s="25">
        <v>45170</v>
      </c>
      <c r="M10" s="1">
        <f>SUMIFS(B:B,D:D,YEAR($G$2),E:E,MONTH(L10))</f>
        <v>0</v>
      </c>
      <c r="P10" s="23" t="str">
        <f>IF(O10=0,"",(_xlfn.XLOOKUP(O10,'Data 2'!F:F,'Data 2'!H:H,"")))</f>
        <v/>
      </c>
    </row>
    <row r="11" spans="1:19" x14ac:dyDescent="0.35">
      <c r="B11" s="23" t="str">
        <f>IF(A11=0,"",(_xlfn.XLOOKUP(A11,'Data 1'!F:F,'Data 1'!H:H,"")))</f>
        <v/>
      </c>
      <c r="C11" s="21" t="str">
        <f>IF(A11=0,"",(_xlfn.XLOOKUP(A11,'Data 1'!F:F,'Data 1'!G:G,"")))</f>
        <v/>
      </c>
      <c r="D11" t="str">
        <f t="shared" si="0"/>
        <v/>
      </c>
      <c r="E11" t="str">
        <f t="shared" si="1"/>
        <v/>
      </c>
      <c r="G11" s="24"/>
      <c r="H11" s="25">
        <v>45200</v>
      </c>
      <c r="I11" s="1">
        <f>SUMIFS(B:B,C:C,YEAR($G$2),C:C,MONTH(H11))</f>
        <v>0</v>
      </c>
      <c r="K11" s="24"/>
      <c r="L11" s="25">
        <v>45200</v>
      </c>
      <c r="M11" s="1">
        <f>SUMIFS(B:B,D:D,YEAR($G$2),E:E,MONTH(L11))</f>
        <v>0</v>
      </c>
      <c r="P11" s="23" t="str">
        <f>IF(O11=0,"",(_xlfn.XLOOKUP(O11,'Data 2'!F:F,'Data 2'!H:H,"")))</f>
        <v/>
      </c>
    </row>
    <row r="12" spans="1:19" x14ac:dyDescent="0.35">
      <c r="B12" s="23" t="str">
        <f>IF(A12=0,"",(_xlfn.XLOOKUP(A12,'Data 1'!F:F,'Data 1'!H:H,"")))</f>
        <v/>
      </c>
      <c r="C12" s="21" t="str">
        <f>IF(A12=0,"",(_xlfn.XLOOKUP(A12,'Data 1'!F:F,'Data 1'!G:G,"")))</f>
        <v/>
      </c>
      <c r="D12" t="str">
        <f t="shared" si="0"/>
        <v/>
      </c>
      <c r="E12" t="str">
        <f t="shared" si="1"/>
        <v/>
      </c>
      <c r="G12" s="24"/>
      <c r="H12" s="25">
        <v>45231</v>
      </c>
      <c r="I12" s="1">
        <f>SUMIFS(B:B,C:C,YEAR($G$2),C:C,MONTH(H12))</f>
        <v>0</v>
      </c>
      <c r="K12" s="24"/>
      <c r="L12" s="25">
        <v>45231</v>
      </c>
      <c r="M12" s="1">
        <f>SUMIFS(B:B,D:D,YEAR($G$2),E:E,MONTH(L12))</f>
        <v>119.04</v>
      </c>
      <c r="P12" s="23" t="str">
        <f>IF(O12=0,"",(_xlfn.XLOOKUP(O12,'Data 2'!F:F,'Data 2'!H:H,"")))</f>
        <v/>
      </c>
    </row>
    <row r="13" spans="1:19" x14ac:dyDescent="0.35">
      <c r="B13" s="23" t="str">
        <f>IF(A13=0,"",(_xlfn.XLOOKUP(A13,'Data 1'!F:F,'Data 1'!H:H,"")))</f>
        <v/>
      </c>
      <c r="C13" s="21" t="str">
        <f>IF(A13=0,"",(_xlfn.XLOOKUP(A13,'Data 1'!F:F,'Data 1'!G:G,"")))</f>
        <v/>
      </c>
      <c r="D13" t="str">
        <f t="shared" si="0"/>
        <v/>
      </c>
      <c r="E13" t="str">
        <f t="shared" si="1"/>
        <v/>
      </c>
      <c r="G13" s="24"/>
      <c r="H13" s="25">
        <v>45261</v>
      </c>
      <c r="I13" s="1">
        <f>SUMIFS(B:B,C:C,YEAR($G$2),C:C,MONTH(H13))</f>
        <v>0</v>
      </c>
      <c r="K13" s="24"/>
      <c r="L13" s="25">
        <v>45261</v>
      </c>
      <c r="M13" s="1">
        <f>SUMIFS(B:B,D:D,YEAR($G$2),E:E,MONTH(L13))</f>
        <v>904.64</v>
      </c>
    </row>
    <row r="14" spans="1:19" x14ac:dyDescent="0.35">
      <c r="B14" s="23" t="str">
        <f>IF(A14=0,"",(_xlfn.XLOOKUP(A14,'Data 1'!F:F,'Data 1'!H:H,"")))</f>
        <v/>
      </c>
      <c r="C14" s="21" t="str">
        <f>IF(A14=0,"",(_xlfn.XLOOKUP(A14,'Data 1'!F:F,'Data 1'!G:G,"")))</f>
        <v/>
      </c>
      <c r="D14" t="str">
        <f t="shared" si="0"/>
        <v/>
      </c>
      <c r="E14" t="str">
        <f t="shared" si="1"/>
        <v/>
      </c>
    </row>
    <row r="15" spans="1:19" x14ac:dyDescent="0.35">
      <c r="B15" s="23" t="str">
        <f>IF(A15=0,"",(_xlfn.XLOOKUP(A15,'Data 1'!F:F,'Data 1'!H:H,"")))</f>
        <v/>
      </c>
      <c r="C15" s="21" t="str">
        <f>IF(A15=0,"",(_xlfn.XLOOKUP(A15,'Data 1'!F:F,'Data 1'!G:G,"")))</f>
        <v/>
      </c>
      <c r="D15" t="str">
        <f t="shared" si="0"/>
        <v/>
      </c>
      <c r="E15" t="str">
        <f t="shared" si="1"/>
        <v/>
      </c>
      <c r="G15" s="33" t="s">
        <v>75</v>
      </c>
      <c r="H15" s="32"/>
      <c r="I15" s="32"/>
      <c r="J15" s="32"/>
      <c r="K15" s="32"/>
      <c r="L15" s="32"/>
      <c r="M15" s="32"/>
    </row>
    <row r="16" spans="1:19" x14ac:dyDescent="0.35">
      <c r="B16" s="23" t="str">
        <f>IF(A16=0,"",(_xlfn.XLOOKUP(A16,'Data 1'!F:F,'Data 1'!H:H,"")))</f>
        <v/>
      </c>
      <c r="C16" s="21" t="str">
        <f>IF(A16=0,"",(_xlfn.XLOOKUP(A16,'Data 1'!F:F,'Data 1'!G:G,"")))</f>
        <v/>
      </c>
      <c r="D16" t="str">
        <f t="shared" si="0"/>
        <v/>
      </c>
      <c r="E16" t="str">
        <f t="shared" si="1"/>
        <v/>
      </c>
      <c r="G16" s="30" t="s">
        <v>76</v>
      </c>
      <c r="H16" s="30"/>
      <c r="I16" s="30"/>
      <c r="J16" s="30"/>
      <c r="K16" s="30"/>
      <c r="L16" s="30"/>
      <c r="M16" s="30" t="s">
        <v>77</v>
      </c>
    </row>
    <row r="17" spans="2:13" x14ac:dyDescent="0.35">
      <c r="B17" s="23" t="str">
        <f>IF(A17=0,"",(_xlfn.XLOOKUP(A17,'Data 1'!F:F,'Data 1'!H:H,"")))</f>
        <v/>
      </c>
      <c r="C17" s="21" t="str">
        <f>IF(A17=0,"",(_xlfn.XLOOKUP(A17,'Data 1'!F:F,'Data 1'!G:G,"")))</f>
        <v/>
      </c>
      <c r="D17" t="str">
        <f t="shared" si="0"/>
        <v/>
      </c>
      <c r="E17" t="str">
        <f t="shared" si="1"/>
        <v/>
      </c>
      <c r="G17" s="1" t="s">
        <v>37</v>
      </c>
      <c r="H17" s="1"/>
      <c r="I17" s="1"/>
      <c r="J17" s="1"/>
      <c r="K17" s="1"/>
      <c r="L17" s="1"/>
      <c r="M17" s="1">
        <v>1</v>
      </c>
    </row>
    <row r="18" spans="2:13" x14ac:dyDescent="0.35">
      <c r="B18" s="23" t="str">
        <f>IF(A18=0,"",(_xlfn.XLOOKUP(A18,'Data 1'!F:F,'Data 1'!H:H,"")))</f>
        <v/>
      </c>
      <c r="C18" s="21" t="str">
        <f>IF(A18=0,"",(_xlfn.XLOOKUP(A18,'Data 1'!F:F,'Data 1'!G:G,"")))</f>
        <v/>
      </c>
      <c r="D18" t="str">
        <f t="shared" si="0"/>
        <v/>
      </c>
      <c r="E18" t="str">
        <f t="shared" si="1"/>
        <v/>
      </c>
      <c r="G18" s="1"/>
      <c r="H18" s="1"/>
      <c r="I18" s="1"/>
      <c r="J18" s="1"/>
      <c r="K18" s="1"/>
      <c r="L18" s="1"/>
      <c r="M18" s="1">
        <v>2</v>
      </c>
    </row>
    <row r="19" spans="2:13" x14ac:dyDescent="0.35">
      <c r="G19" s="1"/>
      <c r="H19" s="1"/>
      <c r="I19" s="1"/>
      <c r="J19" s="1"/>
      <c r="K19" s="1"/>
      <c r="L19" s="1"/>
      <c r="M19" s="1">
        <v>1</v>
      </c>
    </row>
    <row r="20" spans="2:13" x14ac:dyDescent="0.35">
      <c r="G20" s="1"/>
      <c r="H20" s="1"/>
      <c r="I20" s="1"/>
      <c r="J20" s="1"/>
      <c r="K20" s="1"/>
      <c r="L20" s="1"/>
      <c r="M20" s="1">
        <v>1</v>
      </c>
    </row>
    <row r="21" spans="2:13" x14ac:dyDescent="0.35">
      <c r="G21" s="1"/>
      <c r="H21" s="1"/>
      <c r="I21" s="1"/>
      <c r="J21" s="1"/>
      <c r="K21" s="1"/>
      <c r="L21" s="1"/>
      <c r="M21" s="1">
        <v>2</v>
      </c>
    </row>
  </sheetData>
  <mergeCells count="2">
    <mergeCell ref="G2:G13"/>
    <mergeCell ref="K2:K13"/>
  </mergeCells>
  <dataValidations count="1">
    <dataValidation type="list" allowBlank="1" showInputMessage="1" showErrorMessage="1" sqref="G17" xr:uid="{286ED10A-BDEC-44DE-B5F6-8A1399BA8E28}">
      <formula1>$A$2:$A$5</formula1>
    </dataValidation>
  </dataValidations>
  <pageMargins left="0.7" right="0.7" top="0.75" bottom="0.75" header="0.3" footer="0.3"/>
</worksheet>
</file>

<file path=docMetadata/LabelInfo.xml><?xml version="1.0" encoding="utf-8"?>
<clbl:labelList xmlns:clbl="http://schemas.microsoft.com/office/2020/mipLabelMetadata">
  <clbl:label id="{fd1c0902-ed92-4fed-896d-2e7725de02d4}" enabled="1" method="Standard" siteId="{d6b0bbee-7cd9-4d60-bce6-4a67b543e2ae}" removed="0"/>
</clbl:labelLis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Data 1</vt:lpstr>
      <vt:lpstr>Data 2</vt:lpstr>
      <vt:lpstr>Bilan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RUTKOWSKI Remi (renexter)</dc:creator>
  <cp:lastModifiedBy>RUTKOWSKI Remi (renexter)</cp:lastModifiedBy>
  <dcterms:created xsi:type="dcterms:W3CDTF">2026-01-30T07:13:31Z</dcterms:created>
  <dcterms:modified xsi:type="dcterms:W3CDTF">2026-02-05T18:01:03Z</dcterms:modified>
</cp:coreProperties>
</file>