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tabRatio="962" firstSheet="1" activeTab="1"/>
  </bookViews>
  <sheets>
    <sheet name="MODELE" sheetId="2" state="veryHidden" r:id="rId1"/>
    <sheet name="DANIEL" sheetId="10" r:id="rId2"/>
    <sheet name="AYMERIC" sheetId="9" r:id="rId3"/>
    <sheet name="BRICE" sheetId="4" r:id="rId4"/>
    <sheet name="THIERRY" sheetId="8" r:id="rId5"/>
    <sheet name="VARIABLES" sheetId="16" r:id="rId6"/>
    <sheet name="Fériés" sheetId="3" r:id="rId7"/>
  </sheets>
  <definedNames>
    <definedName name="Fer" localSheetId="2">Fériés!$B$2:$B$16</definedName>
    <definedName name="Fer" localSheetId="3">Fériés!$B$2:$B$16</definedName>
    <definedName name="Fer" localSheetId="1">Fériés!$B$2:$B$16</definedName>
    <definedName name="Fer" localSheetId="0">Fériés!$B$2:$B$16</definedName>
    <definedName name="Fer" localSheetId="4">Fériés!$B$2:$B$16</definedName>
    <definedName name="HF" localSheetId="2">AYMERIC!$R$7</definedName>
    <definedName name="HF" localSheetId="3">BRICE!$R$7</definedName>
    <definedName name="HF" localSheetId="1">DANIEL!$R$7</definedName>
    <definedName name="HF" localSheetId="4">THIERRY!$R$7</definedName>
    <definedName name="HF">MODELE!$R$7</definedName>
    <definedName name="HJ" localSheetId="2">AYMERIC!$R$3</definedName>
    <definedName name="HJ" localSheetId="3">BRICE!$R$3</definedName>
    <definedName name="HJ" localSheetId="1">DANIEL!$R$3</definedName>
    <definedName name="HJ" localSheetId="0">MODELE!$R$3</definedName>
    <definedName name="HJ" localSheetId="4">THIERRY!$R$3</definedName>
    <definedName name="HN" localSheetId="2">AYMERIC!$R$4</definedName>
    <definedName name="HN" localSheetId="3">BRICE!$R$4</definedName>
    <definedName name="HN" localSheetId="1">DANIEL!$R$4</definedName>
    <definedName name="HN" localSheetId="0">MODELE!$R$4</definedName>
    <definedName name="HN" localSheetId="4">THIERRY!$R$4</definedName>
    <definedName name="HS_1" localSheetId="2">AYMERIC!$R$5</definedName>
    <definedName name="HS_1" localSheetId="3">BRICE!$R$5</definedName>
    <definedName name="HS_1" localSheetId="1">DANIEL!$R$5</definedName>
    <definedName name="HS_1" localSheetId="0">MODELE!$R$5</definedName>
    <definedName name="HS_1" localSheetId="4">THIERRY!$R$5</definedName>
    <definedName name="HS_2" localSheetId="2">AYMERIC!$R$6</definedName>
    <definedName name="HS_2" localSheetId="3">BRICE!$R$6</definedName>
    <definedName name="HS_2" localSheetId="1">DANIEL!$R$6</definedName>
    <definedName name="HS_2" localSheetId="0">MODELE!$R$6</definedName>
    <definedName name="HS_2" localSheetId="4">THIERRY!$R$6</definedName>
    <definedName name="_xlnm.Print_Area" localSheetId="2">AYMERIC!$A$56:$P$69</definedName>
    <definedName name="_xlnm.Print_Area" localSheetId="1">DANIEL!$A$56:$P$69</definedName>
    <definedName name="_xlnm.Print_Area" localSheetId="0">MODELE!$A$56:$P$69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8" i="10" l="1"/>
  <c r="I58" i="10"/>
  <c r="J58" i="9"/>
  <c r="I58" i="9"/>
  <c r="J58" i="4"/>
  <c r="I58" i="4"/>
  <c r="J58" i="8"/>
  <c r="I58" i="8"/>
  <c r="B3" i="10"/>
  <c r="A3" i="10" l="1"/>
  <c r="B56" i="10" l="1"/>
  <c r="G43" i="10"/>
  <c r="H10" i="8" l="1"/>
  <c r="R6" i="10" l="1"/>
  <c r="R5" i="10"/>
  <c r="R6" i="9"/>
  <c r="R5" i="9"/>
  <c r="R6" i="8"/>
  <c r="R5" i="8"/>
  <c r="R6" i="2"/>
  <c r="R5" i="2"/>
  <c r="R6" i="4"/>
  <c r="R5" i="4"/>
  <c r="A3" i="2" l="1"/>
  <c r="A3" i="4"/>
  <c r="B56" i="4" l="1"/>
  <c r="H12" i="8"/>
  <c r="A3" i="9" l="1"/>
  <c r="A3" i="8"/>
  <c r="B56" i="8" l="1"/>
  <c r="B56" i="9"/>
  <c r="J37" i="10"/>
  <c r="H37" i="10"/>
  <c r="P37" i="10" s="1"/>
  <c r="J36" i="10"/>
  <c r="H36" i="10"/>
  <c r="P36" i="10" s="1"/>
  <c r="J35" i="10"/>
  <c r="H35" i="10"/>
  <c r="J34" i="10"/>
  <c r="H34" i="10"/>
  <c r="J33" i="10"/>
  <c r="H33" i="10"/>
  <c r="J32" i="10"/>
  <c r="H32" i="10"/>
  <c r="J31" i="10"/>
  <c r="H31" i="10"/>
  <c r="J30" i="10"/>
  <c r="H30" i="10"/>
  <c r="P30" i="10" s="1"/>
  <c r="J29" i="10"/>
  <c r="H29" i="10"/>
  <c r="P29" i="10" s="1"/>
  <c r="J28" i="10"/>
  <c r="H28" i="10"/>
  <c r="J27" i="10"/>
  <c r="H27" i="10"/>
  <c r="J26" i="10"/>
  <c r="H26" i="10"/>
  <c r="J25" i="10"/>
  <c r="H25" i="10"/>
  <c r="J24" i="10"/>
  <c r="H24" i="10"/>
  <c r="J23" i="10"/>
  <c r="H23" i="10"/>
  <c r="P23" i="10" s="1"/>
  <c r="J22" i="10"/>
  <c r="H22" i="10"/>
  <c r="P22" i="10" s="1"/>
  <c r="J21" i="10"/>
  <c r="H21" i="10"/>
  <c r="J20" i="10"/>
  <c r="H20" i="10"/>
  <c r="J19" i="10"/>
  <c r="H19" i="10"/>
  <c r="J18" i="10"/>
  <c r="H18" i="10"/>
  <c r="J17" i="10"/>
  <c r="H17" i="10"/>
  <c r="J16" i="10"/>
  <c r="H16" i="10"/>
  <c r="P16" i="10" s="1"/>
  <c r="J15" i="10"/>
  <c r="H15" i="10"/>
  <c r="P15" i="10" s="1"/>
  <c r="J14" i="10"/>
  <c r="H14" i="10"/>
  <c r="J13" i="10"/>
  <c r="H13" i="10"/>
  <c r="J12" i="10"/>
  <c r="H12" i="10"/>
  <c r="J11" i="10"/>
  <c r="H11" i="10"/>
  <c r="J10" i="10"/>
  <c r="H10" i="10"/>
  <c r="J9" i="10"/>
  <c r="H9" i="10"/>
  <c r="J8" i="10"/>
  <c r="H8" i="10"/>
  <c r="J7" i="10"/>
  <c r="H7" i="10"/>
  <c r="J6" i="10"/>
  <c r="H6" i="10"/>
  <c r="J5" i="10"/>
  <c r="H5" i="10"/>
  <c r="J4" i="10"/>
  <c r="H4" i="10"/>
  <c r="J3" i="10"/>
  <c r="H3" i="10"/>
  <c r="J2" i="10"/>
  <c r="I2" i="10"/>
  <c r="H4" i="9"/>
  <c r="B4" i="10" l="1"/>
  <c r="I32" i="10"/>
  <c r="I23" i="10"/>
  <c r="L3" i="10"/>
  <c r="M3" i="10" s="1"/>
  <c r="N3" i="10" s="1"/>
  <c r="I27" i="10"/>
  <c r="I29" i="10"/>
  <c r="I8" i="10"/>
  <c r="I16" i="10"/>
  <c r="I25" i="10"/>
  <c r="I24" i="10"/>
  <c r="I9" i="10"/>
  <c r="I33" i="10"/>
  <c r="I26" i="10"/>
  <c r="I34" i="10"/>
  <c r="I36" i="10"/>
  <c r="I22" i="10"/>
  <c r="I31" i="10"/>
  <c r="I5" i="10"/>
  <c r="I28" i="10"/>
  <c r="I30" i="10"/>
  <c r="I37" i="10"/>
  <c r="I21" i="10"/>
  <c r="I18" i="10"/>
  <c r="I20" i="10"/>
  <c r="I19" i="10"/>
  <c r="I17" i="10"/>
  <c r="I14" i="10"/>
  <c r="I13" i="10"/>
  <c r="I11" i="10"/>
  <c r="I10" i="10"/>
  <c r="I6" i="10"/>
  <c r="J38" i="10"/>
  <c r="K1" i="10" s="1"/>
  <c r="I4" i="10"/>
  <c r="I3" i="10"/>
  <c r="I12" i="10"/>
  <c r="H38" i="10"/>
  <c r="H40" i="10" s="1"/>
  <c r="L4" i="10"/>
  <c r="I7" i="10"/>
  <c r="I15" i="10"/>
  <c r="I35" i="10"/>
  <c r="B5" i="10" l="1"/>
  <c r="I38" i="10"/>
  <c r="I40" i="10" s="1"/>
  <c r="O3" i="10"/>
  <c r="M4" i="10"/>
  <c r="N4" i="10" s="1"/>
  <c r="L5" i="10" l="1"/>
  <c r="M5" i="10" s="1"/>
  <c r="N5" i="10" s="1"/>
  <c r="B6" i="10"/>
  <c r="O4" i="10"/>
  <c r="O5" i="10" l="1"/>
  <c r="L6" i="10"/>
  <c r="M6" i="10" s="1"/>
  <c r="N6" i="10" s="1"/>
  <c r="B7" i="10"/>
  <c r="L7" i="10" l="1"/>
  <c r="M7" i="10" s="1"/>
  <c r="N7" i="10" s="1"/>
  <c r="B8" i="10"/>
  <c r="O6" i="10"/>
  <c r="O7" i="10" l="1"/>
  <c r="B9" i="10"/>
  <c r="L8" i="10"/>
  <c r="M8" i="10" l="1"/>
  <c r="N8" i="10" s="1"/>
  <c r="O8" i="10" s="1"/>
  <c r="B10" i="10"/>
  <c r="L9" i="10"/>
  <c r="B11" i="10" l="1"/>
  <c r="L10" i="10"/>
  <c r="M10" i="10" s="1"/>
  <c r="M9" i="10"/>
  <c r="L11" i="10" l="1"/>
  <c r="M11" i="10" s="1"/>
  <c r="N11" i="10" s="1"/>
  <c r="B12" i="10"/>
  <c r="N9" i="10"/>
  <c r="N10" i="10"/>
  <c r="O10" i="10" s="1"/>
  <c r="O11" i="10" l="1"/>
  <c r="O9" i="10"/>
  <c r="B13" i="10"/>
  <c r="L12" i="10"/>
  <c r="M12" i="10" s="1"/>
  <c r="L13" i="10" l="1"/>
  <c r="M13" i="10" s="1"/>
  <c r="N13" i="10" s="1"/>
  <c r="O13" i="10" s="1"/>
  <c r="B14" i="10"/>
  <c r="N12" i="10"/>
  <c r="O12" i="10" s="1"/>
  <c r="L14" i="10" l="1"/>
  <c r="M14" i="10" s="1"/>
  <c r="N14" i="10" s="1"/>
  <c r="B15" i="10"/>
  <c r="O14" i="10" l="1"/>
  <c r="B16" i="10"/>
  <c r="L15" i="10"/>
  <c r="M15" i="10" s="1"/>
  <c r="N15" i="10" s="1"/>
  <c r="O15" i="10" s="1"/>
  <c r="L16" i="10" l="1"/>
  <c r="B17" i="10"/>
  <c r="L17" i="10" l="1"/>
  <c r="B18" i="10"/>
  <c r="M16" i="10"/>
  <c r="N16" i="10" s="1"/>
  <c r="O16" i="10" s="1"/>
  <c r="B19" i="10" l="1"/>
  <c r="L18" i="10"/>
  <c r="M18" i="10" s="1"/>
  <c r="M17" i="10"/>
  <c r="N17" i="10" s="1"/>
  <c r="O17" i="10" s="1"/>
  <c r="N18" i="10" l="1"/>
  <c r="O18" i="10" s="1"/>
  <c r="L19" i="10"/>
  <c r="M19" i="10" s="1"/>
  <c r="B20" i="10"/>
  <c r="N19" i="10" l="1"/>
  <c r="O19" i="10" s="1"/>
  <c r="L20" i="10"/>
  <c r="M20" i="10" s="1"/>
  <c r="N20" i="10" s="1"/>
  <c r="B21" i="10"/>
  <c r="O20" i="10" l="1"/>
  <c r="L21" i="10"/>
  <c r="M21" i="10" s="1"/>
  <c r="N21" i="10" s="1"/>
  <c r="B22" i="10"/>
  <c r="O21" i="10" l="1"/>
  <c r="L22" i="10"/>
  <c r="B23" i="10"/>
  <c r="B24" i="10" l="1"/>
  <c r="L23" i="10"/>
  <c r="M23" i="10" s="1"/>
  <c r="N23" i="10" s="1"/>
  <c r="O23" i="10" s="1"/>
  <c r="M22" i="10"/>
  <c r="N22" i="10" s="1"/>
  <c r="O22" i="10" s="1"/>
  <c r="B25" i="10" l="1"/>
  <c r="L24" i="10"/>
  <c r="M24" i="10" l="1"/>
  <c r="N24" i="10" s="1"/>
  <c r="O24" i="10" s="1"/>
  <c r="L25" i="10"/>
  <c r="M25" i="10" s="1"/>
  <c r="N25" i="10" s="1"/>
  <c r="O25" i="10" s="1"/>
  <c r="B26" i="10"/>
  <c r="B27" i="10" l="1"/>
  <c r="L26" i="10"/>
  <c r="J37" i="9"/>
  <c r="H37" i="9"/>
  <c r="P37" i="9" s="1"/>
  <c r="J36" i="9"/>
  <c r="H36" i="9"/>
  <c r="P36" i="9" s="1"/>
  <c r="J35" i="9"/>
  <c r="H35" i="9"/>
  <c r="J34" i="9"/>
  <c r="H34" i="9"/>
  <c r="J33" i="9"/>
  <c r="H33" i="9"/>
  <c r="J32" i="9"/>
  <c r="H32" i="9"/>
  <c r="J31" i="9"/>
  <c r="H31" i="9"/>
  <c r="J30" i="9"/>
  <c r="H30" i="9"/>
  <c r="P30" i="9" s="1"/>
  <c r="J29" i="9"/>
  <c r="H29" i="9"/>
  <c r="P29" i="9" s="1"/>
  <c r="J28" i="9"/>
  <c r="H28" i="9"/>
  <c r="J27" i="9"/>
  <c r="H27" i="9"/>
  <c r="J26" i="9"/>
  <c r="H26" i="9"/>
  <c r="J25" i="9"/>
  <c r="H25" i="9"/>
  <c r="J24" i="9"/>
  <c r="H24" i="9"/>
  <c r="J23" i="9"/>
  <c r="H23" i="9"/>
  <c r="P23" i="9" s="1"/>
  <c r="J22" i="9"/>
  <c r="H22" i="9"/>
  <c r="P22" i="9" s="1"/>
  <c r="J21" i="9"/>
  <c r="H21" i="9"/>
  <c r="J20" i="9"/>
  <c r="H20" i="9"/>
  <c r="J19" i="9"/>
  <c r="H19" i="9"/>
  <c r="J18" i="9"/>
  <c r="H18" i="9"/>
  <c r="J17" i="9"/>
  <c r="H17" i="9"/>
  <c r="J16" i="9"/>
  <c r="H16" i="9"/>
  <c r="P16" i="9" s="1"/>
  <c r="J15" i="9"/>
  <c r="H15" i="9"/>
  <c r="P15" i="9" s="1"/>
  <c r="J14" i="9"/>
  <c r="H14" i="9"/>
  <c r="J13" i="9"/>
  <c r="H13" i="9"/>
  <c r="J12" i="9"/>
  <c r="H12" i="9"/>
  <c r="J11" i="9"/>
  <c r="H11" i="9"/>
  <c r="J10" i="9"/>
  <c r="H10" i="9"/>
  <c r="J9" i="9"/>
  <c r="H9" i="9"/>
  <c r="P9" i="9" s="1"/>
  <c r="J8" i="9"/>
  <c r="H8" i="9"/>
  <c r="J7" i="9"/>
  <c r="H7" i="9"/>
  <c r="J6" i="9"/>
  <c r="H6" i="9"/>
  <c r="J5" i="9"/>
  <c r="H5" i="9"/>
  <c r="J4" i="9"/>
  <c r="J3" i="9"/>
  <c r="H3" i="9"/>
  <c r="B3" i="9"/>
  <c r="B4" i="9" s="1"/>
  <c r="J2" i="9"/>
  <c r="I2" i="9"/>
  <c r="J37" i="8"/>
  <c r="H37" i="8"/>
  <c r="P37" i="8" s="1"/>
  <c r="J36" i="8"/>
  <c r="H36" i="8"/>
  <c r="P36" i="8" s="1"/>
  <c r="J35" i="8"/>
  <c r="H35" i="8"/>
  <c r="J34" i="8"/>
  <c r="H34" i="8"/>
  <c r="J33" i="8"/>
  <c r="H33" i="8"/>
  <c r="J32" i="8"/>
  <c r="H32" i="8"/>
  <c r="J31" i="8"/>
  <c r="H31" i="8"/>
  <c r="J30" i="8"/>
  <c r="H30" i="8"/>
  <c r="P30" i="8" s="1"/>
  <c r="J29" i="8"/>
  <c r="H29" i="8"/>
  <c r="P29" i="8" s="1"/>
  <c r="J28" i="8"/>
  <c r="H28" i="8"/>
  <c r="J27" i="8"/>
  <c r="H27" i="8"/>
  <c r="J26" i="8"/>
  <c r="H26" i="8"/>
  <c r="J25" i="8"/>
  <c r="H25" i="8"/>
  <c r="J24" i="8"/>
  <c r="H24" i="8"/>
  <c r="J23" i="8"/>
  <c r="H23" i="8"/>
  <c r="P23" i="8" s="1"/>
  <c r="J22" i="8"/>
  <c r="H22" i="8"/>
  <c r="P22" i="8" s="1"/>
  <c r="J21" i="8"/>
  <c r="H21" i="8"/>
  <c r="J20" i="8"/>
  <c r="H20" i="8"/>
  <c r="J19" i="8"/>
  <c r="H19" i="8"/>
  <c r="J18" i="8"/>
  <c r="H18" i="8"/>
  <c r="J17" i="8"/>
  <c r="H17" i="8"/>
  <c r="J16" i="8"/>
  <c r="H16" i="8"/>
  <c r="P16" i="8" s="1"/>
  <c r="J15" i="8"/>
  <c r="H15" i="8"/>
  <c r="P15" i="8" s="1"/>
  <c r="J14" i="8"/>
  <c r="H14" i="8"/>
  <c r="J13" i="8"/>
  <c r="H13" i="8"/>
  <c r="J12" i="8"/>
  <c r="J11" i="8"/>
  <c r="H11" i="8"/>
  <c r="J10" i="8"/>
  <c r="I10" i="8" s="1"/>
  <c r="J9" i="8"/>
  <c r="H9" i="8"/>
  <c r="P9" i="8" s="1"/>
  <c r="J8" i="8"/>
  <c r="H8" i="8"/>
  <c r="P8" i="8" s="1"/>
  <c r="J7" i="8"/>
  <c r="H7" i="8"/>
  <c r="J6" i="8"/>
  <c r="H6" i="8"/>
  <c r="J5" i="8"/>
  <c r="H5" i="8"/>
  <c r="J4" i="8"/>
  <c r="H4" i="8"/>
  <c r="J3" i="8"/>
  <c r="H3" i="8"/>
  <c r="B3" i="8"/>
  <c r="B4" i="8" s="1"/>
  <c r="J2" i="8"/>
  <c r="I2" i="8"/>
  <c r="J37" i="4"/>
  <c r="H37" i="4"/>
  <c r="P37" i="4" s="1"/>
  <c r="J36" i="4"/>
  <c r="H36" i="4"/>
  <c r="P36" i="4" s="1"/>
  <c r="J35" i="4"/>
  <c r="H35" i="4"/>
  <c r="J34" i="4"/>
  <c r="H34" i="4"/>
  <c r="J33" i="4"/>
  <c r="H33" i="4"/>
  <c r="J32" i="4"/>
  <c r="H32" i="4"/>
  <c r="J31" i="4"/>
  <c r="H31" i="4"/>
  <c r="J30" i="4"/>
  <c r="H30" i="4"/>
  <c r="P30" i="4" s="1"/>
  <c r="J29" i="4"/>
  <c r="H29" i="4"/>
  <c r="P29" i="4" s="1"/>
  <c r="J28" i="4"/>
  <c r="H28" i="4"/>
  <c r="J27" i="4"/>
  <c r="H27" i="4"/>
  <c r="J26" i="4"/>
  <c r="H26" i="4"/>
  <c r="J25" i="4"/>
  <c r="H25" i="4"/>
  <c r="J24" i="4"/>
  <c r="H24" i="4"/>
  <c r="J23" i="4"/>
  <c r="H23" i="4"/>
  <c r="P23" i="4" s="1"/>
  <c r="J22" i="4"/>
  <c r="H22" i="4"/>
  <c r="P22" i="4" s="1"/>
  <c r="J21" i="4"/>
  <c r="H21" i="4"/>
  <c r="J20" i="4"/>
  <c r="H20" i="4"/>
  <c r="J19" i="4"/>
  <c r="H19" i="4"/>
  <c r="J18" i="4"/>
  <c r="H18" i="4"/>
  <c r="J17" i="4"/>
  <c r="H17" i="4"/>
  <c r="J16" i="4"/>
  <c r="H16" i="4"/>
  <c r="P16" i="4" s="1"/>
  <c r="J15" i="4"/>
  <c r="H15" i="4"/>
  <c r="P15" i="4" s="1"/>
  <c r="J14" i="4"/>
  <c r="H14" i="4"/>
  <c r="J13" i="4"/>
  <c r="H13" i="4"/>
  <c r="J12" i="4"/>
  <c r="H12" i="4"/>
  <c r="J11" i="4"/>
  <c r="H11" i="4"/>
  <c r="J10" i="4"/>
  <c r="H10" i="4"/>
  <c r="J9" i="4"/>
  <c r="H9" i="4"/>
  <c r="P9" i="4" s="1"/>
  <c r="J8" i="4"/>
  <c r="H8" i="4"/>
  <c r="J7" i="4"/>
  <c r="H7" i="4"/>
  <c r="J6" i="4"/>
  <c r="H6" i="4"/>
  <c r="J5" i="4"/>
  <c r="H5" i="4"/>
  <c r="J4" i="4"/>
  <c r="H4" i="4"/>
  <c r="J3" i="4"/>
  <c r="H3" i="4"/>
  <c r="J2" i="4"/>
  <c r="I2" i="4"/>
  <c r="M26" i="10" l="1"/>
  <c r="N26" i="10" s="1"/>
  <c r="O26" i="10" s="1"/>
  <c r="B28" i="10"/>
  <c r="L27" i="10"/>
  <c r="P8" i="4"/>
  <c r="I16" i="8"/>
  <c r="I32" i="8"/>
  <c r="I36" i="8"/>
  <c r="L3" i="8"/>
  <c r="M3" i="8" s="1"/>
  <c r="I33" i="8"/>
  <c r="I34" i="9"/>
  <c r="I8" i="8"/>
  <c r="I33" i="9"/>
  <c r="I35" i="9"/>
  <c r="I8" i="9"/>
  <c r="I12" i="9"/>
  <c r="I16" i="9"/>
  <c r="I24" i="9"/>
  <c r="I20" i="8"/>
  <c r="I24" i="8"/>
  <c r="I28" i="8"/>
  <c r="I17" i="8"/>
  <c r="I25" i="8"/>
  <c r="I18" i="9"/>
  <c r="I22" i="9"/>
  <c r="I26" i="9"/>
  <c r="I28" i="9"/>
  <c r="I32" i="9"/>
  <c r="I36" i="9"/>
  <c r="I9" i="8"/>
  <c r="I22" i="8"/>
  <c r="I29" i="8"/>
  <c r="I21" i="9"/>
  <c r="I37" i="9"/>
  <c r="I25" i="9"/>
  <c r="I27" i="9"/>
  <c r="I30" i="9"/>
  <c r="I12" i="8"/>
  <c r="I21" i="8"/>
  <c r="I30" i="8"/>
  <c r="I37" i="8"/>
  <c r="I9" i="9"/>
  <c r="I29" i="9"/>
  <c r="I31" i="9"/>
  <c r="I20" i="9"/>
  <c r="I19" i="9"/>
  <c r="I17" i="9"/>
  <c r="I14" i="9"/>
  <c r="I13" i="9"/>
  <c r="I11" i="9"/>
  <c r="I10" i="9"/>
  <c r="I6" i="9"/>
  <c r="I4" i="9"/>
  <c r="I18" i="8"/>
  <c r="I34" i="8"/>
  <c r="J38" i="9"/>
  <c r="K1" i="9" s="1"/>
  <c r="I5" i="9"/>
  <c r="I7" i="9"/>
  <c r="I23" i="9"/>
  <c r="H38" i="9"/>
  <c r="H40" i="9" s="1"/>
  <c r="I3" i="9"/>
  <c r="L3" i="9"/>
  <c r="I26" i="8"/>
  <c r="B5" i="9"/>
  <c r="L4" i="9"/>
  <c r="I15" i="9"/>
  <c r="I35" i="8"/>
  <c r="I13" i="8"/>
  <c r="I14" i="8"/>
  <c r="I6" i="8"/>
  <c r="I4" i="8"/>
  <c r="B5" i="8"/>
  <c r="L4" i="8"/>
  <c r="I3" i="8"/>
  <c r="H38" i="8"/>
  <c r="H40" i="8" s="1"/>
  <c r="J38" i="8"/>
  <c r="K1" i="8" s="1"/>
  <c r="I5" i="8"/>
  <c r="I7" i="8"/>
  <c r="I11" i="8"/>
  <c r="I15" i="8"/>
  <c r="I19" i="8"/>
  <c r="I23" i="8"/>
  <c r="I27" i="8"/>
  <c r="I31" i="8"/>
  <c r="I15" i="4"/>
  <c r="I16" i="4"/>
  <c r="I24" i="4"/>
  <c r="I26" i="4"/>
  <c r="I32" i="4"/>
  <c r="I34" i="4"/>
  <c r="I36" i="4"/>
  <c r="I11" i="4"/>
  <c r="I21" i="4"/>
  <c r="I25" i="4"/>
  <c r="I27" i="4"/>
  <c r="I29" i="4"/>
  <c r="I31" i="4"/>
  <c r="I33" i="4"/>
  <c r="I35" i="4"/>
  <c r="I5" i="4"/>
  <c r="I8" i="4"/>
  <c r="I12" i="4"/>
  <c r="I14" i="4"/>
  <c r="I19" i="4"/>
  <c r="I9" i="4"/>
  <c r="I28" i="4"/>
  <c r="I30" i="4"/>
  <c r="I37" i="4"/>
  <c r="I7" i="4"/>
  <c r="I6" i="4"/>
  <c r="I4" i="4"/>
  <c r="I3" i="4"/>
  <c r="I13" i="4"/>
  <c r="I10" i="4"/>
  <c r="I23" i="4"/>
  <c r="I22" i="4"/>
  <c r="I20" i="4"/>
  <c r="I18" i="4"/>
  <c r="I17" i="4"/>
  <c r="L3" i="4"/>
  <c r="J38" i="4"/>
  <c r="K1" i="4" s="1"/>
  <c r="H38" i="4"/>
  <c r="H40" i="4" s="1"/>
  <c r="B3" i="2"/>
  <c r="J3" i="2"/>
  <c r="H3" i="2"/>
  <c r="B29" i="10" l="1"/>
  <c r="L28" i="10"/>
  <c r="M27" i="10"/>
  <c r="N27" i="10" s="1"/>
  <c r="I38" i="9"/>
  <c r="I40" i="9" s="1"/>
  <c r="M3" i="9"/>
  <c r="N3" i="9" s="1"/>
  <c r="O3" i="9" s="1"/>
  <c r="B6" i="9"/>
  <c r="L5" i="9"/>
  <c r="M5" i="9" s="1"/>
  <c r="M4" i="9"/>
  <c r="N4" i="9" s="1"/>
  <c r="I38" i="8"/>
  <c r="I40" i="8" s="1"/>
  <c r="B6" i="8"/>
  <c r="L5" i="8"/>
  <c r="N3" i="8"/>
  <c r="M4" i="8"/>
  <c r="N4" i="8" s="1"/>
  <c r="I38" i="4"/>
  <c r="I40" i="4" s="1"/>
  <c r="L4" i="4"/>
  <c r="M4" i="4" s="1"/>
  <c r="M3" i="4"/>
  <c r="L3" i="2"/>
  <c r="B1" i="3"/>
  <c r="B14" i="3" s="1"/>
  <c r="J37" i="2"/>
  <c r="H37" i="2"/>
  <c r="P37" i="2" s="1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P30" i="2" s="1"/>
  <c r="J29" i="2"/>
  <c r="H29" i="2"/>
  <c r="P29" i="2" s="1"/>
  <c r="J28" i="2"/>
  <c r="H28" i="2"/>
  <c r="J27" i="2"/>
  <c r="H27" i="2"/>
  <c r="J26" i="2"/>
  <c r="H26" i="2"/>
  <c r="J25" i="2"/>
  <c r="H25" i="2"/>
  <c r="J24" i="2"/>
  <c r="H24" i="2"/>
  <c r="J23" i="2"/>
  <c r="H23" i="2"/>
  <c r="P23" i="2" s="1"/>
  <c r="J22" i="2"/>
  <c r="H22" i="2"/>
  <c r="P22" i="2" s="1"/>
  <c r="J21" i="2"/>
  <c r="H21" i="2"/>
  <c r="J20" i="2"/>
  <c r="H20" i="2"/>
  <c r="J19" i="2"/>
  <c r="H19" i="2"/>
  <c r="J18" i="2"/>
  <c r="H18" i="2"/>
  <c r="J17" i="2"/>
  <c r="H17" i="2"/>
  <c r="J16" i="2"/>
  <c r="H16" i="2"/>
  <c r="P16" i="2" s="1"/>
  <c r="J15" i="2"/>
  <c r="H15" i="2"/>
  <c r="P15" i="2" s="1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P8" i="2" s="1"/>
  <c r="J7" i="2"/>
  <c r="H7" i="2"/>
  <c r="J6" i="2"/>
  <c r="H6" i="2"/>
  <c r="J5" i="2"/>
  <c r="H5" i="2"/>
  <c r="J4" i="2"/>
  <c r="H4" i="2"/>
  <c r="I3" i="2"/>
  <c r="B4" i="2"/>
  <c r="B5" i="2" s="1"/>
  <c r="J2" i="2"/>
  <c r="I2" i="2"/>
  <c r="O27" i="10" l="1"/>
  <c r="M28" i="10"/>
  <c r="N28" i="10" s="1"/>
  <c r="O28" i="10" s="1"/>
  <c r="B30" i="10"/>
  <c r="L29" i="10"/>
  <c r="M29" i="10" s="1"/>
  <c r="N29" i="10" s="1"/>
  <c r="B7" i="9"/>
  <c r="L6" i="9"/>
  <c r="N5" i="9"/>
  <c r="O4" i="9"/>
  <c r="O3" i="8"/>
  <c r="M5" i="8"/>
  <c r="N5" i="8" s="1"/>
  <c r="O4" i="8"/>
  <c r="B7" i="8"/>
  <c r="L6" i="8"/>
  <c r="L5" i="4"/>
  <c r="N4" i="4"/>
  <c r="O4" i="4" s="1"/>
  <c r="N3" i="4"/>
  <c r="I21" i="2"/>
  <c r="I23" i="2"/>
  <c r="I16" i="2"/>
  <c r="I14" i="2"/>
  <c r="I18" i="2"/>
  <c r="I20" i="2"/>
  <c r="I24" i="2"/>
  <c r="I32" i="2"/>
  <c r="I15" i="2"/>
  <c r="I4" i="2"/>
  <c r="I7" i="2"/>
  <c r="I22" i="2"/>
  <c r="I26" i="2"/>
  <c r="I28" i="2"/>
  <c r="I30" i="2"/>
  <c r="I34" i="2"/>
  <c r="I36" i="2"/>
  <c r="I10" i="2"/>
  <c r="I12" i="2"/>
  <c r="I29" i="2"/>
  <c r="I31" i="2"/>
  <c r="I8" i="2"/>
  <c r="J38" i="2"/>
  <c r="K1" i="2" s="1"/>
  <c r="M3" i="2"/>
  <c r="N3" i="2" s="1"/>
  <c r="O3" i="2" s="1"/>
  <c r="I6" i="2"/>
  <c r="I17" i="2"/>
  <c r="I25" i="2"/>
  <c r="I33" i="2"/>
  <c r="I35" i="2"/>
  <c r="I5" i="2"/>
  <c r="I11" i="2"/>
  <c r="I19" i="2"/>
  <c r="I27" i="2"/>
  <c r="I37" i="2"/>
  <c r="B11" i="3"/>
  <c r="B3" i="3"/>
  <c r="B8" i="3" s="1"/>
  <c r="B9" i="3" s="1"/>
  <c r="I9" i="2"/>
  <c r="I13" i="2"/>
  <c r="B6" i="2"/>
  <c r="L5" i="2"/>
  <c r="B12" i="3"/>
  <c r="H38" i="2"/>
  <c r="H40" i="2" s="1"/>
  <c r="B5" i="3"/>
  <c r="B13" i="3"/>
  <c r="L4" i="2"/>
  <c r="M4" i="2" s="1"/>
  <c r="B2" i="3"/>
  <c r="B6" i="3"/>
  <c r="B10" i="3"/>
  <c r="O29" i="10" l="1"/>
  <c r="L30" i="10"/>
  <c r="B31" i="10"/>
  <c r="M6" i="9"/>
  <c r="B8" i="9"/>
  <c r="L7" i="9"/>
  <c r="M7" i="9" s="1"/>
  <c r="O5" i="9"/>
  <c r="M6" i="8"/>
  <c r="B8" i="8"/>
  <c r="L7" i="8"/>
  <c r="O5" i="8"/>
  <c r="M5" i="4"/>
  <c r="N5" i="4" s="1"/>
  <c r="O5" i="4" s="1"/>
  <c r="O3" i="4"/>
  <c r="L6" i="4"/>
  <c r="I38" i="2"/>
  <c r="I40" i="2" s="1"/>
  <c r="B4" i="3"/>
  <c r="N4" i="2"/>
  <c r="O4" i="2" s="1"/>
  <c r="M5" i="2"/>
  <c r="N5" i="2" s="1"/>
  <c r="O5" i="2" s="1"/>
  <c r="B7" i="2"/>
  <c r="L6" i="2"/>
  <c r="M6" i="2" s="1"/>
  <c r="B32" i="10" l="1"/>
  <c r="L31" i="10"/>
  <c r="M30" i="10"/>
  <c r="N30" i="10" s="1"/>
  <c r="O30" i="10" s="1"/>
  <c r="B7" i="3"/>
  <c r="N6" i="9"/>
  <c r="O6" i="9" s="1"/>
  <c r="N7" i="9"/>
  <c r="O7" i="9" s="1"/>
  <c r="B9" i="9"/>
  <c r="L8" i="9"/>
  <c r="M8" i="9" s="1"/>
  <c r="B9" i="8"/>
  <c r="L8" i="8"/>
  <c r="M7" i="8"/>
  <c r="N6" i="8"/>
  <c r="M6" i="4"/>
  <c r="L7" i="4"/>
  <c r="L7" i="2"/>
  <c r="M7" i="2" s="1"/>
  <c r="B8" i="2"/>
  <c r="N6" i="2"/>
  <c r="O6" i="2" s="1"/>
  <c r="M31" i="10" l="1"/>
  <c r="N31" i="10" s="1"/>
  <c r="O31" i="10" s="1"/>
  <c r="B33" i="10"/>
  <c r="L32" i="10"/>
  <c r="M32" i="10" s="1"/>
  <c r="N32" i="10" s="1"/>
  <c r="O32" i="10" s="1"/>
  <c r="K8" i="8"/>
  <c r="K7" i="8"/>
  <c r="K6" i="8"/>
  <c r="K5" i="8"/>
  <c r="K4" i="8"/>
  <c r="K3" i="8"/>
  <c r="K5" i="9"/>
  <c r="K15" i="10"/>
  <c r="K31" i="10"/>
  <c r="K4" i="10"/>
  <c r="K6" i="2"/>
  <c r="K4" i="4"/>
  <c r="K16" i="10"/>
  <c r="K21" i="10"/>
  <c r="K4" i="9"/>
  <c r="K10" i="10"/>
  <c r="K4" i="2"/>
  <c r="K5" i="4"/>
  <c r="K6" i="4"/>
  <c r="K6" i="9"/>
  <c r="K5" i="10"/>
  <c r="K19" i="10"/>
  <c r="K3" i="10"/>
  <c r="K20" i="10"/>
  <c r="K9" i="10"/>
  <c r="K25" i="10"/>
  <c r="K26" i="10"/>
  <c r="K18" i="10"/>
  <c r="K7" i="2"/>
  <c r="K3" i="2"/>
  <c r="K7" i="4"/>
  <c r="K7" i="9"/>
  <c r="K7" i="10"/>
  <c r="K23" i="10"/>
  <c r="K8" i="10"/>
  <c r="K24" i="10"/>
  <c r="K33" i="10"/>
  <c r="K13" i="10"/>
  <c r="K29" i="10"/>
  <c r="K14" i="10"/>
  <c r="K22" i="10"/>
  <c r="K5" i="2"/>
  <c r="K3" i="4"/>
  <c r="K8" i="9"/>
  <c r="K3" i="9"/>
  <c r="K11" i="10"/>
  <c r="K27" i="10"/>
  <c r="K12" i="10"/>
  <c r="K28" i="10"/>
  <c r="K32" i="10"/>
  <c r="K17" i="10"/>
  <c r="K6" i="10"/>
  <c r="K30" i="10"/>
  <c r="N8" i="9"/>
  <c r="O8" i="9" s="1"/>
  <c r="K9" i="9"/>
  <c r="B10" i="9"/>
  <c r="L9" i="9"/>
  <c r="M8" i="8"/>
  <c r="N8" i="8" s="1"/>
  <c r="N7" i="8"/>
  <c r="O7" i="8" s="1"/>
  <c r="O6" i="8"/>
  <c r="K9" i="8"/>
  <c r="B10" i="8"/>
  <c r="K10" i="8" s="1"/>
  <c r="L9" i="8"/>
  <c r="M9" i="8" s="1"/>
  <c r="N9" i="8" s="1"/>
  <c r="M7" i="4"/>
  <c r="N7" i="4" s="1"/>
  <c r="O7" i="4" s="1"/>
  <c r="K8" i="4"/>
  <c r="L8" i="4"/>
  <c r="N6" i="4"/>
  <c r="B9" i="2"/>
  <c r="L8" i="2"/>
  <c r="M8" i="2" s="1"/>
  <c r="K8" i="2"/>
  <c r="N7" i="2"/>
  <c r="B34" i="10" l="1"/>
  <c r="L33" i="10"/>
  <c r="B11" i="9"/>
  <c r="L10" i="9"/>
  <c r="K10" i="9"/>
  <c r="M9" i="9"/>
  <c r="O8" i="8"/>
  <c r="B11" i="8"/>
  <c r="K11" i="8" s="1"/>
  <c r="L10" i="8"/>
  <c r="O9" i="8"/>
  <c r="M8" i="4"/>
  <c r="N8" i="4" s="1"/>
  <c r="K9" i="4"/>
  <c r="L9" i="4"/>
  <c r="O6" i="4"/>
  <c r="N8" i="2"/>
  <c r="O8" i="2" s="1"/>
  <c r="O7" i="2"/>
  <c r="B10" i="2"/>
  <c r="L9" i="2"/>
  <c r="M9" i="2" s="1"/>
  <c r="K9" i="2"/>
  <c r="M33" i="10" l="1"/>
  <c r="N33" i="10" s="1"/>
  <c r="O33" i="10" s="1"/>
  <c r="L34" i="10"/>
  <c r="B35" i="10"/>
  <c r="K34" i="10"/>
  <c r="M10" i="9"/>
  <c r="B12" i="9"/>
  <c r="L11" i="9"/>
  <c r="M11" i="9" s="1"/>
  <c r="K11" i="9"/>
  <c r="N9" i="9"/>
  <c r="O9" i="9" s="1"/>
  <c r="M10" i="8"/>
  <c r="N10" i="8" s="1"/>
  <c r="O10" i="8" s="1"/>
  <c r="B12" i="8"/>
  <c r="K12" i="8" s="1"/>
  <c r="L11" i="8"/>
  <c r="M9" i="4"/>
  <c r="N9" i="4" s="1"/>
  <c r="O9" i="4" s="1"/>
  <c r="O8" i="4"/>
  <c r="L10" i="4"/>
  <c r="M10" i="4" s="1"/>
  <c r="K10" i="4"/>
  <c r="N9" i="2"/>
  <c r="O9" i="2" s="1"/>
  <c r="B11" i="2"/>
  <c r="L10" i="2"/>
  <c r="M10" i="2" s="1"/>
  <c r="K10" i="2"/>
  <c r="L35" i="10" l="1"/>
  <c r="M35" i="10" s="1"/>
  <c r="K35" i="10"/>
  <c r="B36" i="10"/>
  <c r="M34" i="10"/>
  <c r="N34" i="10" s="1"/>
  <c r="O34" i="10" s="1"/>
  <c r="N10" i="9"/>
  <c r="O10" i="9" s="1"/>
  <c r="N11" i="9"/>
  <c r="O11" i="9" s="1"/>
  <c r="B13" i="9"/>
  <c r="L12" i="9"/>
  <c r="K12" i="9"/>
  <c r="B13" i="8"/>
  <c r="K13" i="8" s="1"/>
  <c r="L12" i="8"/>
  <c r="M12" i="8" s="1"/>
  <c r="M11" i="8"/>
  <c r="N11" i="8" s="1"/>
  <c r="N10" i="4"/>
  <c r="O10" i="4" s="1"/>
  <c r="L11" i="4"/>
  <c r="M11" i="4" s="1"/>
  <c r="N11" i="4" s="1"/>
  <c r="K11" i="4"/>
  <c r="N10" i="2"/>
  <c r="O10" i="2" s="1"/>
  <c r="K11" i="2"/>
  <c r="L11" i="2"/>
  <c r="M11" i="2" s="1"/>
  <c r="N11" i="2" s="1"/>
  <c r="B12" i="2"/>
  <c r="N35" i="10" l="1"/>
  <c r="O35" i="10" s="1"/>
  <c r="L36" i="10"/>
  <c r="M36" i="10" s="1"/>
  <c r="N36" i="10" s="1"/>
  <c r="K36" i="10"/>
  <c r="B37" i="10"/>
  <c r="M12" i="9"/>
  <c r="N12" i="9" s="1"/>
  <c r="O12" i="9" s="1"/>
  <c r="K13" i="9"/>
  <c r="B14" i="9"/>
  <c r="L13" i="9"/>
  <c r="N12" i="8"/>
  <c r="O12" i="8" s="1"/>
  <c r="B14" i="8"/>
  <c r="K14" i="8" s="1"/>
  <c r="L13" i="8"/>
  <c r="O11" i="8"/>
  <c r="O11" i="4"/>
  <c r="K12" i="4"/>
  <c r="L12" i="4"/>
  <c r="M12" i="4" s="1"/>
  <c r="N12" i="4" s="1"/>
  <c r="B13" i="2"/>
  <c r="L12" i="2"/>
  <c r="K12" i="2"/>
  <c r="O11" i="2"/>
  <c r="O36" i="10" l="1"/>
  <c r="K37" i="10"/>
  <c r="K38" i="10" s="1"/>
  <c r="O1" i="10" s="1"/>
  <c r="L37" i="10"/>
  <c r="M13" i="9"/>
  <c r="B15" i="9"/>
  <c r="L14" i="9"/>
  <c r="M14" i="9" s="1"/>
  <c r="K14" i="9"/>
  <c r="M13" i="8"/>
  <c r="B15" i="8"/>
  <c r="K15" i="8" s="1"/>
  <c r="L14" i="8"/>
  <c r="M14" i="8" s="1"/>
  <c r="L13" i="4"/>
  <c r="K13" i="4"/>
  <c r="O12" i="4"/>
  <c r="B14" i="2"/>
  <c r="L13" i="2"/>
  <c r="K13" i="2"/>
  <c r="M12" i="2"/>
  <c r="N12" i="2" s="1"/>
  <c r="L38" i="10" l="1"/>
  <c r="L40" i="10" s="1"/>
  <c r="M37" i="10"/>
  <c r="N14" i="9"/>
  <c r="O14" i="9" s="1"/>
  <c r="N13" i="9"/>
  <c r="O13" i="9" s="1"/>
  <c r="B16" i="9"/>
  <c r="L15" i="9"/>
  <c r="M15" i="9" s="1"/>
  <c r="K15" i="9"/>
  <c r="N13" i="8"/>
  <c r="O13" i="8" s="1"/>
  <c r="N14" i="8"/>
  <c r="O14" i="8" s="1"/>
  <c r="B16" i="8"/>
  <c r="K16" i="8" s="1"/>
  <c r="L15" i="8"/>
  <c r="M15" i="8" s="1"/>
  <c r="N15" i="8" s="1"/>
  <c r="M13" i="4"/>
  <c r="N13" i="4" s="1"/>
  <c r="L14" i="4"/>
  <c r="M14" i="4" s="1"/>
  <c r="K14" i="4"/>
  <c r="B15" i="2"/>
  <c r="L14" i="2"/>
  <c r="M14" i="2" s="1"/>
  <c r="K14" i="2"/>
  <c r="M13" i="2"/>
  <c r="O12" i="2"/>
  <c r="N37" i="10" l="1"/>
  <c r="N38" i="10" s="1"/>
  <c r="D1" i="10" s="1"/>
  <c r="M38" i="10"/>
  <c r="N15" i="9"/>
  <c r="O15" i="9" s="1"/>
  <c r="B17" i="9"/>
  <c r="L16" i="9"/>
  <c r="M16" i="9" s="1"/>
  <c r="K16" i="9"/>
  <c r="O15" i="8"/>
  <c r="B17" i="8"/>
  <c r="K17" i="8" s="1"/>
  <c r="L16" i="8"/>
  <c r="M16" i="8" s="1"/>
  <c r="N14" i="4"/>
  <c r="O14" i="4" s="1"/>
  <c r="L15" i="4"/>
  <c r="M15" i="4" s="1"/>
  <c r="K15" i="4"/>
  <c r="O13" i="4"/>
  <c r="N13" i="2"/>
  <c r="O13" i="2" s="1"/>
  <c r="N14" i="2"/>
  <c r="O14" i="2" s="1"/>
  <c r="K15" i="2"/>
  <c r="L15" i="2"/>
  <c r="B16" i="2"/>
  <c r="O37" i="10" l="1"/>
  <c r="O38" i="10" s="1"/>
  <c r="N16" i="9"/>
  <c r="O16" i="9" s="1"/>
  <c r="K17" i="9"/>
  <c r="L17" i="9"/>
  <c r="B18" i="9"/>
  <c r="N16" i="8"/>
  <c r="O16" i="8" s="1"/>
  <c r="B18" i="8"/>
  <c r="K18" i="8" s="1"/>
  <c r="L17" i="8"/>
  <c r="M17" i="8" s="1"/>
  <c r="N15" i="4"/>
  <c r="O15" i="4" s="1"/>
  <c r="K16" i="4"/>
  <c r="L16" i="4"/>
  <c r="M16" i="4" s="1"/>
  <c r="B17" i="2"/>
  <c r="L16" i="2"/>
  <c r="M16" i="2" s="1"/>
  <c r="N16" i="2" s="1"/>
  <c r="K16" i="2"/>
  <c r="M15" i="2"/>
  <c r="N15" i="2" s="1"/>
  <c r="O15" i="2" s="1"/>
  <c r="G1" i="10" l="1"/>
  <c r="M40" i="10"/>
  <c r="M17" i="9"/>
  <c r="B19" i="9"/>
  <c r="L18" i="9"/>
  <c r="M18" i="9" s="1"/>
  <c r="K18" i="9"/>
  <c r="N17" i="8"/>
  <c r="O17" i="8" s="1"/>
  <c r="B19" i="8"/>
  <c r="K19" i="8" s="1"/>
  <c r="L18" i="8"/>
  <c r="N16" i="4"/>
  <c r="O16" i="4" s="1"/>
  <c r="K17" i="4"/>
  <c r="L17" i="4"/>
  <c r="O16" i="2"/>
  <c r="B18" i="2"/>
  <c r="L17" i="2"/>
  <c r="K17" i="2"/>
  <c r="N17" i="9" l="1"/>
  <c r="O17" i="9" s="1"/>
  <c r="N18" i="9"/>
  <c r="O18" i="9" s="1"/>
  <c r="B20" i="9"/>
  <c r="L19" i="9"/>
  <c r="M19" i="9" s="1"/>
  <c r="K19" i="9"/>
  <c r="M18" i="8"/>
  <c r="N18" i="8" s="1"/>
  <c r="O18" i="8" s="1"/>
  <c r="B20" i="8"/>
  <c r="K20" i="8" s="1"/>
  <c r="L19" i="8"/>
  <c r="M17" i="4"/>
  <c r="L18" i="4"/>
  <c r="M18" i="4" s="1"/>
  <c r="N18" i="4" s="1"/>
  <c r="K18" i="4"/>
  <c r="B19" i="2"/>
  <c r="L18" i="2"/>
  <c r="K18" i="2"/>
  <c r="M17" i="2"/>
  <c r="N19" i="9" l="1"/>
  <c r="O19" i="9" s="1"/>
  <c r="B21" i="9"/>
  <c r="L20" i="9"/>
  <c r="M20" i="9" s="1"/>
  <c r="K20" i="9"/>
  <c r="B21" i="8"/>
  <c r="K21" i="8" s="1"/>
  <c r="L20" i="8"/>
  <c r="M20" i="8" s="1"/>
  <c r="M19" i="8"/>
  <c r="L19" i="4"/>
  <c r="M19" i="4" s="1"/>
  <c r="K19" i="4"/>
  <c r="O18" i="4"/>
  <c r="N17" i="4"/>
  <c r="O17" i="4" s="1"/>
  <c r="N17" i="2"/>
  <c r="O17" i="2" s="1"/>
  <c r="M18" i="2"/>
  <c r="N18" i="2" s="1"/>
  <c r="K19" i="2"/>
  <c r="B20" i="2"/>
  <c r="L19" i="2"/>
  <c r="N20" i="9" l="1"/>
  <c r="O20" i="9" s="1"/>
  <c r="K21" i="9"/>
  <c r="L21" i="9"/>
  <c r="B22" i="9"/>
  <c r="N20" i="8"/>
  <c r="O20" i="8" s="1"/>
  <c r="B22" i="8"/>
  <c r="K22" i="8" s="1"/>
  <c r="L21" i="8"/>
  <c r="N19" i="8"/>
  <c r="O19" i="8" s="1"/>
  <c r="N19" i="4"/>
  <c r="O19" i="4" s="1"/>
  <c r="K20" i="4"/>
  <c r="L20" i="4"/>
  <c r="M20" i="4" s="1"/>
  <c r="B21" i="2"/>
  <c r="L20" i="2"/>
  <c r="M20" i="2" s="1"/>
  <c r="N20" i="2" s="1"/>
  <c r="K20" i="2"/>
  <c r="M19" i="2"/>
  <c r="N19" i="2" s="1"/>
  <c r="O19" i="2" s="1"/>
  <c r="O18" i="2"/>
  <c r="B23" i="9" l="1"/>
  <c r="L22" i="9"/>
  <c r="M22" i="9" s="1"/>
  <c r="K22" i="9"/>
  <c r="M21" i="9"/>
  <c r="N21" i="9" s="1"/>
  <c r="M21" i="8"/>
  <c r="B23" i="8"/>
  <c r="K23" i="8" s="1"/>
  <c r="L22" i="8"/>
  <c r="N20" i="4"/>
  <c r="O20" i="4" s="1"/>
  <c r="K21" i="4"/>
  <c r="L21" i="4"/>
  <c r="M21" i="4" s="1"/>
  <c r="O20" i="2"/>
  <c r="B22" i="2"/>
  <c r="L21" i="2"/>
  <c r="K21" i="2"/>
  <c r="N22" i="9" l="1"/>
  <c r="O22" i="9" s="1"/>
  <c r="O21" i="9"/>
  <c r="B24" i="9"/>
  <c r="L23" i="9"/>
  <c r="K23" i="9"/>
  <c r="M22" i="8"/>
  <c r="B24" i="8"/>
  <c r="K24" i="8" s="1"/>
  <c r="L23" i="8"/>
  <c r="M23" i="8" s="1"/>
  <c r="N23" i="8" s="1"/>
  <c r="N21" i="8"/>
  <c r="O21" i="8" s="1"/>
  <c r="N21" i="4"/>
  <c r="O21" i="4" s="1"/>
  <c r="L22" i="4"/>
  <c r="K22" i="4"/>
  <c r="M21" i="2"/>
  <c r="N21" i="2" s="1"/>
  <c r="O21" i="2" s="1"/>
  <c r="B23" i="2"/>
  <c r="L22" i="2"/>
  <c r="M22" i="2" s="1"/>
  <c r="N22" i="2" s="1"/>
  <c r="O22" i="2" s="1"/>
  <c r="K22" i="2"/>
  <c r="B25" i="9" l="1"/>
  <c r="L24" i="9"/>
  <c r="M24" i="9" s="1"/>
  <c r="K24" i="9"/>
  <c r="M23" i="9"/>
  <c r="N22" i="8"/>
  <c r="O22" i="8" s="1"/>
  <c r="O23" i="8"/>
  <c r="B25" i="8"/>
  <c r="K25" i="8" s="1"/>
  <c r="L24" i="8"/>
  <c r="L23" i="4"/>
  <c r="M23" i="4" s="1"/>
  <c r="K23" i="4"/>
  <c r="M22" i="4"/>
  <c r="K23" i="2"/>
  <c r="B24" i="2"/>
  <c r="L23" i="2"/>
  <c r="N24" i="9" l="1"/>
  <c r="O24" i="9" s="1"/>
  <c r="K25" i="9"/>
  <c r="B26" i="9"/>
  <c r="L25" i="9"/>
  <c r="N23" i="9"/>
  <c r="O23" i="9" s="1"/>
  <c r="M24" i="8"/>
  <c r="N24" i="8" s="1"/>
  <c r="O24" i="8" s="1"/>
  <c r="B26" i="8"/>
  <c r="K26" i="8" s="1"/>
  <c r="L25" i="8"/>
  <c r="M25" i="8" s="1"/>
  <c r="N22" i="4"/>
  <c r="O22" i="4" s="1"/>
  <c r="N23" i="4"/>
  <c r="O23" i="4" s="1"/>
  <c r="K24" i="4"/>
  <c r="L24" i="4"/>
  <c r="M24" i="4" s="1"/>
  <c r="K24" i="2"/>
  <c r="B25" i="2"/>
  <c r="L24" i="2"/>
  <c r="M24" i="2" s="1"/>
  <c r="M23" i="2"/>
  <c r="M25" i="9" l="1"/>
  <c r="B27" i="9"/>
  <c r="L26" i="9"/>
  <c r="K26" i="9"/>
  <c r="N25" i="8"/>
  <c r="O25" i="8" s="1"/>
  <c r="B27" i="8"/>
  <c r="K27" i="8" s="1"/>
  <c r="L26" i="8"/>
  <c r="N24" i="4"/>
  <c r="O24" i="4" s="1"/>
  <c r="K25" i="4"/>
  <c r="L25" i="4"/>
  <c r="B26" i="2"/>
  <c r="L25" i="2"/>
  <c r="K25" i="2"/>
  <c r="N24" i="2"/>
  <c r="O24" i="2" s="1"/>
  <c r="N23" i="2"/>
  <c r="O23" i="2" s="1"/>
  <c r="M26" i="9" l="1"/>
  <c r="N26" i="9" s="1"/>
  <c r="B28" i="9"/>
  <c r="L27" i="9"/>
  <c r="M27" i="9" s="1"/>
  <c r="N27" i="9" s="1"/>
  <c r="O27" i="9" s="1"/>
  <c r="K27" i="9"/>
  <c r="N25" i="9"/>
  <c r="O25" i="9" s="1"/>
  <c r="M26" i="8"/>
  <c r="N26" i="8" s="1"/>
  <c r="B28" i="8"/>
  <c r="K28" i="8" s="1"/>
  <c r="L27" i="8"/>
  <c r="M25" i="4"/>
  <c r="L26" i="4"/>
  <c r="M26" i="4" s="1"/>
  <c r="K26" i="4"/>
  <c r="B27" i="2"/>
  <c r="L26" i="2"/>
  <c r="M26" i="2" s="1"/>
  <c r="K26" i="2"/>
  <c r="M25" i="2"/>
  <c r="N25" i="2" s="1"/>
  <c r="O25" i="2" s="1"/>
  <c r="O26" i="9" l="1"/>
  <c r="B29" i="9"/>
  <c r="L28" i="9"/>
  <c r="M28" i="9" s="1"/>
  <c r="N28" i="9" s="1"/>
  <c r="K28" i="9"/>
  <c r="O26" i="8"/>
  <c r="B29" i="8"/>
  <c r="K29" i="8" s="1"/>
  <c r="L28" i="8"/>
  <c r="M28" i="8" s="1"/>
  <c r="M27" i="8"/>
  <c r="N26" i="4"/>
  <c r="O26" i="4" s="1"/>
  <c r="L27" i="4"/>
  <c r="M27" i="4" s="1"/>
  <c r="N27" i="4" s="1"/>
  <c r="K27" i="4"/>
  <c r="N25" i="4"/>
  <c r="O25" i="4" s="1"/>
  <c r="N26" i="2"/>
  <c r="O26" i="2" s="1"/>
  <c r="K27" i="2"/>
  <c r="B28" i="2"/>
  <c r="L27" i="2"/>
  <c r="M27" i="2" s="1"/>
  <c r="O28" i="9" l="1"/>
  <c r="K29" i="9"/>
  <c r="B30" i="9"/>
  <c r="L29" i="9"/>
  <c r="M29" i="9" s="1"/>
  <c r="N28" i="8"/>
  <c r="O28" i="8" s="1"/>
  <c r="B30" i="8"/>
  <c r="K30" i="8" s="1"/>
  <c r="L29" i="8"/>
  <c r="N27" i="8"/>
  <c r="O27" i="8" s="1"/>
  <c r="O27" i="4"/>
  <c r="K28" i="4"/>
  <c r="L28" i="4"/>
  <c r="M28" i="4" s="1"/>
  <c r="N27" i="2"/>
  <c r="O27" i="2" s="1"/>
  <c r="K28" i="2"/>
  <c r="B29" i="2"/>
  <c r="L28" i="2"/>
  <c r="M28" i="2" s="1"/>
  <c r="N29" i="9" l="1"/>
  <c r="O29" i="9" s="1"/>
  <c r="K30" i="9"/>
  <c r="B31" i="9"/>
  <c r="L30" i="9"/>
  <c r="B31" i="8"/>
  <c r="K31" i="8" s="1"/>
  <c r="L30" i="8"/>
  <c r="M29" i="8"/>
  <c r="K29" i="4"/>
  <c r="L29" i="4"/>
  <c r="M29" i="4" s="1"/>
  <c r="N28" i="4"/>
  <c r="O28" i="4" s="1"/>
  <c r="B30" i="2"/>
  <c r="L29" i="2"/>
  <c r="K29" i="2"/>
  <c r="N28" i="2"/>
  <c r="O28" i="2" s="1"/>
  <c r="M30" i="9" l="1"/>
  <c r="N30" i="9" s="1"/>
  <c r="B32" i="9"/>
  <c r="L31" i="9"/>
  <c r="M31" i="9" s="1"/>
  <c r="K31" i="9"/>
  <c r="M30" i="8"/>
  <c r="N30" i="8" s="1"/>
  <c r="O30" i="8" s="1"/>
  <c r="B32" i="8"/>
  <c r="K32" i="8" s="1"/>
  <c r="L31" i="8"/>
  <c r="N29" i="8"/>
  <c r="O29" i="8" s="1"/>
  <c r="N29" i="4"/>
  <c r="O29" i="4" s="1"/>
  <c r="L30" i="4"/>
  <c r="M30" i="4" s="1"/>
  <c r="K30" i="4"/>
  <c r="M29" i="2"/>
  <c r="B31" i="2"/>
  <c r="L30" i="2"/>
  <c r="K30" i="2"/>
  <c r="N31" i="9" l="1"/>
  <c r="O31" i="9" s="1"/>
  <c r="O30" i="9"/>
  <c r="B33" i="9"/>
  <c r="L32" i="9"/>
  <c r="M32" i="9" s="1"/>
  <c r="K32" i="9"/>
  <c r="B33" i="8"/>
  <c r="K33" i="8" s="1"/>
  <c r="L32" i="8"/>
  <c r="M32" i="8" s="1"/>
  <c r="M31" i="8"/>
  <c r="N30" i="4"/>
  <c r="O30" i="4" s="1"/>
  <c r="L31" i="4"/>
  <c r="K31" i="4"/>
  <c r="M30" i="2"/>
  <c r="N30" i="2" s="1"/>
  <c r="O30" i="2" s="1"/>
  <c r="N29" i="2"/>
  <c r="O29" i="2" s="1"/>
  <c r="K31" i="2"/>
  <c r="B32" i="2"/>
  <c r="L31" i="2"/>
  <c r="M31" i="2" s="1"/>
  <c r="N32" i="9" l="1"/>
  <c r="O32" i="9" s="1"/>
  <c r="K33" i="9"/>
  <c r="B34" i="9"/>
  <c r="L33" i="9"/>
  <c r="N31" i="8"/>
  <c r="O31" i="8" s="1"/>
  <c r="N32" i="8"/>
  <c r="O32" i="8" s="1"/>
  <c r="B34" i="8"/>
  <c r="K34" i="8" s="1"/>
  <c r="L33" i="8"/>
  <c r="M31" i="4"/>
  <c r="N31" i="4" s="1"/>
  <c r="O31" i="4" s="1"/>
  <c r="K32" i="4"/>
  <c r="L32" i="4"/>
  <c r="N31" i="2"/>
  <c r="O31" i="2" s="1"/>
  <c r="B33" i="2"/>
  <c r="L32" i="2"/>
  <c r="M32" i="2" s="1"/>
  <c r="K32" i="2"/>
  <c r="B35" i="9" l="1"/>
  <c r="L34" i="9"/>
  <c r="M34" i="9" s="1"/>
  <c r="K34" i="9"/>
  <c r="M33" i="9"/>
  <c r="N33" i="9" s="1"/>
  <c r="O33" i="9" s="1"/>
  <c r="B35" i="8"/>
  <c r="K35" i="8" s="1"/>
  <c r="L34" i="8"/>
  <c r="M34" i="8" s="1"/>
  <c r="N34" i="8" s="1"/>
  <c r="M33" i="8"/>
  <c r="N33" i="8" s="1"/>
  <c r="O33" i="8" s="1"/>
  <c r="K33" i="4"/>
  <c r="L33" i="4"/>
  <c r="M33" i="4" s="1"/>
  <c r="M32" i="4"/>
  <c r="N32" i="4" s="1"/>
  <c r="N32" i="2"/>
  <c r="O32" i="2" s="1"/>
  <c r="B34" i="2"/>
  <c r="L33" i="2"/>
  <c r="M33" i="2" s="1"/>
  <c r="N33" i="2" s="1"/>
  <c r="K33" i="2"/>
  <c r="N34" i="9" l="1"/>
  <c r="O34" i="9" s="1"/>
  <c r="B36" i="9"/>
  <c r="L35" i="9"/>
  <c r="M35" i="9" s="1"/>
  <c r="N35" i="9" s="1"/>
  <c r="K35" i="9"/>
  <c r="B36" i="8"/>
  <c r="K36" i="8" s="1"/>
  <c r="L35" i="8"/>
  <c r="M35" i="8" s="1"/>
  <c r="O34" i="8"/>
  <c r="L34" i="4"/>
  <c r="K34" i="4"/>
  <c r="N33" i="4"/>
  <c r="O33" i="4" s="1"/>
  <c r="O32" i="4"/>
  <c r="B35" i="2"/>
  <c r="L34" i="2"/>
  <c r="M34" i="2" s="1"/>
  <c r="K34" i="2"/>
  <c r="O33" i="2"/>
  <c r="B37" i="9" l="1"/>
  <c r="L36" i="9"/>
  <c r="M36" i="9" s="1"/>
  <c r="K36" i="9"/>
  <c r="O35" i="9"/>
  <c r="N35" i="8"/>
  <c r="O35" i="8" s="1"/>
  <c r="B37" i="8"/>
  <c r="K37" i="8" s="1"/>
  <c r="K38" i="8" s="1"/>
  <c r="L36" i="8"/>
  <c r="M36" i="8" s="1"/>
  <c r="M34" i="4"/>
  <c r="N34" i="4" s="1"/>
  <c r="O34" i="4" s="1"/>
  <c r="L35" i="4"/>
  <c r="M35" i="4" s="1"/>
  <c r="K35" i="4"/>
  <c r="N34" i="2"/>
  <c r="O34" i="2" s="1"/>
  <c r="K35" i="2"/>
  <c r="B36" i="2"/>
  <c r="L35" i="2"/>
  <c r="N36" i="9" l="1"/>
  <c r="O36" i="9" s="1"/>
  <c r="K37" i="9"/>
  <c r="L37" i="9"/>
  <c r="L38" i="9" s="1"/>
  <c r="L40" i="9" s="1"/>
  <c r="N36" i="8"/>
  <c r="O36" i="8" s="1"/>
  <c r="O1" i="8"/>
  <c r="L37" i="8"/>
  <c r="L38" i="8" s="1"/>
  <c r="L40" i="8" s="1"/>
  <c r="N35" i="4"/>
  <c r="O35" i="4" s="1"/>
  <c r="K36" i="4"/>
  <c r="L36" i="4"/>
  <c r="K36" i="2"/>
  <c r="B37" i="2"/>
  <c r="L36" i="2"/>
  <c r="M35" i="2"/>
  <c r="N35" i="2" s="1"/>
  <c r="K38" i="9" l="1"/>
  <c r="O1" i="9" s="1"/>
  <c r="M37" i="9"/>
  <c r="M38" i="9" s="1"/>
  <c r="M37" i="8"/>
  <c r="M38" i="8" s="1"/>
  <c r="L37" i="4"/>
  <c r="L38" i="4" s="1"/>
  <c r="L40" i="4" s="1"/>
  <c r="K37" i="4"/>
  <c r="M36" i="4"/>
  <c r="N36" i="4" s="1"/>
  <c r="M36" i="2"/>
  <c r="N36" i="2" s="1"/>
  <c r="O36" i="2" s="1"/>
  <c r="L37" i="2"/>
  <c r="L38" i="2" s="1"/>
  <c r="L40" i="2" s="1"/>
  <c r="K37" i="2"/>
  <c r="O35" i="2"/>
  <c r="K38" i="2" l="1"/>
  <c r="O1" i="2" s="1"/>
  <c r="K38" i="4"/>
  <c r="O1" i="4" s="1"/>
  <c r="N37" i="9"/>
  <c r="N38" i="9" s="1"/>
  <c r="D1" i="9" s="1"/>
  <c r="N37" i="8"/>
  <c r="O36" i="4"/>
  <c r="M37" i="4"/>
  <c r="M38" i="4" s="1"/>
  <c r="M37" i="2"/>
  <c r="O37" i="9" l="1"/>
  <c r="O38" i="9" s="1"/>
  <c r="G1" i="9" s="1"/>
  <c r="N38" i="8"/>
  <c r="D1" i="8" s="1"/>
  <c r="O37" i="8"/>
  <c r="O38" i="8" s="1"/>
  <c r="G1" i="8" s="1"/>
  <c r="N37" i="4"/>
  <c r="N38" i="4" s="1"/>
  <c r="D1" i="4" s="1"/>
  <c r="M38" i="2"/>
  <c r="N37" i="2"/>
  <c r="N38" i="2" s="1"/>
  <c r="D1" i="2" s="1"/>
  <c r="M40" i="9" l="1"/>
  <c r="M40" i="8"/>
  <c r="O37" i="4"/>
  <c r="O38" i="4" s="1"/>
  <c r="G1" i="4" s="1"/>
  <c r="O37" i="2"/>
  <c r="O38" i="2" s="1"/>
  <c r="G1" i="2" s="1"/>
  <c r="M40" i="4" l="1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  <comment ref="D58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58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PCSE1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sharedStrings.xml><?xml version="1.0" encoding="utf-8"?>
<sst xmlns="http://schemas.openxmlformats.org/spreadsheetml/2006/main" count="226" uniqueCount="67">
  <si>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</si>
  <si>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</si>
  <si>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</si>
  <si>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</si>
  <si>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</si>
  <si>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</si>
  <si>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</si>
  <si>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</si>
  <si>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</si>
  <si>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</si>
  <si>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</si>
  <si>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</si>
  <si>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</si>
  <si>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</si>
  <si>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</si>
  <si>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</si>
  <si>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</si>
  <si>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</si>
  <si>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</si>
  <si>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</si>
  <si>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</si>
  <si>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</si>
  <si>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</si>
  <si>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</si>
  <si>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</si>
  <si>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</si>
  <si>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</si>
  <si>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</si>
  <si>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</si>
  <si>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</si>
  <si>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</si>
  <si>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</si>
  <si>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</si>
  <si>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</si>
  <si>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</si>
  <si>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</si>
  <si>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</si>
  <si>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</si>
  <si>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</si>
  <si>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</si>
  <si>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</si>
  <si>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</si>
  <si>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</si>
  <si>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</si>
  <si>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</si>
  <si>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</si>
  <si>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</si>
  <si>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</si>
  <si>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</si>
  <si>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</si>
  <si>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</si>
  <si>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</si>
  <si>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</si>
  <si>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</si>
  <si>
    <t>15,16</t>
  </si>
  <si>
    <t xml:space="preserve">     Relevé d'heures modifiées vu et approuvé par Mr</t>
  </si>
  <si>
    <t xml:space="preserve">le: </t>
  </si>
  <si>
    <t>Dont 
0 à 35</t>
  </si>
  <si>
    <t>Dont 
35 à 43</t>
  </si>
  <si>
    <t>Dont 
&gt;43</t>
  </si>
  <si>
    <t xml:space="preserve">Le ____\____\____                                    </t>
  </si>
  <si>
    <t xml:space="preserve">en accord avec le relevé d'heures modifiées, pour ____H ____Min  pour cette semaine:
                                                                                   </t>
  </si>
  <si>
    <t>DANIEL</t>
  </si>
  <si>
    <t>AYMERIC</t>
  </si>
  <si>
    <t>BRICE</t>
  </si>
  <si>
    <t>THIERRY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</si>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</sst>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[$-F400]h:mm:ss\ AM/PM"/>
    <numFmt numFmtId="171" formatCode="0.0"/>
  </numFmts>
  <fonts count="3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  <font>
      <b/>
      <sz val="8"/>
      <color rgb="FF0070C0"/>
      <name val="Arial"/>
      <family val="2"/>
    </font>
    <font>
      <b/>
      <sz val="12"/>
      <name val="Arial"/>
      <family val="2"/>
    </font>
    <font>
      <b/>
      <sz val="18"/>
      <color theme="1"/>
      <name val="Calibri"/>
      <family val="2"/>
    </font>
    <font>
      <b/>
      <sz val="16"/>
      <color theme="1" tint="0.14999847407452621"/>
      <name val="Calibri"/>
      <family val="2"/>
    </font>
    <font>
      <b/>
      <sz val="48"/>
      <color theme="1"/>
      <name val="Calibri"/>
      <family val="2"/>
    </font>
    <font>
      <b/>
      <i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</fills>
  <borders count="106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 style="hair">
        <color theme="4"/>
      </left>
      <right style="thick">
        <color theme="1"/>
      </right>
      <top/>
      <bottom style="thick">
        <color theme="1"/>
      </bottom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theme="1"/>
      </bottom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/>
      <right style="double">
        <color theme="1"/>
      </right>
      <top/>
      <bottom style="double">
        <color theme="1"/>
      </bottom>
      <diagonal/>
    </border>
    <border>
      <left style="thick">
        <color auto="1"/>
      </left>
      <right style="hair">
        <color theme="4"/>
      </right>
      <top style="hair">
        <color theme="4"/>
      </top>
      <bottom style="thick">
        <color auto="1"/>
      </bottom>
      <diagonal/>
    </border>
    <border>
      <left/>
      <right style="double">
        <color theme="1"/>
      </right>
      <top style="hair">
        <color auto="1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double">
        <color theme="1"/>
      </top>
      <bottom style="hair">
        <color theme="4"/>
      </bottom>
      <diagonal/>
    </border>
  </borders>
  <cellStyleXfs count="13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3" fillId="0" borderId="0"/>
    <xf numFmtId="0" fontId="3" fillId="5" borderId="0" applyNumberFormat="0" applyBorder="0" applyAlignment="0" applyProtection="0"/>
    <xf numFmtId="0" fontId="3" fillId="0" borderId="0"/>
    <xf numFmtId="0" fontId="3" fillId="0" borderId="0"/>
    <xf numFmtId="44" fontId="22" fillId="0" borderId="0" applyFont="0" applyFill="0" applyBorder="0" applyAlignment="0" applyProtection="0"/>
  </cellStyleXfs>
  <cellXfs count="266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14" fontId="5" fillId="4" borderId="1" xfId="4" applyNumberFormat="1" applyFill="1" applyBorder="1" applyAlignment="1" applyProtection="1">
      <alignment horizontal="center" vertical="center"/>
      <protection locked="0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0" fontId="17" fillId="4" borderId="67" xfId="4" applyFont="1" applyFill="1" applyBorder="1" applyAlignment="1" applyProtection="1">
      <alignment horizontal="center" vertical="center" wrapText="1"/>
      <protection hidden="1"/>
    </xf>
    <xf numFmtId="0" fontId="17" fillId="4" borderId="71" xfId="4" applyFont="1" applyFill="1" applyBorder="1" applyAlignment="1" applyProtection="1">
      <alignment horizontal="center" vertical="center" wrapText="1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3" xfId="4" applyFont="1" applyFill="1" applyBorder="1" applyAlignment="1" applyProtection="1">
      <alignment horizontal="center" vertical="center" wrapText="1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70" xfId="4" applyNumberFormat="1" applyFont="1" applyFill="1" applyBorder="1" applyAlignment="1" applyProtection="1">
      <alignment horizontal="center" vertical="center"/>
      <protection hidden="1"/>
    </xf>
    <xf numFmtId="166" fontId="18" fillId="8" borderId="64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72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6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76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83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80" xfId="4" applyNumberFormat="1" applyFont="1" applyFill="1" applyBorder="1" applyAlignment="1" applyProtection="1">
      <alignment horizontal="center" vertical="center"/>
      <protection hidden="1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18" fillId="8" borderId="82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4" fontId="4" fillId="4" borderId="1" xfId="4" applyNumberFormat="1" applyFont="1" applyFill="1" applyBorder="1" applyAlignment="1" applyProtection="1">
      <alignment horizontal="center" vertical="center"/>
      <protection locked="0"/>
    </xf>
    <xf numFmtId="0" fontId="3" fillId="0" borderId="0" xfId="8"/>
    <xf numFmtId="0" fontId="3" fillId="10" borderId="84" xfId="8" applyFill="1" applyBorder="1" applyAlignment="1">
      <alignment vertical="center" wrapText="1"/>
    </xf>
    <xf numFmtId="0" fontId="3" fillId="10" borderId="84" xfId="8" applyFill="1" applyBorder="1" applyAlignment="1">
      <alignment horizontal="center" vertical="center" wrapText="1"/>
    </xf>
    <xf numFmtId="6" fontId="3" fillId="10" borderId="84" xfId="8" applyNumberFormat="1" applyFill="1" applyBorder="1" applyAlignment="1">
      <alignment horizontal="center" vertical="center" wrapText="1"/>
    </xf>
    <xf numFmtId="0" fontId="28" fillId="12" borderId="84" xfId="8" applyFont="1" applyFill="1" applyBorder="1" applyAlignment="1">
      <alignment vertical="center" wrapText="1"/>
    </xf>
    <xf numFmtId="0" fontId="28" fillId="11" borderId="84" xfId="8" applyFont="1" applyFill="1" applyBorder="1" applyAlignment="1">
      <alignment vertical="center" wrapText="1"/>
    </xf>
    <xf numFmtId="0" fontId="28" fillId="13" borderId="84" xfId="8" applyFont="1" applyFill="1" applyBorder="1" applyAlignment="1">
      <alignment vertical="center" wrapText="1"/>
    </xf>
    <xf numFmtId="0" fontId="18" fillId="10" borderId="84" xfId="8" applyFont="1" applyFill="1" applyBorder="1" applyAlignment="1">
      <alignment vertical="top" wrapText="1"/>
    </xf>
    <xf numFmtId="0" fontId="3" fillId="10" borderId="84" xfId="8" applyFill="1" applyBorder="1" applyAlignment="1">
      <alignment horizontal="center" vertical="top" wrapText="1"/>
    </xf>
    <xf numFmtId="2" fontId="3" fillId="10" borderId="84" xfId="8" applyNumberFormat="1" applyFill="1" applyBorder="1" applyAlignment="1">
      <alignment horizontal="center" vertical="center" wrapText="1"/>
    </xf>
    <xf numFmtId="0" fontId="18" fillId="10" borderId="84" xfId="8" applyFont="1" applyFill="1" applyBorder="1" applyAlignment="1">
      <alignment horizontal="center" vertical="top" wrapText="1"/>
    </xf>
    <xf numFmtId="0" fontId="7" fillId="0" borderId="87" xfId="1" applyBorder="1" applyAlignment="1" applyProtection="1">
      <alignment horizontal="center" vertical="center"/>
      <protection hidden="1"/>
    </xf>
    <xf numFmtId="0" fontId="7" fillId="0" borderId="88" xfId="1" applyBorder="1" applyAlignment="1" applyProtection="1">
      <alignment horizontal="center" vertical="center"/>
      <protection hidden="1"/>
    </xf>
    <xf numFmtId="0" fontId="7" fillId="0" borderId="88" xfId="1" applyFill="1" applyBorder="1" applyAlignment="1" applyProtection="1">
      <alignment horizontal="center" vertical="center"/>
      <protection hidden="1"/>
    </xf>
    <xf numFmtId="0" fontId="7" fillId="0" borderId="77" xfId="1" applyFill="1" applyBorder="1" applyAlignment="1" applyProtection="1">
      <alignment horizontal="center" vertical="center"/>
      <protection hidden="1"/>
    </xf>
    <xf numFmtId="0" fontId="7" fillId="0" borderId="77" xfId="1" applyBorder="1" applyAlignment="1" applyProtection="1">
      <alignment horizontal="center" vertical="center"/>
      <protection hidden="1"/>
    </xf>
    <xf numFmtId="0" fontId="7" fillId="0" borderId="89" xfId="1" applyBorder="1" applyAlignment="1" applyProtection="1">
      <alignment horizontal="center" vertical="center"/>
      <protection hidden="1"/>
    </xf>
    <xf numFmtId="0" fontId="29" fillId="0" borderId="0" xfId="0" applyFont="1"/>
    <xf numFmtId="0" fontId="3" fillId="10" borderId="84" xfId="8" applyNumberFormat="1" applyFill="1" applyBorder="1" applyAlignment="1">
      <alignment horizontal="center" vertical="center" wrapText="1"/>
    </xf>
    <xf numFmtId="0" fontId="0" fillId="0" borderId="0" xfId="0" applyNumberFormat="1"/>
    <xf numFmtId="0" fontId="28" fillId="14" borderId="84" xfId="8" applyFont="1" applyFill="1" applyBorder="1" applyAlignment="1">
      <alignment vertical="center" wrapText="1"/>
    </xf>
    <xf numFmtId="167" fontId="18" fillId="15" borderId="10" xfId="4" applyNumberFormat="1" applyFont="1" applyFill="1" applyBorder="1" applyAlignment="1" applyProtection="1">
      <alignment horizontal="center" vertical="center" wrapText="1"/>
      <protection hidden="1"/>
    </xf>
    <xf numFmtId="167" fontId="30" fillId="15" borderId="90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0" fontId="3" fillId="16" borderId="84" xfId="8" applyFill="1" applyBorder="1" applyAlignment="1">
      <alignment horizontal="center" vertical="center" wrapText="1"/>
    </xf>
    <xf numFmtId="6" fontId="25" fillId="16" borderId="84" xfId="8" applyNumberFormat="1" applyFont="1" applyFill="1" applyBorder="1" applyAlignment="1">
      <alignment vertical="center" wrapText="1"/>
    </xf>
    <xf numFmtId="164" fontId="2" fillId="8" borderId="2" xfId="4" applyNumberFormat="1" applyFont="1" applyFill="1" applyBorder="1" applyAlignment="1" applyProtection="1">
      <alignment horizontal="center" vertical="center"/>
      <protection hidden="1"/>
    </xf>
    <xf numFmtId="0" fontId="2" fillId="8" borderId="34" xfId="4" applyNumberFormat="1" applyFont="1" applyFill="1" applyBorder="1" applyAlignment="1" applyProtection="1">
      <alignment horizontal="center" vertical="center"/>
      <protection locked="0"/>
    </xf>
    <xf numFmtId="165" fontId="2" fillId="8" borderId="25" xfId="9" applyNumberFormat="1" applyFont="1" applyFill="1" applyBorder="1" applyAlignment="1" applyProtection="1">
      <alignment horizontal="center" vertical="center"/>
      <protection locked="0"/>
    </xf>
    <xf numFmtId="165" fontId="2" fillId="8" borderId="3" xfId="9" applyNumberFormat="1" applyFont="1" applyFill="1" applyBorder="1" applyAlignment="1" applyProtection="1">
      <alignment horizontal="center" vertical="center"/>
      <protection locked="0"/>
    </xf>
    <xf numFmtId="165" fontId="2" fillId="8" borderId="19" xfId="9" applyNumberFormat="1" applyFont="1" applyFill="1" applyBorder="1" applyAlignment="1" applyProtection="1">
      <alignment horizontal="center" vertical="center"/>
      <protection locked="0"/>
    </xf>
    <xf numFmtId="166" fontId="2" fillId="8" borderId="70" xfId="4" applyNumberFormat="1" applyFont="1" applyFill="1" applyBorder="1" applyAlignment="1" applyProtection="1">
      <alignment horizontal="center" vertical="center"/>
      <protection hidden="1"/>
    </xf>
    <xf numFmtId="166" fontId="2" fillId="8" borderId="68" xfId="4" applyNumberFormat="1" applyFont="1" applyFill="1" applyBorder="1" applyAlignment="1" applyProtection="1">
      <alignment horizontal="center" vertical="center"/>
      <protection hidden="1"/>
    </xf>
    <xf numFmtId="166" fontId="2" fillId="8" borderId="65" xfId="4" applyNumberFormat="1" applyFont="1" applyFill="1" applyBorder="1" applyAlignment="1" applyProtection="1">
      <alignment horizontal="center" vertical="center"/>
      <protection hidden="1"/>
    </xf>
    <xf numFmtId="166" fontId="2" fillId="8" borderId="72" xfId="4" applyNumberFormat="1" applyFont="1" applyFill="1" applyBorder="1" applyAlignment="1" applyProtection="1">
      <alignment horizontal="center" vertical="center"/>
      <protection hidden="1"/>
    </xf>
    <xf numFmtId="164" fontId="2" fillId="8" borderId="4" xfId="4" applyNumberFormat="1" applyFont="1" applyFill="1" applyBorder="1" applyAlignment="1" applyProtection="1">
      <alignment horizontal="center" vertical="center"/>
      <protection hidden="1"/>
    </xf>
    <xf numFmtId="0" fontId="2" fillId="8" borderId="29" xfId="4" applyNumberFormat="1" applyFont="1" applyFill="1" applyBorder="1" applyAlignment="1" applyProtection="1">
      <alignment horizontal="center" vertical="center"/>
      <protection locked="0"/>
    </xf>
    <xf numFmtId="166" fontId="2" fillId="8" borderId="64" xfId="4" applyNumberFormat="1" applyFont="1" applyFill="1" applyBorder="1" applyAlignment="1" applyProtection="1">
      <alignment horizontal="center" vertical="center"/>
      <protection hidden="1"/>
    </xf>
    <xf numFmtId="166" fontId="2" fillId="8" borderId="69" xfId="4" applyNumberFormat="1" applyFont="1" applyFill="1" applyBorder="1" applyAlignment="1" applyProtection="1">
      <alignment horizontal="center" vertical="center"/>
      <protection hidden="1"/>
    </xf>
    <xf numFmtId="166" fontId="2" fillId="8" borderId="66" xfId="4" applyNumberFormat="1" applyFont="1" applyFill="1" applyBorder="1" applyAlignment="1" applyProtection="1">
      <alignment horizontal="center" vertical="center"/>
      <protection hidden="1"/>
    </xf>
    <xf numFmtId="0" fontId="2" fillId="8" borderId="30" xfId="4" applyNumberFormat="1" applyFont="1" applyFill="1" applyBorder="1" applyAlignment="1" applyProtection="1">
      <alignment horizontal="center" vertical="center"/>
      <protection locked="0"/>
    </xf>
    <xf numFmtId="166" fontId="2" fillId="8" borderId="74" xfId="4" applyNumberFormat="1" applyFont="1" applyFill="1" applyBorder="1" applyAlignment="1" applyProtection="1">
      <alignment horizontal="center" vertical="center"/>
      <protection hidden="1"/>
    </xf>
    <xf numFmtId="166" fontId="2" fillId="8" borderId="75" xfId="4" applyNumberFormat="1" applyFont="1" applyFill="1" applyBorder="1" applyAlignment="1" applyProtection="1">
      <alignment horizontal="center" vertical="center"/>
      <protection hidden="1"/>
    </xf>
    <xf numFmtId="166" fontId="2" fillId="8" borderId="76" xfId="4" applyNumberFormat="1" applyFont="1" applyFill="1" applyBorder="1" applyAlignment="1" applyProtection="1">
      <alignment horizontal="center" vertical="center"/>
      <protection hidden="1"/>
    </xf>
    <xf numFmtId="166" fontId="2" fillId="8" borderId="77" xfId="4" applyNumberFormat="1" applyFont="1" applyFill="1" applyBorder="1" applyAlignment="1" applyProtection="1">
      <alignment horizontal="center" vertical="center"/>
      <protection hidden="1"/>
    </xf>
    <xf numFmtId="164" fontId="2" fillId="8" borderId="41" xfId="4" applyNumberFormat="1" applyFont="1" applyFill="1" applyBorder="1" applyAlignment="1" applyProtection="1">
      <alignment horizontal="center" vertical="center"/>
      <protection hidden="1"/>
    </xf>
    <xf numFmtId="0" fontId="2" fillId="8" borderId="31" xfId="4" applyNumberFormat="1" applyFont="1" applyFill="1" applyBorder="1" applyAlignment="1" applyProtection="1">
      <alignment horizontal="center" vertical="center"/>
      <protection locked="0"/>
    </xf>
    <xf numFmtId="165" fontId="2" fillId="8" borderId="28" xfId="4" applyNumberFormat="1" applyFont="1" applyFill="1" applyBorder="1" applyAlignment="1" applyProtection="1">
      <alignment horizontal="center" vertical="center"/>
      <protection locked="0"/>
    </xf>
    <xf numFmtId="165" fontId="2" fillId="8" borderId="23" xfId="4" applyNumberFormat="1" applyFont="1" applyFill="1" applyBorder="1" applyAlignment="1" applyProtection="1">
      <alignment horizontal="center" vertical="center"/>
      <protection locked="0"/>
    </xf>
    <xf numFmtId="165" fontId="2" fillId="8" borderId="26" xfId="9" applyNumberFormat="1" applyFont="1" applyFill="1" applyBorder="1" applyAlignment="1" applyProtection="1">
      <alignment horizontal="center" vertical="center"/>
      <protection locked="0"/>
    </xf>
    <xf numFmtId="165" fontId="2" fillId="8" borderId="5" xfId="9" applyNumberFormat="1" applyFont="1" applyFill="1" applyBorder="1" applyAlignment="1" applyProtection="1">
      <alignment horizontal="center" vertical="center"/>
      <protection locked="0"/>
    </xf>
    <xf numFmtId="165" fontId="2" fillId="8" borderId="21" xfId="9" applyNumberFormat="1" applyFont="1" applyFill="1" applyBorder="1" applyAlignment="1" applyProtection="1">
      <alignment horizontal="center" vertical="center"/>
      <protection locked="0"/>
    </xf>
    <xf numFmtId="165" fontId="2" fillId="8" borderId="27" xfId="9" applyNumberFormat="1" applyFont="1" applyFill="1" applyBorder="1" applyAlignment="1" applyProtection="1">
      <alignment horizontal="center" vertical="center"/>
      <protection locked="0"/>
    </xf>
    <xf numFmtId="165" fontId="2" fillId="8" borderId="6" xfId="9" applyNumberFormat="1" applyFont="1" applyFill="1" applyBorder="1" applyAlignment="1" applyProtection="1">
      <alignment horizontal="center" vertical="center"/>
      <protection locked="0"/>
    </xf>
    <xf numFmtId="165" fontId="2" fillId="8" borderId="22" xfId="9" applyNumberFormat="1" applyFont="1" applyFill="1" applyBorder="1" applyAlignment="1" applyProtection="1">
      <alignment horizontal="center" vertical="center"/>
      <protection locked="0"/>
    </xf>
    <xf numFmtId="165" fontId="2" fillId="8" borderId="28" xfId="9" applyNumberFormat="1" applyFont="1" applyFill="1" applyBorder="1" applyAlignment="1" applyProtection="1">
      <alignment horizontal="center" vertical="center"/>
      <protection locked="0"/>
    </xf>
    <xf numFmtId="165" fontId="2" fillId="8" borderId="23" xfId="9" applyNumberFormat="1" applyFont="1" applyFill="1" applyBorder="1" applyAlignment="1" applyProtection="1">
      <alignment horizontal="center" vertical="center"/>
      <protection locked="0"/>
    </xf>
    <xf numFmtId="165" fontId="2" fillId="8" borderId="24" xfId="9" applyNumberFormat="1" applyFont="1" applyFill="1" applyBorder="1" applyAlignment="1" applyProtection="1">
      <alignment horizontal="center" vertical="center"/>
      <protection locked="0"/>
    </xf>
    <xf numFmtId="0" fontId="2" fillId="8" borderId="44" xfId="4" applyNumberFormat="1" applyFont="1" applyFill="1" applyBorder="1" applyAlignment="1" applyProtection="1">
      <alignment horizontal="center" vertical="center"/>
      <protection locked="0"/>
    </xf>
    <xf numFmtId="165" fontId="2" fillId="8" borderId="32" xfId="9" applyNumberFormat="1" applyFont="1" applyFill="1" applyBorder="1" applyAlignment="1" applyProtection="1">
      <alignment horizontal="center" vertical="center"/>
      <protection locked="0"/>
    </xf>
    <xf numFmtId="165" fontId="2" fillId="8" borderId="18" xfId="9" applyNumberFormat="1" applyFont="1" applyFill="1" applyBorder="1" applyAlignment="1" applyProtection="1">
      <alignment horizontal="center" vertical="center"/>
      <protection locked="0"/>
    </xf>
    <xf numFmtId="165" fontId="2" fillId="8" borderId="45" xfId="9" applyNumberFormat="1" applyFont="1" applyFill="1" applyBorder="1" applyAlignment="1" applyProtection="1">
      <alignment horizontal="center" vertical="center"/>
      <protection locked="0"/>
    </xf>
    <xf numFmtId="165" fontId="2" fillId="8" borderId="27" xfId="4" applyNumberFormat="1" applyFont="1" applyFill="1" applyBorder="1" applyAlignment="1" applyProtection="1">
      <alignment horizontal="center" vertical="center"/>
      <protection locked="0"/>
    </xf>
    <xf numFmtId="165" fontId="2" fillId="8" borderId="6" xfId="4" applyNumberFormat="1" applyFont="1" applyFill="1" applyBorder="1" applyAlignment="1" applyProtection="1">
      <alignment horizontal="center" vertical="center"/>
      <protection locked="0"/>
    </xf>
    <xf numFmtId="165" fontId="2" fillId="8" borderId="22" xfId="4" applyNumberFormat="1" applyFont="1" applyFill="1" applyBorder="1" applyAlignment="1" applyProtection="1">
      <alignment horizontal="center" vertical="center"/>
      <protection locked="0"/>
    </xf>
    <xf numFmtId="165" fontId="2" fillId="8" borderId="24" xfId="4" applyNumberFormat="1" applyFont="1" applyFill="1" applyBorder="1" applyAlignment="1" applyProtection="1">
      <alignment horizontal="center" vertical="center"/>
      <protection locked="0"/>
    </xf>
    <xf numFmtId="165" fontId="2" fillId="8" borderId="32" xfId="4" applyNumberFormat="1" applyFont="1" applyFill="1" applyBorder="1" applyAlignment="1" applyProtection="1">
      <alignment horizontal="center" vertical="center"/>
      <protection locked="0"/>
    </xf>
    <xf numFmtId="165" fontId="2" fillId="8" borderId="18" xfId="4" applyNumberFormat="1" applyFont="1" applyFill="1" applyBorder="1" applyAlignment="1" applyProtection="1">
      <alignment horizontal="center" vertical="center"/>
      <protection locked="0"/>
    </xf>
    <xf numFmtId="165" fontId="2" fillId="8" borderId="45" xfId="4" applyNumberFormat="1" applyFont="1" applyFill="1" applyBorder="1" applyAlignment="1" applyProtection="1">
      <alignment horizontal="center" vertical="center"/>
      <protection locked="0"/>
    </xf>
    <xf numFmtId="164" fontId="2" fillId="8" borderId="52" xfId="4" applyNumberFormat="1" applyFont="1" applyFill="1" applyBorder="1" applyAlignment="1" applyProtection="1">
      <alignment horizontal="center" vertical="center"/>
      <protection hidden="1"/>
    </xf>
    <xf numFmtId="0" fontId="30" fillId="0" borderId="0" xfId="1" applyFont="1" applyAlignment="1" applyProtection="1">
      <alignment horizontal="center" vertical="center"/>
      <protection hidden="1"/>
    </xf>
    <xf numFmtId="14" fontId="18" fillId="4" borderId="1" xfId="4" applyNumberFormat="1" applyFont="1" applyFill="1" applyBorder="1" applyAlignment="1" applyProtection="1">
      <alignment horizontal="center" vertical="center"/>
      <protection locked="0"/>
    </xf>
    <xf numFmtId="0" fontId="30" fillId="0" borderId="87" xfId="1" applyFont="1" applyBorder="1" applyAlignment="1" applyProtection="1">
      <alignment horizontal="center" vertical="center"/>
      <protection hidden="1"/>
    </xf>
    <xf numFmtId="0" fontId="31" fillId="0" borderId="14" xfId="1" applyFont="1" applyBorder="1" applyAlignment="1" applyProtection="1">
      <alignment horizontal="right"/>
      <protection hidden="1"/>
    </xf>
    <xf numFmtId="20" fontId="31" fillId="2" borderId="15" xfId="1" applyNumberFormat="1" applyFont="1" applyFill="1" applyBorder="1" applyAlignment="1" applyProtection="1">
      <alignment horizontal="center" vertical="center"/>
      <protection locked="0"/>
    </xf>
    <xf numFmtId="0" fontId="31" fillId="0" borderId="0" xfId="1" applyFont="1" applyBorder="1" applyAlignment="1" applyProtection="1">
      <alignment horizontal="right"/>
      <protection hidden="1"/>
    </xf>
    <xf numFmtId="20" fontId="31" fillId="2" borderId="16" xfId="1" applyNumberFormat="1" applyFont="1" applyFill="1" applyBorder="1" applyAlignment="1" applyProtection="1">
      <alignment horizontal="center" vertical="center"/>
      <protection locked="0"/>
    </xf>
    <xf numFmtId="167" fontId="31" fillId="2" borderId="16" xfId="1" applyNumberFormat="1" applyFont="1" applyFill="1" applyBorder="1" applyAlignment="1" applyProtection="1">
      <alignment horizontal="center" vertical="center"/>
      <protection locked="0"/>
    </xf>
    <xf numFmtId="0" fontId="31" fillId="0" borderId="13" xfId="1" applyFont="1" applyBorder="1" applyAlignment="1" applyProtection="1">
      <alignment horizontal="right"/>
      <protection hidden="1"/>
    </xf>
    <xf numFmtId="167" fontId="31" fillId="2" borderId="17" xfId="1" applyNumberFormat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right"/>
      <protection hidden="1"/>
    </xf>
    <xf numFmtId="0" fontId="18" fillId="4" borderId="0" xfId="4" applyFont="1" applyFill="1" applyAlignment="1" applyProtection="1">
      <alignment horizontal="center" vertical="center"/>
      <protection hidden="1"/>
    </xf>
    <xf numFmtId="0" fontId="18" fillId="5" borderId="8" xfId="4" applyFont="1" applyBorder="1" applyAlignment="1" applyProtection="1">
      <alignment horizontal="centerContinuous" vertical="center" wrapText="1"/>
      <protection hidden="1"/>
    </xf>
    <xf numFmtId="0" fontId="30" fillId="0" borderId="89" xfId="1" applyFont="1" applyBorder="1" applyAlignment="1" applyProtection="1">
      <alignment horizontal="center" vertical="center"/>
      <protection hidden="1"/>
    </xf>
    <xf numFmtId="0" fontId="30" fillId="4" borderId="0" xfId="1" applyFont="1" applyFill="1" applyAlignment="1" applyProtection="1">
      <alignment horizontal="center" vertical="center"/>
      <protection hidden="1"/>
    </xf>
    <xf numFmtId="0" fontId="30" fillId="7" borderId="0" xfId="1" applyFont="1" applyFill="1" applyAlignment="1" applyProtection="1">
      <alignment horizontal="center" vertical="center"/>
      <protection hidden="1"/>
    </xf>
    <xf numFmtId="170" fontId="30" fillId="0" borderId="0" xfId="1" applyNumberFormat="1" applyFont="1" applyAlignment="1" applyProtection="1">
      <alignment horizontal="center" vertical="center"/>
      <protection hidden="1"/>
    </xf>
    <xf numFmtId="0" fontId="32" fillId="7" borderId="0" xfId="1" applyFont="1" applyFill="1" applyAlignment="1" applyProtection="1">
      <alignment horizontal="center" vertical="center"/>
      <protection hidden="1"/>
    </xf>
    <xf numFmtId="0" fontId="30" fillId="3" borderId="0" xfId="1" applyFont="1" applyFill="1" applyAlignment="1" applyProtection="1">
      <alignment horizontal="center" vertical="center"/>
      <protection hidden="1"/>
    </xf>
    <xf numFmtId="166" fontId="2" fillId="8" borderId="78" xfId="4" applyNumberFormat="1" applyFont="1" applyFill="1" applyBorder="1" applyAlignment="1" applyProtection="1">
      <alignment horizontal="center" vertical="center"/>
      <protection hidden="1"/>
    </xf>
    <xf numFmtId="166" fontId="2" fillId="8" borderId="79" xfId="4" applyNumberFormat="1" applyFont="1" applyFill="1" applyBorder="1" applyAlignment="1" applyProtection="1">
      <alignment horizontal="center" vertical="center"/>
      <protection hidden="1"/>
    </xf>
    <xf numFmtId="166" fontId="2" fillId="8" borderId="80" xfId="4" applyNumberFormat="1" applyFont="1" applyFill="1" applyBorder="1" applyAlignment="1" applyProtection="1">
      <alignment horizontal="center" vertical="center"/>
      <protection hidden="1"/>
    </xf>
    <xf numFmtId="166" fontId="2" fillId="8" borderId="81" xfId="4" applyNumberFormat="1" applyFont="1" applyFill="1" applyBorder="1" applyAlignment="1" applyProtection="1">
      <alignment horizontal="center" vertical="center"/>
      <protection hidden="1"/>
    </xf>
    <xf numFmtId="166" fontId="2" fillId="8" borderId="82" xfId="4" applyNumberFormat="1" applyFont="1" applyFill="1" applyBorder="1" applyAlignment="1" applyProtection="1">
      <alignment horizontal="center" vertical="center"/>
      <protection hidden="1"/>
    </xf>
    <xf numFmtId="166" fontId="2" fillId="8" borderId="83" xfId="4" applyNumberFormat="1" applyFont="1" applyFill="1" applyBorder="1" applyAlignment="1" applyProtection="1">
      <alignment horizontal="center" vertical="center"/>
      <protection hidden="1"/>
    </xf>
    <xf numFmtId="165" fontId="2" fillId="8" borderId="20" xfId="9" applyNumberFormat="1" applyFont="1" applyFill="1" applyBorder="1" applyAlignment="1" applyProtection="1">
      <alignment horizontal="center" vertical="center"/>
      <protection locked="0"/>
    </xf>
    <xf numFmtId="165" fontId="2" fillId="8" borderId="42" xfId="9" applyNumberFormat="1" applyFont="1" applyFill="1" applyBorder="1" applyAlignment="1" applyProtection="1">
      <alignment horizontal="center" vertical="center"/>
      <protection locked="0"/>
    </xf>
    <xf numFmtId="165" fontId="2" fillId="8" borderId="40" xfId="9" applyNumberFormat="1" applyFont="1" applyFill="1" applyBorder="1" applyAlignment="1" applyProtection="1">
      <alignment horizontal="center" vertical="center"/>
      <protection locked="0"/>
    </xf>
    <xf numFmtId="171" fontId="3" fillId="10" borderId="84" xfId="8" applyNumberFormat="1" applyFill="1" applyBorder="1" applyAlignment="1">
      <alignment horizontal="center" vertical="center" wrapText="1"/>
    </xf>
    <xf numFmtId="171" fontId="3" fillId="10" borderId="0" xfId="8" applyNumberFormat="1" applyFill="1" applyAlignment="1">
      <alignment horizontal="center" vertical="center" wrapText="1"/>
    </xf>
    <xf numFmtId="0" fontId="1" fillId="10" borderId="84" xfId="8" applyFont="1" applyFill="1" applyBorder="1" applyAlignment="1">
      <alignment horizontal="center" vertical="center" wrapText="1"/>
    </xf>
    <xf numFmtId="165" fontId="1" fillId="8" borderId="27" xfId="9" applyNumberFormat="1" applyFont="1" applyFill="1" applyBorder="1" applyAlignment="1" applyProtection="1">
      <alignment horizontal="center" vertical="center"/>
      <protection locked="0"/>
    </xf>
    <xf numFmtId="0" fontId="7" fillId="0" borderId="0" xfId="1" applyAlignment="1" applyProtection="1">
      <alignment vertical="center"/>
      <protection hidden="1"/>
    </xf>
    <xf numFmtId="14" fontId="7" fillId="0" borderId="87" xfId="1" applyNumberFormat="1" applyBorder="1" applyAlignment="1" applyProtection="1">
      <alignment horizontal="center" vertical="center"/>
      <protection hidden="1"/>
    </xf>
    <xf numFmtId="17" fontId="7" fillId="0" borderId="87" xfId="1" applyNumberFormat="1" applyBorder="1" applyAlignment="1" applyProtection="1">
      <alignment horizontal="center" vertical="center"/>
      <protection hidden="1"/>
    </xf>
    <xf numFmtId="166" fontId="34" fillId="0" borderId="0" xfId="0" applyNumberFormat="1" applyFont="1"/>
    <xf numFmtId="0" fontId="7" fillId="0" borderId="100" xfId="1" applyFill="1" applyBorder="1" applyAlignment="1" applyProtection="1">
      <alignment horizontal="center" vertical="center"/>
      <protection hidden="1"/>
    </xf>
    <xf numFmtId="164" fontId="2" fillId="8" borderId="0" xfId="4" applyNumberFormat="1" applyFont="1" applyFill="1" applyBorder="1" applyAlignment="1" applyProtection="1">
      <alignment horizontal="center" vertical="center"/>
      <protection hidden="1"/>
    </xf>
    <xf numFmtId="0" fontId="2" fillId="8" borderId="0" xfId="4" applyNumberFormat="1" applyFont="1" applyFill="1" applyBorder="1" applyAlignment="1" applyProtection="1">
      <alignment horizontal="center" vertical="center"/>
      <protection locked="0"/>
    </xf>
    <xf numFmtId="165" fontId="2" fillId="8" borderId="0" xfId="9" applyNumberFormat="1" applyFont="1" applyFill="1" applyBorder="1" applyAlignment="1" applyProtection="1">
      <alignment horizontal="center" vertical="center"/>
      <protection locked="0"/>
    </xf>
    <xf numFmtId="166" fontId="2" fillId="8" borderId="0" xfId="4" applyNumberFormat="1" applyFont="1" applyFill="1" applyBorder="1" applyAlignment="1" applyProtection="1">
      <alignment horizontal="center" vertical="center"/>
      <protection hidden="1"/>
    </xf>
    <xf numFmtId="166" fontId="18" fillId="8" borderId="0" xfId="4" applyNumberFormat="1" applyFont="1" applyFill="1" applyBorder="1" applyAlignment="1" applyProtection="1">
      <alignment horizontal="center" vertical="center"/>
      <protection hidden="1"/>
    </xf>
    <xf numFmtId="0" fontId="7" fillId="0" borderId="0" xfId="1" applyFill="1" applyBorder="1" applyAlignment="1" applyProtection="1">
      <alignment horizontal="center" vertical="center"/>
      <protection hidden="1"/>
    </xf>
    <xf numFmtId="165" fontId="2" fillId="8" borderId="103" xfId="9" applyNumberFormat="1" applyFont="1" applyFill="1" applyBorder="1" applyAlignment="1" applyProtection="1">
      <alignment horizontal="center" vertical="center"/>
      <protection locked="0"/>
    </xf>
    <xf numFmtId="166" fontId="2" fillId="8" borderId="104" xfId="4" applyNumberFormat="1" applyFont="1" applyFill="1" applyBorder="1" applyAlignment="1" applyProtection="1">
      <alignment horizontal="center" vertical="center"/>
      <protection hidden="1"/>
    </xf>
    <xf numFmtId="165" fontId="2" fillId="8" borderId="105" xfId="9" applyNumberFormat="1" applyFont="1" applyFill="1" applyBorder="1" applyAlignment="1" applyProtection="1">
      <alignment horizontal="center" vertical="center"/>
      <protection locked="0"/>
    </xf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17" fontId="36" fillId="0" borderId="35" xfId="1" applyNumberFormat="1" applyFont="1" applyBorder="1" applyAlignment="1" applyProtection="1">
      <alignment horizontal="center" wrapText="1"/>
      <protection hidden="1"/>
    </xf>
    <xf numFmtId="17" fontId="36" fillId="0" borderId="33" xfId="1" applyNumberFormat="1" applyFont="1" applyBorder="1" applyAlignment="1" applyProtection="1">
      <alignment horizontal="center" wrapText="1"/>
      <protection hidden="1"/>
    </xf>
    <xf numFmtId="17" fontId="36" fillId="0" borderId="36" xfId="1" applyNumberFormat="1" applyFont="1" applyBorder="1" applyAlignment="1" applyProtection="1">
      <alignment horizontal="center" wrapText="1"/>
      <protection hidden="1"/>
    </xf>
    <xf numFmtId="17" fontId="36" fillId="0" borderId="101" xfId="1" applyNumberFormat="1" applyFont="1" applyBorder="1" applyAlignment="1" applyProtection="1">
      <alignment horizontal="left" vertical="top" wrapText="1"/>
      <protection hidden="1"/>
    </xf>
    <xf numFmtId="17" fontId="36" fillId="0" borderId="99" xfId="1" applyNumberFormat="1" applyFont="1" applyBorder="1" applyAlignment="1" applyProtection="1">
      <alignment horizontal="left" vertical="top" wrapText="1"/>
      <protection hidden="1"/>
    </xf>
    <xf numFmtId="17" fontId="36" fillId="0" borderId="102" xfId="1" applyNumberFormat="1" applyFont="1" applyBorder="1" applyAlignment="1" applyProtection="1">
      <alignment horizontal="left" vertical="top" wrapText="1"/>
      <protection hidden="1"/>
    </xf>
    <xf numFmtId="0" fontId="33" fillId="0" borderId="0" xfId="0" applyFont="1" applyAlignment="1">
      <alignment horizontal="right"/>
    </xf>
    <xf numFmtId="0" fontId="35" fillId="0" borderId="0" xfId="0" applyFont="1" applyAlignment="1">
      <alignment horizontal="center"/>
    </xf>
    <xf numFmtId="0" fontId="7" fillId="0" borderId="91" xfId="1" applyBorder="1" applyAlignment="1" applyProtection="1">
      <alignment horizontal="center" vertical="center"/>
      <protection hidden="1"/>
    </xf>
    <xf numFmtId="0" fontId="7" fillId="0" borderId="92" xfId="1" applyBorder="1" applyAlignment="1" applyProtection="1">
      <alignment horizontal="center" vertical="center"/>
      <protection hidden="1"/>
    </xf>
    <xf numFmtId="0" fontId="7" fillId="0" borderId="93" xfId="1" applyBorder="1" applyAlignment="1" applyProtection="1">
      <alignment horizontal="center" vertical="center"/>
      <protection hidden="1"/>
    </xf>
    <xf numFmtId="0" fontId="7" fillId="0" borderId="94" xfId="1" applyBorder="1" applyAlignment="1" applyProtection="1">
      <alignment horizontal="center" vertical="center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0" fontId="7" fillId="0" borderId="95" xfId="1" applyBorder="1" applyAlignment="1" applyProtection="1">
      <alignment horizontal="center" vertical="center"/>
      <protection hidden="1"/>
    </xf>
    <xf numFmtId="0" fontId="7" fillId="0" borderId="96" xfId="1" applyBorder="1" applyAlignment="1" applyProtection="1">
      <alignment horizontal="center" vertical="center"/>
      <protection hidden="1"/>
    </xf>
    <xf numFmtId="0" fontId="7" fillId="0" borderId="97" xfId="1" applyBorder="1" applyAlignment="1" applyProtection="1">
      <alignment horizontal="center" vertical="center"/>
      <protection hidden="1"/>
    </xf>
    <xf numFmtId="0" fontId="7" fillId="0" borderId="98" xfId="1" applyBorder="1" applyAlignment="1" applyProtection="1">
      <alignment horizontal="center" vertical="center"/>
      <protection hidden="1"/>
    </xf>
    <xf numFmtId="0" fontId="3" fillId="0" borderId="85" xfId="8" applyBorder="1" applyAlignment="1">
      <alignment horizontal="center" vertical="center" wrapText="1"/>
    </xf>
    <xf numFmtId="0" fontId="3" fillId="0" borderId="86" xfId="8" applyBorder="1" applyAlignment="1">
      <alignment horizontal="center" vertical="center" wrapText="1"/>
    </xf>
    <xf numFmtId="2" fontId="3" fillId="0" borderId="85" xfId="8" applyNumberFormat="1" applyBorder="1" applyAlignment="1">
      <alignment horizontal="center" vertical="center" wrapText="1"/>
    </xf>
    <xf numFmtId="2" fontId="3" fillId="0" borderId="86" xfId="8" applyNumberFormat="1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0" fontId="3" fillId="0" borderId="85" xfId="8" applyNumberFormat="1" applyBorder="1" applyAlignment="1">
      <alignment horizontal="center" vertical="center" wrapText="1"/>
    </xf>
    <xf numFmtId="0" fontId="3" fillId="0" borderId="86" xfId="8" applyNumberFormat="1" applyBorder="1" applyAlignment="1">
      <alignment horizontal="center" vertical="center" wrapText="1"/>
    </xf>
    <xf numFmtId="0" fontId="2" fillId="8" borderId="34" xfId="4" applyFont="1" applyFill="1" applyBorder="1" applyAlignment="1" applyProtection="1">
      <alignment horizontal="center" vertical="center"/>
      <protection locked="0"/>
    </xf>
    <xf numFmtId="0" fontId="2" fillId="8" borderId="29" xfId="4" applyFont="1" applyFill="1" applyBorder="1" applyAlignment="1" applyProtection="1">
      <alignment horizontal="center" vertical="center"/>
      <protection locked="0"/>
    </xf>
    <xf numFmtId="0" fontId="2" fillId="8" borderId="30" xfId="4" applyFont="1" applyFill="1" applyBorder="1" applyAlignment="1" applyProtection="1">
      <alignment horizontal="center" vertical="center"/>
      <protection locked="0"/>
    </xf>
    <xf numFmtId="0" fontId="2" fillId="8" borderId="31" xfId="4" applyFont="1" applyFill="1" applyBorder="1" applyAlignment="1" applyProtection="1">
      <alignment horizontal="center" vertical="center"/>
      <protection locked="0"/>
    </xf>
  </cellXfs>
  <cellStyles count="13">
    <cellStyle name="20 % - Accent1" xfId="4" builtinId="30"/>
    <cellStyle name="20 % - Accent1 2" xfId="9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138"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CC99FF"/>
      <color rgb="FFCC66FF"/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638175</xdr:colOff>
          <xdr:row>0</xdr:row>
          <xdr:rowOff>295275</xdr:rowOff>
        </xdr:from>
        <xdr:to>
          <xdr:col>17</xdr:col>
          <xdr:colOff>323850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466725</xdr:colOff>
      <xdr:row>13</xdr:row>
      <xdr:rowOff>180976</xdr:rowOff>
    </xdr:from>
    <xdr:to>
      <xdr:col>18</xdr:col>
      <xdr:colOff>676275</xdr:colOff>
      <xdr:row>37</xdr:row>
      <xdr:rowOff>123826</xdr:rowOff>
    </xdr:to>
    <xdr:sp macro="" textlink="">
      <xdr:nvSpPr>
        <xdr:cNvPr id="2" name="ZoneTexte 1"/>
        <xdr:cNvSpPr txBox="1"/>
      </xdr:nvSpPr>
      <xdr:spPr>
        <a:xfrm>
          <a:off x="7305675" y="4162426"/>
          <a:ext cx="9677400" cy="558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Richard, tout le monde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rester dans la lignée de ce que j'ai commencé a faire, il y a une condition primordiale: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-&gt; Est il possible qu'un bouton affiché sur la feuille "VARIABLES" dise: Lorsqu'on me clique dessus j'imprime la sélection "A56:P69" de toutes les feuilles du classeur sauf les feuilles "VARIABLES" et "Fériés; j'imprimerai en paysage avec mise à l'échelle</a:t>
          </a:r>
        </a:p>
        <a:p>
          <a:r>
            <a:rPr lang="fr-FR"/>
            <a:t>Si cette fonction est réalisable, les reports que j'ai fait a partir de la ligne 56 me conviennent.  </a:t>
          </a:r>
          <a:r>
            <a:rPr lang="fr-FR">
              <a:solidFill>
                <a:srgbClr val="FF0000"/>
              </a:solidFill>
            </a:rPr>
            <a:t>Fait</a:t>
          </a:r>
        </a:p>
        <a:p>
          <a:r>
            <a:rPr lang="fr-FR"/>
            <a:t>Je rencontre un souci quand aucune heure n'a été renseignée sur le tableau initial, ca reporte 00:00 au lieu de laisser vide (ex 8 et 9 juin). Du coup on a un " 22:00 " qui vient s'afficher dans la colonne J .</a:t>
          </a:r>
          <a:r>
            <a:rPr lang="fr-FR">
              <a:solidFill>
                <a:srgbClr val="FF0000"/>
              </a:solidFill>
            </a:rPr>
            <a:t>Fait</a:t>
          </a:r>
          <a:r>
            <a:rPr lang="fr-FR"/>
            <a:t/>
          </a:r>
          <a:br>
            <a:rPr lang="fr-FR"/>
          </a:br>
          <a:r>
            <a:rPr lang="fr-FR"/>
            <a:t>Dans un souci de clarté, il serait aussi préférable que les cellules L65 à O65 se situent en ligne 66 sous le tableau, que les cellules L59:o64 soit supprimées, et que la colonne P58 a P65 soit en L</a:t>
          </a:r>
          <a:br>
            <a:rPr lang="fr-FR"/>
          </a:br>
          <a:r>
            <a:rPr lang="fr-FR"/>
            <a:t>Si l'impression de selection n'est pas faisable, il faut que je trouve un autre moyen de centraliser un récap par salarié et par semaine....</a:t>
          </a:r>
        </a:p>
        <a:p>
          <a:r>
            <a:rPr lang="fr-FR"/>
            <a:t/>
          </a:r>
          <a:br>
            <a:rPr lang="fr-FR"/>
          </a:br>
          <a:r>
            <a:rPr lang="fr-FR"/>
            <a:t>Par rapport a mon bouton de remise à zero (qui n’apparaît pas dans cette version du fichier)</a:t>
          </a:r>
          <a:br>
            <a:rPr lang="fr-FR"/>
          </a:br>
          <a:r>
            <a:rPr lang="fr-FR"/>
            <a:t>Sub EFFACER()</a:t>
          </a:r>
          <a:br>
            <a:rPr lang="fr-FR"/>
          </a:br>
          <a:r>
            <a:rPr lang="fr-FR"/>
            <a:t>'</a:t>
          </a:r>
          <a:br>
            <a:rPr lang="fr-FR"/>
          </a:br>
          <a:r>
            <a:rPr lang="fr-FR"/>
            <a:t>' EFFACER Macro</a:t>
          </a:r>
          <a:br>
            <a:rPr lang="fr-FR"/>
          </a:br>
          <a:r>
            <a:rPr lang="fr-FR"/>
            <a:t>'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'</a:t>
          </a:r>
          <a:br>
            <a:rPr lang="fr-FR"/>
          </a:br>
          <a:r>
            <a:rPr lang="fr-FR"/>
            <a:t>Range("D3:G37").Select</a:t>
          </a:r>
          <a:br>
            <a:rPr lang="fr-FR"/>
          </a:br>
          <a:r>
            <a:rPr lang="fr-FR"/>
            <a:t>Selection.ClearContents </a:t>
          </a:r>
          <a:r>
            <a:rPr lang="fr-FR">
              <a:solidFill>
                <a:srgbClr val="FF0000"/>
              </a:solidFill>
            </a:rPr>
            <a:t>Fait</a:t>
          </a:r>
          <a:r>
            <a:rPr lang="fr-FR"/>
            <a:t/>
          </a:r>
          <a:br>
            <a:rPr lang="fr-FR"/>
          </a:br>
          <a:r>
            <a:rPr lang="fr-FR"/>
            <a:t>End Sub</a:t>
          </a:r>
        </a:p>
        <a:p>
          <a:r>
            <a:rPr lang="fr-FR"/>
            <a:t>Comment je peux faire pour que cette macro s'applique a toutes les feuilles d'un coup, sauf "VARIABLES" et "fériés" ?</a:t>
          </a:r>
        </a:p>
        <a:p>
          <a:r>
            <a:rPr lang="fr-FR"/>
            <a:t/>
          </a:r>
          <a:br>
            <a:rPr lang="fr-FR"/>
          </a:br>
          <a:r>
            <a:rPr lang="fr-FR"/>
            <a:t>Une autre idée:</a:t>
          </a:r>
          <a:br>
            <a:rPr lang="fr-FR"/>
          </a:br>
          <a:r>
            <a:rPr lang="fr-FR"/>
            <a:t>Mes salariés travaillant régulièrement par équipe de 2, j'imagine une possibilité de recopier les cellules des heures d'un salarié, sur la feuille de celui avec qui il a travaillé. Par exemple un bouton "recopier les heures sur" qui ouvre un menu déroulant avec la liste des feuilles" et hop ca copie colle les heures a l'identique </a:t>
          </a:r>
          <a:br>
            <a:rPr lang="fr-FR"/>
          </a:br>
          <a:r>
            <a:rPr lang="fr-FR"/>
            <a:t>( la je reve peut etre lol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n'est pas exhaustif, mais je ne veux pas surcharger de demandes et d'idées 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Merci,</a:t>
          </a:r>
          <a:br>
            <a:rPr lang="fr-FR"/>
          </a:br>
          <a:r>
            <a:rPr lang="fr-FR"/>
            <a:t>Jérôme</a:t>
          </a:r>
        </a:p>
        <a:p>
          <a:r>
            <a:rPr lang="fr-FR">
              <a:hlinkClick xmlns:r="http://schemas.openxmlformats.org/officeDocument/2006/relationships" r:id=""/>
            </a:rPr>
            <a:t>MODELE HEURES CASSIN.xlsm</a:t>
          </a:r>
          <a:r>
            <a:rPr lang="fr-FR"/>
            <a:t> (111.83 Kio) Pas encore téléchargé 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666750</xdr:colOff>
          <xdr:row>3</xdr:row>
          <xdr:rowOff>104775</xdr:rowOff>
        </xdr:from>
        <xdr:to>
          <xdr:col>17</xdr:col>
          <xdr:colOff>352425</xdr:colOff>
          <xdr:row>4</xdr:row>
          <xdr:rowOff>95250</xdr:rowOff>
        </xdr:to>
        <xdr:sp macro="" textlink="">
          <xdr:nvSpPr>
            <xdr:cNvPr id="18438" name="Bt2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666750</xdr:colOff>
          <xdr:row>5</xdr:row>
          <xdr:rowOff>9525</xdr:rowOff>
        </xdr:from>
        <xdr:to>
          <xdr:col>17</xdr:col>
          <xdr:colOff>352425</xdr:colOff>
          <xdr:row>6</xdr:row>
          <xdr:rowOff>0</xdr:rowOff>
        </xdr:to>
        <xdr:sp macro="" textlink="">
          <xdr:nvSpPr>
            <xdr:cNvPr id="18439" name="Bt3" hidden="1">
              <a:extLst>
                <a:ext uri="{63B3BB69-23CF-44E3-9099-C40C66FF867C}">
                  <a14:compatExt spid="_x0000_s18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676275</xdr:colOff>
          <xdr:row>6</xdr:row>
          <xdr:rowOff>238125</xdr:rowOff>
        </xdr:from>
        <xdr:to>
          <xdr:col>17</xdr:col>
          <xdr:colOff>361950</xdr:colOff>
          <xdr:row>7</xdr:row>
          <xdr:rowOff>228600</xdr:rowOff>
        </xdr:to>
        <xdr:sp macro="" textlink="">
          <xdr:nvSpPr>
            <xdr:cNvPr id="18441" name="Bt4" hidden="1">
              <a:extLst>
                <a:ext uri="{63B3BB69-23CF-44E3-9099-C40C66FF867C}">
                  <a14:compatExt spid="_x0000_s18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295275</xdr:colOff>
      <xdr:row>9</xdr:row>
      <xdr:rowOff>57149</xdr:rowOff>
    </xdr:from>
    <xdr:to>
      <xdr:col>17</xdr:col>
      <xdr:colOff>209550</xdr:colOff>
      <xdr:row>19</xdr:row>
      <xdr:rowOff>38100</xdr:rowOff>
    </xdr:to>
    <xdr:sp macro="" textlink="">
      <xdr:nvSpPr>
        <xdr:cNvPr id="3" name="ZoneTexte 2"/>
        <xdr:cNvSpPr txBox="1"/>
      </xdr:nvSpPr>
      <xdr:spPr>
        <a:xfrm>
          <a:off x="12792075" y="2743199"/>
          <a:ext cx="2962275" cy="3219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2060"/>
              </a:solidFill>
            </a:rPr>
            <a:t>Voilà Jérôme ,</a:t>
          </a:r>
        </a:p>
        <a:p>
          <a:r>
            <a:rPr lang="fr-FR" sz="1100" b="1">
              <a:solidFill>
                <a:srgbClr val="002060"/>
              </a:solidFill>
            </a:rPr>
            <a:t>tu as un bouton Choix des semaines, tu cliques sur le bouton tu choisis une semaine</a:t>
          </a:r>
          <a:r>
            <a:rPr lang="fr-FR" sz="1100" b="1" baseline="0">
              <a:solidFill>
                <a:srgbClr val="002060"/>
              </a:solidFill>
            </a:rPr>
            <a:t> et les tableaux  de chaque gars se rempli .</a:t>
          </a:r>
        </a:p>
        <a:p>
          <a:r>
            <a:rPr lang="fr-FR" sz="1100" b="1" baseline="0">
              <a:solidFill>
                <a:srgbClr val="002060"/>
              </a:solidFill>
            </a:rPr>
            <a:t>si tu cliques ensuite sur impression tu auras toutes tes feuilles qui sortiront enfin la plage que tu m'as donné, pour tous les gars</a:t>
          </a:r>
        </a:p>
        <a:p>
          <a:r>
            <a:rPr lang="fr-FR" sz="1100" b="1" baseline="0">
              <a:solidFill>
                <a:srgbClr val="002060"/>
              </a:solidFill>
            </a:rPr>
            <a:t> j'ai viré tes reports avec tes multiples formules  inutiles</a:t>
          </a:r>
        </a:p>
        <a:p>
          <a:r>
            <a:rPr lang="fr-FR" sz="1100" b="1" baseline="0">
              <a:solidFill>
                <a:srgbClr val="002060"/>
              </a:solidFill>
            </a:rPr>
            <a:t>Maintenant répond à mon dernier message STP</a:t>
          </a:r>
        </a:p>
        <a:p>
          <a:r>
            <a:rPr lang="fr-FR" sz="1100" b="1" baseline="0">
              <a:solidFill>
                <a:srgbClr val="002060"/>
              </a:solidFill>
            </a:rPr>
            <a:t>pour les dates  des semaines</a:t>
          </a:r>
        </a:p>
        <a:p>
          <a:r>
            <a:rPr lang="fr-FR" sz="1100" b="1" baseline="0">
              <a:solidFill>
                <a:srgbClr val="002060"/>
              </a:solidFill>
            </a:rPr>
            <a:t>Fais attention le bouton Effacer est opérationnel pour toutes les feuilles</a:t>
          </a:r>
        </a:p>
        <a:p>
          <a:r>
            <a:rPr lang="fr-FR" sz="1100" b="1" baseline="0">
              <a:solidFill>
                <a:srgbClr val="002060"/>
              </a:solidFill>
            </a:rPr>
            <a:t>a+</a:t>
          </a:r>
        </a:p>
        <a:p>
          <a:r>
            <a:rPr lang="fr-FR" sz="1100" b="1" baseline="0">
              <a:solidFill>
                <a:srgbClr val="002060"/>
              </a:solidFill>
            </a:rPr>
            <a:t>Papou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2.emf"/><Relationship Id="rId12" Type="http://schemas.openxmlformats.org/officeDocument/2006/relationships/comments" Target="../comments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U41"/>
  <sheetViews>
    <sheetView zoomScale="98" zoomScaleNormal="98"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I44" sqref="I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27" t="s">
        <v>31</v>
      </c>
      <c r="C1" s="28" t="s">
        <v>29</v>
      </c>
      <c r="D1" s="111">
        <f ca="1">N38/"1:"</f>
        <v>0</v>
      </c>
      <c r="E1" s="29"/>
      <c r="F1" s="28" t="s">
        <v>30</v>
      </c>
      <c r="G1" s="112">
        <f ca="1">O38/"1:"</f>
        <v>0</v>
      </c>
      <c r="H1" s="29"/>
      <c r="I1" s="30" t="s">
        <v>32</v>
      </c>
      <c r="J1" s="30"/>
      <c r="K1" s="113">
        <f>J38/"1:"</f>
        <v>0</v>
      </c>
      <c r="L1" s="29"/>
      <c r="M1" s="30" t="s">
        <v>33</v>
      </c>
      <c r="N1" s="31"/>
      <c r="O1" s="114">
        <f ca="1">K38/"1:"</f>
        <v>0</v>
      </c>
    </row>
    <row r="2" spans="1:21" ht="40.5" customHeight="1" thickTop="1" thickBot="1" x14ac:dyDescent="0.3">
      <c r="A2" s="115">
        <v>43617</v>
      </c>
      <c r="B2" s="39" t="s">
        <v>0</v>
      </c>
      <c r="C2" s="40" t="s">
        <v>1</v>
      </c>
      <c r="D2" s="41" t="s">
        <v>34</v>
      </c>
      <c r="E2" s="42" t="s">
        <v>35</v>
      </c>
      <c r="F2" s="42" t="s">
        <v>36</v>
      </c>
      <c r="G2" s="49" t="s">
        <v>37</v>
      </c>
      <c r="H2" s="50" t="s">
        <v>2</v>
      </c>
      <c r="I2" s="47" t="str">
        <f>"Dont
H Jour
("&amp;TEXT(HJ,"hh")&amp;" à "&amp;TEXT(HN,"hh")&amp;")"</f>
        <v>Dont
H Jour
(07 à 20)</v>
      </c>
      <c r="J2" s="43" t="str">
        <f>"Dont
H Nuit
("&amp;TEXT(HN,"hh")&amp;" à "&amp;TEXT(HJ,"hh")&amp;")"</f>
        <v>Dont
H Nuit
(20 à 07)</v>
      </c>
      <c r="K2" s="48" t="s">
        <v>3</v>
      </c>
      <c r="L2" s="46" t="s">
        <v>4</v>
      </c>
      <c r="M2" s="41" t="s">
        <v>5</v>
      </c>
      <c r="N2" s="42" t="s">
        <v>6</v>
      </c>
      <c r="O2" s="44" t="s">
        <v>7</v>
      </c>
      <c r="P2" s="44" t="s">
        <v>52</v>
      </c>
    </row>
    <row r="3" spans="1:21" ht="15.75" thickTop="1" x14ac:dyDescent="0.2">
      <c r="A3" s="236" t="str">
        <f ca="1">MID(CELL("filename",A1),FIND("]",CELL("filename",A1))+1,32)</f>
        <v>MODELE</v>
      </c>
      <c r="B3" s="3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00"/>
      <c r="D3" s="51"/>
      <c r="E3" s="52"/>
      <c r="F3" s="52"/>
      <c r="G3" s="53"/>
      <c r="H3" s="54">
        <f>MAX(MOD(($E3+$G3-$D3-$F3),1),C3*HF)</f>
        <v>0</v>
      </c>
      <c r="I3" s="60">
        <f t="shared" ref="I3:I37" si="0">$H3-$J3</f>
        <v>0</v>
      </c>
      <c r="J3" s="61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62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3">
        <f ca="1">(WEEKDAY(B3)=1)*SUM(OFFSET(H3,,,-MIN(ROWS($3:3),7)))</f>
        <v>0</v>
      </c>
      <c r="M3" s="64">
        <f ca="1">(WEEKDAY(B3)=1)*MIN(HS_1,L3)</f>
        <v>0</v>
      </c>
      <c r="N3" s="65">
        <f ca="1">(WEEKDAY(B3)=1)*MIN(HS_2-HS_1,L3-M3)</f>
        <v>0</v>
      </c>
      <c r="O3" s="66">
        <f ca="1">(WEEKDAY(B3)=1)*L3-M3-N3</f>
        <v>0</v>
      </c>
      <c r="P3" s="127"/>
      <c r="Q3" s="13" t="s">
        <v>8</v>
      </c>
      <c r="R3" s="14">
        <v>0.29166666666666669</v>
      </c>
    </row>
    <row r="4" spans="1:21" ht="15" x14ac:dyDescent="0.2">
      <c r="A4" s="237"/>
      <c r="B4" s="33">
        <f t="shared" ref="B4:B37" si="1">B3+1</f>
        <v>43620</v>
      </c>
      <c r="C4" s="101"/>
      <c r="D4" s="51"/>
      <c r="E4" s="52"/>
      <c r="F4" s="52"/>
      <c r="G4" s="53"/>
      <c r="H4" s="55">
        <f t="shared" ref="H4:H37" si="2">MAX(MOD(($E4+$G4-$D4-$F4),1),C4*HF)</f>
        <v>0</v>
      </c>
      <c r="I4" s="67">
        <f t="shared" si="0"/>
        <v>0</v>
      </c>
      <c r="J4" s="68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62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9">
        <f ca="1">(WEEKDAY(B4)=1)*SUM(OFFSET(H4,,,-MIN(ROWS($3:4),7)))</f>
        <v>0</v>
      </c>
      <c r="M4" s="64">
        <f t="shared" ref="M4:M37" ca="1" si="5">(WEEKDAY(B4)=1)*MIN(HS_1,L4)</f>
        <v>0</v>
      </c>
      <c r="N4" s="65">
        <f t="shared" ref="N4:N37" ca="1" si="6">(WEEKDAY(B4)=1)*MIN(HS_2-HS_1,L4-M4)</f>
        <v>0</v>
      </c>
      <c r="O4" s="70">
        <f t="shared" ref="O4:O37" ca="1" si="7">(WEEKDAY(B4)=1)*L4-M4-N4</f>
        <v>0</v>
      </c>
      <c r="P4" s="128"/>
      <c r="Q4" s="15" t="s">
        <v>9</v>
      </c>
      <c r="R4" s="16">
        <v>0.83333333333333337</v>
      </c>
      <c r="U4" s="45"/>
    </row>
    <row r="5" spans="1:21" ht="15" x14ac:dyDescent="0.2">
      <c r="A5" s="237"/>
      <c r="B5" s="33">
        <f t="shared" si="1"/>
        <v>43621</v>
      </c>
      <c r="C5" s="102"/>
      <c r="D5" s="51"/>
      <c r="E5" s="52"/>
      <c r="F5" s="52"/>
      <c r="G5" s="53"/>
      <c r="H5" s="55">
        <f t="shared" si="2"/>
        <v>0</v>
      </c>
      <c r="I5" s="67">
        <f t="shared" si="0"/>
        <v>0</v>
      </c>
      <c r="J5" s="68">
        <f t="shared" si="3"/>
        <v>0</v>
      </c>
      <c r="K5" s="62">
        <f t="shared" ca="1" si="4"/>
        <v>0</v>
      </c>
      <c r="L5" s="69">
        <f ca="1">(WEEKDAY(B5)=1)*SUM(OFFSET(H5,,,-MIN(ROWS($3:5),7)))</f>
        <v>0</v>
      </c>
      <c r="M5" s="64">
        <f t="shared" ca="1" si="5"/>
        <v>0</v>
      </c>
      <c r="N5" s="71">
        <f t="shared" ca="1" si="6"/>
        <v>0</v>
      </c>
      <c r="O5" s="70">
        <f t="shared" ca="1" si="7"/>
        <v>0</v>
      </c>
      <c r="P5" s="128"/>
      <c r="Q5" s="15" t="s">
        <v>10</v>
      </c>
      <c r="R5" s="17">
        <f>RIGHT(M2,2)/24</f>
        <v>1.4583333333333333</v>
      </c>
    </row>
    <row r="6" spans="1:21" ht="15" x14ac:dyDescent="0.2">
      <c r="A6" s="237"/>
      <c r="B6" s="33">
        <f t="shared" si="1"/>
        <v>43622</v>
      </c>
      <c r="C6" s="101"/>
      <c r="D6" s="51"/>
      <c r="E6" s="52"/>
      <c r="F6" s="52"/>
      <c r="G6" s="53"/>
      <c r="H6" s="55">
        <f t="shared" si="2"/>
        <v>0</v>
      </c>
      <c r="I6" s="67">
        <f t="shared" si="0"/>
        <v>0</v>
      </c>
      <c r="J6" s="68">
        <f t="shared" si="3"/>
        <v>0</v>
      </c>
      <c r="K6" s="62">
        <f t="shared" ca="1" si="4"/>
        <v>0</v>
      </c>
      <c r="L6" s="69">
        <f ca="1">(WEEKDAY(B6)=1)*SUM(OFFSET(H6,,,-MIN(ROWS($3:6),7)))</f>
        <v>0</v>
      </c>
      <c r="M6" s="64">
        <f t="shared" ca="1" si="5"/>
        <v>0</v>
      </c>
      <c r="N6" s="65">
        <f t="shared" ca="1" si="6"/>
        <v>0</v>
      </c>
      <c r="O6" s="70">
        <f t="shared" ca="1" si="7"/>
        <v>0</v>
      </c>
      <c r="P6" s="128"/>
      <c r="Q6" s="15" t="s">
        <v>11</v>
      </c>
      <c r="R6" s="17">
        <f>RIGHT(N2,2)/24</f>
        <v>1.7916666666666667</v>
      </c>
    </row>
    <row r="7" spans="1:21" ht="15.75" thickBot="1" x14ac:dyDescent="0.25">
      <c r="A7" s="237"/>
      <c r="B7" s="33">
        <f t="shared" si="1"/>
        <v>43623</v>
      </c>
      <c r="C7" s="101"/>
      <c r="D7" s="51"/>
      <c r="E7" s="52"/>
      <c r="F7" s="52"/>
      <c r="G7" s="53"/>
      <c r="H7" s="55">
        <f t="shared" si="2"/>
        <v>0</v>
      </c>
      <c r="I7" s="67">
        <f t="shared" si="0"/>
        <v>0</v>
      </c>
      <c r="J7" s="68">
        <f t="shared" si="3"/>
        <v>0</v>
      </c>
      <c r="K7" s="62">
        <f t="shared" ca="1" si="4"/>
        <v>0</v>
      </c>
      <c r="L7" s="69">
        <f ca="1">(WEEKDAY(B7)=1)*SUM(OFFSET(H7,,,-MIN(ROWS($3:7),7)))</f>
        <v>0</v>
      </c>
      <c r="M7" s="64">
        <f t="shared" ca="1" si="5"/>
        <v>0</v>
      </c>
      <c r="N7" s="65">
        <f t="shared" ca="1" si="6"/>
        <v>0</v>
      </c>
      <c r="O7" s="70">
        <f t="shared" ca="1" si="7"/>
        <v>0</v>
      </c>
      <c r="P7" s="128"/>
      <c r="Q7" s="18" t="s">
        <v>51</v>
      </c>
      <c r="R7" s="19">
        <v>0.29166666666666669</v>
      </c>
    </row>
    <row r="8" spans="1:21" ht="16.5" thickTop="1" thickBot="1" x14ac:dyDescent="0.25">
      <c r="A8" s="237"/>
      <c r="B8" s="33">
        <f t="shared" si="1"/>
        <v>43624</v>
      </c>
      <c r="C8" s="101"/>
      <c r="D8" s="56"/>
      <c r="E8" s="57"/>
      <c r="F8" s="57"/>
      <c r="G8" s="58"/>
      <c r="H8" s="59">
        <f t="shared" si="2"/>
        <v>0</v>
      </c>
      <c r="I8" s="72">
        <f t="shared" si="0"/>
        <v>0</v>
      </c>
      <c r="J8" s="73">
        <f t="shared" si="3"/>
        <v>0</v>
      </c>
      <c r="K8" s="74">
        <f t="shared" ca="1" si="4"/>
        <v>0</v>
      </c>
      <c r="L8" s="75">
        <f ca="1">(WEEKDAY(B8)=1)*SUM(OFFSET(H8,,,-MIN(ROWS($3:8),7)))</f>
        <v>0</v>
      </c>
      <c r="M8" s="76">
        <f t="shared" ca="1" si="5"/>
        <v>0</v>
      </c>
      <c r="N8" s="77">
        <f t="shared" ca="1" si="6"/>
        <v>0</v>
      </c>
      <c r="O8" s="78">
        <f t="shared" ca="1" si="7"/>
        <v>0</v>
      </c>
      <c r="P8" s="129" t="str">
        <f>IF(H8&lt;&gt;0,"ASTREINTE","")</f>
        <v/>
      </c>
      <c r="Q8" s="10"/>
    </row>
    <row r="9" spans="1:21" ht="16.5" thickTop="1" thickBot="1" x14ac:dyDescent="0.3">
      <c r="A9" s="237"/>
      <c r="B9" s="34">
        <f t="shared" si="1"/>
        <v>43625</v>
      </c>
      <c r="C9" s="103"/>
      <c r="D9" s="79"/>
      <c r="E9" s="80"/>
      <c r="F9" s="80"/>
      <c r="G9" s="81"/>
      <c r="H9" s="104">
        <f t="shared" si="2"/>
        <v>0</v>
      </c>
      <c r="I9" s="105">
        <f t="shared" si="0"/>
        <v>0</v>
      </c>
      <c r="J9" s="106">
        <f t="shared" si="3"/>
        <v>0</v>
      </c>
      <c r="K9" s="107">
        <f t="shared" ca="1" si="4"/>
        <v>0</v>
      </c>
      <c r="L9" s="82">
        <f ca="1">(WEEKDAY(B9)=1)*SUM(OFFSET(H9,,,-MIN(ROWS($3:9),7)))</f>
        <v>0</v>
      </c>
      <c r="M9" s="83">
        <f t="shared" ca="1" si="5"/>
        <v>0</v>
      </c>
      <c r="N9" s="84">
        <f t="shared" ca="1" si="6"/>
        <v>0</v>
      </c>
      <c r="O9" s="85">
        <f t="shared" ca="1" si="7"/>
        <v>0</v>
      </c>
      <c r="P9" s="130" t="str">
        <f>IF(H9&lt;&gt;0,"ASTREINTE","")</f>
        <v/>
      </c>
    </row>
    <row r="10" spans="1:21" ht="15.75" thickTop="1" x14ac:dyDescent="0.25">
      <c r="A10" s="237"/>
      <c r="B10" s="32">
        <f t="shared" si="1"/>
        <v>43626</v>
      </c>
      <c r="C10" s="100"/>
      <c r="D10" s="51"/>
      <c r="E10" s="52"/>
      <c r="F10" s="52"/>
      <c r="G10" s="86"/>
      <c r="H10" s="55">
        <f t="shared" si="2"/>
        <v>0</v>
      </c>
      <c r="I10" s="67">
        <f t="shared" si="0"/>
        <v>0</v>
      </c>
      <c r="J10" s="68">
        <f t="shared" si="3"/>
        <v>0</v>
      </c>
      <c r="K10" s="62">
        <f t="shared" ca="1" si="4"/>
        <v>0</v>
      </c>
      <c r="L10" s="55">
        <f ca="1">(WEEKDAY(B10)=1)*SUM(OFFSET(H10,,,-MIN(ROWS($3:10),7)))</f>
        <v>0</v>
      </c>
      <c r="M10" s="64">
        <f t="shared" ca="1" si="5"/>
        <v>0</v>
      </c>
      <c r="N10" s="65">
        <f t="shared" ca="1" si="6"/>
        <v>0</v>
      </c>
      <c r="O10" s="70">
        <f t="shared" ca="1" si="7"/>
        <v>0</v>
      </c>
      <c r="P10" s="131"/>
    </row>
    <row r="11" spans="1:21" ht="15" x14ac:dyDescent="0.25">
      <c r="A11" s="237"/>
      <c r="B11" s="33">
        <f t="shared" si="1"/>
        <v>43627</v>
      </c>
      <c r="C11" s="101"/>
      <c r="D11" s="56"/>
      <c r="E11" s="57"/>
      <c r="F11" s="57"/>
      <c r="G11" s="87"/>
      <c r="H11" s="55">
        <f t="shared" si="2"/>
        <v>0</v>
      </c>
      <c r="I11" s="67">
        <f t="shared" si="0"/>
        <v>0</v>
      </c>
      <c r="J11" s="68">
        <f t="shared" si="3"/>
        <v>0</v>
      </c>
      <c r="K11" s="62">
        <f t="shared" ca="1" si="4"/>
        <v>0</v>
      </c>
      <c r="L11" s="69">
        <f ca="1">(WEEKDAY(B11)=1)*SUM(OFFSET(H11,,,-MIN(ROWS($3:11),7)))</f>
        <v>0</v>
      </c>
      <c r="M11" s="64">
        <f t="shared" ca="1" si="5"/>
        <v>0</v>
      </c>
      <c r="N11" s="65">
        <f t="shared" ca="1" si="6"/>
        <v>0</v>
      </c>
      <c r="O11" s="70">
        <f t="shared" ca="1" si="7"/>
        <v>0</v>
      </c>
      <c r="P11" s="131"/>
    </row>
    <row r="12" spans="1:21" ht="15" x14ac:dyDescent="0.25">
      <c r="A12" s="237"/>
      <c r="B12" s="33">
        <f t="shared" si="1"/>
        <v>43628</v>
      </c>
      <c r="C12" s="101"/>
      <c r="D12" s="56"/>
      <c r="E12" s="57"/>
      <c r="F12" s="57"/>
      <c r="G12" s="87"/>
      <c r="H12" s="55">
        <f t="shared" si="2"/>
        <v>0</v>
      </c>
      <c r="I12" s="67">
        <f t="shared" si="0"/>
        <v>0</v>
      </c>
      <c r="J12" s="68">
        <f t="shared" si="3"/>
        <v>0</v>
      </c>
      <c r="K12" s="62">
        <f t="shared" ca="1" si="4"/>
        <v>0</v>
      </c>
      <c r="L12" s="69">
        <f ca="1">(WEEKDAY(B12)=1)*SUM(OFFSET(H12,,,-MIN(ROWS($3:12),7)))</f>
        <v>0</v>
      </c>
      <c r="M12" s="64">
        <f t="shared" ca="1" si="5"/>
        <v>0</v>
      </c>
      <c r="N12" s="65">
        <f t="shared" ca="1" si="6"/>
        <v>0</v>
      </c>
      <c r="O12" s="70">
        <f t="shared" ca="1" si="7"/>
        <v>0</v>
      </c>
      <c r="P12" s="131"/>
    </row>
    <row r="13" spans="1:21" ht="15" x14ac:dyDescent="0.25">
      <c r="A13" s="237"/>
      <c r="B13" s="33">
        <f t="shared" si="1"/>
        <v>43629</v>
      </c>
      <c r="C13" s="101"/>
      <c r="D13" s="56"/>
      <c r="E13" s="57"/>
      <c r="F13" s="57"/>
      <c r="G13" s="87"/>
      <c r="H13" s="55">
        <f t="shared" si="2"/>
        <v>0</v>
      </c>
      <c r="I13" s="67">
        <f t="shared" si="0"/>
        <v>0</v>
      </c>
      <c r="J13" s="68">
        <f t="shared" si="3"/>
        <v>0</v>
      </c>
      <c r="K13" s="62">
        <f t="shared" ca="1" si="4"/>
        <v>0</v>
      </c>
      <c r="L13" s="69">
        <f ca="1">(WEEKDAY(B13)=1)*SUM(OFFSET(H13,,,-MIN(ROWS($3:13),7)))</f>
        <v>0</v>
      </c>
      <c r="M13" s="64">
        <f t="shared" ca="1" si="5"/>
        <v>0</v>
      </c>
      <c r="N13" s="65">
        <f t="shared" ca="1" si="6"/>
        <v>0</v>
      </c>
      <c r="O13" s="70">
        <f t="shared" ca="1" si="7"/>
        <v>0</v>
      </c>
      <c r="P13" s="131"/>
    </row>
    <row r="14" spans="1:21" ht="15" x14ac:dyDescent="0.25">
      <c r="A14" s="237"/>
      <c r="B14" s="33">
        <f t="shared" si="1"/>
        <v>43630</v>
      </c>
      <c r="C14" s="101"/>
      <c r="D14" s="56"/>
      <c r="E14" s="57"/>
      <c r="F14" s="57"/>
      <c r="G14" s="87"/>
      <c r="H14" s="55">
        <f t="shared" si="2"/>
        <v>0</v>
      </c>
      <c r="I14" s="67">
        <f t="shared" si="0"/>
        <v>0</v>
      </c>
      <c r="J14" s="68">
        <f t="shared" si="3"/>
        <v>0</v>
      </c>
      <c r="K14" s="62">
        <f t="shared" ca="1" si="4"/>
        <v>0</v>
      </c>
      <c r="L14" s="69">
        <f ca="1">(WEEKDAY(B14)=1)*SUM(OFFSET(H14,,,-MIN(ROWS($3:14),7)))</f>
        <v>0</v>
      </c>
      <c r="M14" s="64">
        <f t="shared" ca="1" si="5"/>
        <v>0</v>
      </c>
      <c r="N14" s="65">
        <f t="shared" ca="1" si="6"/>
        <v>0</v>
      </c>
      <c r="O14" s="70">
        <f t="shared" ca="1" si="7"/>
        <v>0</v>
      </c>
      <c r="P14" s="131"/>
    </row>
    <row r="15" spans="1:21" ht="15.75" thickBot="1" x14ac:dyDescent="0.3">
      <c r="A15" s="237"/>
      <c r="B15" s="33">
        <f t="shared" si="1"/>
        <v>43631</v>
      </c>
      <c r="C15" s="102"/>
      <c r="D15" s="88"/>
      <c r="E15" s="89"/>
      <c r="F15" s="89"/>
      <c r="G15" s="90"/>
      <c r="H15" s="59">
        <f t="shared" si="2"/>
        <v>0</v>
      </c>
      <c r="I15" s="72">
        <f t="shared" si="0"/>
        <v>0</v>
      </c>
      <c r="J15" s="73">
        <f t="shared" si="3"/>
        <v>0</v>
      </c>
      <c r="K15" s="74">
        <f t="shared" ca="1" si="4"/>
        <v>0</v>
      </c>
      <c r="L15" s="75">
        <f ca="1">(WEEKDAY(B15)=1)*SUM(OFFSET(H15,,,-MIN(ROWS($3:15),7)))</f>
        <v>0</v>
      </c>
      <c r="M15" s="76">
        <f t="shared" ca="1" si="5"/>
        <v>0</v>
      </c>
      <c r="N15" s="77">
        <f t="shared" ca="1" si="6"/>
        <v>0</v>
      </c>
      <c r="O15" s="78">
        <f t="shared" ca="1" si="7"/>
        <v>0</v>
      </c>
      <c r="P15" s="130" t="str">
        <f>IF(H15&lt;&gt;0,"ASTREINTE","")</f>
        <v/>
      </c>
    </row>
    <row r="16" spans="1:21" ht="16.5" thickTop="1" thickBot="1" x14ac:dyDescent="0.3">
      <c r="A16" s="237"/>
      <c r="B16" s="34">
        <f t="shared" si="1"/>
        <v>43632</v>
      </c>
      <c r="C16" s="103"/>
      <c r="D16" s="79"/>
      <c r="E16" s="80"/>
      <c r="F16" s="80"/>
      <c r="G16" s="91"/>
      <c r="H16" s="108">
        <f t="shared" si="2"/>
        <v>0</v>
      </c>
      <c r="I16" s="105">
        <f t="shared" si="0"/>
        <v>0</v>
      </c>
      <c r="J16" s="106">
        <f t="shared" si="3"/>
        <v>0</v>
      </c>
      <c r="K16" s="107">
        <f t="shared" ca="1" si="4"/>
        <v>0</v>
      </c>
      <c r="L16" s="82">
        <f ca="1">(WEEKDAY(B16)=1)*SUM(OFFSET(H16,,,-MIN(ROWS($3:16),7)))</f>
        <v>0</v>
      </c>
      <c r="M16" s="83">
        <f t="shared" ca="1" si="5"/>
        <v>0</v>
      </c>
      <c r="N16" s="84">
        <f t="shared" ca="1" si="6"/>
        <v>0</v>
      </c>
      <c r="O16" s="85">
        <f t="shared" ca="1" si="7"/>
        <v>0</v>
      </c>
      <c r="P16" s="130" t="str">
        <f>IF(H16&lt;&gt;0,"ASTREINTE","")</f>
        <v/>
      </c>
    </row>
    <row r="17" spans="1:16" ht="15.75" thickTop="1" x14ac:dyDescent="0.25">
      <c r="A17" s="36"/>
      <c r="B17" s="32">
        <f t="shared" si="1"/>
        <v>43633</v>
      </c>
      <c r="C17" s="109"/>
      <c r="D17" s="92"/>
      <c r="E17" s="93"/>
      <c r="F17" s="93"/>
      <c r="G17" s="94"/>
      <c r="H17" s="55">
        <f t="shared" si="2"/>
        <v>0</v>
      </c>
      <c r="I17" s="67">
        <f t="shared" si="0"/>
        <v>0</v>
      </c>
      <c r="J17" s="68">
        <f t="shared" si="3"/>
        <v>0</v>
      </c>
      <c r="K17" s="62">
        <f t="shared" ca="1" si="4"/>
        <v>0</v>
      </c>
      <c r="L17" s="55">
        <f ca="1">(WEEKDAY(B17)=1)*SUM(OFFSET(H17,,,-MIN(ROWS($3:17),7)))</f>
        <v>0</v>
      </c>
      <c r="M17" s="64">
        <f t="shared" ca="1" si="5"/>
        <v>0</v>
      </c>
      <c r="N17" s="65">
        <f t="shared" ca="1" si="6"/>
        <v>0</v>
      </c>
      <c r="O17" s="70">
        <f t="shared" ca="1" si="7"/>
        <v>0</v>
      </c>
      <c r="P17" s="131"/>
    </row>
    <row r="18" spans="1:16" ht="15" x14ac:dyDescent="0.25">
      <c r="A18" s="36"/>
      <c r="B18" s="33">
        <f t="shared" si="1"/>
        <v>43634</v>
      </c>
      <c r="C18" s="102"/>
      <c r="D18" s="88"/>
      <c r="E18" s="89"/>
      <c r="F18" s="89"/>
      <c r="G18" s="90"/>
      <c r="H18" s="55">
        <f t="shared" si="2"/>
        <v>0</v>
      </c>
      <c r="I18" s="67">
        <f t="shared" si="0"/>
        <v>0</v>
      </c>
      <c r="J18" s="68">
        <f t="shared" si="3"/>
        <v>0</v>
      </c>
      <c r="K18" s="62">
        <f t="shared" ca="1" si="4"/>
        <v>0</v>
      </c>
      <c r="L18" s="69">
        <f ca="1">(WEEKDAY(B18)=1)*SUM(OFFSET(H18,,,-MIN(ROWS($3:18),7)))</f>
        <v>0</v>
      </c>
      <c r="M18" s="64">
        <f t="shared" ca="1" si="5"/>
        <v>0</v>
      </c>
      <c r="N18" s="65">
        <f t="shared" ca="1" si="6"/>
        <v>0</v>
      </c>
      <c r="O18" s="70">
        <f t="shared" ca="1" si="7"/>
        <v>0</v>
      </c>
      <c r="P18" s="131"/>
    </row>
    <row r="19" spans="1:16" ht="15" x14ac:dyDescent="0.25">
      <c r="A19" s="36"/>
      <c r="B19" s="33">
        <f t="shared" si="1"/>
        <v>43635</v>
      </c>
      <c r="C19" s="102"/>
      <c r="D19" s="88"/>
      <c r="E19" s="89"/>
      <c r="F19" s="89"/>
      <c r="G19" s="90"/>
      <c r="H19" s="55">
        <f t="shared" si="2"/>
        <v>0</v>
      </c>
      <c r="I19" s="67">
        <f t="shared" si="0"/>
        <v>0</v>
      </c>
      <c r="J19" s="68">
        <f t="shared" si="3"/>
        <v>0</v>
      </c>
      <c r="K19" s="62">
        <f t="shared" ca="1" si="4"/>
        <v>0</v>
      </c>
      <c r="L19" s="69">
        <f ca="1">(WEEKDAY(B19)=1)*SUM(OFFSET(H19,,,-MIN(ROWS($3:19),7)))</f>
        <v>0</v>
      </c>
      <c r="M19" s="64">
        <f t="shared" ca="1" si="5"/>
        <v>0</v>
      </c>
      <c r="N19" s="65">
        <f t="shared" ca="1" si="6"/>
        <v>0</v>
      </c>
      <c r="O19" s="70">
        <f t="shared" ca="1" si="7"/>
        <v>0</v>
      </c>
      <c r="P19" s="131"/>
    </row>
    <row r="20" spans="1:16" ht="15" x14ac:dyDescent="0.25">
      <c r="A20" s="36"/>
      <c r="B20" s="33">
        <f t="shared" si="1"/>
        <v>43636</v>
      </c>
      <c r="C20" s="102"/>
      <c r="D20" s="88"/>
      <c r="E20" s="89"/>
      <c r="F20" s="89"/>
      <c r="G20" s="90"/>
      <c r="H20" s="55">
        <f t="shared" si="2"/>
        <v>0</v>
      </c>
      <c r="I20" s="67">
        <f t="shared" si="0"/>
        <v>0</v>
      </c>
      <c r="J20" s="68">
        <f t="shared" si="3"/>
        <v>0</v>
      </c>
      <c r="K20" s="62">
        <f t="shared" ca="1" si="4"/>
        <v>0</v>
      </c>
      <c r="L20" s="69">
        <f ca="1">(WEEKDAY(B20)=1)*SUM(OFFSET(H20,,,-MIN(ROWS($3:20),7)))</f>
        <v>0</v>
      </c>
      <c r="M20" s="64">
        <f t="shared" ca="1" si="5"/>
        <v>0</v>
      </c>
      <c r="N20" s="65">
        <f t="shared" ca="1" si="6"/>
        <v>0</v>
      </c>
      <c r="O20" s="70">
        <f t="shared" ca="1" si="7"/>
        <v>0</v>
      </c>
      <c r="P20" s="131"/>
    </row>
    <row r="21" spans="1:16" ht="15" x14ac:dyDescent="0.25">
      <c r="A21" s="36"/>
      <c r="B21" s="33">
        <f t="shared" si="1"/>
        <v>43637</v>
      </c>
      <c r="C21" s="102"/>
      <c r="D21" s="88"/>
      <c r="E21" s="89"/>
      <c r="F21" s="89"/>
      <c r="G21" s="90"/>
      <c r="H21" s="55">
        <f t="shared" si="2"/>
        <v>0</v>
      </c>
      <c r="I21" s="67">
        <f t="shared" si="0"/>
        <v>0</v>
      </c>
      <c r="J21" s="68">
        <f t="shared" si="3"/>
        <v>0</v>
      </c>
      <c r="K21" s="62">
        <f t="shared" ca="1" si="4"/>
        <v>0</v>
      </c>
      <c r="L21" s="69">
        <f ca="1">(WEEKDAY(B21)=1)*SUM(OFFSET(H21,,,-MIN(ROWS($3:21),7)))</f>
        <v>0</v>
      </c>
      <c r="M21" s="64">
        <f t="shared" ca="1" si="5"/>
        <v>0</v>
      </c>
      <c r="N21" s="65">
        <f t="shared" ca="1" si="6"/>
        <v>0</v>
      </c>
      <c r="O21" s="70">
        <f t="shared" ca="1" si="7"/>
        <v>0</v>
      </c>
      <c r="P21" s="131"/>
    </row>
    <row r="22" spans="1:16" ht="15.75" thickBot="1" x14ac:dyDescent="0.3">
      <c r="A22" s="36"/>
      <c r="B22" s="33">
        <f t="shared" si="1"/>
        <v>43638</v>
      </c>
      <c r="C22" s="102"/>
      <c r="D22" s="88"/>
      <c r="E22" s="89"/>
      <c r="F22" s="89"/>
      <c r="G22" s="90"/>
      <c r="H22" s="59">
        <f t="shared" si="2"/>
        <v>0</v>
      </c>
      <c r="I22" s="72">
        <f t="shared" si="0"/>
        <v>0</v>
      </c>
      <c r="J22" s="73">
        <f t="shared" si="3"/>
        <v>0</v>
      </c>
      <c r="K22" s="74">
        <f t="shared" ca="1" si="4"/>
        <v>0</v>
      </c>
      <c r="L22" s="75">
        <f ca="1">(WEEKDAY(B22)=1)*SUM(OFFSET(H22,,,-MIN(ROWS($3:22),7)))</f>
        <v>0</v>
      </c>
      <c r="M22" s="76">
        <f t="shared" ca="1" si="5"/>
        <v>0</v>
      </c>
      <c r="N22" s="77">
        <f t="shared" ca="1" si="6"/>
        <v>0</v>
      </c>
      <c r="O22" s="78">
        <f t="shared" ca="1" si="7"/>
        <v>0</v>
      </c>
      <c r="P22" s="130" t="str">
        <f>IF(H22&lt;&gt;0,"ASTREINTE","")</f>
        <v/>
      </c>
    </row>
    <row r="23" spans="1:16" ht="16.5" thickTop="1" thickBot="1" x14ac:dyDescent="0.3">
      <c r="A23" s="36"/>
      <c r="B23" s="34">
        <f t="shared" si="1"/>
        <v>43639</v>
      </c>
      <c r="C23" s="103"/>
      <c r="D23" s="79"/>
      <c r="E23" s="80"/>
      <c r="F23" s="80"/>
      <c r="G23" s="91"/>
      <c r="H23" s="108">
        <f t="shared" si="2"/>
        <v>0</v>
      </c>
      <c r="I23" s="105">
        <f t="shared" si="0"/>
        <v>0</v>
      </c>
      <c r="J23" s="106">
        <f t="shared" si="3"/>
        <v>0</v>
      </c>
      <c r="K23" s="110">
        <f t="shared" ca="1" si="4"/>
        <v>0</v>
      </c>
      <c r="L23" s="82">
        <f ca="1">(WEEKDAY(B23)=1)*SUM(OFFSET(H23,,,-MIN(ROWS($3:23),7)))</f>
        <v>0</v>
      </c>
      <c r="M23" s="83">
        <f t="shared" ca="1" si="5"/>
        <v>0</v>
      </c>
      <c r="N23" s="84">
        <f t="shared" ca="1" si="6"/>
        <v>0</v>
      </c>
      <c r="O23" s="85">
        <f t="shared" ca="1" si="7"/>
        <v>0</v>
      </c>
      <c r="P23" s="130" t="str">
        <f>IF(H23&lt;&gt;0,"ASTREINTE","")</f>
        <v/>
      </c>
    </row>
    <row r="24" spans="1:16" ht="15.75" thickTop="1" x14ac:dyDescent="0.25">
      <c r="A24" s="36"/>
      <c r="B24" s="32">
        <f t="shared" si="1"/>
        <v>43640</v>
      </c>
      <c r="C24" s="109"/>
      <c r="D24" s="92"/>
      <c r="E24" s="93"/>
      <c r="F24" s="93"/>
      <c r="G24" s="94"/>
      <c r="H24" s="55">
        <f t="shared" si="2"/>
        <v>0</v>
      </c>
      <c r="I24" s="67">
        <f t="shared" si="0"/>
        <v>0</v>
      </c>
      <c r="J24" s="68">
        <f t="shared" si="3"/>
        <v>0</v>
      </c>
      <c r="K24" s="62">
        <f t="shared" ca="1" si="4"/>
        <v>0</v>
      </c>
      <c r="L24" s="55">
        <f ca="1">(WEEKDAY(B24)=1)*SUM(OFFSET(H24,,,-MIN(ROWS($3:24),7)))</f>
        <v>0</v>
      </c>
      <c r="M24" s="64">
        <f t="shared" ca="1" si="5"/>
        <v>0</v>
      </c>
      <c r="N24" s="65">
        <f t="shared" ca="1" si="6"/>
        <v>0</v>
      </c>
      <c r="O24" s="70">
        <f t="shared" ca="1" si="7"/>
        <v>0</v>
      </c>
      <c r="P24" s="131"/>
    </row>
    <row r="25" spans="1:16" ht="15" x14ac:dyDescent="0.25">
      <c r="A25" s="36"/>
      <c r="B25" s="33">
        <f t="shared" si="1"/>
        <v>43641</v>
      </c>
      <c r="C25" s="102"/>
      <c r="D25" s="88"/>
      <c r="E25" s="89"/>
      <c r="F25" s="89"/>
      <c r="G25" s="90"/>
      <c r="H25" s="55">
        <f t="shared" si="2"/>
        <v>0</v>
      </c>
      <c r="I25" s="67">
        <f t="shared" si="0"/>
        <v>0</v>
      </c>
      <c r="J25" s="68">
        <f t="shared" si="3"/>
        <v>0</v>
      </c>
      <c r="K25" s="62">
        <f t="shared" ca="1" si="4"/>
        <v>0</v>
      </c>
      <c r="L25" s="69">
        <f ca="1">(WEEKDAY(B25)=1)*SUM(OFFSET(H25,,,-MIN(ROWS($3:25),7)))</f>
        <v>0</v>
      </c>
      <c r="M25" s="64">
        <f t="shared" ca="1" si="5"/>
        <v>0</v>
      </c>
      <c r="N25" s="65">
        <f t="shared" ca="1" si="6"/>
        <v>0</v>
      </c>
      <c r="O25" s="70">
        <f t="shared" ca="1" si="7"/>
        <v>0</v>
      </c>
      <c r="P25" s="131"/>
    </row>
    <row r="26" spans="1:16" ht="15" x14ac:dyDescent="0.25">
      <c r="A26" s="36"/>
      <c r="B26" s="33">
        <f t="shared" si="1"/>
        <v>43642</v>
      </c>
      <c r="C26" s="102"/>
      <c r="D26" s="88"/>
      <c r="E26" s="89"/>
      <c r="F26" s="89"/>
      <c r="G26" s="90"/>
      <c r="H26" s="55">
        <f t="shared" si="2"/>
        <v>0</v>
      </c>
      <c r="I26" s="67">
        <f t="shared" si="0"/>
        <v>0</v>
      </c>
      <c r="J26" s="68">
        <f t="shared" si="3"/>
        <v>0</v>
      </c>
      <c r="K26" s="62">
        <f t="shared" ca="1" si="4"/>
        <v>0</v>
      </c>
      <c r="L26" s="69">
        <f ca="1">(WEEKDAY(B26)=1)*SUM(OFFSET(H26,,,-MIN(ROWS($3:26),7)))</f>
        <v>0</v>
      </c>
      <c r="M26" s="64">
        <f t="shared" ca="1" si="5"/>
        <v>0</v>
      </c>
      <c r="N26" s="65">
        <f t="shared" ca="1" si="6"/>
        <v>0</v>
      </c>
      <c r="O26" s="70">
        <f t="shared" ca="1" si="7"/>
        <v>0</v>
      </c>
      <c r="P26" s="131"/>
    </row>
    <row r="27" spans="1:16" ht="15" x14ac:dyDescent="0.25">
      <c r="A27" s="36"/>
      <c r="B27" s="33">
        <f t="shared" si="1"/>
        <v>43643</v>
      </c>
      <c r="C27" s="102"/>
      <c r="D27" s="88"/>
      <c r="E27" s="89"/>
      <c r="F27" s="89"/>
      <c r="G27" s="90"/>
      <c r="H27" s="55">
        <f t="shared" si="2"/>
        <v>0</v>
      </c>
      <c r="I27" s="67">
        <f t="shared" si="0"/>
        <v>0</v>
      </c>
      <c r="J27" s="68">
        <f t="shared" si="3"/>
        <v>0</v>
      </c>
      <c r="K27" s="62">
        <f t="shared" ca="1" si="4"/>
        <v>0</v>
      </c>
      <c r="L27" s="69">
        <f ca="1">(WEEKDAY(B27)=1)*SUM(OFFSET(H27,,,-MIN(ROWS($3:27),7)))</f>
        <v>0</v>
      </c>
      <c r="M27" s="64">
        <f t="shared" ca="1" si="5"/>
        <v>0</v>
      </c>
      <c r="N27" s="65">
        <f t="shared" ca="1" si="6"/>
        <v>0</v>
      </c>
      <c r="O27" s="70">
        <f t="shared" ca="1" si="7"/>
        <v>0</v>
      </c>
      <c r="P27" s="131"/>
    </row>
    <row r="28" spans="1:16" ht="15" x14ac:dyDescent="0.25">
      <c r="A28" s="36"/>
      <c r="B28" s="33">
        <f t="shared" si="1"/>
        <v>43644</v>
      </c>
      <c r="C28" s="102"/>
      <c r="D28" s="88"/>
      <c r="E28" s="89"/>
      <c r="F28" s="89"/>
      <c r="G28" s="90"/>
      <c r="H28" s="55">
        <f t="shared" si="2"/>
        <v>0</v>
      </c>
      <c r="I28" s="67">
        <f t="shared" si="0"/>
        <v>0</v>
      </c>
      <c r="J28" s="68">
        <f t="shared" si="3"/>
        <v>0</v>
      </c>
      <c r="K28" s="62">
        <f t="shared" ca="1" si="4"/>
        <v>0</v>
      </c>
      <c r="L28" s="69">
        <f ca="1">(WEEKDAY(B28)=1)*SUM(OFFSET(H28,,,-MIN(ROWS($3:28),7)))</f>
        <v>0</v>
      </c>
      <c r="M28" s="64">
        <f t="shared" ca="1" si="5"/>
        <v>0</v>
      </c>
      <c r="N28" s="65">
        <f t="shared" ca="1" si="6"/>
        <v>0</v>
      </c>
      <c r="O28" s="70">
        <f t="shared" ca="1" si="7"/>
        <v>0</v>
      </c>
      <c r="P28" s="131"/>
    </row>
    <row r="29" spans="1:16" ht="15.75" thickBot="1" x14ac:dyDescent="0.3">
      <c r="A29" s="36"/>
      <c r="B29" s="33">
        <f t="shared" si="1"/>
        <v>43645</v>
      </c>
      <c r="C29" s="102"/>
      <c r="D29" s="88"/>
      <c r="E29" s="89"/>
      <c r="F29" s="89"/>
      <c r="G29" s="90"/>
      <c r="H29" s="59">
        <f t="shared" si="2"/>
        <v>0</v>
      </c>
      <c r="I29" s="72">
        <f t="shared" si="0"/>
        <v>0</v>
      </c>
      <c r="J29" s="73">
        <f t="shared" si="3"/>
        <v>0</v>
      </c>
      <c r="K29" s="74">
        <f t="shared" ca="1" si="4"/>
        <v>0</v>
      </c>
      <c r="L29" s="75">
        <f ca="1">(WEEKDAY(B29)=1)*SUM(OFFSET(H29,,,-MIN(ROWS($3:29),7)))</f>
        <v>0</v>
      </c>
      <c r="M29" s="76">
        <f t="shared" ca="1" si="5"/>
        <v>0</v>
      </c>
      <c r="N29" s="77">
        <f t="shared" ca="1" si="6"/>
        <v>0</v>
      </c>
      <c r="O29" s="78">
        <f t="shared" ca="1" si="7"/>
        <v>0</v>
      </c>
      <c r="P29" s="130" t="str">
        <f>IF(H29&lt;&gt;0,"ASTREINTE","")</f>
        <v/>
      </c>
    </row>
    <row r="30" spans="1:16" ht="16.5" thickTop="1" thickBot="1" x14ac:dyDescent="0.3">
      <c r="A30" s="36"/>
      <c r="B30" s="34">
        <f t="shared" si="1"/>
        <v>43646</v>
      </c>
      <c r="C30" s="103"/>
      <c r="D30" s="79"/>
      <c r="E30" s="80"/>
      <c r="F30" s="80"/>
      <c r="G30" s="91"/>
      <c r="H30" s="108">
        <f t="shared" si="2"/>
        <v>0</v>
      </c>
      <c r="I30" s="105">
        <f t="shared" si="0"/>
        <v>0</v>
      </c>
      <c r="J30" s="106">
        <f t="shared" si="3"/>
        <v>0</v>
      </c>
      <c r="K30" s="110">
        <f t="shared" ca="1" si="4"/>
        <v>0</v>
      </c>
      <c r="L30" s="82">
        <f ca="1">(WEEKDAY(B30)=1)*SUM(OFFSET(H30,,,-MIN(ROWS($3:30),7)))</f>
        <v>0</v>
      </c>
      <c r="M30" s="83">
        <f t="shared" ca="1" si="5"/>
        <v>0</v>
      </c>
      <c r="N30" s="84">
        <f t="shared" ca="1" si="6"/>
        <v>0</v>
      </c>
      <c r="O30" s="85">
        <f t="shared" ca="1" si="7"/>
        <v>0</v>
      </c>
      <c r="P30" s="130" t="str">
        <f>IF(H30&lt;&gt;0,"ASTREINTE","")</f>
        <v/>
      </c>
    </row>
    <row r="31" spans="1:16" ht="15.75" thickTop="1" x14ac:dyDescent="0.25">
      <c r="A31" s="36"/>
      <c r="B31" s="32">
        <f t="shared" si="1"/>
        <v>43647</v>
      </c>
      <c r="C31" s="109"/>
      <c r="D31" s="92"/>
      <c r="E31" s="93"/>
      <c r="F31" s="93"/>
      <c r="G31" s="94"/>
      <c r="H31" s="55">
        <f t="shared" si="2"/>
        <v>0</v>
      </c>
      <c r="I31" s="67">
        <f t="shared" si="0"/>
        <v>0</v>
      </c>
      <c r="J31" s="68">
        <f t="shared" si="3"/>
        <v>0</v>
      </c>
      <c r="K31" s="62">
        <f t="shared" ca="1" si="4"/>
        <v>0</v>
      </c>
      <c r="L31" s="55">
        <f ca="1">(WEEKDAY(B31)=1)*SUM(OFFSET(H31,,,-MIN(ROWS($3:31),7)))</f>
        <v>0</v>
      </c>
      <c r="M31" s="64">
        <f t="shared" ca="1" si="5"/>
        <v>0</v>
      </c>
      <c r="N31" s="65">
        <f t="shared" ca="1" si="6"/>
        <v>0</v>
      </c>
      <c r="O31" s="70">
        <f t="shared" ca="1" si="7"/>
        <v>0</v>
      </c>
      <c r="P31" s="130"/>
    </row>
    <row r="32" spans="1:16" ht="15" x14ac:dyDescent="0.25">
      <c r="A32" s="36"/>
      <c r="B32" s="33">
        <f t="shared" si="1"/>
        <v>43648</v>
      </c>
      <c r="C32" s="102"/>
      <c r="D32" s="88"/>
      <c r="E32" s="89"/>
      <c r="F32" s="89"/>
      <c r="G32" s="90"/>
      <c r="H32" s="55">
        <f t="shared" si="2"/>
        <v>0</v>
      </c>
      <c r="I32" s="67">
        <f t="shared" si="0"/>
        <v>0</v>
      </c>
      <c r="J32" s="68">
        <f t="shared" si="3"/>
        <v>0</v>
      </c>
      <c r="K32" s="62">
        <f t="shared" ca="1" si="4"/>
        <v>0</v>
      </c>
      <c r="L32" s="69">
        <f ca="1">(WEEKDAY(B32)=1)*SUM(OFFSET(H32,,,-MIN(ROWS($3:32),7)))</f>
        <v>0</v>
      </c>
      <c r="M32" s="64">
        <f t="shared" ca="1" si="5"/>
        <v>0</v>
      </c>
      <c r="N32" s="65">
        <f t="shared" ca="1" si="6"/>
        <v>0</v>
      </c>
      <c r="O32" s="70">
        <f t="shared" ca="1" si="7"/>
        <v>0</v>
      </c>
      <c r="P32" s="131"/>
    </row>
    <row r="33" spans="1:16" ht="15" x14ac:dyDescent="0.25">
      <c r="A33" s="36"/>
      <c r="B33" s="33">
        <f t="shared" si="1"/>
        <v>43649</v>
      </c>
      <c r="C33" s="102"/>
      <c r="D33" s="88"/>
      <c r="E33" s="89"/>
      <c r="F33" s="89"/>
      <c r="G33" s="90"/>
      <c r="H33" s="55">
        <f t="shared" si="2"/>
        <v>0</v>
      </c>
      <c r="I33" s="67">
        <f t="shared" si="0"/>
        <v>0</v>
      </c>
      <c r="J33" s="68">
        <f t="shared" si="3"/>
        <v>0</v>
      </c>
      <c r="K33" s="62">
        <f t="shared" ca="1" si="4"/>
        <v>0</v>
      </c>
      <c r="L33" s="69">
        <f ca="1">(WEEKDAY(B33)=1)*SUM(OFFSET(H33,,,-MIN(ROWS($3:33),7)))</f>
        <v>0</v>
      </c>
      <c r="M33" s="64">
        <f t="shared" ca="1" si="5"/>
        <v>0</v>
      </c>
      <c r="N33" s="65">
        <f t="shared" ca="1" si="6"/>
        <v>0</v>
      </c>
      <c r="O33" s="70">
        <f t="shared" ca="1" si="7"/>
        <v>0</v>
      </c>
      <c r="P33" s="131"/>
    </row>
    <row r="34" spans="1:16" ht="15" x14ac:dyDescent="0.25">
      <c r="A34" s="36"/>
      <c r="B34" s="33">
        <f t="shared" si="1"/>
        <v>43650</v>
      </c>
      <c r="C34" s="102"/>
      <c r="D34" s="88"/>
      <c r="E34" s="89"/>
      <c r="F34" s="89"/>
      <c r="G34" s="90"/>
      <c r="H34" s="55">
        <f t="shared" si="2"/>
        <v>0</v>
      </c>
      <c r="I34" s="67">
        <f t="shared" si="0"/>
        <v>0</v>
      </c>
      <c r="J34" s="68">
        <f t="shared" si="3"/>
        <v>0</v>
      </c>
      <c r="K34" s="62">
        <f t="shared" ca="1" si="4"/>
        <v>0</v>
      </c>
      <c r="L34" s="69">
        <f ca="1">(WEEKDAY(B34)=1)*SUM(OFFSET(H34,,,-MIN(ROWS($3:34),7)))</f>
        <v>0</v>
      </c>
      <c r="M34" s="64">
        <f t="shared" ca="1" si="5"/>
        <v>0</v>
      </c>
      <c r="N34" s="65">
        <f t="shared" ca="1" si="6"/>
        <v>0</v>
      </c>
      <c r="O34" s="70">
        <f t="shared" ca="1" si="7"/>
        <v>0</v>
      </c>
      <c r="P34" s="131"/>
    </row>
    <row r="35" spans="1:16" ht="15" x14ac:dyDescent="0.25">
      <c r="A35" s="36"/>
      <c r="B35" s="33">
        <f t="shared" si="1"/>
        <v>43651</v>
      </c>
      <c r="C35" s="102"/>
      <c r="D35" s="88"/>
      <c r="E35" s="89"/>
      <c r="F35" s="89"/>
      <c r="G35" s="90"/>
      <c r="H35" s="55">
        <f t="shared" si="2"/>
        <v>0</v>
      </c>
      <c r="I35" s="67">
        <f t="shared" si="0"/>
        <v>0</v>
      </c>
      <c r="J35" s="68">
        <f t="shared" si="3"/>
        <v>0</v>
      </c>
      <c r="K35" s="62">
        <f t="shared" ca="1" si="4"/>
        <v>0</v>
      </c>
      <c r="L35" s="69">
        <f ca="1">(WEEKDAY(B35)=1)*SUM(OFFSET(H35,,,-MIN(ROWS($3:35),7)))</f>
        <v>0</v>
      </c>
      <c r="M35" s="64">
        <f t="shared" ca="1" si="5"/>
        <v>0</v>
      </c>
      <c r="N35" s="65">
        <f t="shared" ca="1" si="6"/>
        <v>0</v>
      </c>
      <c r="O35" s="70">
        <f t="shared" ca="1" si="7"/>
        <v>0</v>
      </c>
      <c r="P35" s="131"/>
    </row>
    <row r="36" spans="1:16" ht="15.75" thickBot="1" x14ac:dyDescent="0.3">
      <c r="A36" s="36"/>
      <c r="B36" s="33">
        <f t="shared" si="1"/>
        <v>43652</v>
      </c>
      <c r="C36" s="102"/>
      <c r="D36" s="88"/>
      <c r="E36" s="89"/>
      <c r="F36" s="89"/>
      <c r="G36" s="90"/>
      <c r="H36" s="59">
        <f t="shared" si="2"/>
        <v>0</v>
      </c>
      <c r="I36" s="72">
        <f t="shared" si="0"/>
        <v>0</v>
      </c>
      <c r="J36" s="73">
        <f t="shared" si="3"/>
        <v>0</v>
      </c>
      <c r="K36" s="74">
        <f t="shared" ca="1" si="4"/>
        <v>0</v>
      </c>
      <c r="L36" s="75">
        <f ca="1">(WEEKDAY(B36)=1)*SUM(OFFSET(H36,,,-MIN(ROWS($3:36),7)))</f>
        <v>0</v>
      </c>
      <c r="M36" s="76">
        <f t="shared" ca="1" si="5"/>
        <v>0</v>
      </c>
      <c r="N36" s="77">
        <f t="shared" ca="1" si="6"/>
        <v>0</v>
      </c>
      <c r="O36" s="95">
        <f t="shared" ca="1" si="7"/>
        <v>0</v>
      </c>
      <c r="P36" s="130" t="str">
        <f>IF(H36&lt;&gt;0,"ASTREINTE","")</f>
        <v/>
      </c>
    </row>
    <row r="37" spans="1:16" ht="16.5" thickTop="1" thickBot="1" x14ac:dyDescent="0.3">
      <c r="A37" s="36"/>
      <c r="B37" s="35">
        <f t="shared" si="1"/>
        <v>43653</v>
      </c>
      <c r="C37" s="102"/>
      <c r="D37" s="88"/>
      <c r="E37" s="89"/>
      <c r="F37" s="89"/>
      <c r="G37" s="90"/>
      <c r="H37" s="108">
        <f t="shared" si="2"/>
        <v>0</v>
      </c>
      <c r="I37" s="105">
        <f t="shared" si="0"/>
        <v>0</v>
      </c>
      <c r="J37" s="106">
        <f t="shared" si="3"/>
        <v>0</v>
      </c>
      <c r="K37" s="110">
        <f t="shared" ca="1" si="4"/>
        <v>0</v>
      </c>
      <c r="L37" s="82">
        <f ca="1">(WEEKDAY(B37)=1)*SUM(OFFSET(H37,,,-MIN(ROWS($3:37),7)))</f>
        <v>0</v>
      </c>
      <c r="M37" s="83">
        <f t="shared" ca="1" si="5"/>
        <v>0</v>
      </c>
      <c r="N37" s="84">
        <f t="shared" ca="1" si="6"/>
        <v>0</v>
      </c>
      <c r="O37" s="85">
        <f t="shared" ca="1" si="7"/>
        <v>0</v>
      </c>
      <c r="P37" s="13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6"/>
      <c r="D38" s="96"/>
      <c r="E38" s="96"/>
      <c r="F38" s="96"/>
      <c r="G38" s="96"/>
      <c r="H38" s="97">
        <f t="shared" ref="H38:O38" si="8">SUM(H3:H37)</f>
        <v>0</v>
      </c>
      <c r="I38" s="97">
        <f t="shared" si="8"/>
        <v>0</v>
      </c>
      <c r="J38" s="97">
        <f t="shared" si="8"/>
        <v>0</v>
      </c>
      <c r="K38" s="138">
        <f ca="1">SUMIFS(K3:K37,C3:C37,"")</f>
        <v>0</v>
      </c>
      <c r="L38" s="98">
        <f ca="1">SUM(L3:L37)</f>
        <v>0</v>
      </c>
      <c r="M38" s="98">
        <f t="shared" ca="1" si="8"/>
        <v>0</v>
      </c>
      <c r="N38" s="98">
        <f t="shared" ca="1" si="8"/>
        <v>0</v>
      </c>
      <c r="O38" s="99">
        <f t="shared" ca="1" si="8"/>
        <v>0</v>
      </c>
      <c r="P38" s="13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0</v>
      </c>
      <c r="I40" s="232">
        <f>SUM(I38:J38)</f>
        <v>0</v>
      </c>
      <c r="J40" s="233"/>
      <c r="K40" s="26"/>
      <c r="L40" s="12">
        <f ca="1">L38</f>
        <v>0</v>
      </c>
      <c r="M40" s="232">
        <f ca="1">SUM(M38:O38)</f>
        <v>0</v>
      </c>
      <c r="N40" s="234"/>
      <c r="O40" s="235"/>
    </row>
    <row r="41" spans="1:16" ht="13.5" thickTop="1" x14ac:dyDescent="0.25"/>
  </sheetData>
  <mergeCells count="3">
    <mergeCell ref="I40:J40"/>
    <mergeCell ref="M40:O40"/>
    <mergeCell ref="A3:A16"/>
  </mergeCells>
  <conditionalFormatting sqref="B31:K37">
    <cfRule type="expression" dxfId="137" priority="8">
      <formula>MONTH($B$34)&lt;&gt;MONTH($B$22)</formula>
    </cfRule>
  </conditionalFormatting>
  <conditionalFormatting sqref="B3:K37">
    <cfRule type="expression" dxfId="136" priority="10">
      <formula>WEEKDAY($B3)=1</formula>
    </cfRule>
  </conditionalFormatting>
  <conditionalFormatting sqref="C3:C11 C13:C15 C20:C29 C17:C18 C31:C37">
    <cfRule type="expression" dxfId="135" priority="6">
      <formula>AND(COUNTIF(Fer,B3)=0,C3&lt;&gt;"")</formula>
    </cfRule>
  </conditionalFormatting>
  <conditionalFormatting sqref="B3:C15 B17:C29 B31:C37">
    <cfRule type="expression" dxfId="134" priority="4">
      <formula>COUNTIF(Fer,$B3)</formula>
    </cfRule>
  </conditionalFormatting>
  <conditionalFormatting sqref="B3:K15 B17:K29 B31:K37">
    <cfRule type="expression" dxfId="133" priority="2">
      <formula>NOT(MOD(ROW(),2))</formula>
    </cfRule>
  </conditionalFormatting>
  <conditionalFormatting sqref="P3:P37">
    <cfRule type="expression" dxfId="132" priority="1">
      <formula>WEEKDAY($B3)=1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R95"/>
  <sheetViews>
    <sheetView tabSelected="1" zoomScale="98" zoomScaleNormal="98" workbookViewId="0">
      <pane xSplit="1" ySplit="2" topLeftCell="B43" activePane="bottomRight" state="frozen"/>
      <selection activeCell="P3" sqref="P3"/>
      <selection pane="topRight" activeCell="P3" sqref="P3"/>
      <selection pane="bottomLeft" activeCell="P3" sqref="P3"/>
      <selection pane="bottomRight" activeCell="P54" sqref="P5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20"/>
      <c r="B1" s="27" t="s">
        <v>31</v>
      </c>
      <c r="C1" s="28" t="s">
        <v>29</v>
      </c>
      <c r="D1" s="111">
        <f ca="1">N38/"1:"</f>
        <v>10.166666666666673</v>
      </c>
      <c r="E1" s="29"/>
      <c r="F1" s="28" t="s">
        <v>30</v>
      </c>
      <c r="G1" s="112">
        <f ca="1">O38/"1:"</f>
        <v>0</v>
      </c>
      <c r="H1" s="29"/>
      <c r="I1" s="30" t="s">
        <v>32</v>
      </c>
      <c r="J1" s="30"/>
      <c r="K1" s="113">
        <f>J38/"1:"</f>
        <v>0</v>
      </c>
      <c r="L1" s="29"/>
      <c r="M1" s="30" t="s">
        <v>33</v>
      </c>
      <c r="N1" s="31"/>
      <c r="O1" s="114">
        <f ca="1">K38/"1:"</f>
        <v>0</v>
      </c>
    </row>
    <row r="2" spans="1:18" ht="40.5" customHeight="1" thickTop="1" thickBot="1" x14ac:dyDescent="0.3">
      <c r="A2" s="38">
        <v>43617</v>
      </c>
      <c r="B2" s="39" t="s">
        <v>0</v>
      </c>
      <c r="C2" s="40" t="s">
        <v>1</v>
      </c>
      <c r="D2" s="41" t="s">
        <v>34</v>
      </c>
      <c r="E2" s="42" t="s">
        <v>35</v>
      </c>
      <c r="F2" s="42" t="s">
        <v>36</v>
      </c>
      <c r="G2" s="49" t="s">
        <v>37</v>
      </c>
      <c r="H2" s="50" t="s">
        <v>2</v>
      </c>
      <c r="I2" s="47" t="str">
        <f>"Dont
H Jour
("&amp;TEXT(HJ,"hh")&amp;" à "&amp;TEXT(HN,"hh")&amp;")"</f>
        <v>Dont
H Jour
(07 à 20)</v>
      </c>
      <c r="J2" s="43" t="str">
        <f>"Dont
H Nuit
("&amp;TEXT(HN,"hh")&amp;" à "&amp;TEXT(HJ,"hh")&amp;")"</f>
        <v>Dont
H Nuit
(20 à 07)</v>
      </c>
      <c r="K2" s="48" t="s">
        <v>3</v>
      </c>
      <c r="L2" s="46" t="s">
        <v>4</v>
      </c>
      <c r="M2" s="41" t="s">
        <v>57</v>
      </c>
      <c r="N2" s="42" t="s">
        <v>58</v>
      </c>
      <c r="O2" s="44" t="s">
        <v>59</v>
      </c>
      <c r="P2" s="44" t="s">
        <v>52</v>
      </c>
    </row>
    <row r="3" spans="1:18" ht="15.75" customHeight="1" thickTop="1" x14ac:dyDescent="0.2">
      <c r="A3" s="236" t="str">
        <f ca="1">MID(CELL("filename",A1),FIND("]",CELL("filename",A1))+1,32)</f>
        <v>DANIEL</v>
      </c>
      <c r="B3" s="14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43"/>
      <c r="D3" s="144">
        <v>0.33333333333333331</v>
      </c>
      <c r="E3" s="145">
        <v>0.52083333333333337</v>
      </c>
      <c r="F3" s="145">
        <v>0.5625</v>
      </c>
      <c r="G3" s="146">
        <v>0.69791666666666663</v>
      </c>
      <c r="H3" s="147">
        <f>MAX(MOD(($E3+$G3-$D3-$F3),1),C3*HF)</f>
        <v>0.32291666666666674</v>
      </c>
      <c r="I3" s="148">
        <f t="shared" ref="I3:I37" si="0">$H3-$J3</f>
        <v>0.32291666666666674</v>
      </c>
      <c r="J3" s="149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50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3">
        <f ca="1">(WEEKDAY(B3)=1)*SUM(OFFSET(H3,,,-MIN(ROWS($3:3),7)))</f>
        <v>0</v>
      </c>
      <c r="M3" s="64">
        <f ca="1">(WEEKDAY(B3)=1)*MIN(HS_1,L3)</f>
        <v>0</v>
      </c>
      <c r="N3" s="65">
        <f ca="1">(WEEKDAY(B3)=1)*MIN(HS_2-HS_1,L3-M3)</f>
        <v>0</v>
      </c>
      <c r="O3" s="66">
        <f ca="1">(WEEKDAY(B3)=1)*L3-M3-N3</f>
        <v>0</v>
      </c>
      <c r="P3" s="127"/>
      <c r="Q3" s="13" t="s">
        <v>8</v>
      </c>
      <c r="R3" s="14">
        <v>0.29166666666666669</v>
      </c>
    </row>
    <row r="4" spans="1:18" ht="15" x14ac:dyDescent="0.2">
      <c r="A4" s="237"/>
      <c r="B4" s="151">
        <f t="shared" ref="B4:B37" si="1">B3+1</f>
        <v>43620</v>
      </c>
      <c r="C4" s="152"/>
      <c r="D4" s="144">
        <v>0.33333333333333331</v>
      </c>
      <c r="E4" s="145">
        <v>0.54166666666666663</v>
      </c>
      <c r="F4" s="145">
        <v>0.57638888888888895</v>
      </c>
      <c r="G4" s="146">
        <v>0.75</v>
      </c>
      <c r="H4" s="153">
        <f t="shared" ref="H4:H37" si="2">MAX(MOD(($E4+$G4-$D4-$F4),1),C4*HF)</f>
        <v>0.38194444444444431</v>
      </c>
      <c r="I4" s="154">
        <f t="shared" si="0"/>
        <v>0.38194444444444431</v>
      </c>
      <c r="J4" s="155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50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9">
        <f ca="1">(WEEKDAY(B4)=1)*SUM(OFFSET(H4,,,-MIN(ROWS($3:4),7)))</f>
        <v>0</v>
      </c>
      <c r="M4" s="64">
        <f t="shared" ref="M4:M37" ca="1" si="5">(WEEKDAY(B4)=1)*MIN(HS_1,L4)</f>
        <v>0</v>
      </c>
      <c r="N4" s="65">
        <f t="shared" ref="N4:N37" ca="1" si="6">(WEEKDAY(B4)=1)*MIN(HS_2-HS_1,L4-M4)</f>
        <v>0</v>
      </c>
      <c r="O4" s="70">
        <f t="shared" ref="O4:O37" ca="1" si="7">(WEEKDAY(B4)=1)*L4-M4-N4</f>
        <v>0</v>
      </c>
      <c r="P4" s="128"/>
      <c r="Q4" s="15" t="s">
        <v>9</v>
      </c>
      <c r="R4" s="16">
        <v>0.83333333333333337</v>
      </c>
    </row>
    <row r="5" spans="1:18" ht="15" x14ac:dyDescent="0.2">
      <c r="A5" s="237"/>
      <c r="B5" s="151">
        <f t="shared" si="1"/>
        <v>43621</v>
      </c>
      <c r="C5" s="156"/>
      <c r="D5" s="144">
        <v>0.3298611111111111</v>
      </c>
      <c r="E5" s="145">
        <v>0.5</v>
      </c>
      <c r="F5" s="145">
        <v>0.54166666666666663</v>
      </c>
      <c r="G5" s="146">
        <v>0.69444444444444453</v>
      </c>
      <c r="H5" s="153">
        <f t="shared" si="2"/>
        <v>0.32291666666666685</v>
      </c>
      <c r="I5" s="154">
        <f t="shared" si="0"/>
        <v>0.32291666666666685</v>
      </c>
      <c r="J5" s="155">
        <f t="shared" si="3"/>
        <v>0</v>
      </c>
      <c r="K5" s="150">
        <f t="shared" ca="1" si="4"/>
        <v>0</v>
      </c>
      <c r="L5" s="69">
        <f ca="1">(WEEKDAY(B5)=1)*SUM(OFFSET(H5,,,-MIN(ROWS($3:5),7)))</f>
        <v>0</v>
      </c>
      <c r="M5" s="64">
        <f t="shared" ca="1" si="5"/>
        <v>0</v>
      </c>
      <c r="N5" s="71">
        <f t="shared" ca="1" si="6"/>
        <v>0</v>
      </c>
      <c r="O5" s="70">
        <f t="shared" ca="1" si="7"/>
        <v>0</v>
      </c>
      <c r="P5" s="128"/>
      <c r="Q5" s="15" t="s">
        <v>10</v>
      </c>
      <c r="R5" s="17">
        <f>RIGHT(M2,2)/24</f>
        <v>1.4583333333333333</v>
      </c>
    </row>
    <row r="6" spans="1:18" ht="15" x14ac:dyDescent="0.2">
      <c r="A6" s="237"/>
      <c r="B6" s="151">
        <f t="shared" si="1"/>
        <v>43622</v>
      </c>
      <c r="C6" s="152"/>
      <c r="D6" s="144">
        <v>0.34722222222222227</v>
      </c>
      <c r="E6" s="145">
        <v>0.5</v>
      </c>
      <c r="F6" s="145">
        <v>0.54166666666666663</v>
      </c>
      <c r="G6" s="146">
        <v>0.64583333333333337</v>
      </c>
      <c r="H6" s="153">
        <f t="shared" si="2"/>
        <v>0.25694444444444453</v>
      </c>
      <c r="I6" s="154">
        <f t="shared" si="0"/>
        <v>0.25694444444444453</v>
      </c>
      <c r="J6" s="155">
        <f t="shared" si="3"/>
        <v>0</v>
      </c>
      <c r="K6" s="150">
        <f t="shared" ca="1" si="4"/>
        <v>0</v>
      </c>
      <c r="L6" s="69">
        <f ca="1">(WEEKDAY(B6)=1)*SUM(OFFSET(H6,,,-MIN(ROWS($3:6),7)))</f>
        <v>0</v>
      </c>
      <c r="M6" s="64">
        <f t="shared" ca="1" si="5"/>
        <v>0</v>
      </c>
      <c r="N6" s="65">
        <f t="shared" ca="1" si="6"/>
        <v>0</v>
      </c>
      <c r="O6" s="70">
        <f t="shared" ca="1" si="7"/>
        <v>0</v>
      </c>
      <c r="P6" s="128"/>
      <c r="Q6" s="15" t="s">
        <v>11</v>
      </c>
      <c r="R6" s="17">
        <f>RIGHT(N2,2)/24</f>
        <v>1.7916666666666667</v>
      </c>
    </row>
    <row r="7" spans="1:18" ht="15.75" thickBot="1" x14ac:dyDescent="0.25">
      <c r="A7" s="237"/>
      <c r="B7" s="151">
        <f t="shared" si="1"/>
        <v>43623</v>
      </c>
      <c r="C7" s="152"/>
      <c r="D7" s="144">
        <v>0.34027777777777773</v>
      </c>
      <c r="E7" s="145">
        <v>0.50694444444444442</v>
      </c>
      <c r="F7" s="145">
        <v>0.55555555555555558</v>
      </c>
      <c r="G7" s="146">
        <v>0.62847222222222221</v>
      </c>
      <c r="H7" s="153">
        <f t="shared" si="2"/>
        <v>0.23958333333333326</v>
      </c>
      <c r="I7" s="154">
        <f t="shared" si="0"/>
        <v>0.23958333333333326</v>
      </c>
      <c r="J7" s="155">
        <f t="shared" si="3"/>
        <v>0</v>
      </c>
      <c r="K7" s="150">
        <f t="shared" ca="1" si="4"/>
        <v>0</v>
      </c>
      <c r="L7" s="69">
        <f ca="1">(WEEKDAY(B7)=1)*SUM(OFFSET(H7,,,-MIN(ROWS($3:7),7)))</f>
        <v>0</v>
      </c>
      <c r="M7" s="64">
        <f t="shared" ca="1" si="5"/>
        <v>0</v>
      </c>
      <c r="N7" s="65">
        <f t="shared" ca="1" si="6"/>
        <v>0</v>
      </c>
      <c r="O7" s="70">
        <f t="shared" ca="1" si="7"/>
        <v>0</v>
      </c>
      <c r="P7" s="128"/>
      <c r="Q7" s="18" t="s">
        <v>51</v>
      </c>
      <c r="R7" s="19">
        <v>0.29166666666666669</v>
      </c>
    </row>
    <row r="8" spans="1:18" ht="16.5" thickTop="1" thickBot="1" x14ac:dyDescent="0.25">
      <c r="A8" s="237"/>
      <c r="B8" s="151">
        <f t="shared" si="1"/>
        <v>43624</v>
      </c>
      <c r="C8" s="152"/>
      <c r="D8" s="165"/>
      <c r="E8" s="166"/>
      <c r="F8" s="166"/>
      <c r="G8" s="211"/>
      <c r="H8" s="157">
        <f t="shared" si="2"/>
        <v>0</v>
      </c>
      <c r="I8" s="158">
        <f t="shared" si="0"/>
        <v>0</v>
      </c>
      <c r="J8" s="159">
        <f t="shared" si="3"/>
        <v>0</v>
      </c>
      <c r="K8" s="160">
        <f t="shared" ca="1" si="4"/>
        <v>0</v>
      </c>
      <c r="L8" s="75">
        <f ca="1">(WEEKDAY(B8)=1)*SUM(OFFSET(H8,,,-MIN(ROWS($3:8),7)))</f>
        <v>0</v>
      </c>
      <c r="M8" s="76">
        <f t="shared" ca="1" si="5"/>
        <v>0</v>
      </c>
      <c r="N8" s="77">
        <f t="shared" ca="1" si="6"/>
        <v>0</v>
      </c>
      <c r="O8" s="78">
        <f t="shared" ca="1" si="7"/>
        <v>0</v>
      </c>
      <c r="P8" s="129"/>
      <c r="Q8" s="10"/>
    </row>
    <row r="9" spans="1:18" ht="16.5" thickTop="1" thickBot="1" x14ac:dyDescent="0.3">
      <c r="A9" s="237"/>
      <c r="B9" s="161">
        <f t="shared" si="1"/>
        <v>43625</v>
      </c>
      <c r="C9" s="162"/>
      <c r="D9" s="171"/>
      <c r="E9" s="172"/>
      <c r="F9" s="172"/>
      <c r="G9" s="212"/>
      <c r="H9" s="210">
        <f t="shared" si="2"/>
        <v>0</v>
      </c>
      <c r="I9" s="206">
        <f t="shared" si="0"/>
        <v>0</v>
      </c>
      <c r="J9" s="207">
        <f t="shared" si="3"/>
        <v>0</v>
      </c>
      <c r="K9" s="208">
        <f t="shared" ca="1" si="4"/>
        <v>0</v>
      </c>
      <c r="L9" s="82">
        <f ca="1">(WEEKDAY(B9)=1)*SUM(OFFSET(H9,,,-MIN(ROWS($3:9),7)))</f>
        <v>1.5243055555555556</v>
      </c>
      <c r="M9" s="83">
        <f t="shared" ca="1" si="5"/>
        <v>1.4583333333333333</v>
      </c>
      <c r="N9" s="84">
        <f t="shared" ca="1" si="6"/>
        <v>6.5972222222222321E-2</v>
      </c>
      <c r="O9" s="85">
        <f t="shared" ca="1" si="7"/>
        <v>0</v>
      </c>
      <c r="P9" s="130"/>
    </row>
    <row r="10" spans="1:18" ht="15.75" thickTop="1" x14ac:dyDescent="0.25">
      <c r="A10" s="237"/>
      <c r="B10" s="142">
        <f t="shared" si="1"/>
        <v>43626</v>
      </c>
      <c r="C10" s="143">
        <v>1</v>
      </c>
      <c r="D10" s="144"/>
      <c r="E10" s="145"/>
      <c r="F10" s="145"/>
      <c r="G10" s="213"/>
      <c r="H10" s="153">
        <f t="shared" si="2"/>
        <v>0.29166666666666669</v>
      </c>
      <c r="I10" s="154">
        <f t="shared" si="0"/>
        <v>0.29166666666666669</v>
      </c>
      <c r="J10" s="155">
        <f t="shared" si="3"/>
        <v>0</v>
      </c>
      <c r="K10" s="150">
        <f t="shared" ca="1" si="4"/>
        <v>0.29166666666666669</v>
      </c>
      <c r="L10" s="55">
        <f ca="1">(WEEKDAY(B10)=1)*SUM(OFFSET(H10,,,-MIN(ROWS($3:10),7)))</f>
        <v>0</v>
      </c>
      <c r="M10" s="64">
        <f t="shared" ca="1" si="5"/>
        <v>0</v>
      </c>
      <c r="N10" s="65">
        <f t="shared" ca="1" si="6"/>
        <v>0</v>
      </c>
      <c r="O10" s="70">
        <f t="shared" ca="1" si="7"/>
        <v>0</v>
      </c>
      <c r="P10" s="131"/>
    </row>
    <row r="11" spans="1:18" ht="15" x14ac:dyDescent="0.25">
      <c r="A11" s="237"/>
      <c r="B11" s="151">
        <f t="shared" si="1"/>
        <v>43627</v>
      </c>
      <c r="C11" s="152"/>
      <c r="D11" s="165">
        <v>0.33680555555555558</v>
      </c>
      <c r="E11" s="166">
        <v>0.5</v>
      </c>
      <c r="F11" s="166">
        <v>0.5625</v>
      </c>
      <c r="G11" s="167">
        <v>0.73263888888888884</v>
      </c>
      <c r="H11" s="153">
        <f t="shared" si="2"/>
        <v>0.33333333333333326</v>
      </c>
      <c r="I11" s="154">
        <f t="shared" si="0"/>
        <v>0.33333333333333326</v>
      </c>
      <c r="J11" s="155">
        <f t="shared" si="3"/>
        <v>0</v>
      </c>
      <c r="K11" s="150">
        <f t="shared" ca="1" si="4"/>
        <v>0</v>
      </c>
      <c r="L11" s="69">
        <f ca="1">(WEEKDAY(B11)=1)*SUM(OFFSET(H11,,,-MIN(ROWS($3:11),7)))</f>
        <v>0</v>
      </c>
      <c r="M11" s="64">
        <f t="shared" ca="1" si="5"/>
        <v>0</v>
      </c>
      <c r="N11" s="65">
        <f t="shared" ca="1" si="6"/>
        <v>0</v>
      </c>
      <c r="O11" s="70">
        <f t="shared" ca="1" si="7"/>
        <v>0</v>
      </c>
      <c r="P11" s="131"/>
    </row>
    <row r="12" spans="1:18" ht="15" x14ac:dyDescent="0.25">
      <c r="A12" s="237"/>
      <c r="B12" s="151">
        <f t="shared" si="1"/>
        <v>43628</v>
      </c>
      <c r="C12" s="152"/>
      <c r="D12" s="165">
        <v>0.3263888888888889</v>
      </c>
      <c r="E12" s="166">
        <v>0.5</v>
      </c>
      <c r="F12" s="166">
        <v>0.5625</v>
      </c>
      <c r="G12" s="167">
        <v>0.79166666666666663</v>
      </c>
      <c r="H12" s="153">
        <f t="shared" si="2"/>
        <v>0.40277777777777768</v>
      </c>
      <c r="I12" s="154">
        <f t="shared" si="0"/>
        <v>0.40277777777777768</v>
      </c>
      <c r="J12" s="155">
        <f t="shared" si="3"/>
        <v>0</v>
      </c>
      <c r="K12" s="150">
        <f t="shared" ca="1" si="4"/>
        <v>0</v>
      </c>
      <c r="L12" s="69">
        <f ca="1">(WEEKDAY(B12)=1)*SUM(OFFSET(H12,,,-MIN(ROWS($3:12),7)))</f>
        <v>0</v>
      </c>
      <c r="M12" s="64">
        <f t="shared" ca="1" si="5"/>
        <v>0</v>
      </c>
      <c r="N12" s="65">
        <f t="shared" ca="1" si="6"/>
        <v>0</v>
      </c>
      <c r="O12" s="70">
        <f t="shared" ca="1" si="7"/>
        <v>0</v>
      </c>
      <c r="P12" s="131"/>
    </row>
    <row r="13" spans="1:18" ht="15" x14ac:dyDescent="0.25">
      <c r="A13" s="237"/>
      <c r="B13" s="151">
        <f t="shared" si="1"/>
        <v>43629</v>
      </c>
      <c r="C13" s="152"/>
      <c r="D13" s="165">
        <v>0.3611111111111111</v>
      </c>
      <c r="E13" s="166">
        <v>0.5</v>
      </c>
      <c r="F13" s="166">
        <v>0.5625</v>
      </c>
      <c r="G13" s="167">
        <v>0.67013888888888884</v>
      </c>
      <c r="H13" s="153">
        <f t="shared" si="2"/>
        <v>0.24652777777777768</v>
      </c>
      <c r="I13" s="154">
        <f t="shared" si="0"/>
        <v>0.24652777777777768</v>
      </c>
      <c r="J13" s="155">
        <f t="shared" si="3"/>
        <v>0</v>
      </c>
      <c r="K13" s="150">
        <f t="shared" ca="1" si="4"/>
        <v>0</v>
      </c>
      <c r="L13" s="69">
        <f ca="1">(WEEKDAY(B13)=1)*SUM(OFFSET(H13,,,-MIN(ROWS($3:13),7)))</f>
        <v>0</v>
      </c>
      <c r="M13" s="64">
        <f t="shared" ca="1" si="5"/>
        <v>0</v>
      </c>
      <c r="N13" s="65">
        <f t="shared" ca="1" si="6"/>
        <v>0</v>
      </c>
      <c r="O13" s="70">
        <f t="shared" ca="1" si="7"/>
        <v>0</v>
      </c>
      <c r="P13" s="131"/>
    </row>
    <row r="14" spans="1:18" ht="15" x14ac:dyDescent="0.25">
      <c r="A14" s="237"/>
      <c r="B14" s="151">
        <f t="shared" si="1"/>
        <v>43630</v>
      </c>
      <c r="C14" s="152"/>
      <c r="D14" s="165">
        <v>0.34375</v>
      </c>
      <c r="E14" s="166">
        <v>0.53125</v>
      </c>
      <c r="F14" s="166">
        <v>0.56597222222222221</v>
      </c>
      <c r="G14" s="167">
        <v>0.81597222222222221</v>
      </c>
      <c r="H14" s="153">
        <f t="shared" si="2"/>
        <v>0.43750000000000011</v>
      </c>
      <c r="I14" s="154">
        <f t="shared" si="0"/>
        <v>0.43750000000000011</v>
      </c>
      <c r="J14" s="155">
        <f t="shared" si="3"/>
        <v>0</v>
      </c>
      <c r="K14" s="150">
        <f t="shared" ca="1" si="4"/>
        <v>0</v>
      </c>
      <c r="L14" s="69">
        <f ca="1">(WEEKDAY(B14)=1)*SUM(OFFSET(H14,,,-MIN(ROWS($3:14),7)))</f>
        <v>0</v>
      </c>
      <c r="M14" s="64">
        <f t="shared" ca="1" si="5"/>
        <v>0</v>
      </c>
      <c r="N14" s="65">
        <f t="shared" ca="1" si="6"/>
        <v>0</v>
      </c>
      <c r="O14" s="70">
        <f t="shared" ca="1" si="7"/>
        <v>0</v>
      </c>
      <c r="P14" s="131"/>
    </row>
    <row r="15" spans="1:18" ht="15.75" thickBot="1" x14ac:dyDescent="0.3">
      <c r="A15" s="237"/>
      <c r="B15" s="151">
        <f t="shared" si="1"/>
        <v>43631</v>
      </c>
      <c r="C15" s="156"/>
      <c r="D15" s="168"/>
      <c r="E15" s="169"/>
      <c r="F15" s="169"/>
      <c r="G15" s="170"/>
      <c r="H15" s="157">
        <f t="shared" si="2"/>
        <v>0</v>
      </c>
      <c r="I15" s="158">
        <f t="shared" si="0"/>
        <v>0</v>
      </c>
      <c r="J15" s="159">
        <f t="shared" si="3"/>
        <v>0</v>
      </c>
      <c r="K15" s="160">
        <f t="shared" ca="1" si="4"/>
        <v>0</v>
      </c>
      <c r="L15" s="75">
        <f ca="1">(WEEKDAY(B15)=1)*SUM(OFFSET(H15,,,-MIN(ROWS($3:15),7)))</f>
        <v>0</v>
      </c>
      <c r="M15" s="76">
        <f t="shared" ca="1" si="5"/>
        <v>0</v>
      </c>
      <c r="N15" s="77">
        <f t="shared" ca="1" si="6"/>
        <v>0</v>
      </c>
      <c r="O15" s="78">
        <f t="shared" ca="1" si="7"/>
        <v>0</v>
      </c>
      <c r="P15" s="130" t="str">
        <f>IF(H15&lt;&gt;0,"ASTREINTE","")</f>
        <v/>
      </c>
    </row>
    <row r="16" spans="1:18" ht="16.5" thickTop="1" thickBot="1" x14ac:dyDescent="0.3">
      <c r="A16" s="237"/>
      <c r="B16" s="161">
        <f t="shared" si="1"/>
        <v>43632</v>
      </c>
      <c r="C16" s="162"/>
      <c r="D16" s="171"/>
      <c r="E16" s="172"/>
      <c r="F16" s="172"/>
      <c r="G16" s="173"/>
      <c r="H16" s="205">
        <f t="shared" si="2"/>
        <v>0</v>
      </c>
      <c r="I16" s="206">
        <f t="shared" si="0"/>
        <v>0</v>
      </c>
      <c r="J16" s="207">
        <f t="shared" si="3"/>
        <v>0</v>
      </c>
      <c r="K16" s="208">
        <f t="shared" ca="1" si="4"/>
        <v>0</v>
      </c>
      <c r="L16" s="82">
        <f ca="1">(WEEKDAY(B16)=1)*SUM(OFFSET(H16,,,-MIN(ROWS($3:16),7)))</f>
        <v>1.7118055555555554</v>
      </c>
      <c r="M16" s="83">
        <f t="shared" ca="1" si="5"/>
        <v>1.4583333333333333</v>
      </c>
      <c r="N16" s="84">
        <f t="shared" ca="1" si="6"/>
        <v>0.2534722222222221</v>
      </c>
      <c r="O16" s="85">
        <f t="shared" ca="1" si="7"/>
        <v>0</v>
      </c>
      <c r="P16" s="130" t="str">
        <f>IF(H16&lt;&gt;0,"ASTREINTE","")</f>
        <v/>
      </c>
    </row>
    <row r="17" spans="1:16" ht="15.75" thickTop="1" x14ac:dyDescent="0.25">
      <c r="A17" s="237"/>
      <c r="B17" s="142">
        <f t="shared" si="1"/>
        <v>43633</v>
      </c>
      <c r="C17" s="174"/>
      <c r="D17" s="175">
        <v>0.33680555555555558</v>
      </c>
      <c r="E17" s="176">
        <v>0.5</v>
      </c>
      <c r="F17" s="176">
        <v>0.54166666666666663</v>
      </c>
      <c r="G17" s="177">
        <v>0.73611111111111116</v>
      </c>
      <c r="H17" s="153">
        <f t="shared" si="2"/>
        <v>0.35763888888888895</v>
      </c>
      <c r="I17" s="154">
        <f t="shared" si="0"/>
        <v>0.35763888888888895</v>
      </c>
      <c r="J17" s="155">
        <f t="shared" si="3"/>
        <v>0</v>
      </c>
      <c r="K17" s="150">
        <f t="shared" ca="1" si="4"/>
        <v>0</v>
      </c>
      <c r="L17" s="55">
        <f ca="1">(WEEKDAY(B17)=1)*SUM(OFFSET(H17,,,-MIN(ROWS($3:17),7)))</f>
        <v>0</v>
      </c>
      <c r="M17" s="64">
        <f t="shared" ca="1" si="5"/>
        <v>0</v>
      </c>
      <c r="N17" s="65">
        <f t="shared" ca="1" si="6"/>
        <v>0</v>
      </c>
      <c r="O17" s="70">
        <f t="shared" ca="1" si="7"/>
        <v>0</v>
      </c>
      <c r="P17" s="131"/>
    </row>
    <row r="18" spans="1:16" ht="15" x14ac:dyDescent="0.25">
      <c r="A18" s="237"/>
      <c r="B18" s="151">
        <f t="shared" si="1"/>
        <v>43634</v>
      </c>
      <c r="C18" s="156"/>
      <c r="D18" s="168">
        <v>0.34027777777777773</v>
      </c>
      <c r="E18" s="169">
        <v>0.5</v>
      </c>
      <c r="F18" s="169">
        <v>0.54166666666666663</v>
      </c>
      <c r="G18" s="170">
        <v>0.76736111111111116</v>
      </c>
      <c r="H18" s="153">
        <f t="shared" si="2"/>
        <v>0.38541666666666685</v>
      </c>
      <c r="I18" s="154">
        <f t="shared" si="0"/>
        <v>0.38541666666666685</v>
      </c>
      <c r="J18" s="155">
        <f t="shared" si="3"/>
        <v>0</v>
      </c>
      <c r="K18" s="150">
        <f t="shared" ca="1" si="4"/>
        <v>0</v>
      </c>
      <c r="L18" s="69">
        <f ca="1">(WEEKDAY(B18)=1)*SUM(OFFSET(H18,,,-MIN(ROWS($3:18),7)))</f>
        <v>0</v>
      </c>
      <c r="M18" s="64">
        <f t="shared" ca="1" si="5"/>
        <v>0</v>
      </c>
      <c r="N18" s="65">
        <f t="shared" ca="1" si="6"/>
        <v>0</v>
      </c>
      <c r="O18" s="70">
        <f t="shared" ca="1" si="7"/>
        <v>0</v>
      </c>
      <c r="P18" s="131"/>
    </row>
    <row r="19" spans="1:16" ht="15" x14ac:dyDescent="0.25">
      <c r="A19" s="237"/>
      <c r="B19" s="151">
        <f t="shared" si="1"/>
        <v>43635</v>
      </c>
      <c r="C19" s="156"/>
      <c r="D19" s="168">
        <v>0.30902777777777779</v>
      </c>
      <c r="E19" s="169">
        <v>0.48958333333333331</v>
      </c>
      <c r="F19" s="169">
        <v>0.54861111111111105</v>
      </c>
      <c r="G19" s="170">
        <v>0.59375</v>
      </c>
      <c r="H19" s="153">
        <f t="shared" si="2"/>
        <v>0.22569444444444442</v>
      </c>
      <c r="I19" s="154">
        <f t="shared" si="0"/>
        <v>0.22569444444444442</v>
      </c>
      <c r="J19" s="155">
        <f t="shared" si="3"/>
        <v>0</v>
      </c>
      <c r="K19" s="150">
        <f t="shared" ca="1" si="4"/>
        <v>0</v>
      </c>
      <c r="L19" s="69">
        <f ca="1">(WEEKDAY(B19)=1)*SUM(OFFSET(H19,,,-MIN(ROWS($3:19),7)))</f>
        <v>0</v>
      </c>
      <c r="M19" s="64">
        <f t="shared" ca="1" si="5"/>
        <v>0</v>
      </c>
      <c r="N19" s="65">
        <f t="shared" ca="1" si="6"/>
        <v>0</v>
      </c>
      <c r="O19" s="70">
        <f t="shared" ca="1" si="7"/>
        <v>0</v>
      </c>
      <c r="P19" s="131"/>
    </row>
    <row r="20" spans="1:16" ht="15" x14ac:dyDescent="0.25">
      <c r="A20" s="237"/>
      <c r="B20" s="151">
        <f t="shared" si="1"/>
        <v>43636</v>
      </c>
      <c r="C20" s="156"/>
      <c r="D20" s="168">
        <v>0.33333333333333331</v>
      </c>
      <c r="E20" s="169">
        <v>0.52777777777777779</v>
      </c>
      <c r="F20" s="169">
        <v>0.55555555555555558</v>
      </c>
      <c r="G20" s="170">
        <v>0.63888888888888895</v>
      </c>
      <c r="H20" s="153">
        <f t="shared" si="2"/>
        <v>0.2777777777777779</v>
      </c>
      <c r="I20" s="154">
        <f t="shared" si="0"/>
        <v>0.2777777777777779</v>
      </c>
      <c r="J20" s="155">
        <f t="shared" si="3"/>
        <v>0</v>
      </c>
      <c r="K20" s="150">
        <f t="shared" ca="1" si="4"/>
        <v>0</v>
      </c>
      <c r="L20" s="69">
        <f ca="1">(WEEKDAY(B20)=1)*SUM(OFFSET(H20,,,-MIN(ROWS($3:20),7)))</f>
        <v>0</v>
      </c>
      <c r="M20" s="64">
        <f t="shared" ca="1" si="5"/>
        <v>0</v>
      </c>
      <c r="N20" s="65">
        <f t="shared" ca="1" si="6"/>
        <v>0</v>
      </c>
      <c r="O20" s="70">
        <f t="shared" ca="1" si="7"/>
        <v>0</v>
      </c>
      <c r="P20" s="131"/>
    </row>
    <row r="21" spans="1:16" ht="15" x14ac:dyDescent="0.25">
      <c r="A21" s="36"/>
      <c r="B21" s="151">
        <f t="shared" si="1"/>
        <v>43637</v>
      </c>
      <c r="C21" s="156"/>
      <c r="D21" s="168">
        <v>0.30902777777777779</v>
      </c>
      <c r="E21" s="169">
        <v>0.5</v>
      </c>
      <c r="F21" s="169">
        <v>0.54166666666666663</v>
      </c>
      <c r="G21" s="170">
        <v>0.66666666666666663</v>
      </c>
      <c r="H21" s="153">
        <f t="shared" si="2"/>
        <v>0.3159722222222221</v>
      </c>
      <c r="I21" s="154">
        <f t="shared" si="0"/>
        <v>0.3159722222222221</v>
      </c>
      <c r="J21" s="155">
        <f t="shared" si="3"/>
        <v>0</v>
      </c>
      <c r="K21" s="150">
        <f t="shared" ca="1" si="4"/>
        <v>0</v>
      </c>
      <c r="L21" s="69">
        <f ca="1">(WEEKDAY(B21)=1)*SUM(OFFSET(H21,,,-MIN(ROWS($3:21),7)))</f>
        <v>0</v>
      </c>
      <c r="M21" s="64">
        <f t="shared" ca="1" si="5"/>
        <v>0</v>
      </c>
      <c r="N21" s="65">
        <f t="shared" ca="1" si="6"/>
        <v>0</v>
      </c>
      <c r="O21" s="70">
        <f t="shared" ca="1" si="7"/>
        <v>0</v>
      </c>
      <c r="P21" s="131"/>
    </row>
    <row r="22" spans="1:16" ht="15.75" thickBot="1" x14ac:dyDescent="0.3">
      <c r="A22" s="36"/>
      <c r="B22" s="151">
        <f t="shared" si="1"/>
        <v>43638</v>
      </c>
      <c r="C22" s="156"/>
      <c r="D22" s="168"/>
      <c r="E22" s="169"/>
      <c r="F22" s="169"/>
      <c r="G22" s="170"/>
      <c r="H22" s="157">
        <f t="shared" si="2"/>
        <v>0</v>
      </c>
      <c r="I22" s="158">
        <f t="shared" si="0"/>
        <v>0</v>
      </c>
      <c r="J22" s="159">
        <f t="shared" si="3"/>
        <v>0</v>
      </c>
      <c r="K22" s="160">
        <f t="shared" ca="1" si="4"/>
        <v>0</v>
      </c>
      <c r="L22" s="75">
        <f ca="1">(WEEKDAY(B22)=1)*SUM(OFFSET(H22,,,-MIN(ROWS($3:22),7)))</f>
        <v>0</v>
      </c>
      <c r="M22" s="76">
        <f t="shared" ca="1" si="5"/>
        <v>0</v>
      </c>
      <c r="N22" s="77">
        <f t="shared" ca="1" si="6"/>
        <v>0</v>
      </c>
      <c r="O22" s="78">
        <f t="shared" ca="1" si="7"/>
        <v>0</v>
      </c>
      <c r="P22" s="130" t="str">
        <f>IF(H22&lt;&gt;0,"ASTREINTE","")</f>
        <v/>
      </c>
    </row>
    <row r="23" spans="1:16" ht="16.5" thickTop="1" thickBot="1" x14ac:dyDescent="0.3">
      <c r="A23" s="36"/>
      <c r="B23" s="161">
        <f t="shared" si="1"/>
        <v>43639</v>
      </c>
      <c r="C23" s="162"/>
      <c r="D23" s="163"/>
      <c r="E23" s="164"/>
      <c r="F23" s="164"/>
      <c r="G23" s="181"/>
      <c r="H23" s="205">
        <f t="shared" si="2"/>
        <v>0</v>
      </c>
      <c r="I23" s="206">
        <f t="shared" si="0"/>
        <v>0</v>
      </c>
      <c r="J23" s="207">
        <f t="shared" si="3"/>
        <v>0</v>
      </c>
      <c r="K23" s="209">
        <f t="shared" ca="1" si="4"/>
        <v>0</v>
      </c>
      <c r="L23" s="82">
        <f ca="1">(WEEKDAY(B23)=1)*SUM(OFFSET(H23,,,-MIN(ROWS($3:23),7)))</f>
        <v>1.5625000000000002</v>
      </c>
      <c r="M23" s="83">
        <f t="shared" ca="1" si="5"/>
        <v>1.4583333333333333</v>
      </c>
      <c r="N23" s="84">
        <f t="shared" ca="1" si="6"/>
        <v>0.10416666666666696</v>
      </c>
      <c r="O23" s="85">
        <f t="shared" ca="1" si="7"/>
        <v>0</v>
      </c>
      <c r="P23" s="130" t="str">
        <f>IF(H23&lt;&gt;0,"ASTREINTE","")</f>
        <v/>
      </c>
    </row>
    <row r="24" spans="1:16" ht="15.75" thickTop="1" x14ac:dyDescent="0.25">
      <c r="A24" s="36"/>
      <c r="B24" s="142">
        <f t="shared" si="1"/>
        <v>43640</v>
      </c>
      <c r="C24" s="174"/>
      <c r="D24" s="182"/>
      <c r="E24" s="183"/>
      <c r="F24" s="183"/>
      <c r="G24" s="184"/>
      <c r="H24" s="153">
        <f t="shared" si="2"/>
        <v>0</v>
      </c>
      <c r="I24" s="154">
        <f t="shared" si="0"/>
        <v>0</v>
      </c>
      <c r="J24" s="155">
        <f t="shared" si="3"/>
        <v>0</v>
      </c>
      <c r="K24" s="150">
        <f t="shared" ca="1" si="4"/>
        <v>0</v>
      </c>
      <c r="L24" s="55">
        <f ca="1">(WEEKDAY(B24)=1)*SUM(OFFSET(H24,,,-MIN(ROWS($3:24),7)))</f>
        <v>0</v>
      </c>
      <c r="M24" s="64">
        <f t="shared" ca="1" si="5"/>
        <v>0</v>
      </c>
      <c r="N24" s="65">
        <f t="shared" ca="1" si="6"/>
        <v>0</v>
      </c>
      <c r="O24" s="70">
        <f t="shared" ca="1" si="7"/>
        <v>0</v>
      </c>
      <c r="P24" s="131"/>
    </row>
    <row r="25" spans="1:16" ht="15" x14ac:dyDescent="0.25">
      <c r="A25" s="36"/>
      <c r="B25" s="151">
        <f t="shared" si="1"/>
        <v>43641</v>
      </c>
      <c r="C25" s="156"/>
      <c r="D25" s="178"/>
      <c r="E25" s="179"/>
      <c r="F25" s="179"/>
      <c r="G25" s="180"/>
      <c r="H25" s="153">
        <f t="shared" si="2"/>
        <v>0</v>
      </c>
      <c r="I25" s="154">
        <f t="shared" si="0"/>
        <v>0</v>
      </c>
      <c r="J25" s="155">
        <f t="shared" si="3"/>
        <v>0</v>
      </c>
      <c r="K25" s="150">
        <f t="shared" ca="1" si="4"/>
        <v>0</v>
      </c>
      <c r="L25" s="69">
        <f ca="1">(WEEKDAY(B25)=1)*SUM(OFFSET(H25,,,-MIN(ROWS($3:25),7)))</f>
        <v>0</v>
      </c>
      <c r="M25" s="64">
        <f t="shared" ca="1" si="5"/>
        <v>0</v>
      </c>
      <c r="N25" s="65">
        <f t="shared" ca="1" si="6"/>
        <v>0</v>
      </c>
      <c r="O25" s="70">
        <f t="shared" ca="1" si="7"/>
        <v>0</v>
      </c>
      <c r="P25" s="131"/>
    </row>
    <row r="26" spans="1:16" ht="15" x14ac:dyDescent="0.25">
      <c r="A26" s="36"/>
      <c r="B26" s="151">
        <f t="shared" si="1"/>
        <v>43642</v>
      </c>
      <c r="C26" s="156"/>
      <c r="D26" s="178"/>
      <c r="E26" s="179"/>
      <c r="F26" s="179"/>
      <c r="G26" s="180"/>
      <c r="H26" s="153">
        <f t="shared" si="2"/>
        <v>0</v>
      </c>
      <c r="I26" s="154">
        <f t="shared" si="0"/>
        <v>0</v>
      </c>
      <c r="J26" s="155">
        <f t="shared" si="3"/>
        <v>0</v>
      </c>
      <c r="K26" s="150">
        <f t="shared" ca="1" si="4"/>
        <v>0</v>
      </c>
      <c r="L26" s="69">
        <f ca="1">(WEEKDAY(B26)=1)*SUM(OFFSET(H26,,,-MIN(ROWS($3:26),7)))</f>
        <v>0</v>
      </c>
      <c r="M26" s="64">
        <f t="shared" ca="1" si="5"/>
        <v>0</v>
      </c>
      <c r="N26" s="65">
        <f t="shared" ca="1" si="6"/>
        <v>0</v>
      </c>
      <c r="O26" s="70">
        <f t="shared" ca="1" si="7"/>
        <v>0</v>
      </c>
      <c r="P26" s="131"/>
    </row>
    <row r="27" spans="1:16" ht="15" x14ac:dyDescent="0.25">
      <c r="A27" s="36"/>
      <c r="B27" s="151">
        <f t="shared" si="1"/>
        <v>43643</v>
      </c>
      <c r="C27" s="156"/>
      <c r="D27" s="178"/>
      <c r="E27" s="179"/>
      <c r="F27" s="179"/>
      <c r="G27" s="180"/>
      <c r="H27" s="153">
        <f t="shared" si="2"/>
        <v>0</v>
      </c>
      <c r="I27" s="154">
        <f t="shared" si="0"/>
        <v>0</v>
      </c>
      <c r="J27" s="155">
        <f t="shared" si="3"/>
        <v>0</v>
      </c>
      <c r="K27" s="150">
        <f t="shared" ca="1" si="4"/>
        <v>0</v>
      </c>
      <c r="L27" s="69">
        <f ca="1">(WEEKDAY(B27)=1)*SUM(OFFSET(H27,,,-MIN(ROWS($3:27),7)))</f>
        <v>0</v>
      </c>
      <c r="M27" s="64">
        <f t="shared" ca="1" si="5"/>
        <v>0</v>
      </c>
      <c r="N27" s="65">
        <f t="shared" ca="1" si="6"/>
        <v>0</v>
      </c>
      <c r="O27" s="70">
        <f t="shared" ca="1" si="7"/>
        <v>0</v>
      </c>
      <c r="P27" s="131"/>
    </row>
    <row r="28" spans="1:16" ht="15" x14ac:dyDescent="0.25">
      <c r="A28" s="36"/>
      <c r="B28" s="151">
        <f t="shared" si="1"/>
        <v>43644</v>
      </c>
      <c r="C28" s="156"/>
      <c r="D28" s="178"/>
      <c r="E28" s="179"/>
      <c r="F28" s="179"/>
      <c r="G28" s="180"/>
      <c r="H28" s="153">
        <f t="shared" si="2"/>
        <v>0</v>
      </c>
      <c r="I28" s="154">
        <f t="shared" si="0"/>
        <v>0</v>
      </c>
      <c r="J28" s="155">
        <f t="shared" si="3"/>
        <v>0</v>
      </c>
      <c r="K28" s="150">
        <f t="shared" ca="1" si="4"/>
        <v>0</v>
      </c>
      <c r="L28" s="69">
        <f ca="1">(WEEKDAY(B28)=1)*SUM(OFFSET(H28,,,-MIN(ROWS($3:28),7)))</f>
        <v>0</v>
      </c>
      <c r="M28" s="64">
        <f t="shared" ca="1" si="5"/>
        <v>0</v>
      </c>
      <c r="N28" s="65">
        <f t="shared" ca="1" si="6"/>
        <v>0</v>
      </c>
      <c r="O28" s="70">
        <f t="shared" ca="1" si="7"/>
        <v>0</v>
      </c>
      <c r="P28" s="131"/>
    </row>
    <row r="29" spans="1:16" ht="15.75" thickBot="1" x14ac:dyDescent="0.3">
      <c r="A29" s="36"/>
      <c r="B29" s="151">
        <f t="shared" si="1"/>
        <v>43645</v>
      </c>
      <c r="C29" s="156"/>
      <c r="D29" s="178"/>
      <c r="E29" s="179"/>
      <c r="F29" s="179"/>
      <c r="G29" s="180"/>
      <c r="H29" s="157">
        <f t="shared" si="2"/>
        <v>0</v>
      </c>
      <c r="I29" s="158">
        <f t="shared" si="0"/>
        <v>0</v>
      </c>
      <c r="J29" s="159">
        <f t="shared" si="3"/>
        <v>0</v>
      </c>
      <c r="K29" s="160">
        <f t="shared" ca="1" si="4"/>
        <v>0</v>
      </c>
      <c r="L29" s="75">
        <f ca="1">(WEEKDAY(B29)=1)*SUM(OFFSET(H29,,,-MIN(ROWS($3:29),7)))</f>
        <v>0</v>
      </c>
      <c r="M29" s="76">
        <f t="shared" ca="1" si="5"/>
        <v>0</v>
      </c>
      <c r="N29" s="77">
        <f t="shared" ca="1" si="6"/>
        <v>0</v>
      </c>
      <c r="O29" s="78">
        <f t="shared" ca="1" si="7"/>
        <v>0</v>
      </c>
      <c r="P29" s="130" t="str">
        <f>IF(H29&lt;&gt;0,"ASTREINTE","")</f>
        <v/>
      </c>
    </row>
    <row r="30" spans="1:16" ht="16.5" thickTop="1" thickBot="1" x14ac:dyDescent="0.3">
      <c r="A30" s="36"/>
      <c r="B30" s="161">
        <f t="shared" si="1"/>
        <v>43646</v>
      </c>
      <c r="C30" s="162"/>
      <c r="D30" s="163"/>
      <c r="E30" s="164"/>
      <c r="F30" s="164"/>
      <c r="G30" s="181"/>
      <c r="H30" s="205">
        <f t="shared" si="2"/>
        <v>0</v>
      </c>
      <c r="I30" s="206">
        <f t="shared" si="0"/>
        <v>0</v>
      </c>
      <c r="J30" s="207">
        <f t="shared" si="3"/>
        <v>0</v>
      </c>
      <c r="K30" s="209">
        <f t="shared" ca="1" si="4"/>
        <v>0</v>
      </c>
      <c r="L30" s="82">
        <f ca="1">(WEEKDAY(B30)=1)*SUM(OFFSET(H30,,,-MIN(ROWS($3:30),7)))</f>
        <v>0</v>
      </c>
      <c r="M30" s="83">
        <f t="shared" ca="1" si="5"/>
        <v>0</v>
      </c>
      <c r="N30" s="84">
        <f t="shared" ca="1" si="6"/>
        <v>0</v>
      </c>
      <c r="O30" s="85">
        <f t="shared" ca="1" si="7"/>
        <v>0</v>
      </c>
      <c r="P30" s="130" t="str">
        <f>IF(H30&lt;&gt;0,"ASTREINTE","")</f>
        <v/>
      </c>
    </row>
    <row r="31" spans="1:16" ht="15.75" thickTop="1" x14ac:dyDescent="0.25">
      <c r="A31" s="36"/>
      <c r="B31" s="142">
        <f t="shared" si="1"/>
        <v>43647</v>
      </c>
      <c r="C31" s="174"/>
      <c r="D31" s="182"/>
      <c r="E31" s="183"/>
      <c r="F31" s="183"/>
      <c r="G31" s="184"/>
      <c r="H31" s="153">
        <f t="shared" si="2"/>
        <v>0</v>
      </c>
      <c r="I31" s="154">
        <f t="shared" si="0"/>
        <v>0</v>
      </c>
      <c r="J31" s="155">
        <f t="shared" si="3"/>
        <v>0</v>
      </c>
      <c r="K31" s="150">
        <f t="shared" ca="1" si="4"/>
        <v>0</v>
      </c>
      <c r="L31" s="55">
        <f ca="1">(WEEKDAY(B31)=1)*SUM(OFFSET(H31,,,-MIN(ROWS($3:31),7)))</f>
        <v>0</v>
      </c>
      <c r="M31" s="64">
        <f t="shared" ca="1" si="5"/>
        <v>0</v>
      </c>
      <c r="N31" s="65">
        <f t="shared" ca="1" si="6"/>
        <v>0</v>
      </c>
      <c r="O31" s="70">
        <f t="shared" ca="1" si="7"/>
        <v>0</v>
      </c>
      <c r="P31" s="130"/>
    </row>
    <row r="32" spans="1:16" ht="15" x14ac:dyDescent="0.25">
      <c r="A32" s="36"/>
      <c r="B32" s="151">
        <f t="shared" si="1"/>
        <v>43648</v>
      </c>
      <c r="C32" s="156"/>
      <c r="D32" s="178"/>
      <c r="E32" s="179"/>
      <c r="F32" s="179"/>
      <c r="G32" s="180"/>
      <c r="H32" s="153">
        <f t="shared" si="2"/>
        <v>0</v>
      </c>
      <c r="I32" s="154">
        <f t="shared" si="0"/>
        <v>0</v>
      </c>
      <c r="J32" s="155">
        <f t="shared" si="3"/>
        <v>0</v>
      </c>
      <c r="K32" s="150">
        <f t="shared" ca="1" si="4"/>
        <v>0</v>
      </c>
      <c r="L32" s="69">
        <f ca="1">(WEEKDAY(B32)=1)*SUM(OFFSET(H32,,,-MIN(ROWS($3:32),7)))</f>
        <v>0</v>
      </c>
      <c r="M32" s="64">
        <f t="shared" ca="1" si="5"/>
        <v>0</v>
      </c>
      <c r="N32" s="65">
        <f t="shared" ca="1" si="6"/>
        <v>0</v>
      </c>
      <c r="O32" s="70">
        <f t="shared" ca="1" si="7"/>
        <v>0</v>
      </c>
      <c r="P32" s="131"/>
    </row>
    <row r="33" spans="1:16" ht="15" x14ac:dyDescent="0.25">
      <c r="A33" s="36"/>
      <c r="B33" s="151">
        <f t="shared" si="1"/>
        <v>43649</v>
      </c>
      <c r="C33" s="156"/>
      <c r="D33" s="178"/>
      <c r="E33" s="179"/>
      <c r="F33" s="179"/>
      <c r="G33" s="180"/>
      <c r="H33" s="153">
        <f t="shared" si="2"/>
        <v>0</v>
      </c>
      <c r="I33" s="154">
        <f t="shared" si="0"/>
        <v>0</v>
      </c>
      <c r="J33" s="155">
        <f t="shared" si="3"/>
        <v>0</v>
      </c>
      <c r="K33" s="150">
        <f t="shared" ca="1" si="4"/>
        <v>0</v>
      </c>
      <c r="L33" s="69">
        <f ca="1">(WEEKDAY(B33)=1)*SUM(OFFSET(H33,,,-MIN(ROWS($3:33),7)))</f>
        <v>0</v>
      </c>
      <c r="M33" s="64">
        <f t="shared" ca="1" si="5"/>
        <v>0</v>
      </c>
      <c r="N33" s="65">
        <f t="shared" ca="1" si="6"/>
        <v>0</v>
      </c>
      <c r="O33" s="70">
        <f t="shared" ca="1" si="7"/>
        <v>0</v>
      </c>
      <c r="P33" s="131"/>
    </row>
    <row r="34" spans="1:16" ht="15" x14ac:dyDescent="0.25">
      <c r="A34" s="36"/>
      <c r="B34" s="151">
        <f t="shared" si="1"/>
        <v>43650</v>
      </c>
      <c r="C34" s="156"/>
      <c r="D34" s="178"/>
      <c r="E34" s="179"/>
      <c r="F34" s="179"/>
      <c r="G34" s="180"/>
      <c r="H34" s="153">
        <f t="shared" si="2"/>
        <v>0</v>
      </c>
      <c r="I34" s="154">
        <f t="shared" si="0"/>
        <v>0</v>
      </c>
      <c r="J34" s="155">
        <f t="shared" si="3"/>
        <v>0</v>
      </c>
      <c r="K34" s="150">
        <f t="shared" ca="1" si="4"/>
        <v>0</v>
      </c>
      <c r="L34" s="69">
        <f ca="1">(WEEKDAY(B34)=1)*SUM(OFFSET(H34,,,-MIN(ROWS($3:34),7)))</f>
        <v>0</v>
      </c>
      <c r="M34" s="64">
        <f t="shared" ca="1" si="5"/>
        <v>0</v>
      </c>
      <c r="N34" s="65">
        <f t="shared" ca="1" si="6"/>
        <v>0</v>
      </c>
      <c r="O34" s="70">
        <f t="shared" ca="1" si="7"/>
        <v>0</v>
      </c>
      <c r="P34" s="131"/>
    </row>
    <row r="35" spans="1:16" ht="15" x14ac:dyDescent="0.25">
      <c r="A35" s="36"/>
      <c r="B35" s="151">
        <f t="shared" si="1"/>
        <v>43651</v>
      </c>
      <c r="C35" s="156"/>
      <c r="D35" s="178"/>
      <c r="E35" s="179"/>
      <c r="F35" s="179"/>
      <c r="G35" s="180"/>
      <c r="H35" s="153">
        <f t="shared" si="2"/>
        <v>0</v>
      </c>
      <c r="I35" s="154">
        <f t="shared" si="0"/>
        <v>0</v>
      </c>
      <c r="J35" s="155">
        <f t="shared" si="3"/>
        <v>0</v>
      </c>
      <c r="K35" s="150">
        <f t="shared" ca="1" si="4"/>
        <v>0</v>
      </c>
      <c r="L35" s="69">
        <f ca="1">(WEEKDAY(B35)=1)*SUM(OFFSET(H35,,,-MIN(ROWS($3:35),7)))</f>
        <v>0</v>
      </c>
      <c r="M35" s="64">
        <f t="shared" ca="1" si="5"/>
        <v>0</v>
      </c>
      <c r="N35" s="65">
        <f t="shared" ca="1" si="6"/>
        <v>0</v>
      </c>
      <c r="O35" s="70">
        <f t="shared" ca="1" si="7"/>
        <v>0</v>
      </c>
      <c r="P35" s="131"/>
    </row>
    <row r="36" spans="1:16" ht="15.75" thickBot="1" x14ac:dyDescent="0.3">
      <c r="A36" s="36"/>
      <c r="B36" s="151">
        <f t="shared" si="1"/>
        <v>43652</v>
      </c>
      <c r="C36" s="156"/>
      <c r="D36" s="178"/>
      <c r="E36" s="179"/>
      <c r="F36" s="179"/>
      <c r="G36" s="180"/>
      <c r="H36" s="157">
        <f t="shared" si="2"/>
        <v>0</v>
      </c>
      <c r="I36" s="158">
        <f t="shared" si="0"/>
        <v>0</v>
      </c>
      <c r="J36" s="159">
        <f t="shared" si="3"/>
        <v>0</v>
      </c>
      <c r="K36" s="160">
        <f t="shared" ca="1" si="4"/>
        <v>0</v>
      </c>
      <c r="L36" s="75">
        <f ca="1">(WEEKDAY(B36)=1)*SUM(OFFSET(H36,,,-MIN(ROWS($3:36),7)))</f>
        <v>0</v>
      </c>
      <c r="M36" s="76">
        <f t="shared" ca="1" si="5"/>
        <v>0</v>
      </c>
      <c r="N36" s="77">
        <f t="shared" ca="1" si="6"/>
        <v>0</v>
      </c>
      <c r="O36" s="95">
        <f t="shared" ca="1" si="7"/>
        <v>0</v>
      </c>
      <c r="P36" s="130" t="str">
        <f>IF(H36&lt;&gt;0,"ASTREINTE","")</f>
        <v/>
      </c>
    </row>
    <row r="37" spans="1:16" ht="16.5" thickTop="1" thickBot="1" x14ac:dyDescent="0.3">
      <c r="A37" s="36"/>
      <c r="B37" s="185">
        <f t="shared" si="1"/>
        <v>43653</v>
      </c>
      <c r="C37" s="156"/>
      <c r="D37" s="178"/>
      <c r="E37" s="179"/>
      <c r="F37" s="179"/>
      <c r="G37" s="180"/>
      <c r="H37" s="205">
        <f t="shared" si="2"/>
        <v>0</v>
      </c>
      <c r="I37" s="206">
        <f t="shared" si="0"/>
        <v>0</v>
      </c>
      <c r="J37" s="207">
        <f t="shared" si="3"/>
        <v>0</v>
      </c>
      <c r="K37" s="209">
        <f t="shared" ca="1" si="4"/>
        <v>0</v>
      </c>
      <c r="L37" s="82">
        <f ca="1">(WEEKDAY(B37)=1)*SUM(OFFSET(H37,,,-MIN(ROWS($3:37),7)))</f>
        <v>0</v>
      </c>
      <c r="M37" s="83">
        <f t="shared" ca="1" si="5"/>
        <v>0</v>
      </c>
      <c r="N37" s="84">
        <f t="shared" ca="1" si="6"/>
        <v>0</v>
      </c>
      <c r="O37" s="85">
        <f t="shared" ca="1" si="7"/>
        <v>0</v>
      </c>
      <c r="P37" s="13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6"/>
      <c r="D38" s="96"/>
      <c r="E38" s="96"/>
      <c r="F38" s="96"/>
      <c r="G38" s="96"/>
      <c r="H38" s="97">
        <f t="shared" ref="H38:O38" si="8">SUM(H3:H37)</f>
        <v>4.7986111111111107</v>
      </c>
      <c r="I38" s="97">
        <f t="shared" si="8"/>
        <v>4.7986111111111107</v>
      </c>
      <c r="J38" s="97">
        <f t="shared" si="8"/>
        <v>0</v>
      </c>
      <c r="K38" s="138">
        <f ca="1">SUMIFS(K3:K37,C3:C37,"")</f>
        <v>0</v>
      </c>
      <c r="L38" s="98">
        <f ca="1">SUM(L3:L37)</f>
        <v>4.7986111111111107</v>
      </c>
      <c r="M38" s="98">
        <f t="shared" ca="1" si="8"/>
        <v>4.375</v>
      </c>
      <c r="N38" s="98">
        <f t="shared" ca="1" si="8"/>
        <v>0.42361111111111138</v>
      </c>
      <c r="O38" s="99">
        <f t="shared" ca="1" si="8"/>
        <v>0</v>
      </c>
      <c r="P38" s="13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4.7986111111111107</v>
      </c>
      <c r="I40" s="232">
        <f>SUM(I38:J38)</f>
        <v>4.7986111111111107</v>
      </c>
      <c r="J40" s="233"/>
      <c r="K40" s="26"/>
      <c r="L40" s="12">
        <f ca="1">L38</f>
        <v>4.7986111111111107</v>
      </c>
      <c r="M40" s="232">
        <f ca="1">SUM(M38:O38)</f>
        <v>4.7986111111111116</v>
      </c>
      <c r="N40" s="234"/>
      <c r="O40" s="235"/>
    </row>
    <row r="41" spans="1:16" ht="13.5" thickTop="1" x14ac:dyDescent="0.25"/>
    <row r="43" spans="1:16" x14ac:dyDescent="0.25">
      <c r="C43" s="218" t="s">
        <v>55</v>
      </c>
      <c r="D43" s="218"/>
      <c r="E43" s="218"/>
      <c r="F43" s="218"/>
      <c r="G43" s="218" t="str">
        <f ca="1">A3</f>
        <v>DANIEL</v>
      </c>
      <c r="H43" s="218"/>
      <c r="I43" s="218" t="s">
        <v>56</v>
      </c>
      <c r="J43" s="218"/>
      <c r="K43" s="218"/>
      <c r="L43" s="218"/>
      <c r="M43" s="218"/>
      <c r="N43" s="218"/>
    </row>
    <row r="44" spans="1:16" x14ac:dyDescent="0.25">
      <c r="C44" s="218"/>
      <c r="D44" s="218"/>
      <c r="E44" s="218"/>
      <c r="F44" s="218"/>
      <c r="G44" s="218"/>
      <c r="H44" s="246"/>
      <c r="I44" s="247"/>
      <c r="J44" s="247"/>
      <c r="K44" s="248"/>
      <c r="L44" s="218"/>
      <c r="M44" s="218"/>
      <c r="N44" s="218"/>
    </row>
    <row r="45" spans="1:16" x14ac:dyDescent="0.25">
      <c r="C45" s="218"/>
      <c r="D45" s="218"/>
      <c r="E45" s="218"/>
      <c r="F45" s="218"/>
      <c r="G45" s="218"/>
      <c r="H45" s="249"/>
      <c r="I45" s="250"/>
      <c r="J45" s="250"/>
      <c r="K45" s="251"/>
      <c r="L45" s="218"/>
      <c r="M45" s="218"/>
      <c r="N45" s="218"/>
    </row>
    <row r="46" spans="1:16" x14ac:dyDescent="0.25">
      <c r="H46" s="249"/>
      <c r="I46" s="250"/>
      <c r="J46" s="250"/>
      <c r="K46" s="251"/>
    </row>
    <row r="47" spans="1:16" x14ac:dyDescent="0.25">
      <c r="H47" s="249"/>
      <c r="I47" s="250"/>
      <c r="J47" s="250"/>
      <c r="K47" s="251"/>
    </row>
    <row r="48" spans="1:16" x14ac:dyDescent="0.25">
      <c r="H48" s="252"/>
      <c r="I48" s="253"/>
      <c r="J48" s="253"/>
      <c r="K48" s="254"/>
    </row>
    <row r="56" spans="2:16" ht="54.75" customHeight="1" x14ac:dyDescent="0.25">
      <c r="B56" s="245" t="str">
        <f ca="1">A3</f>
        <v>DANIEL</v>
      </c>
      <c r="C56" s="245"/>
      <c r="D56" s="245"/>
      <c r="E56" s="245"/>
      <c r="F56" s="245"/>
      <c r="G56" s="245"/>
      <c r="H56" s="245"/>
    </row>
    <row r="57" spans="2:16" ht="58.5" customHeight="1" thickBot="1" x14ac:dyDescent="0.3">
      <c r="B57" s="245"/>
      <c r="C57" s="245"/>
      <c r="D57" s="245"/>
      <c r="E57" s="245"/>
      <c r="F57" s="245"/>
      <c r="G57" s="245"/>
      <c r="H57" s="245"/>
    </row>
    <row r="58" spans="2:16" ht="46.5" thickTop="1" thickBot="1" x14ac:dyDescent="0.3">
      <c r="B58" s="39" t="s">
        <v>0</v>
      </c>
      <c r="C58" s="40" t="s">
        <v>1</v>
      </c>
      <c r="D58" s="41" t="s">
        <v>34</v>
      </c>
      <c r="E58" s="42" t="s">
        <v>35</v>
      </c>
      <c r="F58" s="42" t="s">
        <v>36</v>
      </c>
      <c r="G58" s="49" t="s">
        <v>37</v>
      </c>
      <c r="H58" s="50" t="s">
        <v>2</v>
      </c>
      <c r="I58" s="47" t="str">
        <f>"Dont
H Jour
("&amp;TEXT(HJ,"hh")&amp;" à "&amp;TEXT(HN,"hh")&amp;")"</f>
        <v>Dont
H Jour
(07 à 20)</v>
      </c>
      <c r="J58" s="43" t="str">
        <f>"Dont
H Nuit
("&amp;TEXT(HN,"hh")&amp;" à "&amp;TEXT(HJ,"hh")&amp;")"</f>
        <v>Dont
H Nuit
(20 à 07)</v>
      </c>
      <c r="K58" s="48" t="s">
        <v>3</v>
      </c>
      <c r="L58" s="46" t="s">
        <v>4</v>
      </c>
      <c r="M58" s="41" t="s">
        <v>57</v>
      </c>
      <c r="N58" s="42" t="s">
        <v>58</v>
      </c>
      <c r="O58" s="44" t="s">
        <v>59</v>
      </c>
      <c r="P58" s="44" t="s">
        <v>52</v>
      </c>
    </row>
    <row r="59" spans="2:16" ht="15.75" thickTop="1" x14ac:dyDescent="0.25">
      <c r="B59" s="142">
        <v>43619</v>
      </c>
      <c r="C59" s="262"/>
      <c r="D59" s="144">
        <v>0.33333333333333331</v>
      </c>
      <c r="E59" s="145">
        <v>0.52083333333333337</v>
      </c>
      <c r="F59" s="145">
        <v>0.5625</v>
      </c>
      <c r="G59" s="146">
        <v>0.69791666666666663</v>
      </c>
      <c r="H59" s="147">
        <v>0.32291666666666674</v>
      </c>
      <c r="I59" s="148">
        <v>0.32291666666666674</v>
      </c>
      <c r="J59" s="149">
        <v>0</v>
      </c>
      <c r="K59" s="150">
        <v>0</v>
      </c>
      <c r="L59" s="63">
        <v>0</v>
      </c>
      <c r="M59" s="64">
        <v>0</v>
      </c>
      <c r="N59" s="65">
        <v>0</v>
      </c>
      <c r="O59" s="66">
        <v>0</v>
      </c>
      <c r="P59" s="127"/>
    </row>
    <row r="60" spans="2:16" ht="15" x14ac:dyDescent="0.25">
      <c r="B60" s="151">
        <v>43620</v>
      </c>
      <c r="C60" s="263"/>
      <c r="D60" s="144">
        <v>0.33333333333333331</v>
      </c>
      <c r="E60" s="145">
        <v>0.54166666666666663</v>
      </c>
      <c r="F60" s="145">
        <v>0.57638888888888895</v>
      </c>
      <c r="G60" s="146">
        <v>0.75</v>
      </c>
      <c r="H60" s="153">
        <v>0.38194444444444431</v>
      </c>
      <c r="I60" s="154">
        <v>0.38194444444444431</v>
      </c>
      <c r="J60" s="155">
        <v>0</v>
      </c>
      <c r="K60" s="150">
        <v>0</v>
      </c>
      <c r="L60" s="69">
        <v>0</v>
      </c>
      <c r="M60" s="64">
        <v>0</v>
      </c>
      <c r="N60" s="65">
        <v>0</v>
      </c>
      <c r="O60" s="70">
        <v>0</v>
      </c>
      <c r="P60" s="128"/>
    </row>
    <row r="61" spans="2:16" ht="15" x14ac:dyDescent="0.25">
      <c r="B61" s="151">
        <v>43621</v>
      </c>
      <c r="C61" s="264"/>
      <c r="D61" s="144">
        <v>0.3298611111111111</v>
      </c>
      <c r="E61" s="145">
        <v>0.5</v>
      </c>
      <c r="F61" s="145">
        <v>0.54166666666666663</v>
      </c>
      <c r="G61" s="146">
        <v>0.69444444444444453</v>
      </c>
      <c r="H61" s="153">
        <v>0.32291666666666685</v>
      </c>
      <c r="I61" s="154">
        <v>0.32291666666666685</v>
      </c>
      <c r="J61" s="155">
        <v>0</v>
      </c>
      <c r="K61" s="150">
        <v>0</v>
      </c>
      <c r="L61" s="69">
        <v>0</v>
      </c>
      <c r="M61" s="64">
        <v>0</v>
      </c>
      <c r="N61" s="71">
        <v>0</v>
      </c>
      <c r="O61" s="70">
        <v>0</v>
      </c>
      <c r="P61" s="128"/>
    </row>
    <row r="62" spans="2:16" ht="15" x14ac:dyDescent="0.25">
      <c r="B62" s="151">
        <v>43622</v>
      </c>
      <c r="C62" s="263"/>
      <c r="D62" s="144">
        <v>0.34722222222222227</v>
      </c>
      <c r="E62" s="145">
        <v>0.5</v>
      </c>
      <c r="F62" s="145">
        <v>0.54166666666666663</v>
      </c>
      <c r="G62" s="146">
        <v>0.64583333333333337</v>
      </c>
      <c r="H62" s="153">
        <v>0.25694444444444453</v>
      </c>
      <c r="I62" s="154">
        <v>0.25694444444444453</v>
      </c>
      <c r="J62" s="155">
        <v>0</v>
      </c>
      <c r="K62" s="150">
        <v>0</v>
      </c>
      <c r="L62" s="69">
        <v>0</v>
      </c>
      <c r="M62" s="64">
        <v>0</v>
      </c>
      <c r="N62" s="65">
        <v>0</v>
      </c>
      <c r="O62" s="70">
        <v>0</v>
      </c>
      <c r="P62" s="128"/>
    </row>
    <row r="63" spans="2:16" ht="15" x14ac:dyDescent="0.25">
      <c r="B63" s="151">
        <v>43623</v>
      </c>
      <c r="C63" s="263"/>
      <c r="D63" s="144">
        <v>0.34027777777777773</v>
      </c>
      <c r="E63" s="145">
        <v>0.50694444444444442</v>
      </c>
      <c r="F63" s="145">
        <v>0.55555555555555558</v>
      </c>
      <c r="G63" s="146">
        <v>0.62847222222222221</v>
      </c>
      <c r="H63" s="153">
        <v>0.23958333333333326</v>
      </c>
      <c r="I63" s="154">
        <v>0.23958333333333326</v>
      </c>
      <c r="J63" s="155">
        <v>0</v>
      </c>
      <c r="K63" s="150">
        <v>0</v>
      </c>
      <c r="L63" s="69">
        <v>0</v>
      </c>
      <c r="M63" s="64">
        <v>0</v>
      </c>
      <c r="N63" s="65">
        <v>0</v>
      </c>
      <c r="O63" s="70">
        <v>0</v>
      </c>
      <c r="P63" s="128"/>
    </row>
    <row r="64" spans="2:16" ht="15.75" thickBot="1" x14ac:dyDescent="0.3">
      <c r="B64" s="151">
        <v>43624</v>
      </c>
      <c r="C64" s="263"/>
      <c r="D64" s="165"/>
      <c r="E64" s="166"/>
      <c r="F64" s="166"/>
      <c r="G64" s="211"/>
      <c r="H64" s="157">
        <v>0</v>
      </c>
      <c r="I64" s="158">
        <v>0</v>
      </c>
      <c r="J64" s="159">
        <v>0</v>
      </c>
      <c r="K64" s="160">
        <v>0</v>
      </c>
      <c r="L64" s="75">
        <v>0</v>
      </c>
      <c r="M64" s="76">
        <v>0</v>
      </c>
      <c r="N64" s="77">
        <v>0</v>
      </c>
      <c r="O64" s="78">
        <v>0</v>
      </c>
      <c r="P64" s="129"/>
    </row>
    <row r="65" spans="2:16" ht="16.5" thickTop="1" thickBot="1" x14ac:dyDescent="0.3">
      <c r="B65" s="161">
        <v>43625</v>
      </c>
      <c r="C65" s="265"/>
      <c r="D65" s="171"/>
      <c r="E65" s="172"/>
      <c r="F65" s="172"/>
      <c r="G65" s="212"/>
      <c r="H65" s="210">
        <v>0</v>
      </c>
      <c r="I65" s="206">
        <v>0</v>
      </c>
      <c r="J65" s="207">
        <v>0</v>
      </c>
      <c r="K65" s="208">
        <v>0</v>
      </c>
      <c r="L65" s="82">
        <v>1.5243055555555556</v>
      </c>
      <c r="M65" s="83">
        <v>1.4583333333333333</v>
      </c>
      <c r="N65" s="84">
        <v>6.5972222222222321E-2</v>
      </c>
      <c r="O65" s="85">
        <v>0</v>
      </c>
      <c r="P65" s="130"/>
    </row>
    <row r="66" spans="2:16" ht="16.5" thickTop="1" thickBot="1" x14ac:dyDescent="0.3">
      <c r="B66" s="223"/>
      <c r="C66" s="224"/>
      <c r="D66" s="225"/>
      <c r="E66" s="225"/>
      <c r="F66" s="225"/>
      <c r="G66" s="225"/>
      <c r="H66" s="226"/>
      <c r="I66" s="226"/>
      <c r="J66" s="226"/>
      <c r="K66" s="226"/>
      <c r="L66" s="227"/>
      <c r="M66" s="227"/>
      <c r="N66" s="227"/>
      <c r="O66" s="227"/>
      <c r="P66" s="228"/>
    </row>
    <row r="67" spans="2:16" ht="51.75" customHeight="1" thickTop="1" x14ac:dyDescent="0.2">
      <c r="B67" s="238" t="s">
        <v>61</v>
      </c>
      <c r="C67" s="239"/>
      <c r="D67" s="239"/>
      <c r="E67" s="239"/>
      <c r="F67" s="239"/>
      <c r="G67" s="239"/>
      <c r="H67" s="239"/>
      <c r="I67" s="240"/>
    </row>
    <row r="68" spans="2:16" ht="35.25" customHeight="1" thickBot="1" x14ac:dyDescent="0.3">
      <c r="B68" s="241" t="s">
        <v>60</v>
      </c>
      <c r="C68" s="242"/>
      <c r="D68" s="242"/>
      <c r="E68" s="242"/>
      <c r="F68" s="242"/>
      <c r="G68" s="242"/>
      <c r="H68" s="242"/>
      <c r="I68" s="243"/>
    </row>
    <row r="69" spans="2:16" ht="24" thickTop="1" x14ac:dyDescent="0.35">
      <c r="B69"/>
      <c r="C69"/>
      <c r="D69"/>
      <c r="E69" s="244"/>
      <c r="F69" s="244"/>
      <c r="G69" s="244"/>
      <c r="H69" s="221"/>
    </row>
    <row r="70" spans="2:16" customFormat="1" ht="54.75" customHeight="1" x14ac:dyDescent="0.25"/>
    <row r="71" spans="2:16" customFormat="1" ht="58.5" customHeight="1" x14ac:dyDescent="0.25"/>
    <row r="72" spans="2:16" customFormat="1" ht="15" x14ac:dyDescent="0.25"/>
    <row r="73" spans="2:16" customFormat="1" ht="15" x14ac:dyDescent="0.25"/>
    <row r="74" spans="2:16" customFormat="1" ht="15" x14ac:dyDescent="0.25"/>
    <row r="75" spans="2:16" customFormat="1" ht="15" x14ac:dyDescent="0.25"/>
    <row r="76" spans="2:16" customFormat="1" ht="15" x14ac:dyDescent="0.25"/>
    <row r="77" spans="2:16" customFormat="1" ht="15" x14ac:dyDescent="0.25"/>
    <row r="78" spans="2:16" customFormat="1" ht="15" x14ac:dyDescent="0.25"/>
    <row r="79" spans="2:16" customFormat="1" ht="15" x14ac:dyDescent="0.25"/>
    <row r="80" spans="2:16" customFormat="1" ht="15" x14ac:dyDescent="0.25"/>
    <row r="81" customFormat="1" ht="51.75" customHeight="1" x14ac:dyDescent="0.25"/>
    <row r="82" customFormat="1" ht="35.25" customHeight="1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</sheetData>
  <mergeCells count="8">
    <mergeCell ref="M40:O40"/>
    <mergeCell ref="H44:K48"/>
    <mergeCell ref="B56:H57"/>
    <mergeCell ref="B68:I68"/>
    <mergeCell ref="B67:I67"/>
    <mergeCell ref="A3:A20"/>
    <mergeCell ref="E69:G69"/>
    <mergeCell ref="I40:J40"/>
  </mergeCells>
  <conditionalFormatting sqref="B31:K37">
    <cfRule type="expression" dxfId="131" priority="59">
      <formula>MONTH($B$34)&lt;&gt;MONTH($B$22)</formula>
    </cfRule>
  </conditionalFormatting>
  <conditionalFormatting sqref="B3:K37">
    <cfRule type="expression" dxfId="130" priority="60">
      <formula>WEEKDAY($B3)=1</formula>
    </cfRule>
  </conditionalFormatting>
  <conditionalFormatting sqref="C3:C11 C13:C15 C20:C29 C17:C18 C31:C37">
    <cfRule type="expression" dxfId="129" priority="58">
      <formula>AND(COUNTIF(Fer,B3)=0,C3&lt;&gt;"")</formula>
    </cfRule>
  </conditionalFormatting>
  <conditionalFormatting sqref="B3:C15 B17:C29 B31:C37">
    <cfRule type="expression" dxfId="128" priority="57">
      <formula>COUNTIF(Fer,$B3)</formula>
    </cfRule>
  </conditionalFormatting>
  <conditionalFormatting sqref="B3:K15 B17:K29 B31:K37">
    <cfRule type="expression" dxfId="127" priority="56">
      <formula>NOT(MOD(ROW(),2))</formula>
    </cfRule>
  </conditionalFormatting>
  <conditionalFormatting sqref="P3:P37">
    <cfRule type="expression" dxfId="126" priority="55">
      <formula>WEEKDAY($B3)=1</formula>
    </cfRule>
  </conditionalFormatting>
  <conditionalFormatting sqref="B3:P37">
    <cfRule type="expression" dxfId="125" priority="54">
      <formula>$P3="CONGE"</formula>
    </cfRule>
  </conditionalFormatting>
  <conditionalFormatting sqref="A1">
    <cfRule type="expression" dxfId="124" priority="53">
      <formula>WEEKDAY($B1)=1</formula>
    </cfRule>
  </conditionalFormatting>
  <conditionalFormatting sqref="A1">
    <cfRule type="expression" dxfId="123" priority="52">
      <formula>$P1="TESTE"</formula>
    </cfRule>
  </conditionalFormatting>
  <conditionalFormatting sqref="B66:P66">
    <cfRule type="expression" dxfId="122" priority="36">
      <formula>$P66="CONGE"</formula>
    </cfRule>
  </conditionalFormatting>
  <conditionalFormatting sqref="B66:K66">
    <cfRule type="expression" dxfId="121" priority="41">
      <formula>WEEKDAY($B66)=1</formula>
    </cfRule>
  </conditionalFormatting>
  <conditionalFormatting sqref="C66">
    <cfRule type="expression" dxfId="120" priority="40">
      <formula>AND(COUNTIF(Fer,B66)=0,C66&lt;&gt;"")</formula>
    </cfRule>
  </conditionalFormatting>
  <conditionalFormatting sqref="B66:C66">
    <cfRule type="expression" dxfId="119" priority="39">
      <formula>COUNTIF(Fer,$B66)</formula>
    </cfRule>
  </conditionalFormatting>
  <conditionalFormatting sqref="B66:K66">
    <cfRule type="expression" dxfId="118" priority="38">
      <formula>NOT(MOD(ROW(),2))</formula>
    </cfRule>
  </conditionalFormatting>
  <conditionalFormatting sqref="P66">
    <cfRule type="expression" dxfId="117" priority="37">
      <formula>WEEKDAY($B66)=1</formula>
    </cfRule>
  </conditionalFormatting>
  <conditionalFormatting sqref="B59:K65">
    <cfRule type="expression" dxfId="5" priority="6">
      <formula>WEEKDAY($B59)=1</formula>
    </cfRule>
  </conditionalFormatting>
  <conditionalFormatting sqref="C59:C65">
    <cfRule type="expression" dxfId="4" priority="5">
      <formula>AND(COUNTIF(Fer,B59)=0,C59&lt;&gt;"")</formula>
    </cfRule>
  </conditionalFormatting>
  <conditionalFormatting sqref="B59:C65">
    <cfRule type="expression" dxfId="3" priority="4">
      <formula>COUNTIF(Fer,$B59)</formula>
    </cfRule>
  </conditionalFormatting>
  <conditionalFormatting sqref="B59:K65">
    <cfRule type="expression" dxfId="2" priority="3">
      <formula>NOT(MOD(ROW(),2))</formula>
    </cfRule>
  </conditionalFormatting>
  <conditionalFormatting sqref="P59:P65">
    <cfRule type="expression" dxfId="1" priority="2">
      <formula>WEEKDAY($B59)=1</formula>
    </cfRule>
  </conditionalFormatting>
  <conditionalFormatting sqref="B59:P65">
    <cfRule type="expression" dxfId="0" priority="1">
      <formula>$P59="CONGE"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R127"/>
  <sheetViews>
    <sheetView zoomScale="98" zoomScaleNormal="98" workbookViewId="0">
      <pane xSplit="1" ySplit="2" topLeftCell="B41" activePane="bottomRight" state="frozen"/>
      <selection activeCell="P17" sqref="P17"/>
      <selection pane="topRight" activeCell="P17" sqref="P17"/>
      <selection pane="bottomLeft" activeCell="P17" sqref="P17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9"/>
      <c r="B1" s="27" t="s">
        <v>31</v>
      </c>
      <c r="C1" s="28" t="s">
        <v>29</v>
      </c>
      <c r="D1" s="111">
        <f ca="1">N38/"1:"</f>
        <v>0.58333333333334458</v>
      </c>
      <c r="E1" s="29"/>
      <c r="F1" s="28" t="s">
        <v>30</v>
      </c>
      <c r="G1" s="112">
        <f ca="1">O38/"1:"</f>
        <v>0</v>
      </c>
      <c r="H1" s="29"/>
      <c r="I1" s="30" t="s">
        <v>32</v>
      </c>
      <c r="J1" s="30"/>
      <c r="K1" s="113">
        <f>J38/"1:"</f>
        <v>0</v>
      </c>
      <c r="L1" s="29"/>
      <c r="M1" s="30" t="s">
        <v>33</v>
      </c>
      <c r="N1" s="31"/>
      <c r="O1" s="114">
        <f ca="1">K38/"1:"</f>
        <v>0</v>
      </c>
    </row>
    <row r="2" spans="1:18" ht="40.5" customHeight="1" thickTop="1" thickBot="1" x14ac:dyDescent="0.3">
      <c r="A2" s="38">
        <v>43617</v>
      </c>
      <c r="B2" s="39" t="s">
        <v>0</v>
      </c>
      <c r="C2" s="40" t="s">
        <v>1</v>
      </c>
      <c r="D2" s="41" t="s">
        <v>34</v>
      </c>
      <c r="E2" s="42" t="s">
        <v>35</v>
      </c>
      <c r="F2" s="42" t="s">
        <v>36</v>
      </c>
      <c r="G2" s="49" t="s">
        <v>37</v>
      </c>
      <c r="H2" s="50" t="s">
        <v>2</v>
      </c>
      <c r="I2" s="47" t="str">
        <f>"Dont
H Jour
("&amp;TEXT(HJ,"hh")&amp;" à "&amp;TEXT(HN,"hh")&amp;")"</f>
        <v>Dont
H Jour
(07 à 20)</v>
      </c>
      <c r="J2" s="43" t="str">
        <f>"Dont
H Nuit
("&amp;TEXT(HN,"hh")&amp;" à "&amp;TEXT(HJ,"hh")&amp;")"</f>
        <v>Dont
H Nuit
(20 à 07)</v>
      </c>
      <c r="K2" s="48" t="s">
        <v>3</v>
      </c>
      <c r="L2" s="46" t="s">
        <v>4</v>
      </c>
      <c r="M2" s="41" t="s">
        <v>5</v>
      </c>
      <c r="N2" s="42" t="s">
        <v>6</v>
      </c>
      <c r="O2" s="44" t="s">
        <v>7</v>
      </c>
      <c r="P2" s="44" t="s">
        <v>52</v>
      </c>
    </row>
    <row r="3" spans="1:18" ht="15.75" customHeight="1" thickTop="1" x14ac:dyDescent="0.2">
      <c r="A3" s="236" t="str">
        <f ca="1">MID(CELL("filename",A1),FIND("]",CELL("filename",A1))+1,32)</f>
        <v>AYMERIC</v>
      </c>
      <c r="B3" s="14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43"/>
      <c r="D3" s="144">
        <v>0.32291666666666669</v>
      </c>
      <c r="E3" s="145">
        <v>0.52083333333333337</v>
      </c>
      <c r="F3" s="145">
        <v>0.5625</v>
      </c>
      <c r="G3" s="146">
        <v>0.69791666666666663</v>
      </c>
      <c r="H3" s="147">
        <f>MAX(MOD(($E3+$G3-$D3-$F3),1),C3*HF)</f>
        <v>0.33333333333333326</v>
      </c>
      <c r="I3" s="148">
        <f t="shared" ref="I3:I37" si="0">$H3-$J3</f>
        <v>0.33333333333333326</v>
      </c>
      <c r="J3" s="149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50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3">
        <f ca="1">(WEEKDAY(B3)=1)*SUM(OFFSET(H3,,,-MIN(ROWS($3:3),7)))</f>
        <v>0</v>
      </c>
      <c r="M3" s="64">
        <f ca="1">(WEEKDAY(B3)=1)*MIN(HS_1,L3)</f>
        <v>0</v>
      </c>
      <c r="N3" s="65">
        <f ca="1">(WEEKDAY(B3)=1)*MIN(HS_2-HS_1,L3-M3)</f>
        <v>0</v>
      </c>
      <c r="O3" s="66">
        <f ca="1">(WEEKDAY(B3)=1)*L3-M3-N3</f>
        <v>0</v>
      </c>
      <c r="P3" s="127"/>
      <c r="Q3" s="13" t="s">
        <v>8</v>
      </c>
      <c r="R3" s="14">
        <v>0.29166666666666669</v>
      </c>
    </row>
    <row r="4" spans="1:18" ht="15" x14ac:dyDescent="0.2">
      <c r="A4" s="237"/>
      <c r="B4" s="151">
        <f t="shared" ref="B4:B37" si="1">B3+1</f>
        <v>43620</v>
      </c>
      <c r="C4" s="152"/>
      <c r="D4" s="144">
        <v>0.32291666666666669</v>
      </c>
      <c r="E4" s="145">
        <v>0.53125</v>
      </c>
      <c r="F4" s="145">
        <v>0.57291666666666663</v>
      </c>
      <c r="G4" s="146">
        <v>0.66666666666666663</v>
      </c>
      <c r="H4" s="153">
        <f t="shared" ref="H4:H37" si="2">MAX(MOD(($E4+$G4-$D4-$F4),1),C4*HF)</f>
        <v>0.30208333333333315</v>
      </c>
      <c r="I4" s="154">
        <f t="shared" si="0"/>
        <v>0.30208333333333315</v>
      </c>
      <c r="J4" s="155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50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9">
        <f ca="1">(WEEKDAY(B4)=1)*SUM(OFFSET(H4,,,-MIN(ROWS($3:4),7)))</f>
        <v>0</v>
      </c>
      <c r="M4" s="64">
        <f t="shared" ref="M4:M37" ca="1" si="5">(WEEKDAY(B4)=1)*MIN(HS_1,L4)</f>
        <v>0</v>
      </c>
      <c r="N4" s="65">
        <f t="shared" ref="N4:N37" ca="1" si="6">(WEEKDAY(B4)=1)*MIN(HS_2-HS_1,L4-M4)</f>
        <v>0</v>
      </c>
      <c r="O4" s="70">
        <f t="shared" ref="O4:O37" ca="1" si="7">(WEEKDAY(B4)=1)*L4-M4-N4</f>
        <v>0</v>
      </c>
      <c r="P4" s="128"/>
      <c r="Q4" s="15" t="s">
        <v>9</v>
      </c>
      <c r="R4" s="16">
        <v>0.83333333333333337</v>
      </c>
    </row>
    <row r="5" spans="1:18" ht="15" x14ac:dyDescent="0.2">
      <c r="A5" s="237"/>
      <c r="B5" s="151">
        <f t="shared" si="1"/>
        <v>43621</v>
      </c>
      <c r="C5" s="156"/>
      <c r="D5" s="144">
        <v>0.33333333333333331</v>
      </c>
      <c r="E5" s="145">
        <v>0.54166666666666663</v>
      </c>
      <c r="F5" s="145">
        <v>0.58333333333333337</v>
      </c>
      <c r="G5" s="146">
        <v>0.64583333333333337</v>
      </c>
      <c r="H5" s="153">
        <f t="shared" si="2"/>
        <v>0.27083333333333337</v>
      </c>
      <c r="I5" s="154">
        <f t="shared" si="0"/>
        <v>0.27083333333333337</v>
      </c>
      <c r="J5" s="155">
        <f t="shared" si="3"/>
        <v>0</v>
      </c>
      <c r="K5" s="150">
        <f ca="1">MAX(COUNTIF(Fer,B5)*($E5&lt;$D5)*($E5-MIN(0,$D5))
+COUNTIF(Fer,B5)*($F5&lt;$E5)*($G5-$F5)
+COUNTIF(Fer,B5)*($F5&gt;$E5)*($G5&lt;$F5)*($G5-MIN($F5,0))
+COUNTIF(Fer,B5)*($E5&gt;$D5)*(MIN($E5,1)-$D5)
+COUNTIF(Fer,B5)*($E5&lt;$D5)*(MAX($E5,1)-$D5)
+COUNTIF(Fer,B5)*($G5&gt;$F5)*($F5&gt;$E5)*(MIN($G5,1)-$F5)
+COUNTIF(Fer,B5)*($G5&lt;$F5)*($F5&gt;$E5)*(MAX($G5,1)-$F5),
(WEEKDAY(B5)=1)*H5,C5*HF)</f>
        <v>0</v>
      </c>
      <c r="L5" s="69">
        <f ca="1">(WEEKDAY(B5)=1)*SUM(OFFSET(H5,,,-MIN(ROWS($3:5),7)))</f>
        <v>0</v>
      </c>
      <c r="M5" s="64">
        <f t="shared" ca="1" si="5"/>
        <v>0</v>
      </c>
      <c r="N5" s="71">
        <f t="shared" ca="1" si="6"/>
        <v>0</v>
      </c>
      <c r="O5" s="70">
        <f t="shared" ca="1" si="7"/>
        <v>0</v>
      </c>
      <c r="P5" s="128"/>
      <c r="Q5" s="15" t="s">
        <v>10</v>
      </c>
      <c r="R5" s="17">
        <f>RIGHT(M2,2)/24</f>
        <v>1.4583333333333333</v>
      </c>
    </row>
    <row r="6" spans="1:18" ht="15" x14ac:dyDescent="0.2">
      <c r="A6" s="237"/>
      <c r="B6" s="151">
        <f t="shared" si="1"/>
        <v>43622</v>
      </c>
      <c r="C6" s="152"/>
      <c r="D6" s="144">
        <v>0.33333333333333331</v>
      </c>
      <c r="E6" s="145">
        <v>0.5</v>
      </c>
      <c r="F6" s="145">
        <v>0.52083333333333337</v>
      </c>
      <c r="G6" s="146">
        <v>0.69791666666666663</v>
      </c>
      <c r="H6" s="153">
        <f t="shared" si="2"/>
        <v>0.34374999999999989</v>
      </c>
      <c r="I6" s="154">
        <f t="shared" si="0"/>
        <v>0.34374999999999989</v>
      </c>
      <c r="J6" s="155">
        <f t="shared" si="3"/>
        <v>0</v>
      </c>
      <c r="K6" s="150">
        <f t="shared" ca="1" si="4"/>
        <v>0</v>
      </c>
      <c r="L6" s="69">
        <f ca="1">(WEEKDAY(B6)=1)*SUM(OFFSET(H6,,,-MIN(ROWS($3:6),7)))</f>
        <v>0</v>
      </c>
      <c r="M6" s="64">
        <f t="shared" ca="1" si="5"/>
        <v>0</v>
      </c>
      <c r="N6" s="65">
        <f t="shared" ca="1" si="6"/>
        <v>0</v>
      </c>
      <c r="O6" s="70">
        <f t="shared" ca="1" si="7"/>
        <v>0</v>
      </c>
      <c r="P6" s="128"/>
      <c r="Q6" s="15" t="s">
        <v>11</v>
      </c>
      <c r="R6" s="17">
        <f>RIGHT(N2,2)/24</f>
        <v>1.7916666666666667</v>
      </c>
    </row>
    <row r="7" spans="1:18" ht="15.75" thickBot="1" x14ac:dyDescent="0.25">
      <c r="A7" s="237"/>
      <c r="B7" s="151">
        <f t="shared" si="1"/>
        <v>43623</v>
      </c>
      <c r="C7" s="152"/>
      <c r="D7" s="144">
        <v>0.33333333333333331</v>
      </c>
      <c r="E7" s="145">
        <v>0.5</v>
      </c>
      <c r="F7" s="145"/>
      <c r="G7" s="146"/>
      <c r="H7" s="153">
        <f t="shared" si="2"/>
        <v>0.16666666666666669</v>
      </c>
      <c r="I7" s="154">
        <f t="shared" si="0"/>
        <v>0.16666666666666669</v>
      </c>
      <c r="J7" s="155">
        <f t="shared" si="3"/>
        <v>0</v>
      </c>
      <c r="K7" s="150">
        <f t="shared" ca="1" si="4"/>
        <v>0</v>
      </c>
      <c r="L7" s="69">
        <f ca="1">(WEEKDAY(B7)=1)*SUM(OFFSET(H7,,,-MIN(ROWS($3:7),7)))</f>
        <v>0</v>
      </c>
      <c r="M7" s="64">
        <f t="shared" ca="1" si="5"/>
        <v>0</v>
      </c>
      <c r="N7" s="65">
        <f t="shared" ca="1" si="6"/>
        <v>0</v>
      </c>
      <c r="O7" s="70">
        <f t="shared" ca="1" si="7"/>
        <v>0</v>
      </c>
      <c r="P7" s="128"/>
      <c r="Q7" s="18" t="s">
        <v>51</v>
      </c>
      <c r="R7" s="19">
        <v>0.29166666666666669</v>
      </c>
    </row>
    <row r="8" spans="1:18" ht="16.5" thickTop="1" thickBot="1" x14ac:dyDescent="0.25">
      <c r="A8" s="237"/>
      <c r="B8" s="151">
        <f t="shared" si="1"/>
        <v>43624</v>
      </c>
      <c r="C8" s="152"/>
      <c r="D8" s="165"/>
      <c r="E8" s="166"/>
      <c r="F8" s="166"/>
      <c r="G8" s="211"/>
      <c r="H8" s="157">
        <f t="shared" si="2"/>
        <v>0</v>
      </c>
      <c r="I8" s="158">
        <f t="shared" si="0"/>
        <v>0</v>
      </c>
      <c r="J8" s="159">
        <f t="shared" si="3"/>
        <v>0</v>
      </c>
      <c r="K8" s="160">
        <f t="shared" ca="1" si="4"/>
        <v>0</v>
      </c>
      <c r="L8" s="75">
        <f ca="1">(WEEKDAY(B8)=1)*SUM(OFFSET(H8,,,-MIN(ROWS($3:8),7)))</f>
        <v>0</v>
      </c>
      <c r="M8" s="76">
        <f t="shared" ca="1" si="5"/>
        <v>0</v>
      </c>
      <c r="N8" s="77">
        <f t="shared" ca="1" si="6"/>
        <v>0</v>
      </c>
      <c r="O8" s="78">
        <f t="shared" ca="1" si="7"/>
        <v>0</v>
      </c>
      <c r="P8" s="129"/>
      <c r="Q8" s="10"/>
    </row>
    <row r="9" spans="1:18" ht="16.5" thickTop="1" thickBot="1" x14ac:dyDescent="0.3">
      <c r="A9" s="237"/>
      <c r="B9" s="161">
        <f t="shared" si="1"/>
        <v>43625</v>
      </c>
      <c r="C9" s="162"/>
      <c r="D9" s="171"/>
      <c r="E9" s="172"/>
      <c r="F9" s="172"/>
      <c r="G9" s="212"/>
      <c r="H9" s="210">
        <f t="shared" si="2"/>
        <v>0</v>
      </c>
      <c r="I9" s="206">
        <f t="shared" si="0"/>
        <v>0</v>
      </c>
      <c r="J9" s="207">
        <f t="shared" si="3"/>
        <v>0</v>
      </c>
      <c r="K9" s="208">
        <f t="shared" ca="1" si="4"/>
        <v>0</v>
      </c>
      <c r="L9" s="82">
        <f ca="1">(WEEKDAY(B9)=1)*SUM(OFFSET(H9,,,-MIN(ROWS($3:9),7)))</f>
        <v>1.4166666666666663</v>
      </c>
      <c r="M9" s="83">
        <f t="shared" ca="1" si="5"/>
        <v>1.4166666666666663</v>
      </c>
      <c r="N9" s="84">
        <f t="shared" ca="1" si="6"/>
        <v>0</v>
      </c>
      <c r="O9" s="85">
        <f t="shared" ca="1" si="7"/>
        <v>0</v>
      </c>
      <c r="P9" s="130" t="str">
        <f>IF(H9&lt;&gt;0,"ASTREINTE","")</f>
        <v/>
      </c>
    </row>
    <row r="10" spans="1:18" ht="15.75" thickTop="1" x14ac:dyDescent="0.25">
      <c r="A10" s="237"/>
      <c r="B10" s="142">
        <f t="shared" si="1"/>
        <v>43626</v>
      </c>
      <c r="C10" s="143">
        <v>1</v>
      </c>
      <c r="D10" s="144"/>
      <c r="E10" s="145"/>
      <c r="F10" s="145"/>
      <c r="G10" s="213"/>
      <c r="H10" s="153">
        <f t="shared" si="2"/>
        <v>0.29166666666666669</v>
      </c>
      <c r="I10" s="154">
        <f t="shared" si="0"/>
        <v>0.29166666666666669</v>
      </c>
      <c r="J10" s="155">
        <f t="shared" si="3"/>
        <v>0</v>
      </c>
      <c r="K10" s="150">
        <f t="shared" ca="1" si="4"/>
        <v>0.29166666666666669</v>
      </c>
      <c r="L10" s="55">
        <f ca="1">(WEEKDAY(B10)=1)*SUM(OFFSET(H10,,,-MIN(ROWS($3:10),7)))</f>
        <v>0</v>
      </c>
      <c r="M10" s="64">
        <f t="shared" ca="1" si="5"/>
        <v>0</v>
      </c>
      <c r="N10" s="65">
        <f t="shared" ca="1" si="6"/>
        <v>0</v>
      </c>
      <c r="O10" s="70">
        <f t="shared" ca="1" si="7"/>
        <v>0</v>
      </c>
      <c r="P10" s="131"/>
    </row>
    <row r="11" spans="1:18" ht="15" x14ac:dyDescent="0.25">
      <c r="A11" s="237"/>
      <c r="B11" s="151">
        <f t="shared" si="1"/>
        <v>43627</v>
      </c>
      <c r="C11" s="152"/>
      <c r="D11" s="165">
        <v>0.33333333333333331</v>
      </c>
      <c r="E11" s="166">
        <v>0.5</v>
      </c>
      <c r="F11" s="166">
        <v>0.58333333333333337</v>
      </c>
      <c r="G11" s="167">
        <v>0.71875</v>
      </c>
      <c r="H11" s="153">
        <f t="shared" si="2"/>
        <v>0.30208333333333337</v>
      </c>
      <c r="I11" s="154">
        <f t="shared" si="0"/>
        <v>0.30208333333333337</v>
      </c>
      <c r="J11" s="155">
        <f t="shared" si="3"/>
        <v>0</v>
      </c>
      <c r="K11" s="150">
        <f t="shared" ca="1" si="4"/>
        <v>0</v>
      </c>
      <c r="L11" s="69">
        <f ca="1">(WEEKDAY(B11)=1)*SUM(OFFSET(H11,,,-MIN(ROWS($3:11),7)))</f>
        <v>0</v>
      </c>
      <c r="M11" s="64">
        <f t="shared" ca="1" si="5"/>
        <v>0</v>
      </c>
      <c r="N11" s="65">
        <f t="shared" ca="1" si="6"/>
        <v>0</v>
      </c>
      <c r="O11" s="70">
        <f t="shared" ca="1" si="7"/>
        <v>0</v>
      </c>
      <c r="P11" s="131"/>
    </row>
    <row r="12" spans="1:18" ht="15" x14ac:dyDescent="0.25">
      <c r="A12" s="237"/>
      <c r="B12" s="151">
        <f t="shared" si="1"/>
        <v>43628</v>
      </c>
      <c r="C12" s="152"/>
      <c r="D12" s="165">
        <v>0.33333333333333331</v>
      </c>
      <c r="E12" s="166">
        <v>0.45833333333333331</v>
      </c>
      <c r="F12" s="166">
        <v>0.5</v>
      </c>
      <c r="G12" s="167">
        <v>0.67361111111111116</v>
      </c>
      <c r="H12" s="153">
        <f t="shared" si="2"/>
        <v>0.29861111111111116</v>
      </c>
      <c r="I12" s="154">
        <f t="shared" si="0"/>
        <v>0.29861111111111116</v>
      </c>
      <c r="J12" s="155">
        <f t="shared" si="3"/>
        <v>0</v>
      </c>
      <c r="K12" s="150">
        <f t="shared" ca="1" si="4"/>
        <v>0</v>
      </c>
      <c r="L12" s="69">
        <f ca="1">(WEEKDAY(B12)=1)*SUM(OFFSET(H12,,,-MIN(ROWS($3:12),7)))</f>
        <v>0</v>
      </c>
      <c r="M12" s="64">
        <f t="shared" ca="1" si="5"/>
        <v>0</v>
      </c>
      <c r="N12" s="65">
        <f t="shared" ca="1" si="6"/>
        <v>0</v>
      </c>
      <c r="O12" s="70">
        <f t="shared" ca="1" si="7"/>
        <v>0</v>
      </c>
      <c r="P12" s="131"/>
    </row>
    <row r="13" spans="1:18" ht="15" x14ac:dyDescent="0.25">
      <c r="A13" s="237"/>
      <c r="B13" s="151">
        <f t="shared" si="1"/>
        <v>43629</v>
      </c>
      <c r="C13" s="152"/>
      <c r="D13" s="165">
        <v>0.29166666666666669</v>
      </c>
      <c r="E13" s="166">
        <v>0.58333333333333337</v>
      </c>
      <c r="F13" s="166"/>
      <c r="G13" s="167"/>
      <c r="H13" s="153">
        <f t="shared" si="2"/>
        <v>0.29166666666666669</v>
      </c>
      <c r="I13" s="154">
        <f t="shared" si="0"/>
        <v>0.29166666666666669</v>
      </c>
      <c r="J13" s="155">
        <f t="shared" si="3"/>
        <v>0</v>
      </c>
      <c r="K13" s="150">
        <f t="shared" ca="1" si="4"/>
        <v>0</v>
      </c>
      <c r="L13" s="69">
        <f ca="1">(WEEKDAY(B13)=1)*SUM(OFFSET(H13,,,-MIN(ROWS($3:13),7)))</f>
        <v>0</v>
      </c>
      <c r="M13" s="64">
        <f t="shared" ca="1" si="5"/>
        <v>0</v>
      </c>
      <c r="N13" s="65">
        <f t="shared" ca="1" si="6"/>
        <v>0</v>
      </c>
      <c r="O13" s="70">
        <f t="shared" ca="1" si="7"/>
        <v>0</v>
      </c>
      <c r="P13" s="131"/>
    </row>
    <row r="14" spans="1:18" ht="15" x14ac:dyDescent="0.25">
      <c r="A14" s="237"/>
      <c r="B14" s="151">
        <f t="shared" si="1"/>
        <v>43630</v>
      </c>
      <c r="C14" s="152"/>
      <c r="D14" s="165">
        <v>0.33333333333333331</v>
      </c>
      <c r="E14" s="166">
        <v>0.5</v>
      </c>
      <c r="F14" s="166">
        <v>0.54166666666666663</v>
      </c>
      <c r="G14" s="167">
        <v>0.67361111111111116</v>
      </c>
      <c r="H14" s="153">
        <f t="shared" si="2"/>
        <v>0.29861111111111127</v>
      </c>
      <c r="I14" s="154">
        <f t="shared" si="0"/>
        <v>0.29861111111111127</v>
      </c>
      <c r="J14" s="155">
        <f t="shared" si="3"/>
        <v>0</v>
      </c>
      <c r="K14" s="150">
        <f t="shared" ca="1" si="4"/>
        <v>0</v>
      </c>
      <c r="L14" s="69">
        <f ca="1">(WEEKDAY(B14)=1)*SUM(OFFSET(H14,,,-MIN(ROWS($3:14),7)))</f>
        <v>0</v>
      </c>
      <c r="M14" s="64">
        <f t="shared" ca="1" si="5"/>
        <v>0</v>
      </c>
      <c r="N14" s="65">
        <f t="shared" ca="1" si="6"/>
        <v>0</v>
      </c>
      <c r="O14" s="70">
        <f t="shared" ca="1" si="7"/>
        <v>0</v>
      </c>
      <c r="P14" s="131"/>
    </row>
    <row r="15" spans="1:18" ht="15.75" thickBot="1" x14ac:dyDescent="0.3">
      <c r="A15" s="237"/>
      <c r="B15" s="151">
        <f t="shared" si="1"/>
        <v>43631</v>
      </c>
      <c r="C15" s="156"/>
      <c r="D15" s="217"/>
      <c r="E15" s="169"/>
      <c r="F15" s="169"/>
      <c r="G15" s="170"/>
      <c r="H15" s="157">
        <f t="shared" si="2"/>
        <v>0</v>
      </c>
      <c r="I15" s="158">
        <f t="shared" si="0"/>
        <v>0</v>
      </c>
      <c r="J15" s="159">
        <f t="shared" si="3"/>
        <v>0</v>
      </c>
      <c r="K15" s="160">
        <f t="shared" ca="1" si="4"/>
        <v>0</v>
      </c>
      <c r="L15" s="75">
        <f ca="1">(WEEKDAY(B15)=1)*SUM(OFFSET(H15,,,-MIN(ROWS($3:15),7)))</f>
        <v>0</v>
      </c>
      <c r="M15" s="76">
        <f t="shared" ca="1" si="5"/>
        <v>0</v>
      </c>
      <c r="N15" s="77">
        <f t="shared" ca="1" si="6"/>
        <v>0</v>
      </c>
      <c r="O15" s="78">
        <f t="shared" ca="1" si="7"/>
        <v>0</v>
      </c>
      <c r="P15" s="130" t="str">
        <f>IF(H15&lt;&gt;0,"ASTREINTE","")</f>
        <v/>
      </c>
    </row>
    <row r="16" spans="1:18" ht="16.5" thickTop="1" thickBot="1" x14ac:dyDescent="0.3">
      <c r="A16" s="237"/>
      <c r="B16" s="161">
        <f t="shared" si="1"/>
        <v>43632</v>
      </c>
      <c r="C16" s="162"/>
      <c r="D16" s="171"/>
      <c r="E16" s="172"/>
      <c r="F16" s="172"/>
      <c r="G16" s="173"/>
      <c r="H16" s="205">
        <f t="shared" si="2"/>
        <v>0</v>
      </c>
      <c r="I16" s="206">
        <f t="shared" si="0"/>
        <v>0</v>
      </c>
      <c r="J16" s="207">
        <f t="shared" si="3"/>
        <v>0</v>
      </c>
      <c r="K16" s="208">
        <f t="shared" ca="1" si="4"/>
        <v>0</v>
      </c>
      <c r="L16" s="82">
        <f ca="1">(WEEKDAY(B16)=1)*SUM(OFFSET(H16,,,-MIN(ROWS($3:16),7)))</f>
        <v>1.4826388888888893</v>
      </c>
      <c r="M16" s="83">
        <f t="shared" ca="1" si="5"/>
        <v>1.4583333333333333</v>
      </c>
      <c r="N16" s="84">
        <f t="shared" ca="1" si="6"/>
        <v>2.4305555555556024E-2</v>
      </c>
      <c r="O16" s="85">
        <f t="shared" ca="1" si="7"/>
        <v>0</v>
      </c>
      <c r="P16" s="130" t="str">
        <f>IF(H16&lt;&gt;0,"ASTREINTE","")</f>
        <v/>
      </c>
    </row>
    <row r="17" spans="1:16" ht="15.75" thickTop="1" x14ac:dyDescent="0.25">
      <c r="A17" s="36"/>
      <c r="B17" s="142">
        <f t="shared" si="1"/>
        <v>43633</v>
      </c>
      <c r="C17" s="174"/>
      <c r="D17" s="175">
        <v>0.33333333333333331</v>
      </c>
      <c r="E17" s="176">
        <v>0.5</v>
      </c>
      <c r="F17" s="176">
        <v>0.54166666666666663</v>
      </c>
      <c r="G17" s="177">
        <v>0.64583333333333337</v>
      </c>
      <c r="H17" s="153">
        <f t="shared" si="2"/>
        <v>0.27083333333333359</v>
      </c>
      <c r="I17" s="154">
        <f t="shared" si="0"/>
        <v>0.27083333333333359</v>
      </c>
      <c r="J17" s="155">
        <f t="shared" si="3"/>
        <v>0</v>
      </c>
      <c r="K17" s="150">
        <f t="shared" ca="1" si="4"/>
        <v>0</v>
      </c>
      <c r="L17" s="55">
        <f ca="1">(WEEKDAY(B17)=1)*SUM(OFFSET(H17,,,-MIN(ROWS($3:17),7)))</f>
        <v>0</v>
      </c>
      <c r="M17" s="64">
        <f t="shared" ca="1" si="5"/>
        <v>0</v>
      </c>
      <c r="N17" s="65">
        <f t="shared" ca="1" si="6"/>
        <v>0</v>
      </c>
      <c r="O17" s="70">
        <f t="shared" ca="1" si="7"/>
        <v>0</v>
      </c>
      <c r="P17" s="131"/>
    </row>
    <row r="18" spans="1:16" ht="15" x14ac:dyDescent="0.25">
      <c r="A18" s="36"/>
      <c r="B18" s="151">
        <f t="shared" si="1"/>
        <v>43634</v>
      </c>
      <c r="C18" s="156"/>
      <c r="D18" s="168">
        <v>0.33333333333333331</v>
      </c>
      <c r="E18" s="169">
        <v>0.5</v>
      </c>
      <c r="F18" s="169">
        <v>0.54166666666666663</v>
      </c>
      <c r="G18" s="170">
        <v>0.66666666666666663</v>
      </c>
      <c r="H18" s="153">
        <f t="shared" si="2"/>
        <v>0.29166666666666663</v>
      </c>
      <c r="I18" s="154">
        <f t="shared" si="0"/>
        <v>0.29166666666666663</v>
      </c>
      <c r="J18" s="155">
        <f t="shared" si="3"/>
        <v>0</v>
      </c>
      <c r="K18" s="150">
        <f t="shared" ca="1" si="4"/>
        <v>0</v>
      </c>
      <c r="L18" s="69">
        <f ca="1">(WEEKDAY(B18)=1)*SUM(OFFSET(H18,,,-MIN(ROWS($3:18),7)))</f>
        <v>0</v>
      </c>
      <c r="M18" s="64">
        <f t="shared" ca="1" si="5"/>
        <v>0</v>
      </c>
      <c r="N18" s="65">
        <f t="shared" ca="1" si="6"/>
        <v>0</v>
      </c>
      <c r="O18" s="70">
        <f t="shared" ca="1" si="7"/>
        <v>0</v>
      </c>
      <c r="P18" s="131"/>
    </row>
    <row r="19" spans="1:16" ht="15" x14ac:dyDescent="0.25">
      <c r="A19" s="36"/>
      <c r="B19" s="151">
        <f t="shared" si="1"/>
        <v>43635</v>
      </c>
      <c r="C19" s="156"/>
      <c r="D19" s="168">
        <v>0.33333333333333331</v>
      </c>
      <c r="E19" s="169">
        <v>0.45833333333333331</v>
      </c>
      <c r="F19" s="169">
        <v>0.5</v>
      </c>
      <c r="G19" s="170">
        <v>0.60416666666666663</v>
      </c>
      <c r="H19" s="153">
        <f t="shared" si="2"/>
        <v>0.22916666666666674</v>
      </c>
      <c r="I19" s="154">
        <f t="shared" si="0"/>
        <v>0.22916666666666674</v>
      </c>
      <c r="J19" s="155">
        <f t="shared" si="3"/>
        <v>0</v>
      </c>
      <c r="K19" s="150">
        <f t="shared" ca="1" si="4"/>
        <v>0</v>
      </c>
      <c r="L19" s="69">
        <f ca="1">(WEEKDAY(B19)=1)*SUM(OFFSET(H19,,,-MIN(ROWS($3:19),7)))</f>
        <v>0</v>
      </c>
      <c r="M19" s="64">
        <f t="shared" ca="1" si="5"/>
        <v>0</v>
      </c>
      <c r="N19" s="65">
        <f t="shared" ca="1" si="6"/>
        <v>0</v>
      </c>
      <c r="O19" s="70">
        <f t="shared" ca="1" si="7"/>
        <v>0</v>
      </c>
      <c r="P19" s="131"/>
    </row>
    <row r="20" spans="1:16" ht="15" x14ac:dyDescent="0.25">
      <c r="A20" s="36"/>
      <c r="B20" s="151">
        <f t="shared" si="1"/>
        <v>43636</v>
      </c>
      <c r="C20" s="156"/>
      <c r="D20" s="168">
        <v>0.33333333333333331</v>
      </c>
      <c r="E20" s="169">
        <v>0.5</v>
      </c>
      <c r="F20" s="169">
        <v>0.54166666666666663</v>
      </c>
      <c r="G20" s="170">
        <v>0.625</v>
      </c>
      <c r="H20" s="153">
        <f t="shared" si="2"/>
        <v>0.25000000000000011</v>
      </c>
      <c r="I20" s="154">
        <f t="shared" si="0"/>
        <v>0.25000000000000011</v>
      </c>
      <c r="J20" s="155">
        <f t="shared" si="3"/>
        <v>0</v>
      </c>
      <c r="K20" s="150">
        <f t="shared" ca="1" si="4"/>
        <v>0</v>
      </c>
      <c r="L20" s="69">
        <f ca="1">(WEEKDAY(B20)=1)*SUM(OFFSET(H20,,,-MIN(ROWS($3:20),7)))</f>
        <v>0</v>
      </c>
      <c r="M20" s="64">
        <f t="shared" ca="1" si="5"/>
        <v>0</v>
      </c>
      <c r="N20" s="65">
        <f t="shared" ca="1" si="6"/>
        <v>0</v>
      </c>
      <c r="O20" s="70">
        <f t="shared" ca="1" si="7"/>
        <v>0</v>
      </c>
      <c r="P20" s="131"/>
    </row>
    <row r="21" spans="1:16" ht="15" x14ac:dyDescent="0.25">
      <c r="A21" s="36"/>
      <c r="B21" s="151">
        <f t="shared" si="1"/>
        <v>43637</v>
      </c>
      <c r="C21" s="156"/>
      <c r="D21" s="168"/>
      <c r="E21" s="169"/>
      <c r="F21" s="169"/>
      <c r="G21" s="170"/>
      <c r="H21" s="153">
        <f t="shared" si="2"/>
        <v>0</v>
      </c>
      <c r="I21" s="154">
        <f t="shared" si="0"/>
        <v>0</v>
      </c>
      <c r="J21" s="155">
        <f t="shared" si="3"/>
        <v>0</v>
      </c>
      <c r="K21" s="150">
        <f t="shared" ca="1" si="4"/>
        <v>0</v>
      </c>
      <c r="L21" s="69">
        <f ca="1">(WEEKDAY(B21)=1)*SUM(OFFSET(H21,,,-MIN(ROWS($3:21),7)))</f>
        <v>0</v>
      </c>
      <c r="M21" s="64">
        <f t="shared" ca="1" si="5"/>
        <v>0</v>
      </c>
      <c r="N21" s="65">
        <f t="shared" ca="1" si="6"/>
        <v>0</v>
      </c>
      <c r="O21" s="70">
        <f t="shared" ca="1" si="7"/>
        <v>0</v>
      </c>
      <c r="P21" s="131"/>
    </row>
    <row r="22" spans="1:16" ht="15.75" thickBot="1" x14ac:dyDescent="0.3">
      <c r="A22" s="36"/>
      <c r="B22" s="151">
        <f t="shared" si="1"/>
        <v>43638</v>
      </c>
      <c r="C22" s="156"/>
      <c r="D22" s="168">
        <v>0.31944444444444448</v>
      </c>
      <c r="E22" s="169">
        <v>0.5625</v>
      </c>
      <c r="F22" s="169">
        <v>0.60416666666666663</v>
      </c>
      <c r="G22" s="170">
        <v>0.73263888888888884</v>
      </c>
      <c r="H22" s="157">
        <f t="shared" si="2"/>
        <v>0.37152777777777779</v>
      </c>
      <c r="I22" s="158">
        <f t="shared" si="0"/>
        <v>0.37152777777777779</v>
      </c>
      <c r="J22" s="159">
        <f t="shared" si="3"/>
        <v>0</v>
      </c>
      <c r="K22" s="160">
        <f t="shared" ca="1" si="4"/>
        <v>0</v>
      </c>
      <c r="L22" s="75">
        <f ca="1">(WEEKDAY(B22)=1)*SUM(OFFSET(H22,,,-MIN(ROWS($3:22),7)))</f>
        <v>0</v>
      </c>
      <c r="M22" s="76">
        <f t="shared" ca="1" si="5"/>
        <v>0</v>
      </c>
      <c r="N22" s="77">
        <f t="shared" ca="1" si="6"/>
        <v>0</v>
      </c>
      <c r="O22" s="78">
        <f t="shared" ca="1" si="7"/>
        <v>0</v>
      </c>
      <c r="P22" s="130" t="str">
        <f>IF(H22&lt;&gt;0,"ASTREINTE","")</f>
        <v>ASTREINTE</v>
      </c>
    </row>
    <row r="23" spans="1:16" ht="16.5" thickTop="1" thickBot="1" x14ac:dyDescent="0.3">
      <c r="A23" s="36"/>
      <c r="B23" s="161">
        <f t="shared" si="1"/>
        <v>43639</v>
      </c>
      <c r="C23" s="162"/>
      <c r="D23" s="163"/>
      <c r="E23" s="164"/>
      <c r="F23" s="164"/>
      <c r="G23" s="181"/>
      <c r="H23" s="205">
        <f t="shared" si="2"/>
        <v>0</v>
      </c>
      <c r="I23" s="206">
        <f t="shared" si="0"/>
        <v>0</v>
      </c>
      <c r="J23" s="207">
        <f t="shared" si="3"/>
        <v>0</v>
      </c>
      <c r="K23" s="209">
        <f t="shared" ca="1" si="4"/>
        <v>0</v>
      </c>
      <c r="L23" s="82">
        <f ca="1">(WEEKDAY(B23)=1)*SUM(OFFSET(H23,,,-MIN(ROWS($3:23),7)))</f>
        <v>1.4131944444444446</v>
      </c>
      <c r="M23" s="83">
        <f t="shared" ca="1" si="5"/>
        <v>1.4131944444444446</v>
      </c>
      <c r="N23" s="84">
        <f t="shared" ca="1" si="6"/>
        <v>0</v>
      </c>
      <c r="O23" s="85">
        <f t="shared" ca="1" si="7"/>
        <v>0</v>
      </c>
      <c r="P23" s="130" t="str">
        <f>IF(H23&lt;&gt;0,"ASTREINTE","")</f>
        <v/>
      </c>
    </row>
    <row r="24" spans="1:16" ht="15.75" thickTop="1" x14ac:dyDescent="0.25">
      <c r="A24" s="36"/>
      <c r="B24" s="142">
        <f t="shared" si="1"/>
        <v>43640</v>
      </c>
      <c r="C24" s="174"/>
      <c r="D24" s="182"/>
      <c r="E24" s="183"/>
      <c r="F24" s="183"/>
      <c r="G24" s="184"/>
      <c r="H24" s="153">
        <f t="shared" si="2"/>
        <v>0</v>
      </c>
      <c r="I24" s="154">
        <f t="shared" si="0"/>
        <v>0</v>
      </c>
      <c r="J24" s="155">
        <f t="shared" si="3"/>
        <v>0</v>
      </c>
      <c r="K24" s="150">
        <f t="shared" ca="1" si="4"/>
        <v>0</v>
      </c>
      <c r="L24" s="55">
        <f ca="1">(WEEKDAY(B24)=1)*SUM(OFFSET(H24,,,-MIN(ROWS($3:24),7)))</f>
        <v>0</v>
      </c>
      <c r="M24" s="64">
        <f t="shared" ca="1" si="5"/>
        <v>0</v>
      </c>
      <c r="N24" s="65">
        <f t="shared" ca="1" si="6"/>
        <v>0</v>
      </c>
      <c r="O24" s="70">
        <f t="shared" ca="1" si="7"/>
        <v>0</v>
      </c>
      <c r="P24" s="131"/>
    </row>
    <row r="25" spans="1:16" ht="15" x14ac:dyDescent="0.25">
      <c r="A25" s="36"/>
      <c r="B25" s="151">
        <f t="shared" si="1"/>
        <v>43641</v>
      </c>
      <c r="C25" s="156"/>
      <c r="D25" s="178"/>
      <c r="E25" s="179"/>
      <c r="F25" s="179"/>
      <c r="G25" s="180"/>
      <c r="H25" s="153">
        <f t="shared" si="2"/>
        <v>0</v>
      </c>
      <c r="I25" s="154">
        <f t="shared" si="0"/>
        <v>0</v>
      </c>
      <c r="J25" s="155">
        <f t="shared" si="3"/>
        <v>0</v>
      </c>
      <c r="K25" s="150">
        <f t="shared" ca="1" si="4"/>
        <v>0</v>
      </c>
      <c r="L25" s="69">
        <f ca="1">(WEEKDAY(B25)=1)*SUM(OFFSET(H25,,,-MIN(ROWS($3:25),7)))</f>
        <v>0</v>
      </c>
      <c r="M25" s="64">
        <f t="shared" ca="1" si="5"/>
        <v>0</v>
      </c>
      <c r="N25" s="65">
        <f t="shared" ca="1" si="6"/>
        <v>0</v>
      </c>
      <c r="O25" s="70">
        <f t="shared" ca="1" si="7"/>
        <v>0</v>
      </c>
      <c r="P25" s="131"/>
    </row>
    <row r="26" spans="1:16" ht="15" x14ac:dyDescent="0.25">
      <c r="A26" s="36"/>
      <c r="B26" s="151">
        <f t="shared" si="1"/>
        <v>43642</v>
      </c>
      <c r="C26" s="156"/>
      <c r="D26" s="178"/>
      <c r="E26" s="179"/>
      <c r="F26" s="179"/>
      <c r="G26" s="180"/>
      <c r="H26" s="153">
        <f t="shared" si="2"/>
        <v>0</v>
      </c>
      <c r="I26" s="154">
        <f t="shared" si="0"/>
        <v>0</v>
      </c>
      <c r="J26" s="155">
        <f t="shared" si="3"/>
        <v>0</v>
      </c>
      <c r="K26" s="150">
        <f t="shared" ca="1" si="4"/>
        <v>0</v>
      </c>
      <c r="L26" s="69">
        <f ca="1">(WEEKDAY(B26)=1)*SUM(OFFSET(H26,,,-MIN(ROWS($3:26),7)))</f>
        <v>0</v>
      </c>
      <c r="M26" s="64">
        <f t="shared" ca="1" si="5"/>
        <v>0</v>
      </c>
      <c r="N26" s="65">
        <f t="shared" ca="1" si="6"/>
        <v>0</v>
      </c>
      <c r="O26" s="70">
        <f t="shared" ca="1" si="7"/>
        <v>0</v>
      </c>
      <c r="P26" s="131"/>
    </row>
    <row r="27" spans="1:16" ht="15" x14ac:dyDescent="0.25">
      <c r="A27" s="36"/>
      <c r="B27" s="151">
        <f t="shared" si="1"/>
        <v>43643</v>
      </c>
      <c r="C27" s="156"/>
      <c r="D27" s="178"/>
      <c r="E27" s="179"/>
      <c r="F27" s="179"/>
      <c r="G27" s="180"/>
      <c r="H27" s="153">
        <f t="shared" si="2"/>
        <v>0</v>
      </c>
      <c r="I27" s="154">
        <f t="shared" si="0"/>
        <v>0</v>
      </c>
      <c r="J27" s="155">
        <f t="shared" si="3"/>
        <v>0</v>
      </c>
      <c r="K27" s="150">
        <f t="shared" ca="1" si="4"/>
        <v>0</v>
      </c>
      <c r="L27" s="69">
        <f ca="1">(WEEKDAY(B27)=1)*SUM(OFFSET(H27,,,-MIN(ROWS($3:27),7)))</f>
        <v>0</v>
      </c>
      <c r="M27" s="64">
        <f t="shared" ca="1" si="5"/>
        <v>0</v>
      </c>
      <c r="N27" s="65">
        <f t="shared" ca="1" si="6"/>
        <v>0</v>
      </c>
      <c r="O27" s="70">
        <f t="shared" ca="1" si="7"/>
        <v>0</v>
      </c>
      <c r="P27" s="131"/>
    </row>
    <row r="28" spans="1:16" ht="15" x14ac:dyDescent="0.25">
      <c r="A28" s="36"/>
      <c r="B28" s="151">
        <f t="shared" si="1"/>
        <v>43644</v>
      </c>
      <c r="C28" s="156"/>
      <c r="D28" s="178"/>
      <c r="E28" s="179"/>
      <c r="F28" s="179"/>
      <c r="G28" s="180"/>
      <c r="H28" s="153">
        <f t="shared" si="2"/>
        <v>0</v>
      </c>
      <c r="I28" s="154">
        <f t="shared" si="0"/>
        <v>0</v>
      </c>
      <c r="J28" s="155">
        <f t="shared" si="3"/>
        <v>0</v>
      </c>
      <c r="K28" s="150">
        <f t="shared" ca="1" si="4"/>
        <v>0</v>
      </c>
      <c r="L28" s="69">
        <f ca="1">(WEEKDAY(B28)=1)*SUM(OFFSET(H28,,,-MIN(ROWS($3:28),7)))</f>
        <v>0</v>
      </c>
      <c r="M28" s="64">
        <f t="shared" ca="1" si="5"/>
        <v>0</v>
      </c>
      <c r="N28" s="65">
        <f t="shared" ca="1" si="6"/>
        <v>0</v>
      </c>
      <c r="O28" s="70">
        <f t="shared" ca="1" si="7"/>
        <v>0</v>
      </c>
      <c r="P28" s="131"/>
    </row>
    <row r="29" spans="1:16" ht="15.75" thickBot="1" x14ac:dyDescent="0.3">
      <c r="A29" s="36"/>
      <c r="B29" s="151">
        <f t="shared" si="1"/>
        <v>43645</v>
      </c>
      <c r="C29" s="156"/>
      <c r="D29" s="178"/>
      <c r="E29" s="179"/>
      <c r="F29" s="179"/>
      <c r="G29" s="180"/>
      <c r="H29" s="157">
        <f t="shared" si="2"/>
        <v>0</v>
      </c>
      <c r="I29" s="158">
        <f t="shared" si="0"/>
        <v>0</v>
      </c>
      <c r="J29" s="159">
        <f t="shared" si="3"/>
        <v>0</v>
      </c>
      <c r="K29" s="160">
        <f t="shared" ca="1" si="4"/>
        <v>0</v>
      </c>
      <c r="L29" s="75">
        <f ca="1">(WEEKDAY(B29)=1)*SUM(OFFSET(H29,,,-MIN(ROWS($3:29),7)))</f>
        <v>0</v>
      </c>
      <c r="M29" s="76">
        <f t="shared" ca="1" si="5"/>
        <v>0</v>
      </c>
      <c r="N29" s="77">
        <f t="shared" ca="1" si="6"/>
        <v>0</v>
      </c>
      <c r="O29" s="78">
        <f t="shared" ca="1" si="7"/>
        <v>0</v>
      </c>
      <c r="P29" s="130" t="str">
        <f>IF(H29&lt;&gt;0,"ASTREINTE","")</f>
        <v/>
      </c>
    </row>
    <row r="30" spans="1:16" ht="16.5" thickTop="1" thickBot="1" x14ac:dyDescent="0.3">
      <c r="A30" s="36"/>
      <c r="B30" s="161">
        <f t="shared" si="1"/>
        <v>43646</v>
      </c>
      <c r="C30" s="162"/>
      <c r="D30" s="163"/>
      <c r="E30" s="164"/>
      <c r="F30" s="164"/>
      <c r="G30" s="181"/>
      <c r="H30" s="205">
        <f t="shared" si="2"/>
        <v>0</v>
      </c>
      <c r="I30" s="206">
        <f t="shared" si="0"/>
        <v>0</v>
      </c>
      <c r="J30" s="207">
        <f t="shared" si="3"/>
        <v>0</v>
      </c>
      <c r="K30" s="209">
        <f t="shared" ca="1" si="4"/>
        <v>0</v>
      </c>
      <c r="L30" s="82">
        <f ca="1">(WEEKDAY(B30)=1)*SUM(OFFSET(H30,,,-MIN(ROWS($3:30),7)))</f>
        <v>0</v>
      </c>
      <c r="M30" s="83">
        <f t="shared" ca="1" si="5"/>
        <v>0</v>
      </c>
      <c r="N30" s="84">
        <f t="shared" ca="1" si="6"/>
        <v>0</v>
      </c>
      <c r="O30" s="85">
        <f t="shared" ca="1" si="7"/>
        <v>0</v>
      </c>
      <c r="P30" s="130" t="str">
        <f>IF(H30&lt;&gt;0,"ASTREINTE","")</f>
        <v/>
      </c>
    </row>
    <row r="31" spans="1:16" ht="15.75" thickTop="1" x14ac:dyDescent="0.25">
      <c r="A31" s="36"/>
      <c r="B31" s="142">
        <f t="shared" si="1"/>
        <v>43647</v>
      </c>
      <c r="C31" s="174"/>
      <c r="D31" s="182"/>
      <c r="E31" s="183"/>
      <c r="F31" s="183"/>
      <c r="G31" s="184"/>
      <c r="H31" s="153">
        <f t="shared" si="2"/>
        <v>0</v>
      </c>
      <c r="I31" s="154">
        <f t="shared" si="0"/>
        <v>0</v>
      </c>
      <c r="J31" s="155">
        <f t="shared" si="3"/>
        <v>0</v>
      </c>
      <c r="K31" s="150">
        <f t="shared" ca="1" si="4"/>
        <v>0</v>
      </c>
      <c r="L31" s="55">
        <f ca="1">(WEEKDAY(B31)=1)*SUM(OFFSET(H31,,,-MIN(ROWS($3:31),7)))</f>
        <v>0</v>
      </c>
      <c r="M31" s="64">
        <f t="shared" ca="1" si="5"/>
        <v>0</v>
      </c>
      <c r="N31" s="65">
        <f t="shared" ca="1" si="6"/>
        <v>0</v>
      </c>
      <c r="O31" s="70">
        <f t="shared" ca="1" si="7"/>
        <v>0</v>
      </c>
      <c r="P31" s="130"/>
    </row>
    <row r="32" spans="1:16" ht="15" x14ac:dyDescent="0.25">
      <c r="A32" s="36"/>
      <c r="B32" s="151">
        <f t="shared" si="1"/>
        <v>43648</v>
      </c>
      <c r="C32" s="156"/>
      <c r="D32" s="178"/>
      <c r="E32" s="179"/>
      <c r="F32" s="179"/>
      <c r="G32" s="180"/>
      <c r="H32" s="153">
        <f t="shared" si="2"/>
        <v>0</v>
      </c>
      <c r="I32" s="154">
        <f t="shared" si="0"/>
        <v>0</v>
      </c>
      <c r="J32" s="155">
        <f t="shared" si="3"/>
        <v>0</v>
      </c>
      <c r="K32" s="150">
        <f t="shared" ca="1" si="4"/>
        <v>0</v>
      </c>
      <c r="L32" s="69">
        <f ca="1">(WEEKDAY(B32)=1)*SUM(OFFSET(H32,,,-MIN(ROWS($3:32),7)))</f>
        <v>0</v>
      </c>
      <c r="M32" s="64">
        <f t="shared" ca="1" si="5"/>
        <v>0</v>
      </c>
      <c r="N32" s="65">
        <f t="shared" ca="1" si="6"/>
        <v>0</v>
      </c>
      <c r="O32" s="70">
        <f t="shared" ca="1" si="7"/>
        <v>0</v>
      </c>
      <c r="P32" s="131"/>
    </row>
    <row r="33" spans="1:16" ht="15" x14ac:dyDescent="0.25">
      <c r="A33" s="36"/>
      <c r="B33" s="151">
        <f t="shared" si="1"/>
        <v>43649</v>
      </c>
      <c r="C33" s="156"/>
      <c r="D33" s="178"/>
      <c r="E33" s="179"/>
      <c r="F33" s="179"/>
      <c r="G33" s="180"/>
      <c r="H33" s="153">
        <f t="shared" si="2"/>
        <v>0</v>
      </c>
      <c r="I33" s="154">
        <f t="shared" si="0"/>
        <v>0</v>
      </c>
      <c r="J33" s="155">
        <f t="shared" si="3"/>
        <v>0</v>
      </c>
      <c r="K33" s="150">
        <f t="shared" ca="1" si="4"/>
        <v>0</v>
      </c>
      <c r="L33" s="69">
        <f ca="1">(WEEKDAY(B33)=1)*SUM(OFFSET(H33,,,-MIN(ROWS($3:33),7)))</f>
        <v>0</v>
      </c>
      <c r="M33" s="64">
        <f t="shared" ca="1" si="5"/>
        <v>0</v>
      </c>
      <c r="N33" s="65">
        <f t="shared" ca="1" si="6"/>
        <v>0</v>
      </c>
      <c r="O33" s="70">
        <f t="shared" ca="1" si="7"/>
        <v>0</v>
      </c>
      <c r="P33" s="131"/>
    </row>
    <row r="34" spans="1:16" ht="15" x14ac:dyDescent="0.25">
      <c r="A34" s="36"/>
      <c r="B34" s="151">
        <f t="shared" si="1"/>
        <v>43650</v>
      </c>
      <c r="C34" s="156"/>
      <c r="D34" s="178"/>
      <c r="E34" s="179"/>
      <c r="F34" s="179"/>
      <c r="G34" s="180"/>
      <c r="H34" s="153">
        <f t="shared" si="2"/>
        <v>0</v>
      </c>
      <c r="I34" s="154">
        <f t="shared" si="0"/>
        <v>0</v>
      </c>
      <c r="J34" s="155">
        <f t="shared" si="3"/>
        <v>0</v>
      </c>
      <c r="K34" s="150">
        <f t="shared" ca="1" si="4"/>
        <v>0</v>
      </c>
      <c r="L34" s="69">
        <f ca="1">(WEEKDAY(B34)=1)*SUM(OFFSET(H34,,,-MIN(ROWS($3:34),7)))</f>
        <v>0</v>
      </c>
      <c r="M34" s="64">
        <f t="shared" ca="1" si="5"/>
        <v>0</v>
      </c>
      <c r="N34" s="65">
        <f t="shared" ca="1" si="6"/>
        <v>0</v>
      </c>
      <c r="O34" s="70">
        <f t="shared" ca="1" si="7"/>
        <v>0</v>
      </c>
      <c r="P34" s="131"/>
    </row>
    <row r="35" spans="1:16" ht="15" x14ac:dyDescent="0.25">
      <c r="A35" s="36"/>
      <c r="B35" s="151">
        <f t="shared" si="1"/>
        <v>43651</v>
      </c>
      <c r="C35" s="156"/>
      <c r="D35" s="178"/>
      <c r="E35" s="179"/>
      <c r="F35" s="179"/>
      <c r="G35" s="180"/>
      <c r="H35" s="153">
        <f t="shared" si="2"/>
        <v>0</v>
      </c>
      <c r="I35" s="154">
        <f t="shared" si="0"/>
        <v>0</v>
      </c>
      <c r="J35" s="155">
        <f t="shared" si="3"/>
        <v>0</v>
      </c>
      <c r="K35" s="150">
        <f t="shared" ca="1" si="4"/>
        <v>0</v>
      </c>
      <c r="L35" s="69">
        <f ca="1">(WEEKDAY(B35)=1)*SUM(OFFSET(H35,,,-MIN(ROWS($3:35),7)))</f>
        <v>0</v>
      </c>
      <c r="M35" s="64">
        <f t="shared" ca="1" si="5"/>
        <v>0</v>
      </c>
      <c r="N35" s="65">
        <f t="shared" ca="1" si="6"/>
        <v>0</v>
      </c>
      <c r="O35" s="70">
        <f t="shared" ca="1" si="7"/>
        <v>0</v>
      </c>
      <c r="P35" s="131"/>
    </row>
    <row r="36" spans="1:16" ht="15.75" thickBot="1" x14ac:dyDescent="0.3">
      <c r="A36" s="36"/>
      <c r="B36" s="151">
        <f t="shared" si="1"/>
        <v>43652</v>
      </c>
      <c r="C36" s="156"/>
      <c r="D36" s="178"/>
      <c r="E36" s="179"/>
      <c r="F36" s="179"/>
      <c r="G36" s="180"/>
      <c r="H36" s="157">
        <f t="shared" si="2"/>
        <v>0</v>
      </c>
      <c r="I36" s="158">
        <f t="shared" si="0"/>
        <v>0</v>
      </c>
      <c r="J36" s="159">
        <f t="shared" si="3"/>
        <v>0</v>
      </c>
      <c r="K36" s="160">
        <f t="shared" ca="1" si="4"/>
        <v>0</v>
      </c>
      <c r="L36" s="75">
        <f ca="1">(WEEKDAY(B36)=1)*SUM(OFFSET(H36,,,-MIN(ROWS($3:36),7)))</f>
        <v>0</v>
      </c>
      <c r="M36" s="76">
        <f t="shared" ca="1" si="5"/>
        <v>0</v>
      </c>
      <c r="N36" s="77">
        <f t="shared" ca="1" si="6"/>
        <v>0</v>
      </c>
      <c r="O36" s="95">
        <f t="shared" ca="1" si="7"/>
        <v>0</v>
      </c>
      <c r="P36" s="130" t="str">
        <f>IF(H36&lt;&gt;0,"ASTREINTE","")</f>
        <v/>
      </c>
    </row>
    <row r="37" spans="1:16" ht="16.5" thickTop="1" thickBot="1" x14ac:dyDescent="0.3">
      <c r="A37" s="36"/>
      <c r="B37" s="185">
        <f t="shared" si="1"/>
        <v>43653</v>
      </c>
      <c r="C37" s="156"/>
      <c r="D37" s="178"/>
      <c r="E37" s="179"/>
      <c r="F37" s="179"/>
      <c r="G37" s="180"/>
      <c r="H37" s="205">
        <f t="shared" si="2"/>
        <v>0</v>
      </c>
      <c r="I37" s="206">
        <f t="shared" si="0"/>
        <v>0</v>
      </c>
      <c r="J37" s="207">
        <f t="shared" si="3"/>
        <v>0</v>
      </c>
      <c r="K37" s="209">
        <f t="shared" ca="1" si="4"/>
        <v>0</v>
      </c>
      <c r="L37" s="82">
        <f ca="1">(WEEKDAY(B37)=1)*SUM(OFFSET(H37,,,-MIN(ROWS($3:37),7)))</f>
        <v>0</v>
      </c>
      <c r="M37" s="83">
        <f t="shared" ca="1" si="5"/>
        <v>0</v>
      </c>
      <c r="N37" s="84">
        <f t="shared" ca="1" si="6"/>
        <v>0</v>
      </c>
      <c r="O37" s="85">
        <f t="shared" ca="1" si="7"/>
        <v>0</v>
      </c>
      <c r="P37" s="13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6"/>
      <c r="D38" s="96"/>
      <c r="E38" s="96"/>
      <c r="F38" s="96"/>
      <c r="G38" s="96"/>
      <c r="H38" s="97">
        <f t="shared" ref="H38:O38" si="8">SUM(H3:H37)</f>
        <v>4.3125</v>
      </c>
      <c r="I38" s="97">
        <f t="shared" si="8"/>
        <v>4.3125</v>
      </c>
      <c r="J38" s="97">
        <f t="shared" si="8"/>
        <v>0</v>
      </c>
      <c r="K38" s="138">
        <f ca="1">SUMIFS(K3:K37,C3:C37,"")</f>
        <v>0</v>
      </c>
      <c r="L38" s="98">
        <f ca="1">SUM(L3:L37)</f>
        <v>4.3125</v>
      </c>
      <c r="M38" s="98">
        <f t="shared" ca="1" si="8"/>
        <v>4.2881944444444446</v>
      </c>
      <c r="N38" s="98">
        <f t="shared" ca="1" si="8"/>
        <v>2.4305555555556024E-2</v>
      </c>
      <c r="O38" s="99">
        <f t="shared" ca="1" si="8"/>
        <v>0</v>
      </c>
      <c r="P38" s="13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4.3125</v>
      </c>
      <c r="I40" s="232">
        <f>SUM(I38:J38)</f>
        <v>4.3125</v>
      </c>
      <c r="J40" s="233"/>
      <c r="K40" s="26"/>
      <c r="L40" s="12">
        <f ca="1">L38</f>
        <v>4.3125</v>
      </c>
      <c r="M40" s="232">
        <f ca="1">SUM(M38:O38)</f>
        <v>4.3125000000000009</v>
      </c>
      <c r="N40" s="234"/>
      <c r="O40" s="235"/>
    </row>
    <row r="41" spans="1:16" ht="13.5" thickTop="1" x14ac:dyDescent="0.25"/>
    <row r="56" spans="2:16" ht="54.75" customHeight="1" x14ac:dyDescent="0.25">
      <c r="B56" s="245" t="str">
        <f ca="1">A3</f>
        <v>AYMERIC</v>
      </c>
      <c r="C56" s="245"/>
      <c r="D56" s="245"/>
      <c r="E56" s="245"/>
      <c r="F56" s="245"/>
      <c r="G56" s="245"/>
      <c r="H56" s="245"/>
    </row>
    <row r="57" spans="2:16" ht="58.5" customHeight="1" thickBot="1" x14ac:dyDescent="0.3">
      <c r="B57" s="245"/>
      <c r="C57" s="245"/>
      <c r="D57" s="245"/>
      <c r="E57" s="245"/>
      <c r="F57" s="245"/>
      <c r="G57" s="245"/>
      <c r="H57" s="245"/>
    </row>
    <row r="58" spans="2:16" ht="46.5" thickTop="1" thickBot="1" x14ac:dyDescent="0.3">
      <c r="B58" s="39" t="s">
        <v>0</v>
      </c>
      <c r="C58" s="40" t="s">
        <v>1</v>
      </c>
      <c r="D58" s="41" t="s">
        <v>34</v>
      </c>
      <c r="E58" s="42" t="s">
        <v>35</v>
      </c>
      <c r="F58" s="42" t="s">
        <v>36</v>
      </c>
      <c r="G58" s="49" t="s">
        <v>37</v>
      </c>
      <c r="H58" s="50" t="s">
        <v>2</v>
      </c>
      <c r="I58" s="47" t="str">
        <f>"Dont
H Jour
("&amp;TEXT(HJ,"hh")&amp;" à "&amp;TEXT(HN,"hh")&amp;")"</f>
        <v>Dont
H Jour
(07 à 20)</v>
      </c>
      <c r="J58" s="43" t="str">
        <f>"Dont
H Nuit
("&amp;TEXT(HN,"hh")&amp;" à "&amp;TEXT(HJ,"hh")&amp;")"</f>
        <v>Dont
H Nuit
(20 à 07)</v>
      </c>
      <c r="K58" s="48" t="s">
        <v>3</v>
      </c>
      <c r="L58" s="46" t="s">
        <v>4</v>
      </c>
      <c r="M58" s="41" t="s">
        <v>57</v>
      </c>
      <c r="N58" s="42" t="s">
        <v>58</v>
      </c>
      <c r="O58" s="44" t="s">
        <v>59</v>
      </c>
      <c r="P58" s="44" t="s">
        <v>52</v>
      </c>
    </row>
    <row r="59" spans="2:16" ht="15.75" thickTop="1" x14ac:dyDescent="0.25">
      <c r="B59" s="142">
        <v>43619</v>
      </c>
      <c r="C59" s="262"/>
      <c r="D59" s="144">
        <v>0.32291666666666669</v>
      </c>
      <c r="E59" s="144">
        <v>0.52083333333333337</v>
      </c>
      <c r="F59" s="144">
        <v>0.5625</v>
      </c>
      <c r="G59" s="231">
        <v>0.69791666666666663</v>
      </c>
      <c r="H59" s="147">
        <v>0.33333333333333326</v>
      </c>
      <c r="I59" s="148">
        <v>0.33333333333333326</v>
      </c>
      <c r="J59" s="149">
        <v>0</v>
      </c>
      <c r="K59" s="150">
        <v>0</v>
      </c>
      <c r="L59" s="63">
        <v>0</v>
      </c>
      <c r="M59" s="64">
        <v>0</v>
      </c>
      <c r="N59" s="65">
        <v>0</v>
      </c>
      <c r="O59" s="66">
        <v>0</v>
      </c>
      <c r="P59" s="127"/>
    </row>
    <row r="60" spans="2:16" ht="15" x14ac:dyDescent="0.25">
      <c r="B60" s="151">
        <v>43620</v>
      </c>
      <c r="C60" s="263"/>
      <c r="D60" s="144">
        <v>0.32291666666666669</v>
      </c>
      <c r="E60" s="144">
        <v>0.53125</v>
      </c>
      <c r="F60" s="144">
        <v>0.57291666666666663</v>
      </c>
      <c r="G60" s="213">
        <v>0.66666666666666663</v>
      </c>
      <c r="H60" s="153">
        <v>0.30208333333333315</v>
      </c>
      <c r="I60" s="154">
        <v>0.30208333333333315</v>
      </c>
      <c r="J60" s="155">
        <v>0</v>
      </c>
      <c r="K60" s="150">
        <v>0</v>
      </c>
      <c r="L60" s="69">
        <v>0</v>
      </c>
      <c r="M60" s="64">
        <v>0</v>
      </c>
      <c r="N60" s="65">
        <v>0</v>
      </c>
      <c r="O60" s="70">
        <v>0</v>
      </c>
      <c r="P60" s="128"/>
    </row>
    <row r="61" spans="2:16" ht="15" x14ac:dyDescent="0.25">
      <c r="B61" s="151">
        <v>43621</v>
      </c>
      <c r="C61" s="264"/>
      <c r="D61" s="144">
        <v>0.33333333333333331</v>
      </c>
      <c r="E61" s="144">
        <v>0.54166666666666663</v>
      </c>
      <c r="F61" s="144">
        <v>0.58333333333333337</v>
      </c>
      <c r="G61" s="213">
        <v>0.64583333333333337</v>
      </c>
      <c r="H61" s="153">
        <v>0.27083333333333337</v>
      </c>
      <c r="I61" s="154">
        <v>0.27083333333333337</v>
      </c>
      <c r="J61" s="155">
        <v>0</v>
      </c>
      <c r="K61" s="150">
        <v>0</v>
      </c>
      <c r="L61" s="69">
        <v>0</v>
      </c>
      <c r="M61" s="64">
        <v>0</v>
      </c>
      <c r="N61" s="71">
        <v>0</v>
      </c>
      <c r="O61" s="70">
        <v>0</v>
      </c>
      <c r="P61" s="128"/>
    </row>
    <row r="62" spans="2:16" ht="15" x14ac:dyDescent="0.25">
      <c r="B62" s="151">
        <v>43622</v>
      </c>
      <c r="C62" s="263"/>
      <c r="D62" s="144">
        <v>0.33333333333333331</v>
      </c>
      <c r="E62" s="144">
        <v>0.5</v>
      </c>
      <c r="F62" s="144">
        <v>0.52083333333333337</v>
      </c>
      <c r="G62" s="213">
        <v>0.69791666666666663</v>
      </c>
      <c r="H62" s="153">
        <v>0.34374999999999989</v>
      </c>
      <c r="I62" s="154">
        <v>0.34374999999999989</v>
      </c>
      <c r="J62" s="155">
        <v>0</v>
      </c>
      <c r="K62" s="150">
        <v>0</v>
      </c>
      <c r="L62" s="69">
        <v>0</v>
      </c>
      <c r="M62" s="64">
        <v>0</v>
      </c>
      <c r="N62" s="65">
        <v>0</v>
      </c>
      <c r="O62" s="70">
        <v>0</v>
      </c>
      <c r="P62" s="128"/>
    </row>
    <row r="63" spans="2:16" ht="15" x14ac:dyDescent="0.25">
      <c r="B63" s="151">
        <v>43623</v>
      </c>
      <c r="C63" s="263"/>
      <c r="D63" s="144">
        <v>0.33333333333333331</v>
      </c>
      <c r="E63" s="144">
        <v>0.5</v>
      </c>
      <c r="F63" s="144"/>
      <c r="G63" s="213"/>
      <c r="H63" s="153">
        <v>0.16666666666666669</v>
      </c>
      <c r="I63" s="154">
        <v>0.16666666666666669</v>
      </c>
      <c r="J63" s="155">
        <v>0</v>
      </c>
      <c r="K63" s="150">
        <v>0</v>
      </c>
      <c r="L63" s="69">
        <v>0</v>
      </c>
      <c r="M63" s="64">
        <v>0</v>
      </c>
      <c r="N63" s="65">
        <v>0</v>
      </c>
      <c r="O63" s="70">
        <v>0</v>
      </c>
      <c r="P63" s="128"/>
    </row>
    <row r="64" spans="2:16" ht="15.75" thickBot="1" x14ac:dyDescent="0.3">
      <c r="B64" s="151">
        <v>43624</v>
      </c>
      <c r="C64" s="263"/>
      <c r="D64" s="144"/>
      <c r="E64" s="144"/>
      <c r="F64" s="144"/>
      <c r="G64" s="213"/>
      <c r="H64" s="157">
        <v>0</v>
      </c>
      <c r="I64" s="158">
        <v>0</v>
      </c>
      <c r="J64" s="159">
        <v>0</v>
      </c>
      <c r="K64" s="160">
        <v>0</v>
      </c>
      <c r="L64" s="75">
        <v>0</v>
      </c>
      <c r="M64" s="76">
        <v>0</v>
      </c>
      <c r="N64" s="77">
        <v>0</v>
      </c>
      <c r="O64" s="78">
        <v>0</v>
      </c>
      <c r="P64" s="129"/>
    </row>
    <row r="65" spans="2:16" ht="16.5" thickTop="1" thickBot="1" x14ac:dyDescent="0.3">
      <c r="B65" s="161">
        <v>43625</v>
      </c>
      <c r="C65" s="265"/>
      <c r="D65" s="229"/>
      <c r="E65" s="171"/>
      <c r="F65" s="171"/>
      <c r="G65" s="173"/>
      <c r="H65" s="230">
        <v>0</v>
      </c>
      <c r="I65" s="206">
        <v>0</v>
      </c>
      <c r="J65" s="207">
        <v>0</v>
      </c>
      <c r="K65" s="208">
        <v>0</v>
      </c>
      <c r="L65" s="82">
        <v>1.4166666666666663</v>
      </c>
      <c r="M65" s="83">
        <v>1.4166666666666663</v>
      </c>
      <c r="N65" s="84">
        <v>0</v>
      </c>
      <c r="O65" s="85">
        <v>0</v>
      </c>
      <c r="P65" s="222" t="s">
        <v>66</v>
      </c>
    </row>
    <row r="66" spans="2:16" ht="16.5" thickTop="1" thickBot="1" x14ac:dyDescent="0.3">
      <c r="B66" s="223"/>
      <c r="C66" s="224"/>
      <c r="D66" s="225"/>
      <c r="E66" s="225"/>
      <c r="F66" s="225"/>
      <c r="G66" s="225"/>
      <c r="H66" s="226"/>
      <c r="I66" s="226"/>
      <c r="J66" s="226"/>
      <c r="K66" s="226"/>
      <c r="L66" s="227"/>
      <c r="M66" s="227"/>
      <c r="N66" s="227"/>
      <c r="O66" s="227"/>
      <c r="P66" s="228"/>
    </row>
    <row r="67" spans="2:16" ht="51.75" customHeight="1" thickTop="1" x14ac:dyDescent="0.2">
      <c r="B67" s="238" t="s">
        <v>61</v>
      </c>
      <c r="C67" s="239"/>
      <c r="D67" s="239"/>
      <c r="E67" s="239"/>
      <c r="F67" s="239"/>
      <c r="G67" s="239"/>
      <c r="H67" s="239"/>
      <c r="I67" s="240"/>
    </row>
    <row r="68" spans="2:16" ht="35.25" customHeight="1" thickBot="1" x14ac:dyDescent="0.3">
      <c r="B68" s="241" t="s">
        <v>60</v>
      </c>
      <c r="C68" s="242"/>
      <c r="D68" s="242"/>
      <c r="E68" s="242"/>
      <c r="F68" s="242"/>
      <c r="G68" s="242"/>
      <c r="H68" s="242"/>
      <c r="I68" s="243"/>
    </row>
    <row r="69" spans="2:16" ht="13.5" thickTop="1" x14ac:dyDescent="0.25"/>
    <row r="70" spans="2:16" customFormat="1" ht="54.75" customHeight="1" x14ac:dyDescent="0.25"/>
    <row r="71" spans="2:16" customFormat="1" ht="58.5" customHeight="1" x14ac:dyDescent="0.25"/>
    <row r="72" spans="2:16" customFormat="1" ht="15" x14ac:dyDescent="0.25"/>
    <row r="73" spans="2:16" customFormat="1" ht="15" x14ac:dyDescent="0.25"/>
    <row r="74" spans="2:16" customFormat="1" ht="15" x14ac:dyDescent="0.25"/>
    <row r="75" spans="2:16" customFormat="1" ht="15" x14ac:dyDescent="0.25"/>
    <row r="76" spans="2:16" customFormat="1" ht="15" x14ac:dyDescent="0.25"/>
    <row r="77" spans="2:16" customFormat="1" ht="15" x14ac:dyDescent="0.25"/>
    <row r="78" spans="2:16" customFormat="1" ht="15" x14ac:dyDescent="0.25"/>
    <row r="79" spans="2:16" customFormat="1" ht="15" x14ac:dyDescent="0.25"/>
    <row r="80" spans="2:16" customFormat="1" ht="15" x14ac:dyDescent="0.25"/>
    <row r="81" customFormat="1" ht="51.75" customHeight="1" x14ac:dyDescent="0.25"/>
    <row r="82" customFormat="1" ht="35.25" customHeight="1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  <row r="101" customFormat="1" ht="15" x14ac:dyDescent="0.25"/>
    <row r="102" customFormat="1" ht="15" x14ac:dyDescent="0.25"/>
    <row r="103" customFormat="1" ht="15" x14ac:dyDescent="0.25"/>
    <row r="104" customFormat="1" ht="15" x14ac:dyDescent="0.25"/>
    <row r="105" customFormat="1" ht="15" x14ac:dyDescent="0.25"/>
    <row r="106" customFormat="1" ht="15" x14ac:dyDescent="0.25"/>
    <row r="107" customFormat="1" ht="15" x14ac:dyDescent="0.25"/>
    <row r="108" customFormat="1" ht="15" x14ac:dyDescent="0.25"/>
    <row r="109" customFormat="1" ht="15" x14ac:dyDescent="0.25"/>
    <row r="110" customFormat="1" ht="15" x14ac:dyDescent="0.25"/>
    <row r="111" customFormat="1" ht="15" x14ac:dyDescent="0.25"/>
    <row r="112" customFormat="1" ht="15" x14ac:dyDescent="0.25"/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</sheetData>
  <mergeCells count="6">
    <mergeCell ref="A3:A16"/>
    <mergeCell ref="I40:J40"/>
    <mergeCell ref="M40:O40"/>
    <mergeCell ref="B56:H57"/>
    <mergeCell ref="B67:I67"/>
    <mergeCell ref="B68:I68"/>
  </mergeCells>
  <conditionalFormatting sqref="A1">
    <cfRule type="expression" dxfId="98" priority="37">
      <formula>WEEKDAY($B1)=1</formula>
    </cfRule>
  </conditionalFormatting>
  <conditionalFormatting sqref="P3:P37">
    <cfRule type="expression" dxfId="97" priority="29">
      <formula>WEEKDAY($B3)=1</formula>
    </cfRule>
  </conditionalFormatting>
  <conditionalFormatting sqref="B3:P37">
    <cfRule type="expression" dxfId="96" priority="28">
      <formula>$P3="CONGE"</formula>
    </cfRule>
  </conditionalFormatting>
  <conditionalFormatting sqref="B31:K37">
    <cfRule type="expression" dxfId="95" priority="33">
      <formula>MONTH($B$34)&lt;&gt;MONTH($B$22)</formula>
    </cfRule>
  </conditionalFormatting>
  <conditionalFormatting sqref="B3:K37">
    <cfRule type="expression" dxfId="94" priority="34">
      <formula>WEEKDAY($B3)=1</formula>
    </cfRule>
  </conditionalFormatting>
  <conditionalFormatting sqref="C3:C11 C13:C15 C20:C29 C17:C18 C31:C37">
    <cfRule type="expression" dxfId="93" priority="32">
      <formula>AND(COUNTIF(Fer,B3)=0,C3&lt;&gt;"")</formula>
    </cfRule>
  </conditionalFormatting>
  <conditionalFormatting sqref="B3:C15 B17:C29 B31:C37">
    <cfRule type="expression" dxfId="92" priority="31">
      <formula>COUNTIF(Fer,$B3)</formula>
    </cfRule>
  </conditionalFormatting>
  <conditionalFormatting sqref="B3:K15 B17:K29 B31:K37">
    <cfRule type="expression" dxfId="91" priority="30">
      <formula>NOT(MOD(ROW(),2))</formula>
    </cfRule>
  </conditionalFormatting>
  <conditionalFormatting sqref="B66:P66 B59:C65 H59:P65">
    <cfRule type="expression" dxfId="90" priority="13">
      <formula>$P59="CONGE"</formula>
    </cfRule>
  </conditionalFormatting>
  <conditionalFormatting sqref="B66:K66 B59:C65 H59:K65">
    <cfRule type="expression" dxfId="89" priority="18">
      <formula>WEEKDAY($B59)=1</formula>
    </cfRule>
  </conditionalFormatting>
  <conditionalFormatting sqref="C59:C66">
    <cfRule type="expression" dxfId="88" priority="17">
      <formula>AND(COUNTIF(Fer,B59)=0,C59&lt;&gt;"")</formula>
    </cfRule>
  </conditionalFormatting>
  <conditionalFormatting sqref="B59:C66">
    <cfRule type="expression" dxfId="87" priority="16">
      <formula>COUNTIF(Fer,$B59)</formula>
    </cfRule>
  </conditionalFormatting>
  <conditionalFormatting sqref="B66:K66 B59:C65 H59:K65">
    <cfRule type="expression" dxfId="86" priority="15">
      <formula>NOT(MOD(ROW(),2))</formula>
    </cfRule>
  </conditionalFormatting>
  <conditionalFormatting sqref="P59:P66">
    <cfRule type="expression" dxfId="85" priority="14">
      <formula>WEEKDAY($B59)=1</formula>
    </cfRule>
  </conditionalFormatting>
  <conditionalFormatting sqref="D59:G65">
    <cfRule type="expression" dxfId="84" priority="10">
      <formula>$P59="CONGE"</formula>
    </cfRule>
  </conditionalFormatting>
  <conditionalFormatting sqref="D59:G65">
    <cfRule type="expression" dxfId="83" priority="12">
      <formula>WEEKDAY($B59)=1</formula>
    </cfRule>
  </conditionalFormatting>
  <conditionalFormatting sqref="D59:G65">
    <cfRule type="expression" dxfId="82" priority="11">
      <formula>NOT(MOD(ROW(),2))</formula>
    </cfRule>
  </conditionalFormatting>
  <pageMargins left="0.25" right="0.25" top="0.75" bottom="0.75" header="0.3" footer="0.3"/>
  <pageSetup paperSize="9" scale="75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R127"/>
  <sheetViews>
    <sheetView zoomScale="98" zoomScaleNormal="98" workbookViewId="0">
      <pane xSplit="1" ySplit="2" topLeftCell="B41" activePane="bottomRight" state="frozen"/>
      <selection activeCell="J102" sqref="J102"/>
      <selection pane="topRight" activeCell="J102" sqref="J102"/>
      <selection pane="bottomLeft" activeCell="J102" sqref="J102"/>
      <selection pane="bottomRight" activeCell="A58" sqref="A58"/>
    </sheetView>
  </sheetViews>
  <sheetFormatPr baseColWidth="10" defaultColWidth="11.42578125" defaultRowHeight="12.75" x14ac:dyDescent="0.25"/>
  <cols>
    <col min="1" max="1" width="10.7109375" style="204" bestFit="1" customWidth="1"/>
    <col min="2" max="2" width="18.28515625" style="186" customWidth="1"/>
    <col min="3" max="15" width="11.42578125" style="186" customWidth="1"/>
    <col min="16" max="16" width="11.5703125" style="186" customWidth="1"/>
    <col min="17" max="18" width="9.85546875" style="186" customWidth="1"/>
    <col min="19" max="16384" width="11.42578125" style="186"/>
  </cols>
  <sheetData>
    <row r="1" spans="1:18" ht="39" customHeight="1" thickTop="1" thickBot="1" x14ac:dyDescent="0.3">
      <c r="A1" s="188"/>
      <c r="B1" s="27" t="s">
        <v>31</v>
      </c>
      <c r="C1" s="28" t="s">
        <v>29</v>
      </c>
      <c r="D1" s="111">
        <f ca="1">N38/"1:"</f>
        <v>9.9166666666666767</v>
      </c>
      <c r="E1" s="29"/>
      <c r="F1" s="28" t="s">
        <v>30</v>
      </c>
      <c r="G1" s="112">
        <f ca="1">O38/"1:"</f>
        <v>10.416666666666648</v>
      </c>
      <c r="H1" s="29"/>
      <c r="I1" s="30" t="s">
        <v>32</v>
      </c>
      <c r="J1" s="30"/>
      <c r="K1" s="113">
        <f>J38/"1:"</f>
        <v>8.3333333333330373E-2</v>
      </c>
      <c r="L1" s="29"/>
      <c r="M1" s="30" t="s">
        <v>33</v>
      </c>
      <c r="N1" s="31"/>
      <c r="O1" s="114">
        <f ca="1">K38/"1:"</f>
        <v>7.9999999999999964</v>
      </c>
    </row>
    <row r="2" spans="1:18" ht="40.5" customHeight="1" thickTop="1" thickBot="1" x14ac:dyDescent="0.3">
      <c r="A2" s="187">
        <v>43617</v>
      </c>
      <c r="B2" s="39" t="s">
        <v>0</v>
      </c>
      <c r="C2" s="40" t="s">
        <v>1</v>
      </c>
      <c r="D2" s="41" t="s">
        <v>34</v>
      </c>
      <c r="E2" s="42" t="s">
        <v>35</v>
      </c>
      <c r="F2" s="42" t="s">
        <v>36</v>
      </c>
      <c r="G2" s="49" t="s">
        <v>37</v>
      </c>
      <c r="H2" s="50" t="s">
        <v>2</v>
      </c>
      <c r="I2" s="47" t="str">
        <f>"Dont
H Jour
("&amp;TEXT(HJ,"hh")&amp;" à "&amp;TEXT(HN,"hh")&amp;")"</f>
        <v>Dont
H Jour
(07 à 20)</v>
      </c>
      <c r="J2" s="43" t="str">
        <f>"Dont
H Nuit
("&amp;TEXT(HN,"hh")&amp;" à "&amp;TEXT(HJ,"hh")&amp;")"</f>
        <v>Dont
H Nuit
(20 à 07)</v>
      </c>
      <c r="K2" s="48" t="s">
        <v>3</v>
      </c>
      <c r="L2" s="46" t="s">
        <v>4</v>
      </c>
      <c r="M2" s="41" t="s">
        <v>5</v>
      </c>
      <c r="N2" s="42" t="s">
        <v>6</v>
      </c>
      <c r="O2" s="44" t="s">
        <v>7</v>
      </c>
      <c r="P2" s="44" t="s">
        <v>52</v>
      </c>
    </row>
    <row r="3" spans="1:18" ht="15.75" thickTop="1" x14ac:dyDescent="0.2">
      <c r="A3" s="236" t="str">
        <f ca="1">MID(CELL("filename",A1),FIND("]",CELL("filename",A1))+1,32)</f>
        <v>BRICE</v>
      </c>
      <c r="B3" s="142">
        <v>43619</v>
      </c>
      <c r="C3" s="143"/>
      <c r="D3" s="144">
        <v>0.33333333333333331</v>
      </c>
      <c r="E3" s="145">
        <v>0.55208333333333337</v>
      </c>
      <c r="F3" s="145">
        <v>0.59375</v>
      </c>
      <c r="G3" s="146">
        <v>0.6875</v>
      </c>
      <c r="H3" s="147">
        <f>MAX(MOD(($E3+$G3-$D3-$F3),1),C3*HF)</f>
        <v>0.31250000000000022</v>
      </c>
      <c r="I3" s="148">
        <f t="shared" ref="I3:I37" si="0">$H3-$J3</f>
        <v>0.31250000000000022</v>
      </c>
      <c r="J3" s="149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50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3">
        <f ca="1">(WEEKDAY(B3)=1)*SUM(OFFSET(H3,,,-MIN(ROWS($3:3),7)))</f>
        <v>0</v>
      </c>
      <c r="M3" s="64">
        <f ca="1">(WEEKDAY(B3)=1)*MIN(HS_1,L3)</f>
        <v>0</v>
      </c>
      <c r="N3" s="65">
        <f ca="1">(WEEKDAY(B3)=1)*MIN(HS_2-HS_1,L3-M3)</f>
        <v>0</v>
      </c>
      <c r="O3" s="66">
        <f ca="1">(WEEKDAY(B3)=1)*L3-M3-N3</f>
        <v>0</v>
      </c>
      <c r="P3" s="127"/>
      <c r="Q3" s="189" t="s">
        <v>8</v>
      </c>
      <c r="R3" s="190">
        <v>0.29166666666666669</v>
      </c>
    </row>
    <row r="4" spans="1:18" ht="15" x14ac:dyDescent="0.2">
      <c r="A4" s="237"/>
      <c r="B4" s="142">
        <v>43620</v>
      </c>
      <c r="C4" s="152"/>
      <c r="D4" s="144">
        <v>0.33680555555555558</v>
      </c>
      <c r="E4" s="145">
        <v>0.52083333333333337</v>
      </c>
      <c r="F4" s="145">
        <v>0.5625</v>
      </c>
      <c r="G4" s="146">
        <v>0.67708333333333337</v>
      </c>
      <c r="H4" s="153">
        <f t="shared" ref="H4:H37" si="1">MAX(MOD(($E4+$G4-$D4-$F4),1),C4*HF)</f>
        <v>0.29861111111111116</v>
      </c>
      <c r="I4" s="154">
        <f t="shared" si="0"/>
        <v>0.29861111111111116</v>
      </c>
      <c r="J4" s="155">
        <f t="shared" ref="J4:J37" si="2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50">
        <f t="shared" ref="K4:K37" ca="1" si="3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9">
        <f ca="1">(WEEKDAY(B4)=1)*SUM(OFFSET(H4,,,-MIN(ROWS($3:4),7)))</f>
        <v>0</v>
      </c>
      <c r="M4" s="64">
        <f t="shared" ref="M4:M37" ca="1" si="4">(WEEKDAY(B4)=1)*MIN(HS_1,L4)</f>
        <v>0</v>
      </c>
      <c r="N4" s="65">
        <f t="shared" ref="N4:N37" ca="1" si="5">(WEEKDAY(B4)=1)*MIN(HS_2-HS_1,L4-M4)</f>
        <v>0</v>
      </c>
      <c r="O4" s="70">
        <f t="shared" ref="O4:O37" ca="1" si="6">(WEEKDAY(B4)=1)*L4-M4-N4</f>
        <v>0</v>
      </c>
      <c r="P4" s="128"/>
      <c r="Q4" s="191" t="s">
        <v>9</v>
      </c>
      <c r="R4" s="192">
        <v>0.83333333333333337</v>
      </c>
    </row>
    <row r="5" spans="1:18" ht="15" x14ac:dyDescent="0.2">
      <c r="A5" s="237"/>
      <c r="B5" s="142">
        <v>43621</v>
      </c>
      <c r="C5" s="156"/>
      <c r="D5" s="144">
        <v>0.33680555555555558</v>
      </c>
      <c r="E5" s="145">
        <v>0.50347222222222221</v>
      </c>
      <c r="F5" s="145">
        <v>0.56944444444444442</v>
      </c>
      <c r="G5" s="146">
        <v>0.77777777777777779</v>
      </c>
      <c r="H5" s="153">
        <f t="shared" si="1"/>
        <v>0.375</v>
      </c>
      <c r="I5" s="154">
        <f t="shared" si="0"/>
        <v>0.375</v>
      </c>
      <c r="J5" s="155">
        <f t="shared" si="2"/>
        <v>0</v>
      </c>
      <c r="K5" s="150">
        <f t="shared" ca="1" si="3"/>
        <v>0</v>
      </c>
      <c r="L5" s="69">
        <f ca="1">(WEEKDAY(B5)=1)*SUM(OFFSET(H5,,,-MIN(ROWS($3:5),7)))</f>
        <v>0</v>
      </c>
      <c r="M5" s="64">
        <f t="shared" ca="1" si="4"/>
        <v>0</v>
      </c>
      <c r="N5" s="71">
        <f t="shared" ca="1" si="5"/>
        <v>0</v>
      </c>
      <c r="O5" s="70">
        <f t="shared" ca="1" si="6"/>
        <v>0</v>
      </c>
      <c r="P5" s="128"/>
      <c r="Q5" s="191" t="s">
        <v>10</v>
      </c>
      <c r="R5" s="193">
        <f>RIGHT(M2,2)/24</f>
        <v>1.4583333333333333</v>
      </c>
    </row>
    <row r="6" spans="1:18" ht="15" x14ac:dyDescent="0.2">
      <c r="A6" s="237"/>
      <c r="B6" s="142">
        <v>43622</v>
      </c>
      <c r="C6" s="152"/>
      <c r="D6" s="144">
        <v>0.33680555555555558</v>
      </c>
      <c r="E6" s="145">
        <v>0.4826388888888889</v>
      </c>
      <c r="F6" s="145">
        <v>0.55208333333333337</v>
      </c>
      <c r="G6" s="146">
        <v>0.74652777777777779</v>
      </c>
      <c r="H6" s="153">
        <f t="shared" si="1"/>
        <v>0.34027777777777779</v>
      </c>
      <c r="I6" s="154">
        <f t="shared" si="0"/>
        <v>0.34027777777777779</v>
      </c>
      <c r="J6" s="155">
        <f t="shared" si="2"/>
        <v>0</v>
      </c>
      <c r="K6" s="150">
        <f t="shared" ca="1" si="3"/>
        <v>0</v>
      </c>
      <c r="L6" s="69">
        <f ca="1">(WEEKDAY(B6)=1)*SUM(OFFSET(H6,,,-MIN(ROWS($3:6),7)))</f>
        <v>0</v>
      </c>
      <c r="M6" s="64">
        <f t="shared" ca="1" si="4"/>
        <v>0</v>
      </c>
      <c r="N6" s="65">
        <f t="shared" ca="1" si="5"/>
        <v>0</v>
      </c>
      <c r="O6" s="70">
        <f t="shared" ca="1" si="6"/>
        <v>0</v>
      </c>
      <c r="P6" s="128"/>
      <c r="Q6" s="191" t="s">
        <v>11</v>
      </c>
      <c r="R6" s="193">
        <f>RIGHT(N2,2)/24</f>
        <v>1.7916666666666667</v>
      </c>
    </row>
    <row r="7" spans="1:18" ht="15.75" thickBot="1" x14ac:dyDescent="0.25">
      <c r="A7" s="237"/>
      <c r="B7" s="142">
        <v>43623</v>
      </c>
      <c r="C7" s="152"/>
      <c r="D7" s="144">
        <v>0.38541666666666669</v>
      </c>
      <c r="E7" s="145">
        <v>0.51736111111111105</v>
      </c>
      <c r="F7" s="145">
        <v>0.55208333333333337</v>
      </c>
      <c r="G7" s="146">
        <v>0.63194444444444442</v>
      </c>
      <c r="H7" s="153">
        <f t="shared" si="1"/>
        <v>0.21180555555555525</v>
      </c>
      <c r="I7" s="154">
        <f t="shared" si="0"/>
        <v>0.21180555555555525</v>
      </c>
      <c r="J7" s="155">
        <f t="shared" si="2"/>
        <v>0</v>
      </c>
      <c r="K7" s="150">
        <f t="shared" ca="1" si="3"/>
        <v>0</v>
      </c>
      <c r="L7" s="69">
        <f ca="1">(WEEKDAY(B7)=1)*SUM(OFFSET(H7,,,-MIN(ROWS($3:7),7)))</f>
        <v>0</v>
      </c>
      <c r="M7" s="64">
        <f t="shared" ca="1" si="4"/>
        <v>0</v>
      </c>
      <c r="N7" s="65">
        <f t="shared" ca="1" si="5"/>
        <v>0</v>
      </c>
      <c r="O7" s="70">
        <f t="shared" ca="1" si="6"/>
        <v>0</v>
      </c>
      <c r="P7" s="128"/>
      <c r="Q7" s="194" t="s">
        <v>51</v>
      </c>
      <c r="R7" s="195">
        <v>0.29166666666666669</v>
      </c>
    </row>
    <row r="8" spans="1:18" ht="16.5" thickTop="1" thickBot="1" x14ac:dyDescent="0.25">
      <c r="A8" s="237"/>
      <c r="B8" s="142">
        <v>43624</v>
      </c>
      <c r="C8" s="152"/>
      <c r="D8" s="165"/>
      <c r="E8" s="166"/>
      <c r="F8" s="166"/>
      <c r="G8" s="211"/>
      <c r="H8" s="157">
        <f t="shared" si="1"/>
        <v>0</v>
      </c>
      <c r="I8" s="158">
        <f t="shared" si="0"/>
        <v>0</v>
      </c>
      <c r="J8" s="159">
        <f t="shared" si="2"/>
        <v>0</v>
      </c>
      <c r="K8" s="160">
        <f t="shared" ca="1" si="3"/>
        <v>0</v>
      </c>
      <c r="L8" s="75">
        <f ca="1">(WEEKDAY(B8)=1)*SUM(OFFSET(H8,,,-MIN(ROWS($3:8),7)))</f>
        <v>0</v>
      </c>
      <c r="M8" s="76">
        <f t="shared" ca="1" si="4"/>
        <v>0</v>
      </c>
      <c r="N8" s="77">
        <f t="shared" ca="1" si="5"/>
        <v>0</v>
      </c>
      <c r="O8" s="78">
        <f t="shared" ca="1" si="6"/>
        <v>0</v>
      </c>
      <c r="P8" s="129" t="str">
        <f>IF(H8&lt;&gt;0,"ASTREINTE","")</f>
        <v/>
      </c>
      <c r="Q8" s="196"/>
    </row>
    <row r="9" spans="1:18" ht="16.5" thickTop="1" thickBot="1" x14ac:dyDescent="0.3">
      <c r="A9" s="237"/>
      <c r="B9" s="142">
        <v>43625</v>
      </c>
      <c r="C9" s="162"/>
      <c r="D9" s="171"/>
      <c r="E9" s="172"/>
      <c r="F9" s="172"/>
      <c r="G9" s="212"/>
      <c r="H9" s="210">
        <f t="shared" si="1"/>
        <v>0</v>
      </c>
      <c r="I9" s="206">
        <f t="shared" si="0"/>
        <v>0</v>
      </c>
      <c r="J9" s="207">
        <f t="shared" si="2"/>
        <v>0</v>
      </c>
      <c r="K9" s="208">
        <f t="shared" ca="1" si="3"/>
        <v>0</v>
      </c>
      <c r="L9" s="82">
        <f ca="1">(WEEKDAY(B9)=1)*SUM(OFFSET(H9,,,-MIN(ROWS($3:9),7)))</f>
        <v>1.5381944444444446</v>
      </c>
      <c r="M9" s="83">
        <f t="shared" ca="1" si="4"/>
        <v>1.4583333333333333</v>
      </c>
      <c r="N9" s="84">
        <f t="shared" ca="1" si="5"/>
        <v>7.9861111111111382E-2</v>
      </c>
      <c r="O9" s="85">
        <f t="shared" ca="1" si="6"/>
        <v>0</v>
      </c>
      <c r="P9" s="130" t="str">
        <f>IF(H9&lt;&gt;0,"ASTREINTE","")</f>
        <v/>
      </c>
    </row>
    <row r="10" spans="1:18" ht="15.75" thickTop="1" x14ac:dyDescent="0.25">
      <c r="A10" s="237"/>
      <c r="B10" s="142">
        <v>43626</v>
      </c>
      <c r="C10" s="143">
        <v>1</v>
      </c>
      <c r="D10" s="144"/>
      <c r="E10" s="145"/>
      <c r="F10" s="145"/>
      <c r="G10" s="213"/>
      <c r="H10" s="153">
        <f t="shared" si="1"/>
        <v>0.29166666666666669</v>
      </c>
      <c r="I10" s="154">
        <f t="shared" si="0"/>
        <v>0.29166666666666669</v>
      </c>
      <c r="J10" s="155">
        <f t="shared" si="2"/>
        <v>0</v>
      </c>
      <c r="K10" s="150">
        <f t="shared" ca="1" si="3"/>
        <v>0.29166666666666669</v>
      </c>
      <c r="L10" s="55">
        <f ca="1">(WEEKDAY(B10)=1)*SUM(OFFSET(H10,,,-MIN(ROWS($3:10),7)))</f>
        <v>0</v>
      </c>
      <c r="M10" s="64">
        <f t="shared" ca="1" si="4"/>
        <v>0</v>
      </c>
      <c r="N10" s="65">
        <f t="shared" ca="1" si="5"/>
        <v>0</v>
      </c>
      <c r="O10" s="70">
        <f t="shared" ca="1" si="6"/>
        <v>0</v>
      </c>
      <c r="P10" s="131"/>
    </row>
    <row r="11" spans="1:18" ht="15" x14ac:dyDescent="0.25">
      <c r="A11" s="237"/>
      <c r="B11" s="142">
        <v>43627</v>
      </c>
      <c r="C11" s="152"/>
      <c r="D11" s="165">
        <v>0.32291666666666669</v>
      </c>
      <c r="E11" s="166">
        <v>0.56597222222222221</v>
      </c>
      <c r="F11" s="166">
        <v>0.60763888888888895</v>
      </c>
      <c r="G11" s="167">
        <v>0.82638888888888884</v>
      </c>
      <c r="H11" s="153">
        <f t="shared" si="1"/>
        <v>0.46180555555555547</v>
      </c>
      <c r="I11" s="154">
        <f t="shared" si="0"/>
        <v>0.46180555555555547</v>
      </c>
      <c r="J11" s="155">
        <f t="shared" si="2"/>
        <v>0</v>
      </c>
      <c r="K11" s="150">
        <f t="shared" ca="1" si="3"/>
        <v>0</v>
      </c>
      <c r="L11" s="69">
        <f ca="1">(WEEKDAY(B11)=1)*SUM(OFFSET(H11,,,-MIN(ROWS($3:11),7)))</f>
        <v>0</v>
      </c>
      <c r="M11" s="64">
        <f t="shared" ca="1" si="4"/>
        <v>0</v>
      </c>
      <c r="N11" s="65">
        <f t="shared" ca="1" si="5"/>
        <v>0</v>
      </c>
      <c r="O11" s="70">
        <f t="shared" ca="1" si="6"/>
        <v>0</v>
      </c>
      <c r="P11" s="131"/>
    </row>
    <row r="12" spans="1:18" ht="15" x14ac:dyDescent="0.25">
      <c r="A12" s="237"/>
      <c r="B12" s="142">
        <v>43628</v>
      </c>
      <c r="C12" s="152"/>
      <c r="D12" s="165">
        <v>0.34722222222222227</v>
      </c>
      <c r="E12" s="166">
        <v>0.5</v>
      </c>
      <c r="F12" s="166">
        <v>0.54166666666666663</v>
      </c>
      <c r="G12" s="167">
        <v>0.65625</v>
      </c>
      <c r="H12" s="153">
        <f t="shared" si="1"/>
        <v>0.26736111111111105</v>
      </c>
      <c r="I12" s="154">
        <f t="shared" si="0"/>
        <v>0.26736111111111105</v>
      </c>
      <c r="J12" s="155">
        <f t="shared" si="2"/>
        <v>0</v>
      </c>
      <c r="K12" s="150">
        <f t="shared" ca="1" si="3"/>
        <v>0</v>
      </c>
      <c r="L12" s="69">
        <f ca="1">(WEEKDAY(B12)=1)*SUM(OFFSET(H12,,,-MIN(ROWS($3:12),7)))</f>
        <v>0</v>
      </c>
      <c r="M12" s="64">
        <f t="shared" ca="1" si="4"/>
        <v>0</v>
      </c>
      <c r="N12" s="65">
        <f t="shared" ca="1" si="5"/>
        <v>0</v>
      </c>
      <c r="O12" s="70">
        <f t="shared" ca="1" si="6"/>
        <v>0</v>
      </c>
      <c r="P12" s="131"/>
    </row>
    <row r="13" spans="1:18" ht="15" x14ac:dyDescent="0.25">
      <c r="A13" s="237"/>
      <c r="B13" s="142">
        <v>43629</v>
      </c>
      <c r="C13" s="152"/>
      <c r="D13" s="165">
        <v>0.35416666666666669</v>
      </c>
      <c r="E13" s="166">
        <v>0.52083333333333337</v>
      </c>
      <c r="F13" s="166">
        <v>0.54166666666666663</v>
      </c>
      <c r="G13" s="167">
        <v>0.79166666666666663</v>
      </c>
      <c r="H13" s="153">
        <f t="shared" si="1"/>
        <v>0.41666666666666663</v>
      </c>
      <c r="I13" s="154">
        <f t="shared" si="0"/>
        <v>0.41666666666666663</v>
      </c>
      <c r="J13" s="155">
        <f t="shared" si="2"/>
        <v>0</v>
      </c>
      <c r="K13" s="150">
        <f t="shared" ca="1" si="3"/>
        <v>0</v>
      </c>
      <c r="L13" s="69">
        <f ca="1">(WEEKDAY(B13)=1)*SUM(OFFSET(H13,,,-MIN(ROWS($3:13),7)))</f>
        <v>0</v>
      </c>
      <c r="M13" s="64">
        <f t="shared" ca="1" si="4"/>
        <v>0</v>
      </c>
      <c r="N13" s="65">
        <f t="shared" ca="1" si="5"/>
        <v>0</v>
      </c>
      <c r="O13" s="70">
        <f t="shared" ca="1" si="6"/>
        <v>0</v>
      </c>
      <c r="P13" s="131"/>
    </row>
    <row r="14" spans="1:18" ht="15" x14ac:dyDescent="0.25">
      <c r="A14" s="237"/>
      <c r="B14" s="142">
        <v>43630</v>
      </c>
      <c r="C14" s="152"/>
      <c r="D14" s="165"/>
      <c r="E14" s="166"/>
      <c r="F14" s="166"/>
      <c r="G14" s="167"/>
      <c r="H14" s="153">
        <f t="shared" si="1"/>
        <v>0</v>
      </c>
      <c r="I14" s="154">
        <f t="shared" si="0"/>
        <v>0</v>
      </c>
      <c r="J14" s="155">
        <f t="shared" si="2"/>
        <v>0</v>
      </c>
      <c r="K14" s="150">
        <f t="shared" ca="1" si="3"/>
        <v>0</v>
      </c>
      <c r="L14" s="69">
        <f ca="1">(WEEKDAY(B14)=1)*SUM(OFFSET(H14,,,-MIN(ROWS($3:14),7)))</f>
        <v>0</v>
      </c>
      <c r="M14" s="64">
        <f t="shared" ca="1" si="4"/>
        <v>0</v>
      </c>
      <c r="N14" s="65">
        <f t="shared" ca="1" si="5"/>
        <v>0</v>
      </c>
      <c r="O14" s="70">
        <f t="shared" ca="1" si="6"/>
        <v>0</v>
      </c>
      <c r="P14" s="131"/>
    </row>
    <row r="15" spans="1:18" ht="15.75" thickBot="1" x14ac:dyDescent="0.3">
      <c r="A15" s="237"/>
      <c r="B15" s="142">
        <v>43631</v>
      </c>
      <c r="C15" s="156"/>
      <c r="D15" s="168">
        <v>0.34375</v>
      </c>
      <c r="E15" s="169">
        <v>0.53125</v>
      </c>
      <c r="F15" s="169">
        <v>0.56944444444444442</v>
      </c>
      <c r="G15" s="170">
        <v>0.83680555555555547</v>
      </c>
      <c r="H15" s="157">
        <f t="shared" si="1"/>
        <v>0.45486111111111094</v>
      </c>
      <c r="I15" s="158">
        <f t="shared" si="0"/>
        <v>0.45138888888888884</v>
      </c>
      <c r="J15" s="159">
        <f t="shared" si="2"/>
        <v>3.4722222222220989E-3</v>
      </c>
      <c r="K15" s="160">
        <f t="shared" ca="1" si="3"/>
        <v>0</v>
      </c>
      <c r="L15" s="75">
        <f ca="1">(WEEKDAY(B15)=1)*SUM(OFFSET(H15,,,-MIN(ROWS($3:15),7)))</f>
        <v>0</v>
      </c>
      <c r="M15" s="76">
        <f t="shared" ca="1" si="4"/>
        <v>0</v>
      </c>
      <c r="N15" s="77">
        <f t="shared" ca="1" si="5"/>
        <v>0</v>
      </c>
      <c r="O15" s="78">
        <f t="shared" ca="1" si="6"/>
        <v>0</v>
      </c>
      <c r="P15" s="130" t="str">
        <f>IF(H15&lt;&gt;0,"ASTREINTE","")</f>
        <v>ASTREINTE</v>
      </c>
    </row>
    <row r="16" spans="1:18" ht="16.5" thickTop="1" thickBot="1" x14ac:dyDescent="0.3">
      <c r="A16" s="237"/>
      <c r="B16" s="142">
        <v>43632</v>
      </c>
      <c r="C16" s="162"/>
      <c r="D16" s="171">
        <v>0.38541666666666669</v>
      </c>
      <c r="E16" s="172">
        <v>0.54166666666666663</v>
      </c>
      <c r="F16" s="172">
        <v>0.58333333333333337</v>
      </c>
      <c r="G16" s="173">
        <v>0.76041666666666663</v>
      </c>
      <c r="H16" s="205">
        <f t="shared" si="1"/>
        <v>0.33333333333333315</v>
      </c>
      <c r="I16" s="206">
        <f t="shared" si="0"/>
        <v>0.33333333333333315</v>
      </c>
      <c r="J16" s="207">
        <f t="shared" si="2"/>
        <v>0</v>
      </c>
      <c r="K16" s="208">
        <f t="shared" ca="1" si="3"/>
        <v>0.33333333333333315</v>
      </c>
      <c r="L16" s="82">
        <f ca="1">(WEEKDAY(B16)=1)*SUM(OFFSET(H16,,,-MIN(ROWS($3:16),7)))</f>
        <v>2.2256944444444438</v>
      </c>
      <c r="M16" s="83">
        <f t="shared" ca="1" si="4"/>
        <v>1.4583333333333333</v>
      </c>
      <c r="N16" s="84">
        <f t="shared" ca="1" si="5"/>
        <v>0.33333333333333348</v>
      </c>
      <c r="O16" s="85">
        <f t="shared" ca="1" si="6"/>
        <v>0.43402777777777701</v>
      </c>
      <c r="P16" s="130" t="str">
        <f>IF(H16&lt;&gt;0,"ASTREINTE","")</f>
        <v>ASTREINTE</v>
      </c>
    </row>
    <row r="17" spans="1:16" ht="15.75" thickTop="1" x14ac:dyDescent="0.25">
      <c r="A17" s="197"/>
      <c r="B17" s="142">
        <v>43633</v>
      </c>
      <c r="C17" s="174"/>
      <c r="D17" s="175">
        <v>0.33333333333333331</v>
      </c>
      <c r="E17" s="176">
        <v>0.52083333333333337</v>
      </c>
      <c r="F17" s="176">
        <v>0.5625</v>
      </c>
      <c r="G17" s="177">
        <v>0.72569444444444453</v>
      </c>
      <c r="H17" s="153">
        <f t="shared" si="1"/>
        <v>0.35069444444444464</v>
      </c>
      <c r="I17" s="154">
        <f t="shared" si="0"/>
        <v>0.35069444444444464</v>
      </c>
      <c r="J17" s="155">
        <f t="shared" si="2"/>
        <v>0</v>
      </c>
      <c r="K17" s="150">
        <f t="shared" ca="1" si="3"/>
        <v>0</v>
      </c>
      <c r="L17" s="55">
        <f ca="1">(WEEKDAY(B17)=1)*SUM(OFFSET(H17,,,-MIN(ROWS($3:17),7)))</f>
        <v>0</v>
      </c>
      <c r="M17" s="64">
        <f t="shared" ca="1" si="4"/>
        <v>0</v>
      </c>
      <c r="N17" s="65">
        <f t="shared" ca="1" si="5"/>
        <v>0</v>
      </c>
      <c r="O17" s="70">
        <f t="shared" ca="1" si="6"/>
        <v>0</v>
      </c>
      <c r="P17" s="131"/>
    </row>
    <row r="18" spans="1:16" ht="15" x14ac:dyDescent="0.25">
      <c r="A18" s="197"/>
      <c r="B18" s="142">
        <v>43634</v>
      </c>
      <c r="C18" s="156"/>
      <c r="D18" s="168">
        <v>0.3298611111111111</v>
      </c>
      <c r="E18" s="169">
        <v>0.54166666666666663</v>
      </c>
      <c r="F18" s="169">
        <v>0.58333333333333337</v>
      </c>
      <c r="G18" s="170">
        <v>0.73263888888888884</v>
      </c>
      <c r="H18" s="153">
        <f t="shared" si="1"/>
        <v>0.36111111111111083</v>
      </c>
      <c r="I18" s="154">
        <f t="shared" si="0"/>
        <v>0.36111111111111083</v>
      </c>
      <c r="J18" s="155">
        <f t="shared" si="2"/>
        <v>0</v>
      </c>
      <c r="K18" s="150">
        <f t="shared" ca="1" si="3"/>
        <v>0</v>
      </c>
      <c r="L18" s="69">
        <f ca="1">(WEEKDAY(B18)=1)*SUM(OFFSET(H18,,,-MIN(ROWS($3:18),7)))</f>
        <v>0</v>
      </c>
      <c r="M18" s="64">
        <f t="shared" ca="1" si="4"/>
        <v>0</v>
      </c>
      <c r="N18" s="65">
        <f t="shared" ca="1" si="5"/>
        <v>0</v>
      </c>
      <c r="O18" s="70">
        <f t="shared" ca="1" si="6"/>
        <v>0</v>
      </c>
      <c r="P18" s="131"/>
    </row>
    <row r="19" spans="1:16" ht="15" x14ac:dyDescent="0.25">
      <c r="A19" s="197"/>
      <c r="B19" s="142">
        <v>43635</v>
      </c>
      <c r="C19" s="156"/>
      <c r="D19" s="168">
        <v>0.31944444444444448</v>
      </c>
      <c r="E19" s="169">
        <v>0.5</v>
      </c>
      <c r="F19" s="169">
        <v>0.54166666666666663</v>
      </c>
      <c r="G19" s="170">
        <v>0.67361111111111116</v>
      </c>
      <c r="H19" s="153">
        <f t="shared" si="1"/>
        <v>0.31250000000000011</v>
      </c>
      <c r="I19" s="154">
        <f t="shared" si="0"/>
        <v>0.31250000000000011</v>
      </c>
      <c r="J19" s="155">
        <f t="shared" si="2"/>
        <v>0</v>
      </c>
      <c r="K19" s="150">
        <f t="shared" ca="1" si="3"/>
        <v>0</v>
      </c>
      <c r="L19" s="69">
        <f ca="1">(WEEKDAY(B19)=1)*SUM(OFFSET(H19,,,-MIN(ROWS($3:19),7)))</f>
        <v>0</v>
      </c>
      <c r="M19" s="64">
        <f t="shared" ca="1" si="4"/>
        <v>0</v>
      </c>
      <c r="N19" s="65">
        <f t="shared" ca="1" si="5"/>
        <v>0</v>
      </c>
      <c r="O19" s="70">
        <f t="shared" ca="1" si="6"/>
        <v>0</v>
      </c>
      <c r="P19" s="131"/>
    </row>
    <row r="20" spans="1:16" ht="15" x14ac:dyDescent="0.25">
      <c r="A20" s="197"/>
      <c r="B20" s="142">
        <v>43636</v>
      </c>
      <c r="C20" s="156"/>
      <c r="D20" s="168"/>
      <c r="E20" s="169"/>
      <c r="F20" s="169"/>
      <c r="G20" s="170"/>
      <c r="H20" s="153">
        <f t="shared" si="1"/>
        <v>0</v>
      </c>
      <c r="I20" s="154">
        <f t="shared" si="0"/>
        <v>0</v>
      </c>
      <c r="J20" s="155">
        <f t="shared" si="2"/>
        <v>0</v>
      </c>
      <c r="K20" s="150">
        <f t="shared" ca="1" si="3"/>
        <v>0</v>
      </c>
      <c r="L20" s="69">
        <f ca="1">(WEEKDAY(B20)=1)*SUM(OFFSET(H20,,,-MIN(ROWS($3:20),7)))</f>
        <v>0</v>
      </c>
      <c r="M20" s="64">
        <f t="shared" ca="1" si="4"/>
        <v>0</v>
      </c>
      <c r="N20" s="65">
        <f t="shared" ca="1" si="5"/>
        <v>0</v>
      </c>
      <c r="O20" s="70">
        <f t="shared" ca="1" si="6"/>
        <v>0</v>
      </c>
      <c r="P20" s="131"/>
    </row>
    <row r="21" spans="1:16" ht="15" x14ac:dyDescent="0.25">
      <c r="A21" s="197"/>
      <c r="B21" s="142">
        <v>43637</v>
      </c>
      <c r="C21" s="156"/>
      <c r="D21" s="168">
        <v>0.3611111111111111</v>
      </c>
      <c r="E21" s="169">
        <v>0.5</v>
      </c>
      <c r="F21" s="169">
        <v>0.54166666666666663</v>
      </c>
      <c r="G21" s="170">
        <v>0.8125</v>
      </c>
      <c r="H21" s="153">
        <f t="shared" si="1"/>
        <v>0.40972222222222221</v>
      </c>
      <c r="I21" s="154">
        <f t="shared" si="0"/>
        <v>0.40972222222222221</v>
      </c>
      <c r="J21" s="155">
        <f t="shared" si="2"/>
        <v>0</v>
      </c>
      <c r="K21" s="150">
        <f t="shared" ca="1" si="3"/>
        <v>0</v>
      </c>
      <c r="L21" s="69">
        <f ca="1">(WEEKDAY(B21)=1)*SUM(OFFSET(H21,,,-MIN(ROWS($3:21),7)))</f>
        <v>0</v>
      </c>
      <c r="M21" s="64">
        <f t="shared" ca="1" si="4"/>
        <v>0</v>
      </c>
      <c r="N21" s="65">
        <f t="shared" ca="1" si="5"/>
        <v>0</v>
      </c>
      <c r="O21" s="70">
        <f t="shared" ca="1" si="6"/>
        <v>0</v>
      </c>
      <c r="P21" s="131"/>
    </row>
    <row r="22" spans="1:16" ht="15.75" thickBot="1" x14ac:dyDescent="0.3">
      <c r="A22" s="197"/>
      <c r="B22" s="142">
        <v>43638</v>
      </c>
      <c r="C22" s="156"/>
      <c r="D22" s="168"/>
      <c r="E22" s="169"/>
      <c r="F22" s="169"/>
      <c r="G22" s="170"/>
      <c r="H22" s="157">
        <f t="shared" si="1"/>
        <v>0</v>
      </c>
      <c r="I22" s="158">
        <f t="shared" si="0"/>
        <v>0</v>
      </c>
      <c r="J22" s="159">
        <f t="shared" si="2"/>
        <v>0</v>
      </c>
      <c r="K22" s="160">
        <f t="shared" ca="1" si="3"/>
        <v>0</v>
      </c>
      <c r="L22" s="75">
        <f ca="1">(WEEKDAY(B22)=1)*SUM(OFFSET(H22,,,-MIN(ROWS($3:22),7)))</f>
        <v>0</v>
      </c>
      <c r="M22" s="76">
        <f t="shared" ca="1" si="4"/>
        <v>0</v>
      </c>
      <c r="N22" s="77">
        <f t="shared" ca="1" si="5"/>
        <v>0</v>
      </c>
      <c r="O22" s="78">
        <f t="shared" ca="1" si="6"/>
        <v>0</v>
      </c>
      <c r="P22" s="130" t="str">
        <f>IF(H22&lt;&gt;0,"ASTREINTE","")</f>
        <v/>
      </c>
    </row>
    <row r="23" spans="1:16" ht="16.5" thickTop="1" thickBot="1" x14ac:dyDescent="0.3">
      <c r="A23" s="197"/>
      <c r="B23" s="142">
        <v>43639</v>
      </c>
      <c r="C23" s="162"/>
      <c r="D23" s="163"/>
      <c r="E23" s="164"/>
      <c r="F23" s="164"/>
      <c r="G23" s="181"/>
      <c r="H23" s="205">
        <f t="shared" si="1"/>
        <v>0</v>
      </c>
      <c r="I23" s="206">
        <f t="shared" si="0"/>
        <v>0</v>
      </c>
      <c r="J23" s="207">
        <f t="shared" si="2"/>
        <v>0</v>
      </c>
      <c r="K23" s="209">
        <f t="shared" ca="1" si="3"/>
        <v>0</v>
      </c>
      <c r="L23" s="82">
        <f ca="1">(WEEKDAY(B23)=1)*SUM(OFFSET(H23,,,-MIN(ROWS($3:23),7)))</f>
        <v>1.4340277777777777</v>
      </c>
      <c r="M23" s="83">
        <f t="shared" ca="1" si="4"/>
        <v>1.4340277777777777</v>
      </c>
      <c r="N23" s="84">
        <f t="shared" ca="1" si="5"/>
        <v>0</v>
      </c>
      <c r="O23" s="85">
        <f t="shared" ca="1" si="6"/>
        <v>0</v>
      </c>
      <c r="P23" s="130" t="str">
        <f>IF(H23&lt;&gt;0,"ASTREINTE","")</f>
        <v/>
      </c>
    </row>
    <row r="24" spans="1:16" ht="15.75" thickTop="1" x14ac:dyDescent="0.25">
      <c r="A24" s="197"/>
      <c r="B24" s="142">
        <v>43640</v>
      </c>
      <c r="C24" s="174"/>
      <c r="D24" s="182"/>
      <c r="E24" s="183"/>
      <c r="F24" s="183"/>
      <c r="G24" s="184"/>
      <c r="H24" s="153">
        <f t="shared" si="1"/>
        <v>0</v>
      </c>
      <c r="I24" s="154">
        <f t="shared" si="0"/>
        <v>0</v>
      </c>
      <c r="J24" s="155">
        <f t="shared" si="2"/>
        <v>0</v>
      </c>
      <c r="K24" s="150">
        <f t="shared" ca="1" si="3"/>
        <v>0</v>
      </c>
      <c r="L24" s="55">
        <f ca="1">(WEEKDAY(B24)=1)*SUM(OFFSET(H24,,,-MIN(ROWS($3:24),7)))</f>
        <v>0</v>
      </c>
      <c r="M24" s="64">
        <f t="shared" ca="1" si="4"/>
        <v>0</v>
      </c>
      <c r="N24" s="65">
        <f t="shared" ca="1" si="5"/>
        <v>0</v>
      </c>
      <c r="O24" s="70">
        <f t="shared" ca="1" si="6"/>
        <v>0</v>
      </c>
      <c r="P24" s="131"/>
    </row>
    <row r="25" spans="1:16" ht="15" x14ac:dyDescent="0.25">
      <c r="A25" s="197"/>
      <c r="B25" s="142">
        <v>43641</v>
      </c>
      <c r="C25" s="156"/>
      <c r="D25" s="178"/>
      <c r="E25" s="179"/>
      <c r="F25" s="179"/>
      <c r="G25" s="180"/>
      <c r="H25" s="153">
        <f t="shared" si="1"/>
        <v>0</v>
      </c>
      <c r="I25" s="154">
        <f t="shared" si="0"/>
        <v>0</v>
      </c>
      <c r="J25" s="155">
        <f t="shared" si="2"/>
        <v>0</v>
      </c>
      <c r="K25" s="150">
        <f t="shared" ca="1" si="3"/>
        <v>0</v>
      </c>
      <c r="L25" s="69">
        <f ca="1">(WEEKDAY(B25)=1)*SUM(OFFSET(H25,,,-MIN(ROWS($3:25),7)))</f>
        <v>0</v>
      </c>
      <c r="M25" s="64">
        <f t="shared" ca="1" si="4"/>
        <v>0</v>
      </c>
      <c r="N25" s="65">
        <f t="shared" ca="1" si="5"/>
        <v>0</v>
      </c>
      <c r="O25" s="70">
        <f t="shared" ca="1" si="6"/>
        <v>0</v>
      </c>
      <c r="P25" s="131"/>
    </row>
    <row r="26" spans="1:16" ht="15" x14ac:dyDescent="0.25">
      <c r="A26" s="197"/>
      <c r="B26" s="142">
        <v>43642</v>
      </c>
      <c r="C26" s="156"/>
      <c r="D26" s="178"/>
      <c r="E26" s="179"/>
      <c r="F26" s="179"/>
      <c r="G26" s="180"/>
      <c r="H26" s="153">
        <f t="shared" si="1"/>
        <v>0</v>
      </c>
      <c r="I26" s="154">
        <f t="shared" si="0"/>
        <v>0</v>
      </c>
      <c r="J26" s="155">
        <f t="shared" si="2"/>
        <v>0</v>
      </c>
      <c r="K26" s="150">
        <f t="shared" ca="1" si="3"/>
        <v>0</v>
      </c>
      <c r="L26" s="69">
        <f ca="1">(WEEKDAY(B26)=1)*SUM(OFFSET(H26,,,-MIN(ROWS($3:26),7)))</f>
        <v>0</v>
      </c>
      <c r="M26" s="64">
        <f t="shared" ca="1" si="4"/>
        <v>0</v>
      </c>
      <c r="N26" s="65">
        <f t="shared" ca="1" si="5"/>
        <v>0</v>
      </c>
      <c r="O26" s="70">
        <f t="shared" ca="1" si="6"/>
        <v>0</v>
      </c>
      <c r="P26" s="131"/>
    </row>
    <row r="27" spans="1:16" ht="15" x14ac:dyDescent="0.25">
      <c r="A27" s="197"/>
      <c r="B27" s="142">
        <v>43643</v>
      </c>
      <c r="C27" s="156"/>
      <c r="D27" s="178"/>
      <c r="E27" s="179"/>
      <c r="F27" s="179"/>
      <c r="G27" s="180"/>
      <c r="H27" s="153">
        <f t="shared" si="1"/>
        <v>0</v>
      </c>
      <c r="I27" s="154">
        <f t="shared" si="0"/>
        <v>0</v>
      </c>
      <c r="J27" s="155">
        <f t="shared" si="2"/>
        <v>0</v>
      </c>
      <c r="K27" s="150">
        <f t="shared" ca="1" si="3"/>
        <v>0</v>
      </c>
      <c r="L27" s="69">
        <f ca="1">(WEEKDAY(B27)=1)*SUM(OFFSET(H27,,,-MIN(ROWS($3:27),7)))</f>
        <v>0</v>
      </c>
      <c r="M27" s="64">
        <f t="shared" ca="1" si="4"/>
        <v>0</v>
      </c>
      <c r="N27" s="65">
        <f t="shared" ca="1" si="5"/>
        <v>0</v>
      </c>
      <c r="O27" s="70">
        <f t="shared" ca="1" si="6"/>
        <v>0</v>
      </c>
      <c r="P27" s="131"/>
    </row>
    <row r="28" spans="1:16" ht="15" x14ac:dyDescent="0.25">
      <c r="A28" s="197"/>
      <c r="B28" s="142">
        <v>43644</v>
      </c>
      <c r="C28" s="156"/>
      <c r="D28" s="178"/>
      <c r="E28" s="179"/>
      <c r="F28" s="179"/>
      <c r="G28" s="180"/>
      <c r="H28" s="153">
        <f t="shared" si="1"/>
        <v>0</v>
      </c>
      <c r="I28" s="154">
        <f t="shared" si="0"/>
        <v>0</v>
      </c>
      <c r="J28" s="155">
        <f t="shared" si="2"/>
        <v>0</v>
      </c>
      <c r="K28" s="150">
        <f t="shared" ca="1" si="3"/>
        <v>0</v>
      </c>
      <c r="L28" s="69">
        <f ca="1">(WEEKDAY(B28)=1)*SUM(OFFSET(H28,,,-MIN(ROWS($3:28),7)))</f>
        <v>0</v>
      </c>
      <c r="M28" s="64">
        <f t="shared" ca="1" si="4"/>
        <v>0</v>
      </c>
      <c r="N28" s="65">
        <f t="shared" ca="1" si="5"/>
        <v>0</v>
      </c>
      <c r="O28" s="70">
        <f t="shared" ca="1" si="6"/>
        <v>0</v>
      </c>
      <c r="P28" s="131"/>
    </row>
    <row r="29" spans="1:16" ht="15.75" thickBot="1" x14ac:dyDescent="0.3">
      <c r="A29" s="197"/>
      <c r="B29" s="142">
        <v>43645</v>
      </c>
      <c r="C29" s="156"/>
      <c r="D29" s="178"/>
      <c r="E29" s="179"/>
      <c r="F29" s="179"/>
      <c r="G29" s="180"/>
      <c r="H29" s="157">
        <f t="shared" si="1"/>
        <v>0</v>
      </c>
      <c r="I29" s="158">
        <f t="shared" si="0"/>
        <v>0</v>
      </c>
      <c r="J29" s="159">
        <f t="shared" si="2"/>
        <v>0</v>
      </c>
      <c r="K29" s="160">
        <f t="shared" ca="1" si="3"/>
        <v>0</v>
      </c>
      <c r="L29" s="75">
        <f ca="1">(WEEKDAY(B29)=1)*SUM(OFFSET(H29,,,-MIN(ROWS($3:29),7)))</f>
        <v>0</v>
      </c>
      <c r="M29" s="76">
        <f t="shared" ca="1" si="4"/>
        <v>0</v>
      </c>
      <c r="N29" s="77">
        <f t="shared" ca="1" si="5"/>
        <v>0</v>
      </c>
      <c r="O29" s="78">
        <f t="shared" ca="1" si="6"/>
        <v>0</v>
      </c>
      <c r="P29" s="130" t="str">
        <f>IF(H29&lt;&gt;0,"ASTREINTE","")</f>
        <v/>
      </c>
    </row>
    <row r="30" spans="1:16" ht="16.5" thickTop="1" thickBot="1" x14ac:dyDescent="0.3">
      <c r="A30" s="197"/>
      <c r="B30" s="142">
        <v>43646</v>
      </c>
      <c r="C30" s="162"/>
      <c r="D30" s="163"/>
      <c r="E30" s="164"/>
      <c r="F30" s="164"/>
      <c r="G30" s="181"/>
      <c r="H30" s="205">
        <f t="shared" si="1"/>
        <v>0</v>
      </c>
      <c r="I30" s="206">
        <f t="shared" si="0"/>
        <v>0</v>
      </c>
      <c r="J30" s="207">
        <f t="shared" si="2"/>
        <v>0</v>
      </c>
      <c r="K30" s="209">
        <f t="shared" ca="1" si="3"/>
        <v>0</v>
      </c>
      <c r="L30" s="82">
        <f ca="1">(WEEKDAY(B30)=1)*SUM(OFFSET(H30,,,-MIN(ROWS($3:30),7)))</f>
        <v>0</v>
      </c>
      <c r="M30" s="83">
        <f t="shared" ca="1" si="4"/>
        <v>0</v>
      </c>
      <c r="N30" s="84">
        <f t="shared" ca="1" si="5"/>
        <v>0</v>
      </c>
      <c r="O30" s="85">
        <f t="shared" ca="1" si="6"/>
        <v>0</v>
      </c>
      <c r="P30" s="130" t="str">
        <f>IF(H30&lt;&gt;0,"ASTREINTE","")</f>
        <v/>
      </c>
    </row>
    <row r="31" spans="1:16" ht="15.75" thickTop="1" x14ac:dyDescent="0.25">
      <c r="A31" s="197"/>
      <c r="B31" s="142"/>
      <c r="C31" s="174"/>
      <c r="D31" s="182"/>
      <c r="E31" s="183"/>
      <c r="F31" s="183"/>
      <c r="G31" s="184"/>
      <c r="H31" s="153">
        <f t="shared" si="1"/>
        <v>0</v>
      </c>
      <c r="I31" s="154">
        <f t="shared" si="0"/>
        <v>0</v>
      </c>
      <c r="J31" s="155">
        <f t="shared" si="2"/>
        <v>0</v>
      </c>
      <c r="K31" s="150">
        <f t="shared" ca="1" si="3"/>
        <v>0</v>
      </c>
      <c r="L31" s="55">
        <f ca="1">(WEEKDAY(B31)=1)*SUM(OFFSET(H31,,,-MIN(ROWS($3:31),7)))</f>
        <v>0</v>
      </c>
      <c r="M31" s="64">
        <f t="shared" ca="1" si="4"/>
        <v>0</v>
      </c>
      <c r="N31" s="65">
        <f t="shared" ca="1" si="5"/>
        <v>0</v>
      </c>
      <c r="O31" s="70">
        <f t="shared" ca="1" si="6"/>
        <v>0</v>
      </c>
      <c r="P31" s="130"/>
    </row>
    <row r="32" spans="1:16" ht="15" x14ac:dyDescent="0.25">
      <c r="A32" s="197"/>
      <c r="B32" s="142"/>
      <c r="C32" s="156"/>
      <c r="D32" s="178"/>
      <c r="E32" s="179"/>
      <c r="F32" s="179"/>
      <c r="G32" s="180"/>
      <c r="H32" s="153">
        <f t="shared" si="1"/>
        <v>0</v>
      </c>
      <c r="I32" s="154">
        <f t="shared" si="0"/>
        <v>0</v>
      </c>
      <c r="J32" s="155">
        <f t="shared" si="2"/>
        <v>0</v>
      </c>
      <c r="K32" s="150">
        <f t="shared" ca="1" si="3"/>
        <v>0</v>
      </c>
      <c r="L32" s="69">
        <f ca="1">(WEEKDAY(B32)=1)*SUM(OFFSET(H32,,,-MIN(ROWS($3:32),7)))</f>
        <v>0</v>
      </c>
      <c r="M32" s="64">
        <f t="shared" ca="1" si="4"/>
        <v>0</v>
      </c>
      <c r="N32" s="65">
        <f t="shared" ca="1" si="5"/>
        <v>0</v>
      </c>
      <c r="O32" s="70">
        <f t="shared" ca="1" si="6"/>
        <v>0</v>
      </c>
      <c r="P32" s="131"/>
    </row>
    <row r="33" spans="1:16" ht="15" x14ac:dyDescent="0.25">
      <c r="A33" s="197"/>
      <c r="B33" s="142"/>
      <c r="C33" s="156"/>
      <c r="D33" s="178"/>
      <c r="E33" s="179"/>
      <c r="F33" s="179"/>
      <c r="G33" s="180"/>
      <c r="H33" s="153">
        <f t="shared" si="1"/>
        <v>0</v>
      </c>
      <c r="I33" s="154">
        <f t="shared" si="0"/>
        <v>0</v>
      </c>
      <c r="J33" s="155">
        <f t="shared" si="2"/>
        <v>0</v>
      </c>
      <c r="K33" s="150">
        <f t="shared" ca="1" si="3"/>
        <v>0</v>
      </c>
      <c r="L33" s="69">
        <f ca="1">(WEEKDAY(B33)=1)*SUM(OFFSET(H33,,,-MIN(ROWS($3:33),7)))</f>
        <v>0</v>
      </c>
      <c r="M33" s="64">
        <f t="shared" ca="1" si="4"/>
        <v>0</v>
      </c>
      <c r="N33" s="65">
        <f t="shared" ca="1" si="5"/>
        <v>0</v>
      </c>
      <c r="O33" s="70">
        <f t="shared" ca="1" si="6"/>
        <v>0</v>
      </c>
      <c r="P33" s="131"/>
    </row>
    <row r="34" spans="1:16" ht="15" x14ac:dyDescent="0.25">
      <c r="A34" s="197"/>
      <c r="B34" s="142"/>
      <c r="C34" s="156"/>
      <c r="D34" s="178"/>
      <c r="E34" s="179"/>
      <c r="F34" s="179"/>
      <c r="G34" s="180"/>
      <c r="H34" s="153">
        <f t="shared" si="1"/>
        <v>0</v>
      </c>
      <c r="I34" s="154">
        <f t="shared" si="0"/>
        <v>0</v>
      </c>
      <c r="J34" s="155">
        <f t="shared" si="2"/>
        <v>0</v>
      </c>
      <c r="K34" s="150">
        <f t="shared" ca="1" si="3"/>
        <v>0</v>
      </c>
      <c r="L34" s="69">
        <f ca="1">(WEEKDAY(B34)=1)*SUM(OFFSET(H34,,,-MIN(ROWS($3:34),7)))</f>
        <v>0</v>
      </c>
      <c r="M34" s="64">
        <f t="shared" ca="1" si="4"/>
        <v>0</v>
      </c>
      <c r="N34" s="65">
        <f t="shared" ca="1" si="5"/>
        <v>0</v>
      </c>
      <c r="O34" s="70">
        <f t="shared" ca="1" si="6"/>
        <v>0</v>
      </c>
      <c r="P34" s="131"/>
    </row>
    <row r="35" spans="1:16" ht="15" x14ac:dyDescent="0.25">
      <c r="A35" s="197"/>
      <c r="B35" s="142"/>
      <c r="C35" s="156"/>
      <c r="D35" s="178"/>
      <c r="E35" s="179"/>
      <c r="F35" s="179"/>
      <c r="G35" s="180"/>
      <c r="H35" s="153">
        <f t="shared" si="1"/>
        <v>0</v>
      </c>
      <c r="I35" s="154">
        <f t="shared" si="0"/>
        <v>0</v>
      </c>
      <c r="J35" s="155">
        <f t="shared" si="2"/>
        <v>0</v>
      </c>
      <c r="K35" s="150">
        <f t="shared" ca="1" si="3"/>
        <v>0</v>
      </c>
      <c r="L35" s="69">
        <f ca="1">(WEEKDAY(B35)=1)*SUM(OFFSET(H35,,,-MIN(ROWS($3:35),7)))</f>
        <v>0</v>
      </c>
      <c r="M35" s="64">
        <f t="shared" ca="1" si="4"/>
        <v>0</v>
      </c>
      <c r="N35" s="65">
        <f t="shared" ca="1" si="5"/>
        <v>0</v>
      </c>
      <c r="O35" s="70">
        <f t="shared" ca="1" si="6"/>
        <v>0</v>
      </c>
      <c r="P35" s="131"/>
    </row>
    <row r="36" spans="1:16" ht="15.75" thickBot="1" x14ac:dyDescent="0.3">
      <c r="A36" s="197"/>
      <c r="B36" s="142"/>
      <c r="C36" s="156"/>
      <c r="D36" s="178"/>
      <c r="E36" s="179"/>
      <c r="F36" s="179"/>
      <c r="G36" s="180"/>
      <c r="H36" s="157">
        <f t="shared" si="1"/>
        <v>0</v>
      </c>
      <c r="I36" s="158">
        <f t="shared" si="0"/>
        <v>0</v>
      </c>
      <c r="J36" s="159">
        <f t="shared" si="2"/>
        <v>0</v>
      </c>
      <c r="K36" s="160">
        <f t="shared" ca="1" si="3"/>
        <v>0</v>
      </c>
      <c r="L36" s="75">
        <f ca="1">(WEEKDAY(B36)=1)*SUM(OFFSET(H36,,,-MIN(ROWS($3:36),7)))</f>
        <v>0</v>
      </c>
      <c r="M36" s="76">
        <f t="shared" ca="1" si="4"/>
        <v>0</v>
      </c>
      <c r="N36" s="77">
        <f t="shared" ca="1" si="5"/>
        <v>0</v>
      </c>
      <c r="O36" s="95">
        <f t="shared" ca="1" si="6"/>
        <v>0</v>
      </c>
      <c r="P36" s="130" t="str">
        <f>IF(H36&lt;&gt;0,"ASTREINTE","")</f>
        <v/>
      </c>
    </row>
    <row r="37" spans="1:16" ht="16.5" thickTop="1" thickBot="1" x14ac:dyDescent="0.3">
      <c r="A37" s="197"/>
      <c r="B37" s="185"/>
      <c r="C37" s="156"/>
      <c r="D37" s="178"/>
      <c r="E37" s="179"/>
      <c r="F37" s="179"/>
      <c r="G37" s="180"/>
      <c r="H37" s="205">
        <f t="shared" si="1"/>
        <v>0</v>
      </c>
      <c r="I37" s="206">
        <f t="shared" si="0"/>
        <v>0</v>
      </c>
      <c r="J37" s="207">
        <f t="shared" si="2"/>
        <v>0</v>
      </c>
      <c r="K37" s="209">
        <f t="shared" ca="1" si="3"/>
        <v>0</v>
      </c>
      <c r="L37" s="82">
        <f ca="1">(WEEKDAY(B37)=1)*SUM(OFFSET(H37,,,-MIN(ROWS($3:37),7)))</f>
        <v>0</v>
      </c>
      <c r="M37" s="83">
        <f t="shared" ca="1" si="4"/>
        <v>0</v>
      </c>
      <c r="N37" s="84">
        <f t="shared" ca="1" si="5"/>
        <v>0</v>
      </c>
      <c r="O37" s="85">
        <f t="shared" ca="1" si="6"/>
        <v>0</v>
      </c>
      <c r="P37" s="130" t="str">
        <f>IF(H37&lt;&gt;0,"ASTREINTE","")</f>
        <v/>
      </c>
    </row>
    <row r="38" spans="1:16" ht="16.5" thickTop="1" thickBot="1" x14ac:dyDescent="0.3">
      <c r="A38" s="197"/>
      <c r="B38" s="198" t="s">
        <v>12</v>
      </c>
      <c r="C38" s="96"/>
      <c r="D38" s="96"/>
      <c r="E38" s="96"/>
      <c r="F38" s="96"/>
      <c r="G38" s="96"/>
      <c r="H38" s="97">
        <f t="shared" ref="H38:O38" si="7">SUM(H3:H37)</f>
        <v>5.1979166666666661</v>
      </c>
      <c r="I38" s="97">
        <f t="shared" si="7"/>
        <v>5.1944444444444438</v>
      </c>
      <c r="J38" s="137">
        <f t="shared" si="7"/>
        <v>3.4722222222220989E-3</v>
      </c>
      <c r="K38" s="138">
        <f ca="1">SUMIFS(K3:K37,C3:C37,"")</f>
        <v>0.33333333333333315</v>
      </c>
      <c r="L38" s="98">
        <f ca="1">SUM(L3:L37)</f>
        <v>5.1979166666666661</v>
      </c>
      <c r="M38" s="98">
        <f t="shared" ca="1" si="7"/>
        <v>4.3506944444444446</v>
      </c>
      <c r="N38" s="98">
        <f t="shared" ca="1" si="7"/>
        <v>0.41319444444444486</v>
      </c>
      <c r="O38" s="99">
        <f t="shared" ca="1" si="7"/>
        <v>0.43402777777777701</v>
      </c>
      <c r="P38" s="199"/>
    </row>
    <row r="39" spans="1:16" ht="14.25" thickTop="1" thickBot="1" x14ac:dyDescent="0.3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2"/>
      <c r="L39" s="201"/>
      <c r="M39" s="201"/>
      <c r="N39" s="201"/>
      <c r="O39" s="201"/>
    </row>
    <row r="40" spans="1:16" ht="17.25" thickTop="1" thickBot="1" x14ac:dyDescent="0.3">
      <c r="A40" s="200"/>
      <c r="B40" s="11" t="s">
        <v>13</v>
      </c>
      <c r="C40" s="24"/>
      <c r="D40" s="203"/>
      <c r="E40" s="203"/>
      <c r="F40" s="203"/>
      <c r="G40" s="203"/>
      <c r="H40" s="12">
        <f>H38</f>
        <v>5.1979166666666661</v>
      </c>
      <c r="I40" s="232">
        <f>SUM(I38:J38)</f>
        <v>5.1979166666666661</v>
      </c>
      <c r="J40" s="233"/>
      <c r="K40" s="202"/>
      <c r="L40" s="12">
        <f ca="1">L38</f>
        <v>5.1979166666666661</v>
      </c>
      <c r="M40" s="232">
        <f ca="1">SUM(M38:O38)</f>
        <v>5.1979166666666661</v>
      </c>
      <c r="N40" s="234"/>
      <c r="O40" s="235"/>
    </row>
    <row r="41" spans="1:16" ht="13.5" thickTop="1" x14ac:dyDescent="0.25">
      <c r="K41" s="202"/>
    </row>
    <row r="54" spans="1:16" ht="9" customHeight="1" x14ac:dyDescent="0.25"/>
    <row r="55" spans="1:16" hidden="1" x14ac:dyDescent="0.25"/>
    <row r="56" spans="1:16" s="9" customFormat="1" ht="54.75" customHeight="1" x14ac:dyDescent="0.25">
      <c r="A56" s="20"/>
      <c r="B56" s="245" t="str">
        <f ca="1">A3</f>
        <v>BRICE</v>
      </c>
      <c r="C56" s="245"/>
      <c r="D56" s="245"/>
      <c r="E56" s="245"/>
      <c r="F56" s="245"/>
      <c r="G56" s="245"/>
      <c r="H56" s="245"/>
    </row>
    <row r="57" spans="1:16" s="9" customFormat="1" ht="58.5" customHeight="1" thickBot="1" x14ac:dyDescent="0.3">
      <c r="A57" s="20"/>
      <c r="B57" s="245"/>
      <c r="C57" s="245"/>
      <c r="D57" s="245"/>
      <c r="E57" s="245"/>
      <c r="F57" s="245"/>
      <c r="G57" s="245"/>
      <c r="H57" s="245"/>
    </row>
    <row r="58" spans="1:16" s="9" customFormat="1" ht="46.5" thickTop="1" thickBot="1" x14ac:dyDescent="0.3">
      <c r="A58" s="20"/>
      <c r="B58" s="39" t="s">
        <v>0</v>
      </c>
      <c r="C58" s="40" t="s">
        <v>1</v>
      </c>
      <c r="D58" s="41" t="s">
        <v>34</v>
      </c>
      <c r="E58" s="42" t="s">
        <v>35</v>
      </c>
      <c r="F58" s="42" t="s">
        <v>36</v>
      </c>
      <c r="G58" s="49" t="s">
        <v>37</v>
      </c>
      <c r="H58" s="50" t="s">
        <v>2</v>
      </c>
      <c r="I58" s="47" t="str">
        <f>"Dont
H Jour
("&amp;TEXT(HJ,"hh")&amp;" à "&amp;TEXT(HN,"hh")&amp;")"</f>
        <v>Dont
H Jour
(07 à 20)</v>
      </c>
      <c r="J58" s="43" t="str">
        <f>"Dont
H Nuit
("&amp;TEXT(HN,"hh")&amp;" à "&amp;TEXT(HJ,"hh")&amp;")"</f>
        <v>Dont
H Nuit
(20 à 07)</v>
      </c>
      <c r="K58" s="48" t="s">
        <v>3</v>
      </c>
      <c r="L58" s="46" t="s">
        <v>4</v>
      </c>
      <c r="M58" s="41" t="s">
        <v>57</v>
      </c>
      <c r="N58" s="42" t="s">
        <v>58</v>
      </c>
      <c r="O58" s="44" t="s">
        <v>59</v>
      </c>
      <c r="P58" s="44" t="s">
        <v>52</v>
      </c>
    </row>
    <row r="59" spans="1:16" s="9" customFormat="1" ht="15.75" thickTop="1" x14ac:dyDescent="0.25">
      <c r="A59" s="20"/>
      <c r="B59" s="142">
        <v>43619</v>
      </c>
      <c r="C59" s="262"/>
      <c r="D59" s="144">
        <v>0.33333333333333331</v>
      </c>
      <c r="E59" s="144">
        <v>0.55208333333333337</v>
      </c>
      <c r="F59" s="144">
        <v>0.59375</v>
      </c>
      <c r="G59" s="231">
        <v>0.6875</v>
      </c>
      <c r="H59" s="147">
        <v>0.31250000000000022</v>
      </c>
      <c r="I59" s="148">
        <v>0.31250000000000022</v>
      </c>
      <c r="J59" s="149">
        <v>0</v>
      </c>
      <c r="K59" s="150">
        <v>0</v>
      </c>
      <c r="L59" s="63">
        <v>0</v>
      </c>
      <c r="M59" s="64">
        <v>0</v>
      </c>
      <c r="N59" s="65">
        <v>0</v>
      </c>
      <c r="O59" s="66">
        <v>0</v>
      </c>
      <c r="P59" s="127"/>
    </row>
    <row r="60" spans="1:16" s="9" customFormat="1" ht="15" x14ac:dyDescent="0.25">
      <c r="A60" s="20"/>
      <c r="B60" s="151">
        <v>43620</v>
      </c>
      <c r="C60" s="263"/>
      <c r="D60" s="144">
        <v>0.33680555555555558</v>
      </c>
      <c r="E60" s="144">
        <v>0.52083333333333337</v>
      </c>
      <c r="F60" s="144">
        <v>0.5625</v>
      </c>
      <c r="G60" s="213">
        <v>0.67708333333333337</v>
      </c>
      <c r="H60" s="153">
        <v>0.29861111111111116</v>
      </c>
      <c r="I60" s="154">
        <v>0.29861111111111116</v>
      </c>
      <c r="J60" s="155">
        <v>0</v>
      </c>
      <c r="K60" s="150">
        <v>0</v>
      </c>
      <c r="L60" s="69">
        <v>0</v>
      </c>
      <c r="M60" s="64">
        <v>0</v>
      </c>
      <c r="N60" s="65">
        <v>0</v>
      </c>
      <c r="O60" s="70">
        <v>0</v>
      </c>
      <c r="P60" s="128"/>
    </row>
    <row r="61" spans="1:16" s="9" customFormat="1" ht="15" x14ac:dyDescent="0.25">
      <c r="A61" s="20"/>
      <c r="B61" s="151">
        <v>43621</v>
      </c>
      <c r="C61" s="264"/>
      <c r="D61" s="144">
        <v>0.33680555555555558</v>
      </c>
      <c r="E61" s="144">
        <v>0.50347222222222221</v>
      </c>
      <c r="F61" s="144">
        <v>0.56944444444444442</v>
      </c>
      <c r="G61" s="213">
        <v>0.77777777777777779</v>
      </c>
      <c r="H61" s="153">
        <v>0.375</v>
      </c>
      <c r="I61" s="154">
        <v>0.375</v>
      </c>
      <c r="J61" s="155">
        <v>0</v>
      </c>
      <c r="K61" s="150">
        <v>0</v>
      </c>
      <c r="L61" s="69">
        <v>0</v>
      </c>
      <c r="M61" s="64">
        <v>0</v>
      </c>
      <c r="N61" s="71">
        <v>0</v>
      </c>
      <c r="O61" s="70">
        <v>0</v>
      </c>
      <c r="P61" s="128"/>
    </row>
    <row r="62" spans="1:16" s="9" customFormat="1" ht="15" x14ac:dyDescent="0.25">
      <c r="A62" s="20"/>
      <c r="B62" s="151">
        <v>43622</v>
      </c>
      <c r="C62" s="263"/>
      <c r="D62" s="144">
        <v>0.33680555555555558</v>
      </c>
      <c r="E62" s="144">
        <v>0.4826388888888889</v>
      </c>
      <c r="F62" s="144">
        <v>0.55208333333333337</v>
      </c>
      <c r="G62" s="213">
        <v>0.74652777777777779</v>
      </c>
      <c r="H62" s="153">
        <v>0.34027777777777779</v>
      </c>
      <c r="I62" s="154">
        <v>0.34027777777777779</v>
      </c>
      <c r="J62" s="155">
        <v>0</v>
      </c>
      <c r="K62" s="150">
        <v>0</v>
      </c>
      <c r="L62" s="69">
        <v>0</v>
      </c>
      <c r="M62" s="64">
        <v>0</v>
      </c>
      <c r="N62" s="65">
        <v>0</v>
      </c>
      <c r="O62" s="70">
        <v>0</v>
      </c>
      <c r="P62" s="128"/>
    </row>
    <row r="63" spans="1:16" s="9" customFormat="1" ht="15" x14ac:dyDescent="0.25">
      <c r="A63" s="20"/>
      <c r="B63" s="151">
        <v>43623</v>
      </c>
      <c r="C63" s="263"/>
      <c r="D63" s="144">
        <v>0.38541666666666669</v>
      </c>
      <c r="E63" s="144">
        <v>0.51736111111111105</v>
      </c>
      <c r="F63" s="144">
        <v>0.55208333333333337</v>
      </c>
      <c r="G63" s="213">
        <v>0.63194444444444442</v>
      </c>
      <c r="H63" s="153">
        <v>0.21180555555555525</v>
      </c>
      <c r="I63" s="154">
        <v>0.21180555555555525</v>
      </c>
      <c r="J63" s="155">
        <v>0</v>
      </c>
      <c r="K63" s="150">
        <v>0</v>
      </c>
      <c r="L63" s="69">
        <v>0</v>
      </c>
      <c r="M63" s="64">
        <v>0</v>
      </c>
      <c r="N63" s="65">
        <v>0</v>
      </c>
      <c r="O63" s="70">
        <v>0</v>
      </c>
      <c r="P63" s="128"/>
    </row>
    <row r="64" spans="1:16" s="9" customFormat="1" ht="15.75" thickBot="1" x14ac:dyDescent="0.3">
      <c r="A64" s="20"/>
      <c r="B64" s="151">
        <v>43624</v>
      </c>
      <c r="C64" s="263"/>
      <c r="D64" s="144"/>
      <c r="E64" s="144"/>
      <c r="F64" s="144"/>
      <c r="G64" s="213"/>
      <c r="H64" s="157">
        <v>0</v>
      </c>
      <c r="I64" s="158">
        <v>0</v>
      </c>
      <c r="J64" s="159">
        <v>0</v>
      </c>
      <c r="K64" s="160">
        <v>0</v>
      </c>
      <c r="L64" s="75">
        <v>0</v>
      </c>
      <c r="M64" s="76">
        <v>0</v>
      </c>
      <c r="N64" s="77">
        <v>0</v>
      </c>
      <c r="O64" s="78">
        <v>0</v>
      </c>
      <c r="P64" s="129" t="s">
        <v>66</v>
      </c>
    </row>
    <row r="65" spans="1:16" s="9" customFormat="1" ht="16.5" thickTop="1" thickBot="1" x14ac:dyDescent="0.3">
      <c r="A65" s="20"/>
      <c r="B65" s="161">
        <v>43625</v>
      </c>
      <c r="C65" s="265"/>
      <c r="D65" s="229"/>
      <c r="E65" s="171"/>
      <c r="F65" s="171"/>
      <c r="G65" s="173"/>
      <c r="H65" s="230">
        <v>0</v>
      </c>
      <c r="I65" s="206">
        <v>0</v>
      </c>
      <c r="J65" s="207">
        <v>0</v>
      </c>
      <c r="K65" s="208">
        <v>0</v>
      </c>
      <c r="L65" s="82">
        <v>1.5381944444444446</v>
      </c>
      <c r="M65" s="83">
        <v>1.4583333333333333</v>
      </c>
      <c r="N65" s="84">
        <v>7.9861111111111382E-2</v>
      </c>
      <c r="O65" s="85">
        <v>0</v>
      </c>
      <c r="P65" s="222" t="s">
        <v>66</v>
      </c>
    </row>
    <row r="66" spans="1:16" s="9" customFormat="1" ht="16.5" thickTop="1" thickBot="1" x14ac:dyDescent="0.3">
      <c r="A66" s="20"/>
      <c r="B66" s="223"/>
      <c r="C66" s="224"/>
      <c r="D66" s="225"/>
      <c r="E66" s="225"/>
      <c r="F66" s="225"/>
      <c r="G66" s="225"/>
      <c r="H66" s="226"/>
      <c r="I66" s="226"/>
      <c r="J66" s="226"/>
      <c r="K66" s="226"/>
      <c r="L66" s="227"/>
      <c r="M66" s="227"/>
      <c r="N66" s="227"/>
      <c r="O66" s="227"/>
      <c r="P66" s="228"/>
    </row>
    <row r="67" spans="1:16" s="9" customFormat="1" ht="51.75" customHeight="1" thickTop="1" x14ac:dyDescent="0.2">
      <c r="A67" s="20"/>
      <c r="B67" s="238" t="s">
        <v>61</v>
      </c>
      <c r="C67" s="239"/>
      <c r="D67" s="239"/>
      <c r="E67" s="239"/>
      <c r="F67" s="239"/>
      <c r="G67" s="239"/>
      <c r="H67" s="239"/>
      <c r="I67" s="240"/>
    </row>
    <row r="68" spans="1:16" s="9" customFormat="1" ht="35.25" customHeight="1" thickBot="1" x14ac:dyDescent="0.3">
      <c r="A68" s="20"/>
      <c r="B68" s="241" t="s">
        <v>60</v>
      </c>
      <c r="C68" s="242"/>
      <c r="D68" s="242"/>
      <c r="E68" s="242"/>
      <c r="F68" s="242"/>
      <c r="G68" s="242"/>
      <c r="H68" s="242"/>
      <c r="I68" s="243"/>
    </row>
    <row r="69" spans="1:16" ht="13.5" thickTop="1" x14ac:dyDescent="0.25"/>
    <row r="70" spans="1:16" customFormat="1" ht="54.75" customHeight="1" x14ac:dyDescent="0.25"/>
    <row r="71" spans="1:16" customFormat="1" ht="58.5" customHeight="1" x14ac:dyDescent="0.25"/>
    <row r="72" spans="1:16" customFormat="1" ht="15" x14ac:dyDescent="0.25"/>
    <row r="73" spans="1:16" customFormat="1" ht="15" x14ac:dyDescent="0.25"/>
    <row r="74" spans="1:16" customFormat="1" ht="15" x14ac:dyDescent="0.25"/>
    <row r="75" spans="1:16" customFormat="1" ht="15" x14ac:dyDescent="0.25"/>
    <row r="76" spans="1:16" customFormat="1" ht="15" x14ac:dyDescent="0.25"/>
    <row r="77" spans="1:16" customFormat="1" ht="15" x14ac:dyDescent="0.25"/>
    <row r="78" spans="1:16" customFormat="1" ht="15" x14ac:dyDescent="0.25"/>
    <row r="79" spans="1:16" customFormat="1" ht="15" x14ac:dyDescent="0.25"/>
    <row r="80" spans="1:16" customFormat="1" ht="15" x14ac:dyDescent="0.25"/>
    <row r="81" customFormat="1" ht="51.75" customHeight="1" x14ac:dyDescent="0.25"/>
    <row r="82" customFormat="1" ht="35.25" customHeight="1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  <row r="101" customFormat="1" ht="15" x14ac:dyDescent="0.25"/>
    <row r="102" customFormat="1" ht="15" x14ac:dyDescent="0.25"/>
    <row r="103" customFormat="1" ht="15" x14ac:dyDescent="0.25"/>
    <row r="104" customFormat="1" ht="15" x14ac:dyDescent="0.25"/>
    <row r="105" customFormat="1" ht="15" x14ac:dyDescent="0.25"/>
    <row r="106" customFormat="1" ht="15" x14ac:dyDescent="0.25"/>
    <row r="107" customFormat="1" ht="15" x14ac:dyDescent="0.25"/>
    <row r="108" customFormat="1" ht="15" x14ac:dyDescent="0.25"/>
    <row r="109" customFormat="1" ht="15" x14ac:dyDescent="0.25"/>
    <row r="110" customFormat="1" ht="15" x14ac:dyDescent="0.25"/>
    <row r="111" customFormat="1" ht="15" x14ac:dyDescent="0.25"/>
    <row r="112" customFormat="1" ht="15" x14ac:dyDescent="0.25"/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</sheetData>
  <mergeCells count="6">
    <mergeCell ref="A3:A16"/>
    <mergeCell ref="I40:J40"/>
    <mergeCell ref="M40:O40"/>
    <mergeCell ref="B56:H57"/>
    <mergeCell ref="B67:I67"/>
    <mergeCell ref="B68:I68"/>
  </mergeCells>
  <conditionalFormatting sqref="B31:K37">
    <cfRule type="expression" dxfId="72" priority="33">
      <formula>MONTH($B$34)&lt;&gt;MONTH($B$22)</formula>
    </cfRule>
  </conditionalFormatting>
  <conditionalFormatting sqref="B3:K37">
    <cfRule type="expression" dxfId="71" priority="34">
      <formula>WEEKDAY($B3)=1</formula>
    </cfRule>
  </conditionalFormatting>
  <conditionalFormatting sqref="C3:C11 C13:C15 C20:C29 C17:C18 C31:C37">
    <cfRule type="expression" dxfId="70" priority="32">
      <formula>AND(COUNTIF(Fer,B3)=0,C3&lt;&gt;"")</formula>
    </cfRule>
  </conditionalFormatting>
  <conditionalFormatting sqref="B3:C15 B17:C29 B31:C37 B4:B36">
    <cfRule type="expression" dxfId="69" priority="31">
      <formula>COUNTIF(Fer,$B3)</formula>
    </cfRule>
  </conditionalFormatting>
  <conditionalFormatting sqref="B3:K15 B17:K29 B31:K37 B4:B36">
    <cfRule type="expression" dxfId="68" priority="30">
      <formula>NOT(MOD(ROW(),2))</formula>
    </cfRule>
  </conditionalFormatting>
  <conditionalFormatting sqref="P3:P37">
    <cfRule type="expression" dxfId="67" priority="29">
      <formula>WEEKDAY($B3)=1</formula>
    </cfRule>
  </conditionalFormatting>
  <conditionalFormatting sqref="A1">
    <cfRule type="expression" dxfId="66" priority="35">
      <formula>WEEKDAY($B1)=1</formula>
    </cfRule>
  </conditionalFormatting>
  <conditionalFormatting sqref="B3:P37">
    <cfRule type="expression" dxfId="65" priority="28">
      <formula>$P3="CONGE"</formula>
    </cfRule>
  </conditionalFormatting>
  <conditionalFormatting sqref="B66:P66 B59:C65 H59:P65">
    <cfRule type="expression" dxfId="64" priority="13">
      <formula>$P59="CONGE"</formula>
    </cfRule>
  </conditionalFormatting>
  <conditionalFormatting sqref="B66:K66 B59:C65 H59:K65">
    <cfRule type="expression" dxfId="63" priority="18">
      <formula>WEEKDAY($B59)=1</formula>
    </cfRule>
  </conditionalFormatting>
  <conditionalFormatting sqref="C59:C66">
    <cfRule type="expression" dxfId="62" priority="17">
      <formula>AND(COUNTIF(Fer,B59)=0,C59&lt;&gt;"")</formula>
    </cfRule>
  </conditionalFormatting>
  <conditionalFormatting sqref="B59:C66">
    <cfRule type="expression" dxfId="61" priority="16">
      <formula>COUNTIF(Fer,$B59)</formula>
    </cfRule>
  </conditionalFormatting>
  <conditionalFormatting sqref="B66:K66 B59:C65 H59:K65">
    <cfRule type="expression" dxfId="60" priority="15">
      <formula>NOT(MOD(ROW(),2))</formula>
    </cfRule>
  </conditionalFormatting>
  <conditionalFormatting sqref="P59:P66">
    <cfRule type="expression" dxfId="59" priority="14">
      <formula>WEEKDAY($B59)=1</formula>
    </cfRule>
  </conditionalFormatting>
  <conditionalFormatting sqref="D59:G65">
    <cfRule type="expression" dxfId="58" priority="10">
      <formula>$P59="CONGE"</formula>
    </cfRule>
  </conditionalFormatting>
  <conditionalFormatting sqref="D59:G65">
    <cfRule type="expression" dxfId="57" priority="12">
      <formula>WEEKDAY($B59)=1</formula>
    </cfRule>
  </conditionalFormatting>
  <conditionalFormatting sqref="D59:G65">
    <cfRule type="expression" dxfId="56" priority="11">
      <formula>NOT(MOD(ROW(),2))</formula>
    </cfRule>
  </conditionalFormatting>
  <pageMargins left="0.78740157499999996" right="0.78740157499999996" top="0.984251969" bottom="0.984251969" header="0.4921259845" footer="0.4921259845"/>
  <pageSetup paperSize="9" scale="28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R127"/>
  <sheetViews>
    <sheetView zoomScaleNormal="100" workbookViewId="0">
      <pane xSplit="1" ySplit="2" topLeftCell="B53" activePane="bottomRight" state="frozen"/>
      <selection activeCell="J102" sqref="J102"/>
      <selection pane="topRight" activeCell="J102" sqref="J102"/>
      <selection pane="bottomLeft" activeCell="J102" sqref="J102"/>
      <selection pane="bottomRight" activeCell="T56" sqref="T56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27"/>
      <c r="B1" s="27" t="s">
        <v>31</v>
      </c>
      <c r="C1" s="28" t="s">
        <v>29</v>
      </c>
      <c r="D1" s="111">
        <f ca="1">N38/"1:"</f>
        <v>7.0833333333333481</v>
      </c>
      <c r="E1" s="29"/>
      <c r="F1" s="28" t="s">
        <v>30</v>
      </c>
      <c r="G1" s="112">
        <f ca="1">O38/"1:"</f>
        <v>0</v>
      </c>
      <c r="H1" s="29"/>
      <c r="I1" s="30" t="s">
        <v>32</v>
      </c>
      <c r="J1" s="30"/>
      <c r="K1" s="113">
        <f>J38/"1:"</f>
        <v>0</v>
      </c>
      <c r="L1" s="29"/>
      <c r="M1" s="30" t="s">
        <v>33</v>
      </c>
      <c r="N1" s="31"/>
      <c r="O1" s="114">
        <f ca="1">K38/"1:"</f>
        <v>0</v>
      </c>
    </row>
    <row r="2" spans="1:18" ht="40.5" customHeight="1" thickTop="1" thickBot="1" x14ac:dyDescent="0.3">
      <c r="A2" s="38">
        <v>43617</v>
      </c>
      <c r="B2" s="39" t="s">
        <v>0</v>
      </c>
      <c r="C2" s="40" t="s">
        <v>1</v>
      </c>
      <c r="D2" s="41" t="s">
        <v>34</v>
      </c>
      <c r="E2" s="42" t="s">
        <v>35</v>
      </c>
      <c r="F2" s="42" t="s">
        <v>36</v>
      </c>
      <c r="G2" s="49" t="s">
        <v>37</v>
      </c>
      <c r="H2" s="50" t="s">
        <v>2</v>
      </c>
      <c r="I2" s="47" t="str">
        <f>"Dont
H Jour
("&amp;TEXT(HJ,"hh")&amp;" à "&amp;TEXT(HN,"hh")&amp;")"</f>
        <v>Dont
H Jour
(07 à 20)</v>
      </c>
      <c r="J2" s="43" t="str">
        <f>"Dont
H Nuit
("&amp;TEXT(HN,"hh")&amp;" à "&amp;TEXT(HJ,"hh")&amp;")"</f>
        <v>Dont
H Nuit
(20 à 07)</v>
      </c>
      <c r="K2" s="48" t="s">
        <v>3</v>
      </c>
      <c r="L2" s="46" t="s">
        <v>4</v>
      </c>
      <c r="M2" s="41" t="s">
        <v>5</v>
      </c>
      <c r="N2" s="42" t="s">
        <v>6</v>
      </c>
      <c r="O2" s="44" t="s">
        <v>7</v>
      </c>
      <c r="P2" s="44" t="s">
        <v>52</v>
      </c>
    </row>
    <row r="3" spans="1:18" ht="15.75" thickTop="1" x14ac:dyDescent="0.2">
      <c r="A3" s="236" t="str">
        <f ca="1">MID(CELL("filename",A1),FIND("]",CELL("filename",A1))+1,32)</f>
        <v>THIERRY</v>
      </c>
      <c r="B3" s="14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43"/>
      <c r="D3" s="144">
        <v>0.33333333333333331</v>
      </c>
      <c r="E3" s="145">
        <v>0.5625</v>
      </c>
      <c r="F3" s="145">
        <v>0.60416666666666663</v>
      </c>
      <c r="G3" s="146">
        <v>0.71875</v>
      </c>
      <c r="H3" s="147">
        <f>MAX(MOD(($E3+$G3-$D3-$F3),1),C3*HF)</f>
        <v>0.34375000000000011</v>
      </c>
      <c r="I3" s="148">
        <f t="shared" ref="I3:I37" si="0">$H3-$J3</f>
        <v>0.34375000000000011</v>
      </c>
      <c r="J3" s="149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50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63">
        <f ca="1">(WEEKDAY(B3)=1)*SUM(OFFSET(H3,,,-MIN(ROWS($3:3),7)))</f>
        <v>0</v>
      </c>
      <c r="M3" s="64">
        <f ca="1">(WEEKDAY(B3)=1)*MIN(HS_1,L3)</f>
        <v>0</v>
      </c>
      <c r="N3" s="65">
        <f ca="1">(WEEKDAY(B3)=1)*MIN(HS_2-HS_1,L3-M3)</f>
        <v>0</v>
      </c>
      <c r="O3" s="66">
        <f ca="1">(WEEKDAY(B3)=1)*L3-M3-N3</f>
        <v>0</v>
      </c>
      <c r="P3" s="127"/>
      <c r="Q3" s="13" t="s">
        <v>8</v>
      </c>
      <c r="R3" s="14">
        <v>0.29166666666666669</v>
      </c>
    </row>
    <row r="4" spans="1:18" ht="15" x14ac:dyDescent="0.2">
      <c r="A4" s="237"/>
      <c r="B4" s="151">
        <f t="shared" ref="B4:B37" si="1">B3+1</f>
        <v>43620</v>
      </c>
      <c r="C4" s="152"/>
      <c r="D4" s="144">
        <v>0.33333333333333331</v>
      </c>
      <c r="E4" s="145">
        <v>0.54166666666666663</v>
      </c>
      <c r="F4" s="145">
        <v>0.58333333333333337</v>
      </c>
      <c r="G4" s="146">
        <v>0.66666666666666663</v>
      </c>
      <c r="H4" s="153">
        <f t="shared" ref="H4:H37" si="2">MAX(MOD(($E4+$G4-$D4-$F4),1),C4*HF)</f>
        <v>0.29166666666666663</v>
      </c>
      <c r="I4" s="154">
        <f t="shared" si="0"/>
        <v>0.29166666666666663</v>
      </c>
      <c r="J4" s="155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50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9">
        <f ca="1">(WEEKDAY(B4)=1)*SUM(OFFSET(H4,,,-MIN(ROWS($3:4),7)))</f>
        <v>0</v>
      </c>
      <c r="M4" s="64">
        <f t="shared" ref="M4:M37" ca="1" si="5">(WEEKDAY(B4)=1)*MIN(HS_1,L4)</f>
        <v>0</v>
      </c>
      <c r="N4" s="65">
        <f t="shared" ref="N4:N37" ca="1" si="6">(WEEKDAY(B4)=1)*MIN(HS_2-HS_1,L4-M4)</f>
        <v>0</v>
      </c>
      <c r="O4" s="70">
        <f t="shared" ref="O4:O37" ca="1" si="7">(WEEKDAY(B4)=1)*L4-M4-N4</f>
        <v>0</v>
      </c>
      <c r="P4" s="128"/>
      <c r="Q4" s="15" t="s">
        <v>9</v>
      </c>
      <c r="R4" s="16">
        <v>0.83333333333333337</v>
      </c>
    </row>
    <row r="5" spans="1:18" ht="15" x14ac:dyDescent="0.2">
      <c r="A5" s="237"/>
      <c r="B5" s="151">
        <f t="shared" si="1"/>
        <v>43621</v>
      </c>
      <c r="C5" s="156"/>
      <c r="D5" s="144">
        <v>0.33333333333333331</v>
      </c>
      <c r="E5" s="145">
        <v>0.52083333333333337</v>
      </c>
      <c r="F5" s="145">
        <v>0.58333333333333337</v>
      </c>
      <c r="G5" s="146">
        <v>0.69791666666666663</v>
      </c>
      <c r="H5" s="153">
        <f t="shared" si="2"/>
        <v>0.30208333333333337</v>
      </c>
      <c r="I5" s="154">
        <f t="shared" si="0"/>
        <v>0.30208333333333337</v>
      </c>
      <c r="J5" s="155">
        <f t="shared" si="3"/>
        <v>0</v>
      </c>
      <c r="K5" s="150">
        <f t="shared" ca="1" si="4"/>
        <v>0</v>
      </c>
      <c r="L5" s="69">
        <f ca="1">(WEEKDAY(B5)=1)*SUM(OFFSET(H5,,,-MIN(ROWS($3:5),7)))</f>
        <v>0</v>
      </c>
      <c r="M5" s="64">
        <f t="shared" ca="1" si="5"/>
        <v>0</v>
      </c>
      <c r="N5" s="71">
        <f t="shared" ca="1" si="6"/>
        <v>0</v>
      </c>
      <c r="O5" s="70">
        <f t="shared" ca="1" si="7"/>
        <v>0</v>
      </c>
      <c r="P5" s="128"/>
      <c r="Q5" s="15" t="s">
        <v>10</v>
      </c>
      <c r="R5" s="17">
        <f>RIGHT(M2,2)/24</f>
        <v>1.4583333333333333</v>
      </c>
    </row>
    <row r="6" spans="1:18" ht="15" x14ac:dyDescent="0.2">
      <c r="A6" s="237"/>
      <c r="B6" s="151">
        <f t="shared" si="1"/>
        <v>43622</v>
      </c>
      <c r="C6" s="152"/>
      <c r="D6" s="144">
        <v>0.34375</v>
      </c>
      <c r="E6" s="145">
        <v>0.52083333333333337</v>
      </c>
      <c r="F6" s="145">
        <v>0.5625</v>
      </c>
      <c r="G6" s="146">
        <v>0.69791666666666663</v>
      </c>
      <c r="H6" s="153">
        <f t="shared" si="2"/>
        <v>0.3125</v>
      </c>
      <c r="I6" s="154">
        <f t="shared" si="0"/>
        <v>0.3125</v>
      </c>
      <c r="J6" s="155">
        <f t="shared" si="3"/>
        <v>0</v>
      </c>
      <c r="K6" s="150">
        <f t="shared" ca="1" si="4"/>
        <v>0</v>
      </c>
      <c r="L6" s="69">
        <f ca="1">(WEEKDAY(B6)=1)*SUM(OFFSET(H6,,,-MIN(ROWS($3:6),7)))</f>
        <v>0</v>
      </c>
      <c r="M6" s="64">
        <f t="shared" ca="1" si="5"/>
        <v>0</v>
      </c>
      <c r="N6" s="65">
        <f t="shared" ca="1" si="6"/>
        <v>0</v>
      </c>
      <c r="O6" s="70">
        <f t="shared" ca="1" si="7"/>
        <v>0</v>
      </c>
      <c r="P6" s="128"/>
      <c r="Q6" s="15" t="s">
        <v>11</v>
      </c>
      <c r="R6" s="17">
        <f>RIGHT(N2,2)/24</f>
        <v>1.7916666666666667</v>
      </c>
    </row>
    <row r="7" spans="1:18" ht="15.75" thickBot="1" x14ac:dyDescent="0.25">
      <c r="A7" s="237"/>
      <c r="B7" s="151">
        <f t="shared" si="1"/>
        <v>43623</v>
      </c>
      <c r="C7" s="152"/>
      <c r="D7" s="144">
        <v>0.33333333333333331</v>
      </c>
      <c r="E7" s="145">
        <v>0.54166666666666663</v>
      </c>
      <c r="F7" s="145">
        <v>0.58333333333333337</v>
      </c>
      <c r="G7" s="146">
        <v>0.64930555555555558</v>
      </c>
      <c r="H7" s="153">
        <f t="shared" si="2"/>
        <v>0.27430555555555569</v>
      </c>
      <c r="I7" s="154">
        <f t="shared" si="0"/>
        <v>0.27430555555555569</v>
      </c>
      <c r="J7" s="155">
        <f t="shared" si="3"/>
        <v>0</v>
      </c>
      <c r="K7" s="150">
        <f t="shared" ca="1" si="4"/>
        <v>0</v>
      </c>
      <c r="L7" s="69">
        <f ca="1">(WEEKDAY(B7)=1)*SUM(OFFSET(H7,,,-MIN(ROWS($3:7),7)))</f>
        <v>0</v>
      </c>
      <c r="M7" s="64">
        <f t="shared" ca="1" si="5"/>
        <v>0</v>
      </c>
      <c r="N7" s="65">
        <f t="shared" ca="1" si="6"/>
        <v>0</v>
      </c>
      <c r="O7" s="70">
        <f t="shared" ca="1" si="7"/>
        <v>0</v>
      </c>
      <c r="P7" s="128"/>
      <c r="Q7" s="18" t="s">
        <v>51</v>
      </c>
      <c r="R7" s="19">
        <v>0.29166666666666669</v>
      </c>
    </row>
    <row r="8" spans="1:18" ht="16.5" thickTop="1" thickBot="1" x14ac:dyDescent="0.25">
      <c r="A8" s="237"/>
      <c r="B8" s="151">
        <f t="shared" si="1"/>
        <v>43624</v>
      </c>
      <c r="C8" s="152"/>
      <c r="D8" s="165"/>
      <c r="E8" s="166"/>
      <c r="F8" s="166"/>
      <c r="G8" s="211"/>
      <c r="H8" s="157">
        <f t="shared" si="2"/>
        <v>0</v>
      </c>
      <c r="I8" s="158">
        <f t="shared" si="0"/>
        <v>0</v>
      </c>
      <c r="J8" s="159">
        <f t="shared" si="3"/>
        <v>0</v>
      </c>
      <c r="K8" s="160">
        <f t="shared" ca="1" si="4"/>
        <v>0</v>
      </c>
      <c r="L8" s="75">
        <f ca="1">(WEEKDAY(B8)=1)*SUM(OFFSET(H8,,,-MIN(ROWS($3:8),7)))</f>
        <v>0</v>
      </c>
      <c r="M8" s="76">
        <f t="shared" ca="1" si="5"/>
        <v>0</v>
      </c>
      <c r="N8" s="77">
        <f t="shared" ca="1" si="6"/>
        <v>0</v>
      </c>
      <c r="O8" s="78">
        <f t="shared" ca="1" si="7"/>
        <v>0</v>
      </c>
      <c r="P8" s="129" t="str">
        <f>IF(H8&lt;&gt;0,"ASTREINTE","")</f>
        <v/>
      </c>
      <c r="Q8" s="10"/>
    </row>
    <row r="9" spans="1:18" ht="16.5" thickTop="1" thickBot="1" x14ac:dyDescent="0.3">
      <c r="A9" s="237"/>
      <c r="B9" s="161">
        <f t="shared" si="1"/>
        <v>43625</v>
      </c>
      <c r="C9" s="162"/>
      <c r="D9" s="171"/>
      <c r="E9" s="172"/>
      <c r="F9" s="172"/>
      <c r="G9" s="212"/>
      <c r="H9" s="210">
        <f t="shared" si="2"/>
        <v>0</v>
      </c>
      <c r="I9" s="206">
        <f t="shared" si="0"/>
        <v>0</v>
      </c>
      <c r="J9" s="207">
        <f t="shared" si="3"/>
        <v>0</v>
      </c>
      <c r="K9" s="208">
        <f t="shared" ca="1" si="4"/>
        <v>0</v>
      </c>
      <c r="L9" s="82">
        <f ca="1">(WEEKDAY(B9)=1)*SUM(OFFSET(H9,,,-MIN(ROWS($3:9),7)))</f>
        <v>1.5243055555555558</v>
      </c>
      <c r="M9" s="83">
        <f t="shared" ca="1" si="5"/>
        <v>1.4583333333333333</v>
      </c>
      <c r="N9" s="84">
        <f t="shared" ca="1" si="6"/>
        <v>6.5972222222222543E-2</v>
      </c>
      <c r="O9" s="85">
        <f t="shared" ca="1" si="7"/>
        <v>0</v>
      </c>
      <c r="P9" s="130" t="str">
        <f>IF(H9&lt;&gt;0,"ASTREINTE","")</f>
        <v/>
      </c>
    </row>
    <row r="10" spans="1:18" ht="15.75" thickTop="1" x14ac:dyDescent="0.25">
      <c r="A10" s="237"/>
      <c r="B10" s="142">
        <f t="shared" si="1"/>
        <v>43626</v>
      </c>
      <c r="C10" s="143">
        <v>1</v>
      </c>
      <c r="D10" s="144"/>
      <c r="E10" s="145"/>
      <c r="F10" s="145"/>
      <c r="G10" s="213"/>
      <c r="H10" s="153">
        <f t="shared" si="2"/>
        <v>0.29166666666666669</v>
      </c>
      <c r="I10" s="154">
        <f t="shared" si="0"/>
        <v>0.29166666666666669</v>
      </c>
      <c r="J10" s="155">
        <f t="shared" si="3"/>
        <v>0</v>
      </c>
      <c r="K10" s="150">
        <f t="shared" ca="1" si="4"/>
        <v>0.29166666666666669</v>
      </c>
      <c r="L10" s="55">
        <f ca="1">(WEEKDAY(B10)=1)*SUM(OFFSET(H10,,,-MIN(ROWS($3:10),7)))</f>
        <v>0</v>
      </c>
      <c r="M10" s="64">
        <f t="shared" ca="1" si="5"/>
        <v>0</v>
      </c>
      <c r="N10" s="65">
        <f t="shared" ca="1" si="6"/>
        <v>0</v>
      </c>
      <c r="O10" s="70">
        <f t="shared" ca="1" si="7"/>
        <v>0</v>
      </c>
      <c r="P10" s="131"/>
    </row>
    <row r="11" spans="1:18" ht="15" x14ac:dyDescent="0.25">
      <c r="A11" s="237"/>
      <c r="B11" s="151">
        <f t="shared" si="1"/>
        <v>43627</v>
      </c>
      <c r="C11" s="152"/>
      <c r="D11" s="165">
        <v>0.33333333333333331</v>
      </c>
      <c r="E11" s="166">
        <v>0.54166666666666663</v>
      </c>
      <c r="F11" s="166">
        <v>0.58333333333333337</v>
      </c>
      <c r="G11" s="167">
        <v>0.66666666666666663</v>
      </c>
      <c r="H11" s="153">
        <f t="shared" si="2"/>
        <v>0.29166666666666663</v>
      </c>
      <c r="I11" s="154">
        <f t="shared" si="0"/>
        <v>0.29166666666666663</v>
      </c>
      <c r="J11" s="155">
        <f t="shared" si="3"/>
        <v>0</v>
      </c>
      <c r="K11" s="150">
        <f t="shared" ca="1" si="4"/>
        <v>0</v>
      </c>
      <c r="L11" s="69">
        <f ca="1">(WEEKDAY(B11)=1)*SUM(OFFSET(H11,,,-MIN(ROWS($3:11),7)))</f>
        <v>0</v>
      </c>
      <c r="M11" s="64">
        <f t="shared" ca="1" si="5"/>
        <v>0</v>
      </c>
      <c r="N11" s="65">
        <f t="shared" ca="1" si="6"/>
        <v>0</v>
      </c>
      <c r="O11" s="70">
        <f t="shared" ca="1" si="7"/>
        <v>0</v>
      </c>
      <c r="P11" s="131"/>
    </row>
    <row r="12" spans="1:18" ht="15" x14ac:dyDescent="0.25">
      <c r="A12" s="237"/>
      <c r="B12" s="151">
        <f t="shared" si="1"/>
        <v>43628</v>
      </c>
      <c r="C12" s="152"/>
      <c r="D12" s="165">
        <v>0.33333333333333331</v>
      </c>
      <c r="E12" s="166">
        <v>0.54166666666666663</v>
      </c>
      <c r="F12" s="166">
        <v>0.58333333333333337</v>
      </c>
      <c r="G12" s="167">
        <v>0.63541666666666663</v>
      </c>
      <c r="H12" s="153">
        <f t="shared" si="2"/>
        <v>0.26041666666666663</v>
      </c>
      <c r="I12" s="154">
        <f t="shared" si="0"/>
        <v>0.26041666666666663</v>
      </c>
      <c r="J12" s="155">
        <f t="shared" si="3"/>
        <v>0</v>
      </c>
      <c r="K12" s="150">
        <f t="shared" ca="1" si="4"/>
        <v>0</v>
      </c>
      <c r="L12" s="69">
        <f ca="1">(WEEKDAY(B12)=1)*SUM(OFFSET(H12,,,-MIN(ROWS($3:12),7)))</f>
        <v>0</v>
      </c>
      <c r="M12" s="64">
        <f t="shared" ca="1" si="5"/>
        <v>0</v>
      </c>
      <c r="N12" s="65">
        <f t="shared" ca="1" si="6"/>
        <v>0</v>
      </c>
      <c r="O12" s="70">
        <f t="shared" ca="1" si="7"/>
        <v>0</v>
      </c>
      <c r="P12" s="131"/>
    </row>
    <row r="13" spans="1:18" ht="15" x14ac:dyDescent="0.25">
      <c r="A13" s="237"/>
      <c r="B13" s="151">
        <f t="shared" si="1"/>
        <v>43629</v>
      </c>
      <c r="C13" s="152"/>
      <c r="D13" s="165">
        <v>0.33333333333333331</v>
      </c>
      <c r="E13" s="166">
        <v>0.5</v>
      </c>
      <c r="F13" s="166">
        <v>0.54166666666666663</v>
      </c>
      <c r="G13" s="167">
        <v>0.70833333333333337</v>
      </c>
      <c r="H13" s="153">
        <f t="shared" si="2"/>
        <v>0.33333333333333359</v>
      </c>
      <c r="I13" s="154">
        <f t="shared" si="0"/>
        <v>0.33333333333333359</v>
      </c>
      <c r="J13" s="155">
        <f t="shared" si="3"/>
        <v>0</v>
      </c>
      <c r="K13" s="150">
        <f t="shared" ca="1" si="4"/>
        <v>0</v>
      </c>
      <c r="L13" s="69">
        <f ca="1">(WEEKDAY(B13)=1)*SUM(OFFSET(H13,,,-MIN(ROWS($3:13),7)))</f>
        <v>0</v>
      </c>
      <c r="M13" s="64">
        <f t="shared" ca="1" si="5"/>
        <v>0</v>
      </c>
      <c r="N13" s="65">
        <f t="shared" ca="1" si="6"/>
        <v>0</v>
      </c>
      <c r="O13" s="70">
        <f t="shared" ca="1" si="7"/>
        <v>0</v>
      </c>
      <c r="P13" s="131"/>
    </row>
    <row r="14" spans="1:18" ht="15" x14ac:dyDescent="0.25">
      <c r="A14" s="237"/>
      <c r="B14" s="151">
        <f t="shared" si="1"/>
        <v>43630</v>
      </c>
      <c r="C14" s="152"/>
      <c r="D14" s="165">
        <v>0.33333333333333331</v>
      </c>
      <c r="E14" s="166">
        <v>0.54166666666666663</v>
      </c>
      <c r="F14" s="166">
        <v>0.58333333333333337</v>
      </c>
      <c r="G14" s="167">
        <v>0.79166666666666663</v>
      </c>
      <c r="H14" s="153">
        <f t="shared" si="2"/>
        <v>0.41666666666666663</v>
      </c>
      <c r="I14" s="154">
        <f t="shared" si="0"/>
        <v>0.41666666666666663</v>
      </c>
      <c r="J14" s="155">
        <f t="shared" si="3"/>
        <v>0</v>
      </c>
      <c r="K14" s="150">
        <f t="shared" ca="1" si="4"/>
        <v>0</v>
      </c>
      <c r="L14" s="69">
        <f ca="1">(WEEKDAY(B14)=1)*SUM(OFFSET(H14,,,-MIN(ROWS($3:14),7)))</f>
        <v>0</v>
      </c>
      <c r="M14" s="64">
        <f t="shared" ca="1" si="5"/>
        <v>0</v>
      </c>
      <c r="N14" s="65">
        <f t="shared" ca="1" si="6"/>
        <v>0</v>
      </c>
      <c r="O14" s="70">
        <f t="shared" ca="1" si="7"/>
        <v>0</v>
      </c>
      <c r="P14" s="131"/>
    </row>
    <row r="15" spans="1:18" ht="15.75" thickBot="1" x14ac:dyDescent="0.3">
      <c r="A15" s="237"/>
      <c r="B15" s="151">
        <f t="shared" si="1"/>
        <v>43631</v>
      </c>
      <c r="C15" s="156"/>
      <c r="D15" s="168"/>
      <c r="E15" s="169"/>
      <c r="F15" s="169"/>
      <c r="G15" s="170"/>
      <c r="H15" s="157">
        <f t="shared" si="2"/>
        <v>0</v>
      </c>
      <c r="I15" s="158">
        <f t="shared" si="0"/>
        <v>0</v>
      </c>
      <c r="J15" s="159">
        <f t="shared" si="3"/>
        <v>0</v>
      </c>
      <c r="K15" s="160">
        <f t="shared" ca="1" si="4"/>
        <v>0</v>
      </c>
      <c r="L15" s="75">
        <f ca="1">(WEEKDAY(B15)=1)*SUM(OFFSET(H15,,,-MIN(ROWS($3:15),7)))</f>
        <v>0</v>
      </c>
      <c r="M15" s="76">
        <f t="shared" ca="1" si="5"/>
        <v>0</v>
      </c>
      <c r="N15" s="77">
        <f t="shared" ca="1" si="6"/>
        <v>0</v>
      </c>
      <c r="O15" s="78">
        <f t="shared" ca="1" si="7"/>
        <v>0</v>
      </c>
      <c r="P15" s="130" t="str">
        <f>IF(H15&lt;&gt;0,"ASTREINTE","")</f>
        <v/>
      </c>
    </row>
    <row r="16" spans="1:18" ht="16.5" thickTop="1" thickBot="1" x14ac:dyDescent="0.3">
      <c r="A16" s="237"/>
      <c r="B16" s="161">
        <f t="shared" si="1"/>
        <v>43632</v>
      </c>
      <c r="C16" s="162"/>
      <c r="D16" s="171"/>
      <c r="E16" s="172"/>
      <c r="F16" s="172"/>
      <c r="G16" s="173"/>
      <c r="H16" s="205">
        <f t="shared" si="2"/>
        <v>0</v>
      </c>
      <c r="I16" s="206">
        <f t="shared" si="0"/>
        <v>0</v>
      </c>
      <c r="J16" s="207">
        <f t="shared" si="3"/>
        <v>0</v>
      </c>
      <c r="K16" s="208">
        <f t="shared" ca="1" si="4"/>
        <v>0</v>
      </c>
      <c r="L16" s="82">
        <f ca="1">(WEEKDAY(B16)=1)*SUM(OFFSET(H16,,,-MIN(ROWS($3:16),7)))</f>
        <v>1.59375</v>
      </c>
      <c r="M16" s="83">
        <f t="shared" ca="1" si="5"/>
        <v>1.4583333333333333</v>
      </c>
      <c r="N16" s="84">
        <f t="shared" ca="1" si="6"/>
        <v>0.13541666666666674</v>
      </c>
      <c r="O16" s="85">
        <f t="shared" ca="1" si="7"/>
        <v>0</v>
      </c>
      <c r="P16" s="130" t="str">
        <f>IF(H16&lt;&gt;0,"ASTREINTE","")</f>
        <v/>
      </c>
    </row>
    <row r="17" spans="1:16" ht="15.75" thickTop="1" x14ac:dyDescent="0.25">
      <c r="A17" s="36"/>
      <c r="B17" s="142">
        <f t="shared" si="1"/>
        <v>43633</v>
      </c>
      <c r="C17" s="174"/>
      <c r="D17" s="175">
        <v>0.375</v>
      </c>
      <c r="E17" s="176">
        <v>0.5</v>
      </c>
      <c r="F17" s="176">
        <v>0.5625</v>
      </c>
      <c r="G17" s="177">
        <v>0.73263888888888884</v>
      </c>
      <c r="H17" s="153">
        <f t="shared" si="2"/>
        <v>0.29513888888888884</v>
      </c>
      <c r="I17" s="154">
        <f t="shared" si="0"/>
        <v>0.29513888888888884</v>
      </c>
      <c r="J17" s="155">
        <f t="shared" si="3"/>
        <v>0</v>
      </c>
      <c r="K17" s="150">
        <f t="shared" ca="1" si="4"/>
        <v>0</v>
      </c>
      <c r="L17" s="55">
        <f ca="1">(WEEKDAY(B17)=1)*SUM(OFFSET(H17,,,-MIN(ROWS($3:17),7)))</f>
        <v>0</v>
      </c>
      <c r="M17" s="64">
        <f t="shared" ca="1" si="5"/>
        <v>0</v>
      </c>
      <c r="N17" s="65">
        <f t="shared" ca="1" si="6"/>
        <v>0</v>
      </c>
      <c r="O17" s="70">
        <f t="shared" ca="1" si="7"/>
        <v>0</v>
      </c>
      <c r="P17" s="131"/>
    </row>
    <row r="18" spans="1:16" ht="15" x14ac:dyDescent="0.25">
      <c r="A18" s="36"/>
      <c r="B18" s="151">
        <f t="shared" si="1"/>
        <v>43634</v>
      </c>
      <c r="C18" s="156"/>
      <c r="D18" s="168">
        <v>0.33333333333333331</v>
      </c>
      <c r="E18" s="169">
        <v>0.5</v>
      </c>
      <c r="F18" s="169">
        <v>0.54166666666666663</v>
      </c>
      <c r="G18" s="170">
        <v>0.77083333333333337</v>
      </c>
      <c r="H18" s="153">
        <f t="shared" si="2"/>
        <v>0.39583333333333359</v>
      </c>
      <c r="I18" s="154">
        <f t="shared" si="0"/>
        <v>0.39583333333333359</v>
      </c>
      <c r="J18" s="155">
        <f t="shared" si="3"/>
        <v>0</v>
      </c>
      <c r="K18" s="150">
        <f t="shared" ca="1" si="4"/>
        <v>0</v>
      </c>
      <c r="L18" s="69">
        <f ca="1">(WEEKDAY(B18)=1)*SUM(OFFSET(H18,,,-MIN(ROWS($3:18),7)))</f>
        <v>0</v>
      </c>
      <c r="M18" s="64">
        <f t="shared" ca="1" si="5"/>
        <v>0</v>
      </c>
      <c r="N18" s="65">
        <f t="shared" ca="1" si="6"/>
        <v>0</v>
      </c>
      <c r="O18" s="70">
        <f t="shared" ca="1" si="7"/>
        <v>0</v>
      </c>
      <c r="P18" s="131"/>
    </row>
    <row r="19" spans="1:16" ht="15" x14ac:dyDescent="0.25">
      <c r="A19" s="36"/>
      <c r="B19" s="151">
        <f t="shared" si="1"/>
        <v>43635</v>
      </c>
      <c r="C19" s="156"/>
      <c r="D19" s="168">
        <v>0.33333333333333331</v>
      </c>
      <c r="E19" s="169">
        <v>0.5</v>
      </c>
      <c r="F19" s="169">
        <v>0.54166666666666663</v>
      </c>
      <c r="G19" s="170">
        <v>0.66666666666666663</v>
      </c>
      <c r="H19" s="153">
        <f t="shared" si="2"/>
        <v>0.29166666666666663</v>
      </c>
      <c r="I19" s="154">
        <f t="shared" si="0"/>
        <v>0.29166666666666663</v>
      </c>
      <c r="J19" s="155">
        <f t="shared" si="3"/>
        <v>0</v>
      </c>
      <c r="K19" s="150">
        <f t="shared" ca="1" si="4"/>
        <v>0</v>
      </c>
      <c r="L19" s="69">
        <f ca="1">(WEEKDAY(B19)=1)*SUM(OFFSET(H19,,,-MIN(ROWS($3:19),7)))</f>
        <v>0</v>
      </c>
      <c r="M19" s="64">
        <f t="shared" ca="1" si="5"/>
        <v>0</v>
      </c>
      <c r="N19" s="65">
        <f t="shared" ca="1" si="6"/>
        <v>0</v>
      </c>
      <c r="O19" s="70">
        <f t="shared" ca="1" si="7"/>
        <v>0</v>
      </c>
      <c r="P19" s="131"/>
    </row>
    <row r="20" spans="1:16" ht="15" x14ac:dyDescent="0.25">
      <c r="A20" s="36"/>
      <c r="B20" s="151">
        <f t="shared" si="1"/>
        <v>43636</v>
      </c>
      <c r="C20" s="156"/>
      <c r="D20" s="168">
        <v>0.2986111111111111</v>
      </c>
      <c r="E20" s="169">
        <v>0.47916666666666669</v>
      </c>
      <c r="F20" s="169">
        <v>0.52083333333333337</v>
      </c>
      <c r="G20" s="170">
        <v>0.57638888888888895</v>
      </c>
      <c r="H20" s="153">
        <f t="shared" si="2"/>
        <v>0.23611111111111105</v>
      </c>
      <c r="I20" s="154">
        <f t="shared" si="0"/>
        <v>0.23611111111111105</v>
      </c>
      <c r="J20" s="155">
        <f t="shared" si="3"/>
        <v>0</v>
      </c>
      <c r="K20" s="150">
        <f t="shared" ca="1" si="4"/>
        <v>0</v>
      </c>
      <c r="L20" s="69">
        <f ca="1">(WEEKDAY(B20)=1)*SUM(OFFSET(H20,,,-MIN(ROWS($3:20),7)))</f>
        <v>0</v>
      </c>
      <c r="M20" s="64">
        <f t="shared" ca="1" si="5"/>
        <v>0</v>
      </c>
      <c r="N20" s="65">
        <f t="shared" ca="1" si="6"/>
        <v>0</v>
      </c>
      <c r="O20" s="70">
        <f t="shared" ca="1" si="7"/>
        <v>0</v>
      </c>
      <c r="P20" s="131"/>
    </row>
    <row r="21" spans="1:16" ht="15" x14ac:dyDescent="0.25">
      <c r="A21" s="36"/>
      <c r="B21" s="151">
        <f t="shared" si="1"/>
        <v>43637</v>
      </c>
      <c r="C21" s="156"/>
      <c r="D21" s="168">
        <v>0.32291666666666669</v>
      </c>
      <c r="E21" s="169">
        <v>0.52083333333333337</v>
      </c>
      <c r="F21" s="169">
        <v>0.54166666666666663</v>
      </c>
      <c r="G21" s="170">
        <v>0.67708333333333337</v>
      </c>
      <c r="H21" s="153">
        <f t="shared" si="2"/>
        <v>0.33333333333333337</v>
      </c>
      <c r="I21" s="154">
        <f t="shared" si="0"/>
        <v>0.33333333333333337</v>
      </c>
      <c r="J21" s="155">
        <f t="shared" si="3"/>
        <v>0</v>
      </c>
      <c r="K21" s="150">
        <f t="shared" ca="1" si="4"/>
        <v>0</v>
      </c>
      <c r="L21" s="69">
        <f ca="1">(WEEKDAY(B21)=1)*SUM(OFFSET(H21,,,-MIN(ROWS($3:21),7)))</f>
        <v>0</v>
      </c>
      <c r="M21" s="64">
        <f t="shared" ca="1" si="5"/>
        <v>0</v>
      </c>
      <c r="N21" s="65">
        <f t="shared" ca="1" si="6"/>
        <v>0</v>
      </c>
      <c r="O21" s="70">
        <f t="shared" ca="1" si="7"/>
        <v>0</v>
      </c>
      <c r="P21" s="131"/>
    </row>
    <row r="22" spans="1:16" ht="15.75" thickBot="1" x14ac:dyDescent="0.3">
      <c r="A22" s="36"/>
      <c r="B22" s="151">
        <f t="shared" si="1"/>
        <v>43638</v>
      </c>
      <c r="C22" s="156"/>
      <c r="D22" s="168"/>
      <c r="E22" s="169"/>
      <c r="F22" s="169"/>
      <c r="G22" s="170"/>
      <c r="H22" s="157">
        <f t="shared" si="2"/>
        <v>0</v>
      </c>
      <c r="I22" s="158">
        <f t="shared" si="0"/>
        <v>0</v>
      </c>
      <c r="J22" s="159">
        <f t="shared" si="3"/>
        <v>0</v>
      </c>
      <c r="K22" s="160">
        <f t="shared" ca="1" si="4"/>
        <v>0</v>
      </c>
      <c r="L22" s="75">
        <f ca="1">(WEEKDAY(B22)=1)*SUM(OFFSET(H22,,,-MIN(ROWS($3:22),7)))</f>
        <v>0</v>
      </c>
      <c r="M22" s="76">
        <f t="shared" ca="1" si="5"/>
        <v>0</v>
      </c>
      <c r="N22" s="77">
        <f t="shared" ca="1" si="6"/>
        <v>0</v>
      </c>
      <c r="O22" s="78">
        <f t="shared" ca="1" si="7"/>
        <v>0</v>
      </c>
      <c r="P22" s="130" t="str">
        <f>IF(H22&lt;&gt;0,"ASTREINTE","")</f>
        <v/>
      </c>
    </row>
    <row r="23" spans="1:16" ht="16.5" thickTop="1" thickBot="1" x14ac:dyDescent="0.3">
      <c r="A23" s="36"/>
      <c r="B23" s="161">
        <f t="shared" si="1"/>
        <v>43639</v>
      </c>
      <c r="C23" s="162"/>
      <c r="D23" s="163"/>
      <c r="E23" s="164"/>
      <c r="F23" s="164"/>
      <c r="G23" s="181"/>
      <c r="H23" s="205">
        <f t="shared" si="2"/>
        <v>0</v>
      </c>
      <c r="I23" s="206">
        <f t="shared" si="0"/>
        <v>0</v>
      </c>
      <c r="J23" s="207">
        <f t="shared" si="3"/>
        <v>0</v>
      </c>
      <c r="K23" s="209">
        <f t="shared" ca="1" si="4"/>
        <v>0</v>
      </c>
      <c r="L23" s="82">
        <f ca="1">(WEEKDAY(B23)=1)*SUM(OFFSET(H23,,,-MIN(ROWS($3:23),7)))</f>
        <v>1.5520833333333335</v>
      </c>
      <c r="M23" s="83">
        <f t="shared" ca="1" si="5"/>
        <v>1.4583333333333333</v>
      </c>
      <c r="N23" s="84">
        <f t="shared" ca="1" si="6"/>
        <v>9.3750000000000222E-2</v>
      </c>
      <c r="O23" s="85">
        <f t="shared" ca="1" si="7"/>
        <v>0</v>
      </c>
      <c r="P23" s="130" t="str">
        <f>IF(H23&lt;&gt;0,"ASTREINTE","")</f>
        <v/>
      </c>
    </row>
    <row r="24" spans="1:16" ht="15.75" thickTop="1" x14ac:dyDescent="0.25">
      <c r="A24" s="36"/>
      <c r="B24" s="142">
        <f t="shared" si="1"/>
        <v>43640</v>
      </c>
      <c r="C24" s="174"/>
      <c r="D24" s="182"/>
      <c r="E24" s="183"/>
      <c r="F24" s="183"/>
      <c r="G24" s="184"/>
      <c r="H24" s="153">
        <f t="shared" si="2"/>
        <v>0</v>
      </c>
      <c r="I24" s="154">
        <f t="shared" si="0"/>
        <v>0</v>
      </c>
      <c r="J24" s="155">
        <f t="shared" si="3"/>
        <v>0</v>
      </c>
      <c r="K24" s="150">
        <f t="shared" ca="1" si="4"/>
        <v>0</v>
      </c>
      <c r="L24" s="55">
        <f ca="1">(WEEKDAY(B24)=1)*SUM(OFFSET(H24,,,-MIN(ROWS($3:24),7)))</f>
        <v>0</v>
      </c>
      <c r="M24" s="64">
        <f t="shared" ca="1" si="5"/>
        <v>0</v>
      </c>
      <c r="N24" s="65">
        <f t="shared" ca="1" si="6"/>
        <v>0</v>
      </c>
      <c r="O24" s="70">
        <f t="shared" ca="1" si="7"/>
        <v>0</v>
      </c>
      <c r="P24" s="131"/>
    </row>
    <row r="25" spans="1:16" ht="15" x14ac:dyDescent="0.25">
      <c r="A25" s="36"/>
      <c r="B25" s="151">
        <f t="shared" si="1"/>
        <v>43641</v>
      </c>
      <c r="C25" s="156"/>
      <c r="D25" s="178"/>
      <c r="E25" s="179"/>
      <c r="F25" s="179"/>
      <c r="G25" s="180"/>
      <c r="H25" s="153">
        <f t="shared" si="2"/>
        <v>0</v>
      </c>
      <c r="I25" s="154">
        <f t="shared" si="0"/>
        <v>0</v>
      </c>
      <c r="J25" s="155">
        <f t="shared" si="3"/>
        <v>0</v>
      </c>
      <c r="K25" s="150">
        <f t="shared" ca="1" si="4"/>
        <v>0</v>
      </c>
      <c r="L25" s="69">
        <f ca="1">(WEEKDAY(B25)=1)*SUM(OFFSET(H25,,,-MIN(ROWS($3:25),7)))</f>
        <v>0</v>
      </c>
      <c r="M25" s="64">
        <f t="shared" ca="1" si="5"/>
        <v>0</v>
      </c>
      <c r="N25" s="65">
        <f t="shared" ca="1" si="6"/>
        <v>0</v>
      </c>
      <c r="O25" s="70">
        <f t="shared" ca="1" si="7"/>
        <v>0</v>
      </c>
      <c r="P25" s="131"/>
    </row>
    <row r="26" spans="1:16" ht="15" x14ac:dyDescent="0.25">
      <c r="A26" s="36"/>
      <c r="B26" s="151">
        <f t="shared" si="1"/>
        <v>43642</v>
      </c>
      <c r="C26" s="156"/>
      <c r="D26" s="178"/>
      <c r="E26" s="179"/>
      <c r="F26" s="179"/>
      <c r="G26" s="180"/>
      <c r="H26" s="153">
        <f t="shared" si="2"/>
        <v>0</v>
      </c>
      <c r="I26" s="154">
        <f t="shared" si="0"/>
        <v>0</v>
      </c>
      <c r="J26" s="155">
        <f t="shared" si="3"/>
        <v>0</v>
      </c>
      <c r="K26" s="150">
        <f t="shared" ca="1" si="4"/>
        <v>0</v>
      </c>
      <c r="L26" s="69">
        <f ca="1">(WEEKDAY(B26)=1)*SUM(OFFSET(H26,,,-MIN(ROWS($3:26),7)))</f>
        <v>0</v>
      </c>
      <c r="M26" s="64">
        <f t="shared" ca="1" si="5"/>
        <v>0</v>
      </c>
      <c r="N26" s="65">
        <f t="shared" ca="1" si="6"/>
        <v>0</v>
      </c>
      <c r="O26" s="70">
        <f t="shared" ca="1" si="7"/>
        <v>0</v>
      </c>
      <c r="P26" s="131"/>
    </row>
    <row r="27" spans="1:16" ht="15" x14ac:dyDescent="0.25">
      <c r="A27" s="36"/>
      <c r="B27" s="151">
        <f t="shared" si="1"/>
        <v>43643</v>
      </c>
      <c r="C27" s="156"/>
      <c r="D27" s="178"/>
      <c r="E27" s="179"/>
      <c r="F27" s="179"/>
      <c r="G27" s="180"/>
      <c r="H27" s="153">
        <f t="shared" si="2"/>
        <v>0</v>
      </c>
      <c r="I27" s="154">
        <f t="shared" si="0"/>
        <v>0</v>
      </c>
      <c r="J27" s="155">
        <f t="shared" si="3"/>
        <v>0</v>
      </c>
      <c r="K27" s="150">
        <f t="shared" ca="1" si="4"/>
        <v>0</v>
      </c>
      <c r="L27" s="69">
        <f ca="1">(WEEKDAY(B27)=1)*SUM(OFFSET(H27,,,-MIN(ROWS($3:27),7)))</f>
        <v>0</v>
      </c>
      <c r="M27" s="64">
        <f t="shared" ca="1" si="5"/>
        <v>0</v>
      </c>
      <c r="N27" s="65">
        <f t="shared" ca="1" si="6"/>
        <v>0</v>
      </c>
      <c r="O27" s="70">
        <f t="shared" ca="1" si="7"/>
        <v>0</v>
      </c>
      <c r="P27" s="131"/>
    </row>
    <row r="28" spans="1:16" ht="15" x14ac:dyDescent="0.25">
      <c r="A28" s="36"/>
      <c r="B28" s="151">
        <f t="shared" si="1"/>
        <v>43644</v>
      </c>
      <c r="C28" s="156"/>
      <c r="D28" s="178"/>
      <c r="E28" s="179"/>
      <c r="F28" s="179"/>
      <c r="G28" s="180"/>
      <c r="H28" s="153">
        <f t="shared" si="2"/>
        <v>0</v>
      </c>
      <c r="I28" s="154">
        <f t="shared" si="0"/>
        <v>0</v>
      </c>
      <c r="J28" s="155">
        <f t="shared" si="3"/>
        <v>0</v>
      </c>
      <c r="K28" s="150">
        <f t="shared" ca="1" si="4"/>
        <v>0</v>
      </c>
      <c r="L28" s="69">
        <f ca="1">(WEEKDAY(B28)=1)*SUM(OFFSET(H28,,,-MIN(ROWS($3:28),7)))</f>
        <v>0</v>
      </c>
      <c r="M28" s="64">
        <f t="shared" ca="1" si="5"/>
        <v>0</v>
      </c>
      <c r="N28" s="65">
        <f t="shared" ca="1" si="6"/>
        <v>0</v>
      </c>
      <c r="O28" s="70">
        <f t="shared" ca="1" si="7"/>
        <v>0</v>
      </c>
      <c r="P28" s="131"/>
    </row>
    <row r="29" spans="1:16" ht="15.75" thickBot="1" x14ac:dyDescent="0.3">
      <c r="A29" s="36"/>
      <c r="B29" s="151">
        <f t="shared" si="1"/>
        <v>43645</v>
      </c>
      <c r="C29" s="156"/>
      <c r="D29" s="178"/>
      <c r="E29" s="179"/>
      <c r="F29" s="179"/>
      <c r="G29" s="180"/>
      <c r="H29" s="157">
        <f t="shared" si="2"/>
        <v>0</v>
      </c>
      <c r="I29" s="158">
        <f t="shared" si="0"/>
        <v>0</v>
      </c>
      <c r="J29" s="159">
        <f t="shared" si="3"/>
        <v>0</v>
      </c>
      <c r="K29" s="160">
        <f t="shared" ca="1" si="4"/>
        <v>0</v>
      </c>
      <c r="L29" s="75">
        <f ca="1">(WEEKDAY(B29)=1)*SUM(OFFSET(H29,,,-MIN(ROWS($3:29),7)))</f>
        <v>0</v>
      </c>
      <c r="M29" s="76">
        <f t="shared" ca="1" si="5"/>
        <v>0</v>
      </c>
      <c r="N29" s="77">
        <f t="shared" ca="1" si="6"/>
        <v>0</v>
      </c>
      <c r="O29" s="78">
        <f t="shared" ca="1" si="7"/>
        <v>0</v>
      </c>
      <c r="P29" s="130" t="str">
        <f>IF(H29&lt;&gt;0,"ASTREINTE","")</f>
        <v/>
      </c>
    </row>
    <row r="30" spans="1:16" ht="16.5" thickTop="1" thickBot="1" x14ac:dyDescent="0.3">
      <c r="A30" s="36"/>
      <c r="B30" s="161">
        <f t="shared" si="1"/>
        <v>43646</v>
      </c>
      <c r="C30" s="162"/>
      <c r="D30" s="163"/>
      <c r="E30" s="164"/>
      <c r="F30" s="164"/>
      <c r="G30" s="181"/>
      <c r="H30" s="205">
        <f t="shared" si="2"/>
        <v>0</v>
      </c>
      <c r="I30" s="206">
        <f t="shared" si="0"/>
        <v>0</v>
      </c>
      <c r="J30" s="207">
        <f t="shared" si="3"/>
        <v>0</v>
      </c>
      <c r="K30" s="209">
        <f t="shared" ca="1" si="4"/>
        <v>0</v>
      </c>
      <c r="L30" s="82">
        <f ca="1">(WEEKDAY(B30)=1)*SUM(OFFSET(H30,,,-MIN(ROWS($3:30),7)))</f>
        <v>0</v>
      </c>
      <c r="M30" s="83">
        <f t="shared" ca="1" si="5"/>
        <v>0</v>
      </c>
      <c r="N30" s="84">
        <f t="shared" ca="1" si="6"/>
        <v>0</v>
      </c>
      <c r="O30" s="85">
        <f t="shared" ca="1" si="7"/>
        <v>0</v>
      </c>
      <c r="P30" s="130" t="str">
        <f>IF(H30&lt;&gt;0,"ASTREINTE","")</f>
        <v/>
      </c>
    </row>
    <row r="31" spans="1:16" ht="15.75" thickTop="1" x14ac:dyDescent="0.25">
      <c r="A31" s="36"/>
      <c r="B31" s="142">
        <f t="shared" si="1"/>
        <v>43647</v>
      </c>
      <c r="C31" s="174"/>
      <c r="D31" s="182"/>
      <c r="E31" s="183"/>
      <c r="F31" s="183"/>
      <c r="G31" s="184"/>
      <c r="H31" s="153">
        <f t="shared" si="2"/>
        <v>0</v>
      </c>
      <c r="I31" s="154">
        <f t="shared" si="0"/>
        <v>0</v>
      </c>
      <c r="J31" s="155">
        <f t="shared" si="3"/>
        <v>0</v>
      </c>
      <c r="K31" s="150">
        <f t="shared" ca="1" si="4"/>
        <v>0</v>
      </c>
      <c r="L31" s="55">
        <f ca="1">(WEEKDAY(B31)=1)*SUM(OFFSET(H31,,,-MIN(ROWS($3:31),7)))</f>
        <v>0</v>
      </c>
      <c r="M31" s="64">
        <f t="shared" ca="1" si="5"/>
        <v>0</v>
      </c>
      <c r="N31" s="65">
        <f t="shared" ca="1" si="6"/>
        <v>0</v>
      </c>
      <c r="O31" s="70">
        <f t="shared" ca="1" si="7"/>
        <v>0</v>
      </c>
      <c r="P31" s="130"/>
    </row>
    <row r="32" spans="1:16" ht="15" x14ac:dyDescent="0.25">
      <c r="A32" s="36"/>
      <c r="B32" s="151">
        <f t="shared" si="1"/>
        <v>43648</v>
      </c>
      <c r="C32" s="156"/>
      <c r="D32" s="178"/>
      <c r="E32" s="179"/>
      <c r="F32" s="179"/>
      <c r="G32" s="180"/>
      <c r="H32" s="153">
        <f t="shared" si="2"/>
        <v>0</v>
      </c>
      <c r="I32" s="154">
        <f t="shared" si="0"/>
        <v>0</v>
      </c>
      <c r="J32" s="155">
        <f t="shared" si="3"/>
        <v>0</v>
      </c>
      <c r="K32" s="150">
        <f t="shared" ca="1" si="4"/>
        <v>0</v>
      </c>
      <c r="L32" s="69">
        <f ca="1">(WEEKDAY(B32)=1)*SUM(OFFSET(H32,,,-MIN(ROWS($3:32),7)))</f>
        <v>0</v>
      </c>
      <c r="M32" s="64">
        <f t="shared" ca="1" si="5"/>
        <v>0</v>
      </c>
      <c r="N32" s="65">
        <f t="shared" ca="1" si="6"/>
        <v>0</v>
      </c>
      <c r="O32" s="70">
        <f t="shared" ca="1" si="7"/>
        <v>0</v>
      </c>
      <c r="P32" s="131"/>
    </row>
    <row r="33" spans="1:16" ht="15" x14ac:dyDescent="0.25">
      <c r="A33" s="36"/>
      <c r="B33" s="151">
        <f t="shared" si="1"/>
        <v>43649</v>
      </c>
      <c r="C33" s="156"/>
      <c r="D33" s="178"/>
      <c r="E33" s="179"/>
      <c r="F33" s="179"/>
      <c r="G33" s="180"/>
      <c r="H33" s="153">
        <f t="shared" si="2"/>
        <v>0</v>
      </c>
      <c r="I33" s="154">
        <f t="shared" si="0"/>
        <v>0</v>
      </c>
      <c r="J33" s="155">
        <f t="shared" si="3"/>
        <v>0</v>
      </c>
      <c r="K33" s="150">
        <f t="shared" ca="1" si="4"/>
        <v>0</v>
      </c>
      <c r="L33" s="69">
        <f ca="1">(WEEKDAY(B33)=1)*SUM(OFFSET(H33,,,-MIN(ROWS($3:33),7)))</f>
        <v>0</v>
      </c>
      <c r="M33" s="64">
        <f t="shared" ca="1" si="5"/>
        <v>0</v>
      </c>
      <c r="N33" s="65">
        <f t="shared" ca="1" si="6"/>
        <v>0</v>
      </c>
      <c r="O33" s="70">
        <f t="shared" ca="1" si="7"/>
        <v>0</v>
      </c>
      <c r="P33" s="131"/>
    </row>
    <row r="34" spans="1:16" ht="15" x14ac:dyDescent="0.25">
      <c r="A34" s="36"/>
      <c r="B34" s="151">
        <f t="shared" si="1"/>
        <v>43650</v>
      </c>
      <c r="C34" s="156"/>
      <c r="D34" s="178"/>
      <c r="E34" s="179"/>
      <c r="F34" s="179"/>
      <c r="G34" s="180"/>
      <c r="H34" s="153">
        <f t="shared" si="2"/>
        <v>0</v>
      </c>
      <c r="I34" s="154">
        <f t="shared" si="0"/>
        <v>0</v>
      </c>
      <c r="J34" s="155">
        <f t="shared" si="3"/>
        <v>0</v>
      </c>
      <c r="K34" s="150">
        <f t="shared" ca="1" si="4"/>
        <v>0</v>
      </c>
      <c r="L34" s="69">
        <f ca="1">(WEEKDAY(B34)=1)*SUM(OFFSET(H34,,,-MIN(ROWS($3:34),7)))</f>
        <v>0</v>
      </c>
      <c r="M34" s="64">
        <f t="shared" ca="1" si="5"/>
        <v>0</v>
      </c>
      <c r="N34" s="65">
        <f t="shared" ca="1" si="6"/>
        <v>0</v>
      </c>
      <c r="O34" s="70">
        <f t="shared" ca="1" si="7"/>
        <v>0</v>
      </c>
      <c r="P34" s="131"/>
    </row>
    <row r="35" spans="1:16" ht="15" x14ac:dyDescent="0.25">
      <c r="A35" s="36"/>
      <c r="B35" s="151">
        <f t="shared" si="1"/>
        <v>43651</v>
      </c>
      <c r="C35" s="156"/>
      <c r="D35" s="178"/>
      <c r="E35" s="179"/>
      <c r="F35" s="179"/>
      <c r="G35" s="180"/>
      <c r="H35" s="153">
        <f t="shared" si="2"/>
        <v>0</v>
      </c>
      <c r="I35" s="154">
        <f t="shared" si="0"/>
        <v>0</v>
      </c>
      <c r="J35" s="155">
        <f t="shared" si="3"/>
        <v>0</v>
      </c>
      <c r="K35" s="150">
        <f t="shared" ca="1" si="4"/>
        <v>0</v>
      </c>
      <c r="L35" s="69">
        <f ca="1">(WEEKDAY(B35)=1)*SUM(OFFSET(H35,,,-MIN(ROWS($3:35),7)))</f>
        <v>0</v>
      </c>
      <c r="M35" s="64">
        <f t="shared" ca="1" si="5"/>
        <v>0</v>
      </c>
      <c r="N35" s="65">
        <f t="shared" ca="1" si="6"/>
        <v>0</v>
      </c>
      <c r="O35" s="70">
        <f t="shared" ca="1" si="7"/>
        <v>0</v>
      </c>
      <c r="P35" s="131"/>
    </row>
    <row r="36" spans="1:16" ht="15.75" thickBot="1" x14ac:dyDescent="0.3">
      <c r="A36" s="36"/>
      <c r="B36" s="151">
        <f t="shared" si="1"/>
        <v>43652</v>
      </c>
      <c r="C36" s="156"/>
      <c r="D36" s="178"/>
      <c r="E36" s="179"/>
      <c r="F36" s="179"/>
      <c r="G36" s="180"/>
      <c r="H36" s="157">
        <f t="shared" si="2"/>
        <v>0</v>
      </c>
      <c r="I36" s="158">
        <f t="shared" si="0"/>
        <v>0</v>
      </c>
      <c r="J36" s="159">
        <f t="shared" si="3"/>
        <v>0</v>
      </c>
      <c r="K36" s="160">
        <f t="shared" ca="1" si="4"/>
        <v>0</v>
      </c>
      <c r="L36" s="75">
        <f ca="1">(WEEKDAY(B36)=1)*SUM(OFFSET(H36,,,-MIN(ROWS($3:36),7)))</f>
        <v>0</v>
      </c>
      <c r="M36" s="76">
        <f t="shared" ca="1" si="5"/>
        <v>0</v>
      </c>
      <c r="N36" s="77">
        <f t="shared" ca="1" si="6"/>
        <v>0</v>
      </c>
      <c r="O36" s="95">
        <f t="shared" ca="1" si="7"/>
        <v>0</v>
      </c>
      <c r="P36" s="130" t="str">
        <f>IF(H36&lt;&gt;0,"ASTREINTE","")</f>
        <v/>
      </c>
    </row>
    <row r="37" spans="1:16" ht="16.5" thickTop="1" thickBot="1" x14ac:dyDescent="0.3">
      <c r="A37" s="36"/>
      <c r="B37" s="185">
        <f t="shared" si="1"/>
        <v>43653</v>
      </c>
      <c r="C37" s="156"/>
      <c r="D37" s="178"/>
      <c r="E37" s="179"/>
      <c r="F37" s="179"/>
      <c r="G37" s="180"/>
      <c r="H37" s="205">
        <f t="shared" si="2"/>
        <v>0</v>
      </c>
      <c r="I37" s="206">
        <f t="shared" si="0"/>
        <v>0</v>
      </c>
      <c r="J37" s="207">
        <f t="shared" si="3"/>
        <v>0</v>
      </c>
      <c r="K37" s="209">
        <f t="shared" ca="1" si="4"/>
        <v>0</v>
      </c>
      <c r="L37" s="82">
        <f ca="1">(WEEKDAY(B37)=1)*SUM(OFFSET(H37,,,-MIN(ROWS($3:37),7)))</f>
        <v>0</v>
      </c>
      <c r="M37" s="83">
        <f t="shared" ca="1" si="5"/>
        <v>0</v>
      </c>
      <c r="N37" s="84">
        <f t="shared" ca="1" si="6"/>
        <v>0</v>
      </c>
      <c r="O37" s="85">
        <f t="shared" ca="1" si="7"/>
        <v>0</v>
      </c>
      <c r="P37" s="130" t="str">
        <f>IF(H37&lt;&gt;0,"ASTREINTE","")</f>
        <v/>
      </c>
    </row>
    <row r="38" spans="1:16" ht="16.5" thickTop="1" thickBot="1" x14ac:dyDescent="0.3">
      <c r="A38" s="36"/>
      <c r="B38" s="22" t="s">
        <v>12</v>
      </c>
      <c r="C38" s="96"/>
      <c r="D38" s="96"/>
      <c r="E38" s="96"/>
      <c r="F38" s="96"/>
      <c r="G38" s="96"/>
      <c r="H38" s="97">
        <f t="shared" ref="H38:O38" si="8">SUM(H3:H37)</f>
        <v>4.6701388888888884</v>
      </c>
      <c r="I38" s="97">
        <f t="shared" si="8"/>
        <v>4.6701388888888884</v>
      </c>
      <c r="J38" s="97">
        <f t="shared" si="8"/>
        <v>0</v>
      </c>
      <c r="K38" s="138">
        <f ca="1">SUMIFS(K3:K37,C3:C37,"")</f>
        <v>0</v>
      </c>
      <c r="L38" s="98">
        <f ca="1">SUM(L3:L37)</f>
        <v>4.6701388888888893</v>
      </c>
      <c r="M38" s="98">
        <f t="shared" ca="1" si="8"/>
        <v>4.375</v>
      </c>
      <c r="N38" s="98">
        <f ca="1">SUM(N3:N37)</f>
        <v>0.29513888888888951</v>
      </c>
      <c r="O38" s="99">
        <f t="shared" ca="1" si="8"/>
        <v>0</v>
      </c>
      <c r="P38" s="132"/>
    </row>
    <row r="39" spans="1:16" ht="14.25" thickTop="1" thickBot="1" x14ac:dyDescent="0.3">
      <c r="A39" s="37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1:16" ht="17.25" thickTop="1" thickBot="1" x14ac:dyDescent="0.3">
      <c r="A40" s="37"/>
      <c r="B40" s="11" t="s">
        <v>13</v>
      </c>
      <c r="C40" s="24"/>
      <c r="D40" s="25"/>
      <c r="E40" s="25"/>
      <c r="F40" s="25"/>
      <c r="G40" s="25"/>
      <c r="H40" s="12">
        <f>H38</f>
        <v>4.6701388888888884</v>
      </c>
      <c r="I40" s="232">
        <f>SUM(I38:J38)</f>
        <v>4.6701388888888884</v>
      </c>
      <c r="J40" s="233"/>
      <c r="K40" s="26"/>
      <c r="L40" s="12">
        <f ca="1">L38</f>
        <v>4.6701388888888893</v>
      </c>
      <c r="M40" s="232">
        <f ca="1">SUM(M38:O38)</f>
        <v>4.6701388888888893</v>
      </c>
      <c r="N40" s="234"/>
      <c r="O40" s="235"/>
    </row>
    <row r="41" spans="1:16" ht="13.5" thickTop="1" x14ac:dyDescent="0.25"/>
    <row r="56" spans="2:16" ht="54.75" customHeight="1" x14ac:dyDescent="0.25">
      <c r="B56" s="245" t="str">
        <f ca="1">A3</f>
        <v>THIERRY</v>
      </c>
      <c r="C56" s="245"/>
      <c r="D56" s="245"/>
      <c r="E56" s="245"/>
      <c r="F56" s="245"/>
      <c r="G56" s="245"/>
      <c r="H56" s="245"/>
    </row>
    <row r="57" spans="2:16" ht="58.5" customHeight="1" thickBot="1" x14ac:dyDescent="0.3">
      <c r="B57" s="245"/>
      <c r="C57" s="245"/>
      <c r="D57" s="245"/>
      <c r="E57" s="245"/>
      <c r="F57" s="245"/>
      <c r="G57" s="245"/>
      <c r="H57" s="245"/>
    </row>
    <row r="58" spans="2:16" ht="46.5" thickTop="1" thickBot="1" x14ac:dyDescent="0.3">
      <c r="B58" s="39" t="s">
        <v>0</v>
      </c>
      <c r="C58" s="40" t="s">
        <v>1</v>
      </c>
      <c r="D58" s="41" t="s">
        <v>34</v>
      </c>
      <c r="E58" s="42" t="s">
        <v>35</v>
      </c>
      <c r="F58" s="42" t="s">
        <v>36</v>
      </c>
      <c r="G58" s="49" t="s">
        <v>37</v>
      </c>
      <c r="H58" s="50" t="s">
        <v>2</v>
      </c>
      <c r="I58" s="47" t="str">
        <f>"Dont
H Jour
("&amp;TEXT(HJ,"hh")&amp;" à "&amp;TEXT(HN,"hh")&amp;")"</f>
        <v>Dont
H Jour
(07 à 20)</v>
      </c>
      <c r="J58" s="43" t="str">
        <f>"Dont
H Nuit
("&amp;TEXT(HN,"hh")&amp;" à "&amp;TEXT(HJ,"hh")&amp;")"</f>
        <v>Dont
H Nuit
(20 à 07)</v>
      </c>
      <c r="K58" s="48" t="s">
        <v>3</v>
      </c>
      <c r="L58" s="46" t="s">
        <v>4</v>
      </c>
      <c r="M58" s="41" t="s">
        <v>57</v>
      </c>
      <c r="N58" s="42" t="s">
        <v>58</v>
      </c>
      <c r="O58" s="44" t="s">
        <v>59</v>
      </c>
      <c r="P58" s="44" t="s">
        <v>52</v>
      </c>
    </row>
    <row r="59" spans="2:16" ht="15.75" thickTop="1" x14ac:dyDescent="0.25">
      <c r="B59" s="142">
        <v>43619</v>
      </c>
      <c r="C59" s="262"/>
      <c r="D59" s="144">
        <v>0.33333333333333331</v>
      </c>
      <c r="E59" s="144">
        <v>0.5625</v>
      </c>
      <c r="F59" s="144">
        <v>0.60416666666666663</v>
      </c>
      <c r="G59" s="231">
        <v>0.71875</v>
      </c>
      <c r="H59" s="147">
        <v>0.34375000000000011</v>
      </c>
      <c r="I59" s="148">
        <v>0.34375000000000011</v>
      </c>
      <c r="J59" s="149">
        <v>0</v>
      </c>
      <c r="K59" s="150">
        <v>0</v>
      </c>
      <c r="L59" s="63">
        <v>0</v>
      </c>
      <c r="M59" s="64">
        <v>0</v>
      </c>
      <c r="N59" s="65">
        <v>0</v>
      </c>
      <c r="O59" s="66">
        <v>0</v>
      </c>
      <c r="P59" s="127"/>
    </row>
    <row r="60" spans="2:16" ht="15" x14ac:dyDescent="0.25">
      <c r="B60" s="151">
        <v>43620</v>
      </c>
      <c r="C60" s="263"/>
      <c r="D60" s="144">
        <v>0.33333333333333331</v>
      </c>
      <c r="E60" s="144">
        <v>0.54166666666666663</v>
      </c>
      <c r="F60" s="144">
        <v>0.58333333333333337</v>
      </c>
      <c r="G60" s="213">
        <v>0.66666666666666663</v>
      </c>
      <c r="H60" s="153">
        <v>0.29166666666666663</v>
      </c>
      <c r="I60" s="154">
        <v>0.29166666666666663</v>
      </c>
      <c r="J60" s="155">
        <v>0</v>
      </c>
      <c r="K60" s="150">
        <v>0</v>
      </c>
      <c r="L60" s="69">
        <v>0</v>
      </c>
      <c r="M60" s="64">
        <v>0</v>
      </c>
      <c r="N60" s="65">
        <v>0</v>
      </c>
      <c r="O60" s="70">
        <v>0</v>
      </c>
      <c r="P60" s="128"/>
    </row>
    <row r="61" spans="2:16" ht="15" x14ac:dyDescent="0.25">
      <c r="B61" s="151">
        <v>43621</v>
      </c>
      <c r="C61" s="264"/>
      <c r="D61" s="144">
        <v>0.33333333333333331</v>
      </c>
      <c r="E61" s="144">
        <v>0.52083333333333337</v>
      </c>
      <c r="F61" s="144">
        <v>0.58333333333333337</v>
      </c>
      <c r="G61" s="213">
        <v>0.69791666666666663</v>
      </c>
      <c r="H61" s="153">
        <v>0.30208333333333337</v>
      </c>
      <c r="I61" s="154">
        <v>0.30208333333333337</v>
      </c>
      <c r="J61" s="155">
        <v>0</v>
      </c>
      <c r="K61" s="150">
        <v>0</v>
      </c>
      <c r="L61" s="69">
        <v>0</v>
      </c>
      <c r="M61" s="64">
        <v>0</v>
      </c>
      <c r="N61" s="71">
        <v>0</v>
      </c>
      <c r="O61" s="70">
        <v>0</v>
      </c>
      <c r="P61" s="128"/>
    </row>
    <row r="62" spans="2:16" ht="15" x14ac:dyDescent="0.25">
      <c r="B62" s="151">
        <v>43622</v>
      </c>
      <c r="C62" s="263"/>
      <c r="D62" s="144">
        <v>0.34375</v>
      </c>
      <c r="E62" s="144">
        <v>0.52083333333333337</v>
      </c>
      <c r="F62" s="144">
        <v>0.5625</v>
      </c>
      <c r="G62" s="213">
        <v>0.69791666666666663</v>
      </c>
      <c r="H62" s="153">
        <v>0.3125</v>
      </c>
      <c r="I62" s="154">
        <v>0.3125</v>
      </c>
      <c r="J62" s="155">
        <v>0</v>
      </c>
      <c r="K62" s="150">
        <v>0</v>
      </c>
      <c r="L62" s="69">
        <v>0</v>
      </c>
      <c r="M62" s="64">
        <v>0</v>
      </c>
      <c r="N62" s="65">
        <v>0</v>
      </c>
      <c r="O62" s="70">
        <v>0</v>
      </c>
      <c r="P62" s="128"/>
    </row>
    <row r="63" spans="2:16" ht="15" x14ac:dyDescent="0.25">
      <c r="B63" s="151">
        <v>43623</v>
      </c>
      <c r="C63" s="263"/>
      <c r="D63" s="144">
        <v>0.33333333333333331</v>
      </c>
      <c r="E63" s="144">
        <v>0.54166666666666663</v>
      </c>
      <c r="F63" s="144">
        <v>0.58333333333333337</v>
      </c>
      <c r="G63" s="213">
        <v>0.64930555555555558</v>
      </c>
      <c r="H63" s="153">
        <v>0.27430555555555569</v>
      </c>
      <c r="I63" s="154">
        <v>0.27430555555555569</v>
      </c>
      <c r="J63" s="155">
        <v>0</v>
      </c>
      <c r="K63" s="150">
        <v>0</v>
      </c>
      <c r="L63" s="69">
        <v>0</v>
      </c>
      <c r="M63" s="64">
        <v>0</v>
      </c>
      <c r="N63" s="65">
        <v>0</v>
      </c>
      <c r="O63" s="70">
        <v>0</v>
      </c>
      <c r="P63" s="128"/>
    </row>
    <row r="64" spans="2:16" ht="15.75" thickBot="1" x14ac:dyDescent="0.3">
      <c r="B64" s="151">
        <v>43624</v>
      </c>
      <c r="C64" s="263"/>
      <c r="D64" s="144"/>
      <c r="E64" s="144"/>
      <c r="F64" s="144"/>
      <c r="G64" s="213"/>
      <c r="H64" s="157">
        <v>0</v>
      </c>
      <c r="I64" s="158">
        <v>0</v>
      </c>
      <c r="J64" s="159">
        <v>0</v>
      </c>
      <c r="K64" s="160">
        <v>0</v>
      </c>
      <c r="L64" s="75">
        <v>0</v>
      </c>
      <c r="M64" s="76">
        <v>0</v>
      </c>
      <c r="N64" s="77">
        <v>0</v>
      </c>
      <c r="O64" s="78">
        <v>0</v>
      </c>
      <c r="P64" s="129" t="s">
        <v>66</v>
      </c>
    </row>
    <row r="65" spans="2:16" ht="16.5" thickTop="1" thickBot="1" x14ac:dyDescent="0.3">
      <c r="B65" s="161">
        <v>43625</v>
      </c>
      <c r="C65" s="265"/>
      <c r="D65" s="229"/>
      <c r="E65" s="171"/>
      <c r="F65" s="171"/>
      <c r="G65" s="173"/>
      <c r="H65" s="230">
        <v>0</v>
      </c>
      <c r="I65" s="206">
        <v>0</v>
      </c>
      <c r="J65" s="207">
        <v>0</v>
      </c>
      <c r="K65" s="208">
        <v>0</v>
      </c>
      <c r="L65" s="82">
        <v>1.5243055555555558</v>
      </c>
      <c r="M65" s="83">
        <v>1.4583333333333333</v>
      </c>
      <c r="N65" s="84">
        <v>6.5972222222222543E-2</v>
      </c>
      <c r="O65" s="85">
        <v>0</v>
      </c>
      <c r="P65" s="222" t="s">
        <v>66</v>
      </c>
    </row>
    <row r="66" spans="2:16" ht="16.5" thickTop="1" thickBot="1" x14ac:dyDescent="0.3">
      <c r="B66" s="223"/>
      <c r="C66" s="224"/>
      <c r="D66" s="225"/>
      <c r="E66" s="225"/>
      <c r="F66" s="225"/>
      <c r="G66" s="225"/>
      <c r="H66" s="226"/>
      <c r="I66" s="226"/>
      <c r="J66" s="226"/>
      <c r="K66" s="226"/>
      <c r="L66" s="227"/>
      <c r="M66" s="227"/>
      <c r="N66" s="227"/>
      <c r="O66" s="227"/>
      <c r="P66" s="228"/>
    </row>
    <row r="67" spans="2:16" ht="51.75" customHeight="1" thickTop="1" x14ac:dyDescent="0.2">
      <c r="B67" s="238" t="s">
        <v>61</v>
      </c>
      <c r="C67" s="239"/>
      <c r="D67" s="239"/>
      <c r="E67" s="239"/>
      <c r="F67" s="239"/>
      <c r="G67" s="239"/>
      <c r="H67" s="239"/>
      <c r="I67" s="240"/>
    </row>
    <row r="68" spans="2:16" ht="35.25" customHeight="1" thickBot="1" x14ac:dyDescent="0.3">
      <c r="B68" s="241" t="s">
        <v>60</v>
      </c>
      <c r="C68" s="242"/>
      <c r="D68" s="242"/>
      <c r="E68" s="242"/>
      <c r="F68" s="242"/>
      <c r="G68" s="242"/>
      <c r="H68" s="242"/>
      <c r="I68" s="243"/>
    </row>
    <row r="69" spans="2:16" ht="13.5" thickTop="1" x14ac:dyDescent="0.25"/>
    <row r="70" spans="2:16" customFormat="1" ht="54.75" customHeight="1" x14ac:dyDescent="0.25"/>
    <row r="71" spans="2:16" customFormat="1" ht="58.5" customHeight="1" x14ac:dyDescent="0.25"/>
    <row r="72" spans="2:16" customFormat="1" ht="15" x14ac:dyDescent="0.25"/>
    <row r="73" spans="2:16" customFormat="1" ht="15" x14ac:dyDescent="0.25"/>
    <row r="74" spans="2:16" customFormat="1" ht="15" x14ac:dyDescent="0.25"/>
    <row r="75" spans="2:16" customFormat="1" ht="15" x14ac:dyDescent="0.25"/>
    <row r="76" spans="2:16" customFormat="1" ht="15" x14ac:dyDescent="0.25"/>
    <row r="77" spans="2:16" customFormat="1" ht="15" x14ac:dyDescent="0.25"/>
    <row r="78" spans="2:16" customFormat="1" ht="15" x14ac:dyDescent="0.25"/>
    <row r="79" spans="2:16" customFormat="1" ht="15" x14ac:dyDescent="0.25"/>
    <row r="80" spans="2:16" customFormat="1" ht="15" x14ac:dyDescent="0.25"/>
    <row r="81" customFormat="1" ht="51.75" customHeight="1" x14ac:dyDescent="0.25"/>
    <row r="82" customFormat="1" ht="35.25" customHeight="1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  <row r="101" customFormat="1" ht="15" x14ac:dyDescent="0.25"/>
    <row r="102" customFormat="1" ht="15" x14ac:dyDescent="0.25"/>
    <row r="103" customFormat="1" ht="15" x14ac:dyDescent="0.25"/>
    <row r="104" customFormat="1" ht="15" x14ac:dyDescent="0.25"/>
    <row r="105" customFormat="1" ht="15" x14ac:dyDescent="0.25"/>
    <row r="106" customFormat="1" ht="15" x14ac:dyDescent="0.25"/>
    <row r="107" customFormat="1" ht="15" x14ac:dyDescent="0.25"/>
    <row r="108" customFormat="1" ht="15" x14ac:dyDescent="0.25"/>
    <row r="109" customFormat="1" ht="15" x14ac:dyDescent="0.25"/>
    <row r="110" customFormat="1" ht="15" x14ac:dyDescent="0.25"/>
    <row r="111" customFormat="1" ht="15" x14ac:dyDescent="0.25"/>
    <row r="112" customFormat="1" ht="15" x14ac:dyDescent="0.25"/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customFormat="1" ht="15" x14ac:dyDescent="0.25"/>
    <row r="127" customFormat="1" ht="15" x14ac:dyDescent="0.25"/>
  </sheetData>
  <mergeCells count="6">
    <mergeCell ref="A3:A16"/>
    <mergeCell ref="I40:J40"/>
    <mergeCell ref="M40:O40"/>
    <mergeCell ref="B56:H57"/>
    <mergeCell ref="B67:I67"/>
    <mergeCell ref="B68:I68"/>
  </mergeCells>
  <conditionalFormatting sqref="B31:K37">
    <cfRule type="expression" dxfId="46" priority="42">
      <formula>MONTH($B$34)&lt;&gt;MONTH($B$22)</formula>
    </cfRule>
  </conditionalFormatting>
  <conditionalFormatting sqref="B3:K37">
    <cfRule type="expression" dxfId="45" priority="43">
      <formula>WEEKDAY($B3)=1</formula>
    </cfRule>
  </conditionalFormatting>
  <conditionalFormatting sqref="C3:C11 C13:C15 C20:C29 C17:C18 C31:C37">
    <cfRule type="expression" dxfId="44" priority="41">
      <formula>AND(COUNTIF(Fer,B3)=0,C3&lt;&gt;"")</formula>
    </cfRule>
  </conditionalFormatting>
  <conditionalFormatting sqref="B3:C15 B17:C29 B31:C37">
    <cfRule type="expression" dxfId="43" priority="40">
      <formula>COUNTIF(Fer,$B3)</formula>
    </cfRule>
  </conditionalFormatting>
  <conditionalFormatting sqref="B3:K15 B17:K29 B31:K37">
    <cfRule type="expression" dxfId="42" priority="39">
      <formula>NOT(MOD(ROW(),2))</formula>
    </cfRule>
  </conditionalFormatting>
  <conditionalFormatting sqref="P3:P37">
    <cfRule type="expression" dxfId="41" priority="38">
      <formula>WEEKDAY($B3)=1</formula>
    </cfRule>
  </conditionalFormatting>
  <conditionalFormatting sqref="A1">
    <cfRule type="expression" dxfId="40" priority="44">
      <formula>WEEKDAY($B1)=1</formula>
    </cfRule>
  </conditionalFormatting>
  <conditionalFormatting sqref="B3:P37">
    <cfRule type="expression" dxfId="39" priority="37">
      <formula>$P3="CONGE"</formula>
    </cfRule>
  </conditionalFormatting>
  <conditionalFormatting sqref="B66:P66 B59:C65 H59:P65">
    <cfRule type="expression" dxfId="38" priority="13">
      <formula>$P59="CONGE"</formula>
    </cfRule>
  </conditionalFormatting>
  <conditionalFormatting sqref="B66:K66 B59:C65 H59:K65">
    <cfRule type="expression" dxfId="37" priority="18">
      <formula>WEEKDAY($B59)=1</formula>
    </cfRule>
  </conditionalFormatting>
  <conditionalFormatting sqref="C59:C66">
    <cfRule type="expression" dxfId="36" priority="17">
      <formula>AND(COUNTIF(Fer,B59)=0,C59&lt;&gt;"")</formula>
    </cfRule>
  </conditionalFormatting>
  <conditionalFormatting sqref="B59:C66">
    <cfRule type="expression" dxfId="35" priority="16">
      <formula>COUNTIF(Fer,$B59)</formula>
    </cfRule>
  </conditionalFormatting>
  <conditionalFormatting sqref="B66:K66 B59:C65 H59:K65">
    <cfRule type="expression" dxfId="34" priority="15">
      <formula>NOT(MOD(ROW(),2))</formula>
    </cfRule>
  </conditionalFormatting>
  <conditionalFormatting sqref="P59:P66">
    <cfRule type="expression" dxfId="33" priority="14">
      <formula>WEEKDAY($B59)=1</formula>
    </cfRule>
  </conditionalFormatting>
  <conditionalFormatting sqref="D59:G65">
    <cfRule type="expression" dxfId="32" priority="10">
      <formula>$P59="CONGE"</formula>
    </cfRule>
  </conditionalFormatting>
  <conditionalFormatting sqref="D59:G65">
    <cfRule type="expression" dxfId="31" priority="12">
      <formula>WEEKDAY($B59)=1</formula>
    </cfRule>
  </conditionalFormatting>
  <conditionalFormatting sqref="D59:G65">
    <cfRule type="expression" dxfId="30" priority="11">
      <formula>NOT(MOD(ROW(),2))</formula>
    </cfRule>
  </conditionalFormatting>
  <pageMargins left="0.78740157499999996" right="0.78740157499999996" top="0.984251969" bottom="0.984251969" header="0.4921259845" footer="0.4921259845"/>
  <pageSetup paperSize="9" scale="28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21"/>
  <sheetViews>
    <sheetView topLeftCell="C1" workbookViewId="0">
      <selection activeCell="S10" sqref="S10"/>
    </sheetView>
  </sheetViews>
  <sheetFormatPr baseColWidth="10" defaultRowHeight="15" x14ac:dyDescent="0.25"/>
  <cols>
    <col min="1" max="1" width="21.42578125" customWidth="1"/>
    <col min="3" max="6" width="11.5703125" style="139" customWidth="1"/>
    <col min="7" max="7" width="13" style="135" customWidth="1"/>
    <col min="8" max="8" width="10.42578125" style="139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</cols>
  <sheetData>
    <row r="1" spans="1:13" ht="28.5" x14ac:dyDescent="0.25">
      <c r="A1" s="116"/>
      <c r="B1" s="259" t="s">
        <v>39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</row>
    <row r="2" spans="1:13" x14ac:dyDescent="0.25">
      <c r="A2" s="255" t="s">
        <v>40</v>
      </c>
      <c r="B2" s="255" t="s">
        <v>41</v>
      </c>
      <c r="C2" s="257" t="s">
        <v>42</v>
      </c>
      <c r="D2" s="257" t="s">
        <v>43</v>
      </c>
      <c r="E2" s="257" t="s">
        <v>44</v>
      </c>
      <c r="F2" s="257" t="s">
        <v>38</v>
      </c>
      <c r="G2" s="260" t="s">
        <v>45</v>
      </c>
      <c r="H2" s="257" t="s">
        <v>46</v>
      </c>
      <c r="I2" s="255" t="s">
        <v>47</v>
      </c>
      <c r="J2" s="255" t="s">
        <v>48</v>
      </c>
      <c r="K2" s="255" t="s">
        <v>49</v>
      </c>
      <c r="L2" s="255" t="s">
        <v>50</v>
      </c>
      <c r="M2" s="255" t="s">
        <v>53</v>
      </c>
    </row>
    <row r="3" spans="1:13" x14ac:dyDescent="0.25">
      <c r="A3" s="256"/>
      <c r="B3" s="256"/>
      <c r="C3" s="258"/>
      <c r="D3" s="258"/>
      <c r="E3" s="258"/>
      <c r="F3" s="258"/>
      <c r="G3" s="261"/>
      <c r="H3" s="258"/>
      <c r="I3" s="256"/>
      <c r="J3" s="256"/>
      <c r="K3" s="256"/>
      <c r="L3" s="256"/>
      <c r="M3" s="256"/>
    </row>
    <row r="4" spans="1:13" ht="25.5" customHeight="1" x14ac:dyDescent="0.25">
      <c r="A4" s="121" t="s">
        <v>62</v>
      </c>
      <c r="B4" s="118"/>
      <c r="C4" s="214">
        <v>10.166666666666673</v>
      </c>
      <c r="D4" s="214">
        <v>0</v>
      </c>
      <c r="E4" s="214">
        <v>0</v>
      </c>
      <c r="F4" s="214">
        <v>0</v>
      </c>
      <c r="G4" s="134"/>
      <c r="H4" s="125">
        <v>0</v>
      </c>
      <c r="I4" s="118"/>
      <c r="J4" s="118"/>
      <c r="K4" s="123"/>
      <c r="L4" s="126"/>
      <c r="M4" s="126"/>
    </row>
    <row r="5" spans="1:13" ht="25.5" customHeight="1" x14ac:dyDescent="0.25">
      <c r="A5" s="121" t="s">
        <v>63</v>
      </c>
      <c r="B5" s="118"/>
      <c r="C5" s="214">
        <v>0.58333333333334458</v>
      </c>
      <c r="D5" s="214">
        <v>0</v>
      </c>
      <c r="E5" s="214">
        <v>0</v>
      </c>
      <c r="F5" s="214">
        <v>0</v>
      </c>
      <c r="G5" s="134">
        <v>22</v>
      </c>
      <c r="H5" s="125">
        <v>40</v>
      </c>
      <c r="I5" s="133"/>
      <c r="J5" s="118"/>
      <c r="K5" s="117"/>
      <c r="L5" s="118"/>
      <c r="M5" s="118"/>
    </row>
    <row r="6" spans="1:13" ht="25.5" customHeight="1" x14ac:dyDescent="0.25">
      <c r="A6" s="121" t="s">
        <v>64</v>
      </c>
      <c r="B6" s="118"/>
      <c r="C6" s="214">
        <v>9.9166666666666767</v>
      </c>
      <c r="D6" s="214">
        <v>10.416666666666648</v>
      </c>
      <c r="E6" s="214">
        <v>8.3333333333330373E-2</v>
      </c>
      <c r="F6" s="214">
        <v>7.9999999999999964</v>
      </c>
      <c r="G6" s="134" t="s">
        <v>54</v>
      </c>
      <c r="H6" s="125">
        <v>80</v>
      </c>
      <c r="I6" s="118"/>
      <c r="J6" s="118"/>
      <c r="K6" s="117"/>
      <c r="L6" s="118"/>
      <c r="M6" s="118"/>
    </row>
    <row r="7" spans="1:13" ht="25.5" customHeight="1" x14ac:dyDescent="0.25">
      <c r="A7" s="121" t="s">
        <v>65</v>
      </c>
      <c r="B7" s="118"/>
      <c r="C7" s="214">
        <v>7.0833333333333481</v>
      </c>
      <c r="D7" s="214">
        <v>0</v>
      </c>
      <c r="E7" s="214">
        <v>0</v>
      </c>
      <c r="F7" s="214">
        <v>0</v>
      </c>
      <c r="G7" s="134"/>
      <c r="H7" s="125">
        <v>0</v>
      </c>
      <c r="I7" s="118"/>
      <c r="J7" s="118"/>
      <c r="K7" s="118"/>
      <c r="L7" s="117"/>
      <c r="M7" s="117"/>
    </row>
    <row r="8" spans="1:13" ht="25.5" customHeight="1" x14ac:dyDescent="0.25">
      <c r="A8" s="121"/>
      <c r="B8" s="118"/>
      <c r="C8" s="214"/>
      <c r="D8" s="214"/>
      <c r="E8" s="214"/>
      <c r="F8" s="214"/>
      <c r="G8" s="134"/>
      <c r="H8" s="125"/>
      <c r="I8" s="118"/>
      <c r="J8" s="118"/>
      <c r="K8" s="118"/>
      <c r="L8" s="118"/>
      <c r="M8" s="118"/>
    </row>
    <row r="9" spans="1:13" ht="25.5" customHeight="1" x14ac:dyDescent="0.25">
      <c r="A9" s="121"/>
      <c r="B9" s="118"/>
      <c r="C9" s="214"/>
      <c r="D9" s="214"/>
      <c r="E9" s="214"/>
      <c r="F9" s="214"/>
      <c r="G9" s="134"/>
      <c r="H9" s="125"/>
      <c r="I9" s="118"/>
      <c r="J9" s="118"/>
      <c r="K9" s="118"/>
      <c r="L9" s="118"/>
      <c r="M9" s="118"/>
    </row>
    <row r="10" spans="1:13" ht="25.5" customHeight="1" x14ac:dyDescent="0.25">
      <c r="A10" s="121"/>
      <c r="B10" s="118"/>
      <c r="C10" s="214"/>
      <c r="D10" s="214"/>
      <c r="E10" s="215"/>
      <c r="F10" s="214"/>
      <c r="G10" s="134"/>
      <c r="H10" s="125"/>
      <c r="I10" s="118"/>
      <c r="J10" s="118"/>
      <c r="K10" s="118"/>
      <c r="L10" s="124"/>
      <c r="M10" s="124"/>
    </row>
    <row r="11" spans="1:13" ht="25.5" customHeight="1" x14ac:dyDescent="0.25">
      <c r="A11" s="121"/>
      <c r="B11" s="118"/>
      <c r="C11" s="214"/>
      <c r="D11" s="214"/>
      <c r="E11" s="214"/>
      <c r="F11" s="214"/>
      <c r="G11" s="134"/>
      <c r="H11" s="125"/>
      <c r="I11" s="118"/>
      <c r="J11" s="118"/>
      <c r="K11" s="118"/>
      <c r="L11" s="118"/>
      <c r="M11" s="118"/>
    </row>
    <row r="12" spans="1:13" ht="25.5" customHeight="1" x14ac:dyDescent="0.25">
      <c r="A12" s="121"/>
      <c r="B12" s="118"/>
      <c r="C12" s="214"/>
      <c r="D12" s="214"/>
      <c r="E12" s="214"/>
      <c r="F12" s="214"/>
      <c r="G12" s="134"/>
      <c r="H12" s="125"/>
      <c r="I12" s="118"/>
      <c r="J12" s="118"/>
      <c r="K12" s="118"/>
      <c r="L12" s="118"/>
      <c r="M12" s="118"/>
    </row>
    <row r="13" spans="1:13" ht="25.5" customHeight="1" x14ac:dyDescent="0.25">
      <c r="A13" s="122"/>
      <c r="B13" s="118"/>
      <c r="C13" s="214"/>
      <c r="D13" s="214"/>
      <c r="E13" s="214"/>
      <c r="F13" s="214"/>
      <c r="G13" s="134"/>
      <c r="H13" s="125"/>
      <c r="I13" s="118"/>
      <c r="J13" s="118"/>
      <c r="K13" s="118"/>
      <c r="L13" s="118"/>
      <c r="M13" s="118"/>
    </row>
    <row r="14" spans="1:13" ht="25.5" customHeight="1" x14ac:dyDescent="0.25">
      <c r="A14" s="122"/>
      <c r="B14" s="118"/>
      <c r="C14" s="214"/>
      <c r="D14" s="214"/>
      <c r="E14" s="214"/>
      <c r="F14" s="214"/>
      <c r="G14" s="134"/>
      <c r="H14" s="125"/>
      <c r="I14" s="118"/>
      <c r="J14" s="118"/>
      <c r="K14" s="118"/>
      <c r="L14" s="118"/>
      <c r="M14" s="118"/>
    </row>
    <row r="15" spans="1:13" ht="25.5" customHeight="1" x14ac:dyDescent="0.25">
      <c r="A15" s="122"/>
      <c r="B15" s="118"/>
      <c r="C15" s="214"/>
      <c r="D15" s="214"/>
      <c r="E15" s="214"/>
      <c r="F15" s="214"/>
      <c r="G15" s="134"/>
      <c r="H15" s="125"/>
      <c r="I15" s="118"/>
      <c r="J15" s="118"/>
      <c r="K15" s="118"/>
      <c r="L15" s="118"/>
      <c r="M15" s="118"/>
    </row>
    <row r="16" spans="1:13" ht="25.5" customHeight="1" x14ac:dyDescent="0.25">
      <c r="A16" s="136"/>
      <c r="B16" s="118"/>
      <c r="C16" s="125"/>
      <c r="D16" s="125"/>
      <c r="E16" s="125"/>
      <c r="F16" s="125"/>
      <c r="G16" s="134"/>
      <c r="H16" s="125"/>
      <c r="I16" s="118"/>
      <c r="J16" s="118"/>
      <c r="K16" s="118"/>
      <c r="L16" s="118"/>
      <c r="M16" s="118"/>
    </row>
    <row r="17" spans="1:13" ht="25.5" customHeight="1" x14ac:dyDescent="0.25">
      <c r="A17" s="136"/>
      <c r="B17" s="216"/>
      <c r="C17" s="125"/>
      <c r="D17" s="125"/>
      <c r="E17" s="125"/>
      <c r="F17" s="125"/>
      <c r="G17" s="134"/>
      <c r="H17" s="125"/>
      <c r="I17" s="118"/>
      <c r="J17" s="118"/>
      <c r="K17" s="118"/>
      <c r="L17" s="118"/>
      <c r="M17" s="118"/>
    </row>
    <row r="18" spans="1:13" ht="25.5" customHeight="1" x14ac:dyDescent="0.25">
      <c r="A18" s="136"/>
      <c r="B18" s="118"/>
      <c r="C18" s="125"/>
      <c r="D18" s="125"/>
      <c r="E18" s="125"/>
      <c r="F18" s="125"/>
      <c r="G18" s="134"/>
      <c r="H18" s="125"/>
      <c r="I18" s="118"/>
      <c r="J18" s="118"/>
      <c r="K18" s="118"/>
      <c r="L18" s="118"/>
      <c r="M18" s="140"/>
    </row>
    <row r="19" spans="1:13" ht="25.5" customHeight="1" x14ac:dyDescent="0.25">
      <c r="A19" s="120"/>
      <c r="B19" s="119"/>
      <c r="C19" s="125"/>
      <c r="D19" s="125"/>
      <c r="E19" s="125"/>
      <c r="F19" s="125"/>
      <c r="G19" s="134"/>
      <c r="H19" s="125"/>
      <c r="I19" s="118"/>
      <c r="J19" s="118"/>
      <c r="K19" s="118"/>
      <c r="L19" s="118"/>
      <c r="M19" s="141"/>
    </row>
    <row r="20" spans="1:13" ht="25.5" customHeight="1" x14ac:dyDescent="0.25">
      <c r="A20" s="120"/>
      <c r="B20" s="118"/>
      <c r="C20" s="125"/>
      <c r="D20" s="125"/>
      <c r="E20" s="125"/>
      <c r="F20" s="125"/>
      <c r="G20" s="134"/>
      <c r="H20" s="125"/>
      <c r="I20" s="118"/>
      <c r="J20" s="118"/>
      <c r="K20" s="118"/>
      <c r="L20" s="118"/>
      <c r="M20" s="118"/>
    </row>
    <row r="21" spans="1:13" ht="25.5" customHeight="1" x14ac:dyDescent="0.25">
      <c r="A21" s="120"/>
      <c r="B21" s="118"/>
      <c r="C21" s="125"/>
      <c r="D21" s="125"/>
      <c r="E21" s="125"/>
      <c r="F21" s="125"/>
      <c r="G21" s="134"/>
      <c r="H21" s="125"/>
      <c r="I21" s="118"/>
      <c r="J21" s="118"/>
      <c r="K21" s="118"/>
      <c r="L21" s="118"/>
      <c r="M21" s="118"/>
    </row>
  </sheetData>
  <mergeCells count="14">
    <mergeCell ref="M2:M3"/>
    <mergeCell ref="J2:J3"/>
    <mergeCell ref="K2:K3"/>
    <mergeCell ref="L2:L3"/>
    <mergeCell ref="B1:L1"/>
    <mergeCell ref="F2:F3"/>
    <mergeCell ref="G2:G3"/>
    <mergeCell ref="H2:H3"/>
    <mergeCell ref="I2:I3"/>
    <mergeCell ref="A2:A3"/>
    <mergeCell ref="B2:B3"/>
    <mergeCell ref="C2:C3"/>
    <mergeCell ref="D2:D3"/>
    <mergeCell ref="E2:E3"/>
  </mergeCells>
  <conditionalFormatting sqref="B4:L4 B20:L21 B19:J19 B6:L18 B5:H5 J5:L5">
    <cfRule type="containsBlanks" dxfId="20" priority="10">
      <formula>LEN(TRIM(B4))=0</formula>
    </cfRule>
    <cfRule type="cellIs" dxfId="19" priority="11" operator="greaterThan">
      <formula>0</formula>
    </cfRule>
  </conditionalFormatting>
  <conditionalFormatting sqref="M4:M18 M20:M21">
    <cfRule type="containsBlanks" dxfId="18" priority="8">
      <formula>LEN(TRIM(M4))=0</formula>
    </cfRule>
    <cfRule type="cellIs" dxfId="17" priority="9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41" r:id="rId4" name="Bt4">
          <controlPr defaultSize="0" autoLine="0" r:id="rId5">
            <anchor moveWithCells="1">
              <from>
                <xdr:col>13</xdr:col>
                <xdr:colOff>676275</xdr:colOff>
                <xdr:row>6</xdr:row>
                <xdr:rowOff>238125</xdr:rowOff>
              </from>
              <to>
                <xdr:col>17</xdr:col>
                <xdr:colOff>361950</xdr:colOff>
                <xdr:row>7</xdr:row>
                <xdr:rowOff>228600</xdr:rowOff>
              </to>
            </anchor>
          </controlPr>
        </control>
      </mc:Choice>
      <mc:Fallback>
        <control shapeId="18441" r:id="rId4" name="Bt4"/>
      </mc:Fallback>
    </mc:AlternateContent>
    <mc:AlternateContent xmlns:mc="http://schemas.openxmlformats.org/markup-compatibility/2006">
      <mc:Choice Requires="x14">
        <control shapeId="18439" r:id="rId6" name="Bt3">
          <controlPr defaultSize="0" autoLine="0" r:id="rId7">
            <anchor moveWithCells="1">
              <from>
                <xdr:col>13</xdr:col>
                <xdr:colOff>666750</xdr:colOff>
                <xdr:row>5</xdr:row>
                <xdr:rowOff>9525</xdr:rowOff>
              </from>
              <to>
                <xdr:col>17</xdr:col>
                <xdr:colOff>352425</xdr:colOff>
                <xdr:row>6</xdr:row>
                <xdr:rowOff>0</xdr:rowOff>
              </to>
            </anchor>
          </controlPr>
        </control>
      </mc:Choice>
      <mc:Fallback>
        <control shapeId="18439" r:id="rId6" name="Bt3"/>
      </mc:Fallback>
    </mc:AlternateContent>
    <mc:AlternateContent xmlns:mc="http://schemas.openxmlformats.org/markup-compatibility/2006">
      <mc:Choice Requires="x14">
        <control shapeId="18438" r:id="rId8" name="Bt2">
          <controlPr defaultSize="0" autoLine="0" r:id="rId9">
            <anchor moveWithCells="1">
              <from>
                <xdr:col>13</xdr:col>
                <xdr:colOff>666750</xdr:colOff>
                <xdr:row>3</xdr:row>
                <xdr:rowOff>104775</xdr:rowOff>
              </from>
              <to>
                <xdr:col>17</xdr:col>
                <xdr:colOff>352425</xdr:colOff>
                <xdr:row>4</xdr:row>
                <xdr:rowOff>95250</xdr:rowOff>
              </to>
            </anchor>
          </controlPr>
        </control>
      </mc:Choice>
      <mc:Fallback>
        <control shapeId="18438" r:id="rId8" name="Bt2"/>
      </mc:Fallback>
    </mc:AlternateContent>
    <mc:AlternateContent xmlns:mc="http://schemas.openxmlformats.org/markup-compatibility/2006">
      <mc:Choice Requires="x14">
        <control shapeId="18437" r:id="rId10" name="Bt1">
          <controlPr defaultSize="0" autoLine="0" r:id="rId11">
            <anchor moveWithCells="1">
              <from>
                <xdr:col>13</xdr:col>
                <xdr:colOff>638175</xdr:colOff>
                <xdr:row>0</xdr:row>
                <xdr:rowOff>295275</xdr:rowOff>
              </from>
              <to>
                <xdr:col>17</xdr:col>
                <xdr:colOff>323850</xdr:colOff>
                <xdr:row>2</xdr:row>
                <xdr:rowOff>57150</xdr:rowOff>
              </to>
            </anchor>
          </controlPr>
        </control>
      </mc:Choice>
      <mc:Fallback>
        <control shapeId="18437" r:id="rId10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6"/>
  <sheetViews>
    <sheetView workbookViewId="0">
      <selection activeCell="H32" sqref="H32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2" x14ac:dyDescent="0.25">
      <c r="A1" s="1"/>
      <c r="B1" s="2">
        <f ca="1">YEAR(TODAY())</f>
        <v>2019</v>
      </c>
    </row>
    <row r="2" spans="1:2" x14ac:dyDescent="0.25">
      <c r="A2" s="4" t="s">
        <v>14</v>
      </c>
      <c r="B2" s="5">
        <f ca="1">DATE(B1,1,1)</f>
        <v>43466</v>
      </c>
    </row>
    <row r="3" spans="1:2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2" x14ac:dyDescent="0.25">
      <c r="A4" s="4" t="s">
        <v>16</v>
      </c>
      <c r="B4" s="5">
        <f ca="1">B3+1</f>
        <v>43577</v>
      </c>
    </row>
    <row r="5" spans="1:2" x14ac:dyDescent="0.25">
      <c r="A5" s="4" t="s">
        <v>17</v>
      </c>
      <c r="B5" s="5">
        <f ca="1">DATE(B1,5,1)</f>
        <v>43586</v>
      </c>
    </row>
    <row r="6" spans="1:2" x14ac:dyDescent="0.25">
      <c r="A6" s="4" t="s">
        <v>18</v>
      </c>
      <c r="B6" s="5">
        <f ca="1">DATE(B1,5,8)</f>
        <v>43593</v>
      </c>
    </row>
    <row r="7" spans="1:2" x14ac:dyDescent="0.25">
      <c r="A7" s="4" t="s">
        <v>19</v>
      </c>
      <c r="B7" s="5">
        <f ca="1">IF(B5=B4+38,,B4+38)</f>
        <v>43615</v>
      </c>
    </row>
    <row r="8" spans="1:2" x14ac:dyDescent="0.25">
      <c r="A8" s="4" t="s">
        <v>20</v>
      </c>
      <c r="B8" s="5">
        <f ca="1">B3+49</f>
        <v>43625</v>
      </c>
    </row>
    <row r="9" spans="1:2" x14ac:dyDescent="0.25">
      <c r="A9" s="4" t="s">
        <v>21</v>
      </c>
      <c r="B9" s="5">
        <f ca="1">B8+1</f>
        <v>43626</v>
      </c>
    </row>
    <row r="10" spans="1:2" x14ac:dyDescent="0.25">
      <c r="A10" s="4" t="s">
        <v>22</v>
      </c>
      <c r="B10" s="5">
        <f ca="1">DATE(B1,7,14)</f>
        <v>43660</v>
      </c>
    </row>
    <row r="11" spans="1:2" x14ac:dyDescent="0.25">
      <c r="A11" s="4" t="s">
        <v>23</v>
      </c>
      <c r="B11" s="5">
        <f ca="1">DATE(B1,8,15)</f>
        <v>43692</v>
      </c>
    </row>
    <row r="12" spans="1:2" x14ac:dyDescent="0.25">
      <c r="A12" s="4" t="s">
        <v>24</v>
      </c>
      <c r="B12" s="5">
        <f ca="1">DATE(B1,11,1)</f>
        <v>43770</v>
      </c>
    </row>
    <row r="13" spans="1:2" x14ac:dyDescent="0.25">
      <c r="A13" s="4" t="s">
        <v>25</v>
      </c>
      <c r="B13" s="5">
        <f ca="1">DATE(B1,11,11)</f>
        <v>43780</v>
      </c>
    </row>
    <row r="14" spans="1:2" x14ac:dyDescent="0.25">
      <c r="A14" s="4" t="s">
        <v>26</v>
      </c>
      <c r="B14" s="6">
        <f ca="1">DATE(B1,12,25)</f>
        <v>43824</v>
      </c>
    </row>
    <row r="15" spans="1:2" x14ac:dyDescent="0.25">
      <c r="A15" s="4" t="s">
        <v>27</v>
      </c>
      <c r="B15" s="7"/>
    </row>
    <row r="16" spans="1:2" x14ac:dyDescent="0.25">
      <c r="A16" s="4" t="s">
        <v>28</v>
      </c>
      <c r="B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33</vt:i4>
      </vt:variant>
    </vt:vector>
  </HeadingPairs>
  <TitlesOfParts>
    <vt:vector size="39" baseType="lpstr">
      <vt:lpstr>DANIEL</vt:lpstr>
      <vt:lpstr>AYMERIC</vt:lpstr>
      <vt:lpstr>BRICE</vt:lpstr>
      <vt:lpstr>THIERRY</vt:lpstr>
      <vt:lpstr>VARIABLES</vt:lpstr>
      <vt:lpstr>Fériés</vt:lpstr>
      <vt:lpstr>AYMERIC!Fer</vt:lpstr>
      <vt:lpstr>BRICE!Fer</vt:lpstr>
      <vt:lpstr>DANIEL!Fer</vt:lpstr>
      <vt:lpstr>MODELE!Fer</vt:lpstr>
      <vt:lpstr>THIERRY!Fer</vt:lpstr>
      <vt:lpstr>AYMERIC!HF</vt:lpstr>
      <vt:lpstr>BRICE!HF</vt:lpstr>
      <vt:lpstr>DANIEL!HF</vt:lpstr>
      <vt:lpstr>THIERRY!HF</vt:lpstr>
      <vt:lpstr>HF</vt:lpstr>
      <vt:lpstr>AYMERIC!HJ</vt:lpstr>
      <vt:lpstr>BRICE!HJ</vt:lpstr>
      <vt:lpstr>DANIEL!HJ</vt:lpstr>
      <vt:lpstr>MODELE!HJ</vt:lpstr>
      <vt:lpstr>THIERRY!HJ</vt:lpstr>
      <vt:lpstr>AYMERIC!HN</vt:lpstr>
      <vt:lpstr>BRICE!HN</vt:lpstr>
      <vt:lpstr>DANIEL!HN</vt:lpstr>
      <vt:lpstr>MODELE!HN</vt:lpstr>
      <vt:lpstr>THIERRY!HN</vt:lpstr>
      <vt:lpstr>AYMERIC!HS_1</vt:lpstr>
      <vt:lpstr>BRICE!HS_1</vt:lpstr>
      <vt:lpstr>DANIEL!HS_1</vt:lpstr>
      <vt:lpstr>MODELE!HS_1</vt:lpstr>
      <vt:lpstr>THIERRY!HS_1</vt:lpstr>
      <vt:lpstr>AYMERIC!HS_2</vt:lpstr>
      <vt:lpstr>BRICE!HS_2</vt:lpstr>
      <vt:lpstr>DANIEL!HS_2</vt:lpstr>
      <vt:lpstr>MODELE!HS_2</vt:lpstr>
      <vt:lpstr>THIERRY!HS_2</vt:lpstr>
      <vt:lpstr>AYMERIC!Zone_d_impression</vt:lpstr>
      <vt:lpstr>DANIEL!Zone_d_impression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Pascal Richard</cp:lastModifiedBy>
  <cp:lastPrinted>2019-06-28T15:01:28Z</cp:lastPrinted>
  <dcterms:created xsi:type="dcterms:W3CDTF">2019-05-22T07:35:51Z</dcterms:created>
  <dcterms:modified xsi:type="dcterms:W3CDTF">2019-06-28T16:13:28Z</dcterms:modified>
</cp:coreProperties>
</file>