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9040" windowHeight="15840" activeTab="1"/>
  </bookViews>
  <sheets>
    <sheet name="MODELE" sheetId="2" r:id="rId1"/>
    <sheet name="VARIABLES" sheetId="13" r:id="rId2"/>
    <sheet name="Fériés" sheetId="3" r:id="rId3"/>
  </sheets>
  <definedNames>
    <definedName name="Fer" localSheetId="0">Fériés!$B$2:$B$16</definedName>
    <definedName name="HF">MODELE!$R$7</definedName>
    <definedName name="HJ" localSheetId="0">MODELE!$R$3</definedName>
    <definedName name="HN" localSheetId="0">MODELE!$R$4</definedName>
    <definedName name="HS_1" localSheetId="0">MODELE!$R$5</definedName>
    <definedName name="HS_2" localSheetId="0">MODELE!$R$6</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37" i="2" l="1"/>
  <c r="P36" i="2"/>
  <c r="P23" i="2"/>
  <c r="P16" i="2"/>
  <c r="P22" i="2"/>
  <c r="P15" i="2"/>
  <c r="A3" i="2" l="1"/>
  <c r="B3" i="2" l="1"/>
  <c r="J3" i="2"/>
  <c r="H3" i="2"/>
  <c r="L3" i="2" l="1"/>
  <c r="B1" i="3"/>
  <c r="B14" i="3" s="1"/>
  <c r="J37" i="2"/>
  <c r="J36" i="2"/>
  <c r="H36" i="2"/>
  <c r="J35" i="2"/>
  <c r="H35" i="2"/>
  <c r="J34" i="2"/>
  <c r="H34" i="2"/>
  <c r="J33" i="2"/>
  <c r="H33" i="2"/>
  <c r="J32" i="2"/>
  <c r="H32" i="2"/>
  <c r="J31" i="2"/>
  <c r="H31" i="2"/>
  <c r="J30" i="2"/>
  <c r="H30" i="2"/>
  <c r="P30" i="2" s="1"/>
  <c r="J29" i="2"/>
  <c r="H29" i="2"/>
  <c r="P29" i="2" s="1"/>
  <c r="J28" i="2"/>
  <c r="H28" i="2"/>
  <c r="J27" i="2"/>
  <c r="H27" i="2"/>
  <c r="J26" i="2"/>
  <c r="H26" i="2"/>
  <c r="J25" i="2"/>
  <c r="H25" i="2"/>
  <c r="J24" i="2"/>
  <c r="H24" i="2"/>
  <c r="J23" i="2"/>
  <c r="H23" i="2"/>
  <c r="J22" i="2"/>
  <c r="H22" i="2"/>
  <c r="J21" i="2"/>
  <c r="H21" i="2"/>
  <c r="J20" i="2"/>
  <c r="H20" i="2"/>
  <c r="J19" i="2"/>
  <c r="H19" i="2"/>
  <c r="J18" i="2"/>
  <c r="H18" i="2"/>
  <c r="J17" i="2"/>
  <c r="H17" i="2"/>
  <c r="J16" i="2"/>
  <c r="H16" i="2"/>
  <c r="J15" i="2"/>
  <c r="H15" i="2"/>
  <c r="J14" i="2"/>
  <c r="H14" i="2"/>
  <c r="J13" i="2"/>
  <c r="H13" i="2"/>
  <c r="J12" i="2"/>
  <c r="H12" i="2"/>
  <c r="J11" i="2"/>
  <c r="H11" i="2"/>
  <c r="J10" i="2"/>
  <c r="H10" i="2"/>
  <c r="J9" i="2"/>
  <c r="H9" i="2"/>
  <c r="P9" i="2" s="1"/>
  <c r="J8" i="2"/>
  <c r="H8" i="2"/>
  <c r="P8" i="2" s="1"/>
  <c r="J7" i="2"/>
  <c r="H7" i="2"/>
  <c r="R6" i="2"/>
  <c r="J6" i="2"/>
  <c r="H6" i="2"/>
  <c r="R5" i="2"/>
  <c r="J5" i="2"/>
  <c r="H5" i="2"/>
  <c r="J4" i="2"/>
  <c r="H4" i="2"/>
  <c r="I3" i="2"/>
  <c r="B4" i="2"/>
  <c r="B5" i="2" s="1"/>
  <c r="J2" i="2"/>
  <c r="I2" i="2"/>
  <c r="I21" i="2" l="1"/>
  <c r="I23" i="2"/>
  <c r="I16" i="2"/>
  <c r="I14" i="2"/>
  <c r="I18" i="2"/>
  <c r="I20" i="2"/>
  <c r="I24" i="2"/>
  <c r="I32" i="2"/>
  <c r="I15" i="2"/>
  <c r="I4" i="2"/>
  <c r="I7" i="2"/>
  <c r="I22" i="2"/>
  <c r="I26" i="2"/>
  <c r="I28" i="2"/>
  <c r="I30" i="2"/>
  <c r="I34" i="2"/>
  <c r="I36" i="2"/>
  <c r="I10" i="2"/>
  <c r="I12" i="2"/>
  <c r="I29" i="2"/>
  <c r="I31" i="2"/>
  <c r="I8" i="2"/>
  <c r="J38" i="2"/>
  <c r="K1" i="2" s="1"/>
  <c r="D3" i="13" s="1"/>
  <c r="M3" i="2"/>
  <c r="N3" i="2" s="1"/>
  <c r="O3" i="2" s="1"/>
  <c r="I6" i="2"/>
  <c r="I17" i="2"/>
  <c r="I25" i="2"/>
  <c r="I33" i="2"/>
  <c r="I35" i="2"/>
  <c r="I5" i="2"/>
  <c r="I11" i="2"/>
  <c r="I19" i="2"/>
  <c r="I27" i="2"/>
  <c r="I37" i="2"/>
  <c r="B11" i="3"/>
  <c r="B3" i="3"/>
  <c r="B8" i="3" s="1"/>
  <c r="B9" i="3" s="1"/>
  <c r="I9" i="2"/>
  <c r="I13" i="2"/>
  <c r="B6" i="2"/>
  <c r="L5" i="2"/>
  <c r="B12" i="3"/>
  <c r="H38" i="2"/>
  <c r="H40" i="2" s="1"/>
  <c r="B5" i="3"/>
  <c r="B13" i="3"/>
  <c r="L4" i="2"/>
  <c r="M4" i="2" s="1"/>
  <c r="B2" i="3"/>
  <c r="B6" i="3"/>
  <c r="B10" i="3"/>
  <c r="I38" i="2" l="1"/>
  <c r="I40" i="2" s="1"/>
  <c r="B4" i="3"/>
  <c r="N4" i="2"/>
  <c r="O4" i="2" s="1"/>
  <c r="M5" i="2"/>
  <c r="N5" i="2" s="1"/>
  <c r="O5" i="2" s="1"/>
  <c r="B7" i="2"/>
  <c r="L6" i="2"/>
  <c r="M6" i="2" s="1"/>
  <c r="B7" i="3" l="1"/>
  <c r="L7" i="2"/>
  <c r="M7" i="2" s="1"/>
  <c r="B8" i="2"/>
  <c r="N6" i="2"/>
  <c r="O6" i="2" s="1"/>
  <c r="K6" i="2" l="1"/>
  <c r="K4" i="2"/>
  <c r="K7" i="2"/>
  <c r="K3" i="2"/>
  <c r="K5" i="2"/>
  <c r="B9" i="2"/>
  <c r="L8" i="2"/>
  <c r="M8" i="2" s="1"/>
  <c r="K8" i="2"/>
  <c r="N7" i="2"/>
  <c r="N8" i="2" l="1"/>
  <c r="O8" i="2" s="1"/>
  <c r="O7" i="2"/>
  <c r="B10" i="2"/>
  <c r="L9" i="2"/>
  <c r="M9" i="2" s="1"/>
  <c r="K9" i="2"/>
  <c r="N9" i="2" l="1"/>
  <c r="O9" i="2" s="1"/>
  <c r="B11" i="2"/>
  <c r="L10" i="2"/>
  <c r="M10" i="2" s="1"/>
  <c r="K10" i="2"/>
  <c r="N10" i="2" l="1"/>
  <c r="O10" i="2" s="1"/>
  <c r="K11" i="2"/>
  <c r="L11" i="2"/>
  <c r="M11" i="2" s="1"/>
  <c r="N11" i="2" s="1"/>
  <c r="B12" i="2"/>
  <c r="B13" i="2" l="1"/>
  <c r="L12" i="2"/>
  <c r="K12" i="2"/>
  <c r="O11" i="2"/>
  <c r="B14" i="2" l="1"/>
  <c r="L13" i="2"/>
  <c r="K13" i="2"/>
  <c r="M12" i="2"/>
  <c r="N12" i="2" s="1"/>
  <c r="B15" i="2" l="1"/>
  <c r="L14" i="2"/>
  <c r="M14" i="2" s="1"/>
  <c r="K14" i="2"/>
  <c r="M13" i="2"/>
  <c r="O12" i="2"/>
  <c r="N13" i="2" l="1"/>
  <c r="O13" i="2" s="1"/>
  <c r="N14" i="2"/>
  <c r="O14" i="2" s="1"/>
  <c r="K15" i="2"/>
  <c r="L15" i="2"/>
  <c r="B16" i="2"/>
  <c r="B17" i="2" l="1"/>
  <c r="L16" i="2"/>
  <c r="M16" i="2" s="1"/>
  <c r="N16" i="2" s="1"/>
  <c r="K16" i="2"/>
  <c r="M15" i="2"/>
  <c r="N15" i="2" s="1"/>
  <c r="O15" i="2" s="1"/>
  <c r="O16" i="2" l="1"/>
  <c r="B18" i="2"/>
  <c r="L17" i="2"/>
  <c r="K17" i="2"/>
  <c r="B19" i="2" l="1"/>
  <c r="L18" i="2"/>
  <c r="K18" i="2"/>
  <c r="M17" i="2"/>
  <c r="N17" i="2" l="1"/>
  <c r="O17" i="2" s="1"/>
  <c r="M18" i="2"/>
  <c r="N18" i="2" s="1"/>
  <c r="K19" i="2"/>
  <c r="B20" i="2"/>
  <c r="L19" i="2"/>
  <c r="B21" i="2" l="1"/>
  <c r="L20" i="2"/>
  <c r="M20" i="2" s="1"/>
  <c r="N20" i="2" s="1"/>
  <c r="K20" i="2"/>
  <c r="M19" i="2"/>
  <c r="N19" i="2" s="1"/>
  <c r="O19" i="2" s="1"/>
  <c r="O18" i="2"/>
  <c r="O20" i="2" l="1"/>
  <c r="B22" i="2"/>
  <c r="L21" i="2"/>
  <c r="K21" i="2"/>
  <c r="M21" i="2" l="1"/>
  <c r="N21" i="2" s="1"/>
  <c r="O21" i="2" s="1"/>
  <c r="B23" i="2"/>
  <c r="L22" i="2"/>
  <c r="M22" i="2" s="1"/>
  <c r="N22" i="2" s="1"/>
  <c r="O22" i="2" s="1"/>
  <c r="K22" i="2"/>
  <c r="K23" i="2" l="1"/>
  <c r="B24" i="2"/>
  <c r="L23" i="2"/>
  <c r="K24" i="2" l="1"/>
  <c r="B25" i="2"/>
  <c r="L24" i="2"/>
  <c r="M24" i="2" s="1"/>
  <c r="M23" i="2"/>
  <c r="B26" i="2" l="1"/>
  <c r="L25" i="2"/>
  <c r="K25" i="2"/>
  <c r="N24" i="2"/>
  <c r="O24" i="2" s="1"/>
  <c r="N23" i="2"/>
  <c r="O23" i="2" s="1"/>
  <c r="B27" i="2" l="1"/>
  <c r="L26" i="2"/>
  <c r="M26" i="2" s="1"/>
  <c r="K26" i="2"/>
  <c r="M25" i="2"/>
  <c r="N25" i="2" s="1"/>
  <c r="O25" i="2" s="1"/>
  <c r="N26" i="2" l="1"/>
  <c r="O26" i="2" s="1"/>
  <c r="K27" i="2"/>
  <c r="B28" i="2"/>
  <c r="L27" i="2"/>
  <c r="M27" i="2" s="1"/>
  <c r="N27" i="2" l="1"/>
  <c r="O27" i="2" s="1"/>
  <c r="K28" i="2"/>
  <c r="B29" i="2"/>
  <c r="L28" i="2"/>
  <c r="M28" i="2" s="1"/>
  <c r="B30" i="2" l="1"/>
  <c r="L29" i="2"/>
  <c r="K29" i="2"/>
  <c r="N28" i="2"/>
  <c r="O28" i="2" s="1"/>
  <c r="M29" i="2" l="1"/>
  <c r="B31" i="2"/>
  <c r="L30" i="2"/>
  <c r="K30" i="2"/>
  <c r="M30" i="2" l="1"/>
  <c r="N30" i="2" s="1"/>
  <c r="O30" i="2" s="1"/>
  <c r="N29" i="2"/>
  <c r="O29" i="2" s="1"/>
  <c r="K31" i="2"/>
  <c r="B32" i="2"/>
  <c r="L31" i="2"/>
  <c r="M31" i="2" s="1"/>
  <c r="N31" i="2" l="1"/>
  <c r="O31" i="2" s="1"/>
  <c r="B33" i="2"/>
  <c r="L32" i="2"/>
  <c r="M32" i="2" s="1"/>
  <c r="K32" i="2"/>
  <c r="N32" i="2" l="1"/>
  <c r="O32" i="2" s="1"/>
  <c r="B34" i="2"/>
  <c r="L33" i="2"/>
  <c r="M33" i="2" s="1"/>
  <c r="N33" i="2" s="1"/>
  <c r="K33" i="2"/>
  <c r="B35" i="2" l="1"/>
  <c r="L34" i="2"/>
  <c r="M34" i="2" s="1"/>
  <c r="K34" i="2"/>
  <c r="O33" i="2"/>
  <c r="N34" i="2" l="1"/>
  <c r="O34" i="2" s="1"/>
  <c r="K35" i="2"/>
  <c r="B36" i="2"/>
  <c r="L35" i="2"/>
  <c r="K36" i="2" l="1"/>
  <c r="B37" i="2"/>
  <c r="L36" i="2"/>
  <c r="M35" i="2"/>
  <c r="N35" i="2" s="1"/>
  <c r="M36" i="2" l="1"/>
  <c r="N36" i="2" s="1"/>
  <c r="O36" i="2" s="1"/>
  <c r="L38" i="2"/>
  <c r="L40" i="2" s="1"/>
  <c r="K37" i="2"/>
  <c r="K38" i="2" s="1"/>
  <c r="O1" i="2" s="1"/>
  <c r="E3" i="13" s="1"/>
  <c r="O35" i="2"/>
  <c r="M38" i="2" l="1"/>
  <c r="N37" i="2"/>
  <c r="N38" i="2" s="1"/>
  <c r="D1" i="2" s="1"/>
  <c r="B3" i="13" s="1"/>
  <c r="O37" i="2" l="1"/>
  <c r="O38" i="2" s="1"/>
  <c r="G1" i="2" s="1"/>
  <c r="C3" i="13" s="1"/>
  <c r="M40" i="2" l="1"/>
</calcChain>
</file>

<file path=xl/comments1.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2.xml><?xml version="1.0" encoding="utf-8"?>
<comments xmlns="http://schemas.openxmlformats.org/spreadsheetml/2006/main">
  <authors>
    <author>PCSE1</author>
  </authors>
  <commentList>
    <comment ref="F3" authorId="0">
      <text>
        <r>
          <rPr>
            <b/>
            <sz val="9"/>
            <color indexed="81"/>
            <rFont val="Tahoma"/>
            <family val="2"/>
          </rPr>
          <t>Dans la feuille "BRICE" dans la colonne P, les cellules sur les lignes samedis, et dimanches affichent ASTREINTE si la cellule en H contient des heures.
____
Ici je fais apparaitre les jours de la colonne B sur la feuille brice, coorespondant a une ASTREINTE en P</t>
        </r>
      </text>
    </comment>
    <comment ref="G3" authorId="0">
      <text>
        <r>
          <rPr>
            <b/>
            <sz val="9"/>
            <color indexed="81"/>
            <rFont val="Tahoma"/>
            <family val="2"/>
          </rPr>
          <t>Ici j'essai de multiplier le nombre de valeurs en G3, par 40€</t>
        </r>
      </text>
    </comment>
  </commentList>
</comments>
</file>

<file path=xl/sharedStrings.xml><?xml version="1.0" encoding="utf-8"?>
<sst xmlns="http://schemas.openxmlformats.org/spreadsheetml/2006/main" count="51" uniqueCount="50">
  <si>
    <t>Date début de la vacation</t>
  </si>
  <si>
    <t>1 si Férié
chômé
et payé</t>
  </si>
  <si>
    <t>Total
Journée
Nuit + Jour</t>
  </si>
  <si>
    <t>Dont
H fériées + dimanche</t>
  </si>
  <si>
    <t>Total hebdo</t>
  </si>
  <si>
    <t>Dont
0 à 35</t>
  </si>
  <si>
    <t>Dont
35 à 43</t>
  </si>
  <si>
    <t>Dont
&gt;43</t>
  </si>
  <si>
    <t xml:space="preserve">Début jour : </t>
  </si>
  <si>
    <t xml:space="preserve">Début  nuit : </t>
  </si>
  <si>
    <t xml:space="preserve">HS_1 : &gt; </t>
  </si>
  <si>
    <t xml:space="preserve">HS_2 : &gt; </t>
  </si>
  <si>
    <t>TOTAL MENSUEL</t>
  </si>
  <si>
    <t>Contrôle</t>
  </si>
  <si>
    <t>Jour de l'an</t>
  </si>
  <si>
    <t>Pâques</t>
  </si>
  <si>
    <t>L. de Pâques</t>
  </si>
  <si>
    <t>Fête du Travail</t>
  </si>
  <si>
    <t>Armistice 45</t>
  </si>
  <si>
    <t>Ascension</t>
  </si>
  <si>
    <t>Pentecôte</t>
  </si>
  <si>
    <t>L. de Pentecôte</t>
  </si>
  <si>
    <t>Fête Nationale</t>
  </si>
  <si>
    <t>Assomption</t>
  </si>
  <si>
    <t>Toussaint</t>
  </si>
  <si>
    <t>Armistice 18</t>
  </si>
  <si>
    <t>Noël</t>
  </si>
  <si>
    <t>Autre1</t>
  </si>
  <si>
    <t>Autre2</t>
  </si>
  <si>
    <t>25%</t>
  </si>
  <si>
    <t>50%</t>
  </si>
  <si>
    <t>COMPTEUR:</t>
  </si>
  <si>
    <t xml:space="preserve">                 100% NUIT</t>
  </si>
  <si>
    <t xml:space="preserve">                100% D&amp;F</t>
  </si>
  <si>
    <t>DEBUT</t>
  </si>
  <si>
    <t>PAUSE</t>
  </si>
  <si>
    <t>REPRISE</t>
  </si>
  <si>
    <t>FIN</t>
  </si>
  <si>
    <t>NUIT</t>
  </si>
  <si>
    <t>DIM &amp; F</t>
  </si>
  <si>
    <t>ASTREINTE</t>
  </si>
  <si>
    <t>prime</t>
  </si>
  <si>
    <t>absence</t>
  </si>
  <si>
    <t>congé</t>
  </si>
  <si>
    <t>MODELE</t>
  </si>
  <si>
    <t>Férié</t>
  </si>
  <si>
    <t>ASTREINTES
CONGES
ABSENCES</t>
  </si>
  <si>
    <t>CONGE</t>
  </si>
  <si>
    <t>8,9,29</t>
  </si>
  <si>
    <t>4,11</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</si>
</sst>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 #,##0.00\ &quot;€&quot;_-;\-* #,##0.00\ &quot;€&quot;_-;_-* &quot;-&quot;??\ &quot;€&quot;_-;_-@_-"/>
    <numFmt numFmtId="164" formatCode="ddd\ dd\ mmm\ yyyy"/>
    <numFmt numFmtId="165" formatCode="[hh]:mm"/>
    <numFmt numFmtId="166" formatCode="[hh]:mm;;"/>
    <numFmt numFmtId="167" formatCode="[h]:mm"/>
    <numFmt numFmtId="168" formatCode="&quot;Fériés &quot;0000"/>
    <numFmt numFmtId="169" formatCode="[=0]&quot;&quot;;ddd\ dd\ mmm\ yy&quot; &quot;"/>
    <numFmt numFmtId="170" formatCode="#,##0.00\ &quot;€&quot;"/>
  </numFmts>
  <fonts count="27"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font>
    <font>
      <sz val="10"/>
      <name val="Arial"/>
      <family val="2"/>
    </font>
    <font>
      <sz val="8"/>
      <color rgb="FF0070C0"/>
      <name val="Arial"/>
      <family val="2"/>
    </font>
    <font>
      <b/>
      <sz val="12"/>
      <color rgb="FFFF0000"/>
      <name val="Arial"/>
      <family val="2"/>
    </font>
    <font>
      <sz val="12"/>
      <name val="Arial"/>
      <family val="2"/>
    </font>
    <font>
      <b/>
      <sz val="16"/>
      <color indexed="53"/>
      <name val="Calibri"/>
      <family val="2"/>
      <scheme val="minor"/>
    </font>
    <font>
      <sz val="9"/>
      <color indexed="81"/>
      <name val="Tahoma"/>
      <family val="2"/>
    </font>
    <font>
      <sz val="11"/>
      <name val="Arial"/>
      <family val="2"/>
    </font>
    <font>
      <sz val="11"/>
      <color indexed="18"/>
      <name val="Arial"/>
      <family val="2"/>
    </font>
    <font>
      <b/>
      <sz val="10"/>
      <color indexed="18"/>
      <name val="Arial"/>
      <family val="2"/>
    </font>
    <font>
      <sz val="10"/>
      <color indexed="18"/>
      <name val="Arial"/>
      <family val="2"/>
    </font>
    <font>
      <b/>
      <sz val="11"/>
      <color theme="3"/>
      <name val="Calibri"/>
      <family val="2"/>
      <scheme val="minor"/>
    </font>
    <font>
      <b/>
      <sz val="11"/>
      <color theme="1"/>
      <name val="Calibri"/>
      <family val="2"/>
      <scheme val="minor"/>
    </font>
    <font>
      <b/>
      <sz val="16"/>
      <color theme="1"/>
      <name val="Calibri"/>
      <family val="2"/>
      <scheme val="minor"/>
    </font>
    <font>
      <b/>
      <sz val="18"/>
      <color theme="1"/>
      <name val="Calibri"/>
      <family val="2"/>
      <scheme val="minor"/>
    </font>
    <font>
      <b/>
      <sz val="36"/>
      <color theme="1"/>
      <name val="Calibri"/>
      <family val="2"/>
      <scheme val="minor"/>
    </font>
    <font>
      <sz val="11"/>
      <color indexed="8"/>
      <name val="Times New Roman"/>
      <family val="2"/>
    </font>
    <font>
      <sz val="11"/>
      <color rgb="FF141414"/>
      <name val="Verdana"/>
      <family val="2"/>
    </font>
    <font>
      <b/>
      <i/>
      <sz val="12"/>
      <color rgb="FFDD0055"/>
      <name val="Arial"/>
      <family val="2"/>
    </font>
    <font>
      <sz val="10"/>
      <color theme="1"/>
      <name val="Courier New"/>
      <family val="3"/>
    </font>
    <font>
      <b/>
      <sz val="10"/>
      <color rgb="FF0000D9"/>
      <name val="Courier New"/>
      <family val="3"/>
    </font>
    <font>
      <b/>
      <sz val="9"/>
      <color indexed="81"/>
      <name val="Tahoma"/>
      <family val="2"/>
    </font>
    <font>
      <sz val="8"/>
      <name val="Calibri"/>
      <family val="2"/>
    </font>
    <font>
      <sz val="10"/>
      <color rgb="FF141414"/>
      <name val="Segoe UI"/>
      <family val="2"/>
    </font>
  </fonts>
  <fills count="11">
    <fill>
      <patternFill patternType="none"/>
    </fill>
    <fill>
      <patternFill patternType="gray125"/>
    </fill>
    <fill>
      <patternFill patternType="solid">
        <fgColor rgb="FFFFFF99"/>
        <bgColor indexed="64"/>
      </patternFill>
    </fill>
    <fill>
      <patternFill patternType="solid">
        <fgColor theme="0"/>
        <bgColor auto="1"/>
      </patternFill>
    </fill>
    <fill>
      <patternFill patternType="solid">
        <fgColor theme="0" tint="-4.9989318521683403E-2"/>
        <bgColor indexed="64"/>
      </patternFill>
    </fill>
    <fill>
      <patternFill patternType="solid">
        <fgColor theme="4" tint="0.79998168889431442"/>
        <bgColor indexed="65"/>
      </patternFill>
    </fill>
    <fill>
      <patternFill patternType="lightDown">
        <bgColor theme="4" tint="0.79995117038483843"/>
      </patternFill>
    </fill>
    <fill>
      <patternFill patternType="solid">
        <fgColor theme="4" tint="0.79998168889431442"/>
        <bgColor indexed="64"/>
      </patternFill>
    </fill>
    <fill>
      <patternFill patternType="solid">
        <fgColor theme="0"/>
        <bgColor indexed="64"/>
      </patternFill>
    </fill>
    <fill>
      <patternFill patternType="lightDown">
        <bgColor theme="0"/>
      </patternFill>
    </fill>
    <fill>
      <patternFill patternType="solid">
        <fgColor theme="9"/>
        <bgColor indexed="64"/>
      </patternFill>
    </fill>
  </fills>
  <borders count="86">
    <border>
      <left/>
      <right/>
      <top/>
      <bottom/>
      <diagonal/>
    </border>
    <border>
      <left style="medium">
        <color theme="4"/>
      </left>
      <right/>
      <top style="medium">
        <color theme="4"/>
      </top>
      <bottom style="medium">
        <color theme="4"/>
      </bottom>
      <diagonal/>
    </border>
    <border>
      <left style="medium">
        <color theme="4"/>
      </left>
      <right/>
      <top/>
      <bottom style="hair">
        <color theme="4"/>
      </bottom>
      <diagonal/>
    </border>
    <border>
      <left style="hair">
        <color theme="4"/>
      </left>
      <right style="hair">
        <color theme="4"/>
      </right>
      <top/>
      <bottom style="hair">
        <color theme="4"/>
      </bottom>
      <diagonal/>
    </border>
    <border>
      <left style="medium">
        <color theme="4"/>
      </left>
      <right/>
      <top style="hair">
        <color theme="4"/>
      </top>
      <bottom style="hair">
        <color theme="4"/>
      </bottom>
      <diagonal/>
    </border>
    <border>
      <left style="hair">
        <color theme="4"/>
      </left>
      <right style="hair">
        <color theme="4"/>
      </right>
      <top style="hair">
        <color theme="4"/>
      </top>
      <bottom style="hair">
        <color theme="4"/>
      </bottom>
      <diagonal/>
    </border>
    <border>
      <left style="hair">
        <color theme="4"/>
      </left>
      <right style="hair">
        <color theme="4"/>
      </right>
      <top style="hair">
        <color theme="4"/>
      </top>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style="thick">
        <color auto="1"/>
      </top>
      <bottom style="thick">
        <color auto="1"/>
      </bottom>
      <diagonal/>
    </border>
    <border>
      <left style="thin">
        <color indexed="18"/>
      </left>
      <right style="thin">
        <color indexed="18"/>
      </right>
      <top style="thin">
        <color indexed="18"/>
      </top>
      <bottom/>
      <diagonal/>
    </border>
    <border>
      <left style="thin">
        <color auto="1"/>
      </left>
      <right style="thin">
        <color auto="1"/>
      </right>
      <top style="thin">
        <color auto="1"/>
      </top>
      <bottom style="thin">
        <color auto="1"/>
      </bottom>
      <diagonal/>
    </border>
    <border>
      <left/>
      <right style="thick">
        <color theme="4"/>
      </right>
      <top style="thick">
        <color theme="4"/>
      </top>
      <bottom/>
      <diagonal/>
    </border>
    <border>
      <left/>
      <right style="thick">
        <color theme="4"/>
      </right>
      <top/>
      <bottom/>
      <diagonal/>
    </border>
    <border>
      <left/>
      <right style="thick">
        <color theme="4"/>
      </right>
      <top/>
      <bottom style="thick">
        <color theme="4"/>
      </bottom>
      <diagonal/>
    </border>
    <border>
      <left style="hair">
        <color theme="4"/>
      </left>
      <right style="hair">
        <color theme="4"/>
      </right>
      <top/>
      <bottom/>
      <diagonal/>
    </border>
    <border>
      <left style="hair">
        <color theme="4"/>
      </left>
      <right style="thick">
        <color theme="1"/>
      </right>
      <top/>
      <bottom style="hair">
        <color theme="4"/>
      </bottom>
      <diagonal/>
    </border>
    <border>
      <left style="hair">
        <color theme="4"/>
      </left>
      <right style="thick">
        <color theme="1"/>
      </right>
      <top style="hair">
        <color theme="4"/>
      </top>
      <bottom style="hair">
        <color theme="4"/>
      </bottom>
      <diagonal/>
    </border>
    <border>
      <left style="hair">
        <color theme="4"/>
      </left>
      <right style="thick">
        <color auto="1"/>
      </right>
      <top style="hair">
        <color theme="4"/>
      </top>
      <bottom style="hair">
        <color theme="4"/>
      </bottom>
      <diagonal/>
    </border>
    <border>
      <left style="hair">
        <color theme="4"/>
      </left>
      <right style="thick">
        <color auto="1"/>
      </right>
      <top style="hair">
        <color theme="4"/>
      </top>
      <bottom/>
      <diagonal/>
    </border>
    <border>
      <left style="hair">
        <color theme="4"/>
      </left>
      <right style="hair">
        <color theme="4"/>
      </right>
      <top style="hair">
        <color theme="4"/>
      </top>
      <bottom style="thick">
        <color auto="1"/>
      </bottom>
      <diagonal/>
    </border>
    <border>
      <left style="hair">
        <color theme="4"/>
      </left>
      <right style="thick">
        <color auto="1"/>
      </right>
      <top style="hair">
        <color theme="4"/>
      </top>
      <bottom style="thick">
        <color auto="1"/>
      </bottom>
      <diagonal/>
    </border>
    <border>
      <left/>
      <right style="hair">
        <color theme="4"/>
      </right>
      <top/>
      <bottom style="hair">
        <color theme="4"/>
      </bottom>
      <diagonal/>
    </border>
    <border>
      <left/>
      <right style="hair">
        <color theme="4"/>
      </right>
      <top style="hair">
        <color theme="4"/>
      </top>
      <bottom style="hair">
        <color theme="4"/>
      </bottom>
      <diagonal/>
    </border>
    <border>
      <left/>
      <right style="hair">
        <color theme="4"/>
      </right>
      <top style="hair">
        <color theme="4"/>
      </top>
      <bottom/>
      <diagonal/>
    </border>
    <border>
      <left/>
      <right style="hair">
        <color theme="4"/>
      </right>
      <top style="hair">
        <color theme="4"/>
      </top>
      <bottom style="thick">
        <color auto="1"/>
      </bottom>
      <diagonal/>
    </border>
    <border>
      <left style="thick">
        <color auto="1"/>
      </left>
      <right style="thick">
        <color auto="1"/>
      </right>
      <top style="hair">
        <color theme="4"/>
      </top>
      <bottom style="hair">
        <color theme="4"/>
      </bottom>
      <diagonal/>
    </border>
    <border>
      <left style="thick">
        <color auto="1"/>
      </left>
      <right style="thick">
        <color auto="1"/>
      </right>
      <top style="hair">
        <color theme="4"/>
      </top>
      <bottom/>
      <diagonal/>
    </border>
    <border>
      <left style="thick">
        <color auto="1"/>
      </left>
      <right style="thick">
        <color auto="1"/>
      </right>
      <top style="hair">
        <color theme="4"/>
      </top>
      <bottom style="thick">
        <color auto="1"/>
      </bottom>
      <diagonal/>
    </border>
    <border>
      <left/>
      <right style="hair">
        <color theme="4"/>
      </right>
      <top/>
      <bottom/>
      <diagonal/>
    </border>
    <border>
      <left/>
      <right/>
      <top style="double">
        <color theme="1"/>
      </top>
      <bottom/>
      <diagonal/>
    </border>
    <border>
      <left style="thick">
        <color auto="1"/>
      </left>
      <right style="thick">
        <color auto="1"/>
      </right>
      <top/>
      <bottom style="hair">
        <color theme="4"/>
      </bottom>
      <diagonal/>
    </border>
    <border>
      <left style="double">
        <color theme="1"/>
      </left>
      <right/>
      <top style="double">
        <color theme="1"/>
      </top>
      <bottom/>
      <diagonal/>
    </border>
    <border>
      <left/>
      <right style="double">
        <color theme="1"/>
      </right>
      <top style="double">
        <color theme="1"/>
      </top>
      <bottom/>
      <diagonal/>
    </border>
    <border>
      <left style="hair">
        <color theme="4"/>
      </left>
      <right style="hair">
        <color theme="4"/>
      </right>
      <top style="double">
        <color theme="1"/>
      </top>
      <bottom style="double">
        <color theme="1"/>
      </bottom>
      <diagonal/>
    </border>
    <border>
      <left style="hair">
        <color theme="4"/>
      </left>
      <right/>
      <top style="double">
        <color theme="1"/>
      </top>
      <bottom style="double">
        <color theme="1"/>
      </bottom>
      <diagonal/>
    </border>
    <border>
      <left style="hair">
        <color theme="4"/>
      </left>
      <right style="double">
        <color theme="1"/>
      </right>
      <top style="double">
        <color theme="1"/>
      </top>
      <bottom style="double">
        <color theme="1"/>
      </bottom>
      <diagonal/>
    </border>
    <border>
      <left style="hair">
        <color theme="4"/>
      </left>
      <right style="thick">
        <color auto="1"/>
      </right>
      <top/>
      <bottom style="hair">
        <color theme="4"/>
      </bottom>
      <diagonal/>
    </border>
    <border>
      <left style="medium">
        <color theme="4"/>
      </left>
      <right/>
      <top style="hair">
        <color theme="4"/>
      </top>
      <bottom style="thick">
        <color auto="1"/>
      </bottom>
      <diagonal/>
    </border>
    <border>
      <left style="hair">
        <color theme="4"/>
      </left>
      <right style="thick">
        <color theme="1"/>
      </right>
      <top style="hair">
        <color theme="4"/>
      </top>
      <bottom style="thick">
        <color auto="1"/>
      </bottom>
      <diagonal/>
    </border>
    <border>
      <left/>
      <right/>
      <top/>
      <bottom style="thick">
        <color auto="1"/>
      </bottom>
      <diagonal/>
    </border>
    <border>
      <left style="thick">
        <color auto="1"/>
      </left>
      <right style="thick">
        <color auto="1"/>
      </right>
      <top/>
      <bottom/>
      <diagonal/>
    </border>
    <border>
      <left style="hair">
        <color theme="4"/>
      </left>
      <right style="thick">
        <color auto="1"/>
      </right>
      <top/>
      <bottom/>
      <diagonal/>
    </border>
    <border>
      <left/>
      <right style="medium">
        <color theme="4"/>
      </right>
      <top style="medium">
        <color theme="4"/>
      </top>
      <bottom/>
      <diagonal/>
    </border>
    <border>
      <left/>
      <right style="medium">
        <color theme="4"/>
      </right>
      <top/>
      <bottom/>
      <diagonal/>
    </border>
    <border>
      <left style="double">
        <color theme="1"/>
      </left>
      <right/>
      <top style="double">
        <color theme="1"/>
      </top>
      <bottom style="double">
        <color theme="1"/>
      </bottom>
      <diagonal/>
    </border>
    <border>
      <left/>
      <right style="hair">
        <color theme="4"/>
      </right>
      <top style="double">
        <color theme="1"/>
      </top>
      <bottom style="double">
        <color theme="1"/>
      </bottom>
      <diagonal/>
    </border>
    <border>
      <left style="double">
        <color auto="1"/>
      </left>
      <right style="double">
        <color auto="1"/>
      </right>
      <top style="double">
        <color auto="1"/>
      </top>
      <bottom style="double">
        <color auto="1"/>
      </bottom>
      <diagonal/>
    </border>
    <border>
      <left style="hair">
        <color auto="1"/>
      </left>
      <right style="hair">
        <color auto="1"/>
      </right>
      <top style="double">
        <color theme="1"/>
      </top>
      <bottom style="double">
        <color theme="1"/>
      </bottom>
      <diagonal/>
    </border>
    <border>
      <left style="medium">
        <color theme="4"/>
      </left>
      <right/>
      <top style="hair">
        <color theme="4"/>
      </top>
      <bottom/>
      <diagonal/>
    </border>
    <border>
      <left style="hair">
        <color theme="1"/>
      </left>
      <right style="hair">
        <color theme="1"/>
      </right>
      <top style="thick">
        <color theme="1"/>
      </top>
      <bottom style="thick">
        <color theme="1"/>
      </bottom>
      <diagonal/>
    </border>
    <border>
      <left style="hair">
        <color theme="1"/>
      </left>
      <right style="thick">
        <color theme="1"/>
      </right>
      <top style="thick">
        <color theme="1"/>
      </top>
      <bottom style="thick">
        <color theme="1"/>
      </bottom>
      <diagonal/>
    </border>
    <border>
      <left/>
      <right style="thick">
        <color auto="1"/>
      </right>
      <top/>
      <bottom style="thick">
        <color auto="1"/>
      </bottom>
      <diagonal/>
    </border>
    <border>
      <left style="hair">
        <color theme="4"/>
      </left>
      <right style="thick">
        <color theme="1"/>
      </right>
      <top style="double">
        <color theme="1"/>
      </top>
      <bottom style="hair">
        <color theme="4"/>
      </bottom>
      <diagonal/>
    </border>
    <border>
      <left style="hair">
        <color theme="4"/>
      </left>
      <right style="thick">
        <color theme="1"/>
      </right>
      <top/>
      <bottom/>
      <diagonal/>
    </border>
    <border>
      <left style="hair">
        <color theme="4"/>
      </left>
      <right style="thick">
        <color theme="1"/>
      </right>
      <top/>
      <bottom style="thick">
        <color theme="1"/>
      </bottom>
      <diagonal/>
    </border>
    <border>
      <left/>
      <right style="hair">
        <color theme="1"/>
      </right>
      <top style="thick">
        <color theme="1"/>
      </top>
      <bottom style="thick">
        <color theme="1"/>
      </bottom>
      <diagonal/>
    </border>
    <border>
      <left/>
      <right style="double">
        <color theme="1"/>
      </right>
      <top style="medium">
        <color theme="4" tint="-0.24994659260841701"/>
      </top>
      <bottom style="hair">
        <color theme="4"/>
      </bottom>
      <diagonal/>
    </border>
    <border>
      <left/>
      <right style="double">
        <color theme="1"/>
      </right>
      <top style="hair">
        <color theme="4"/>
      </top>
      <bottom style="hair">
        <color theme="4"/>
      </bottom>
      <diagonal/>
    </border>
    <border>
      <left/>
      <right style="double">
        <color theme="1"/>
      </right>
      <top style="hair">
        <color theme="4"/>
      </top>
      <bottom/>
      <diagonal/>
    </border>
    <border>
      <left/>
      <right style="double">
        <color theme="1"/>
      </right>
      <top style="thick">
        <color theme="1"/>
      </top>
      <bottom style="thick">
        <color theme="1"/>
      </bottom>
      <diagonal/>
    </border>
    <border>
      <left/>
      <right style="double">
        <color theme="1"/>
      </right>
      <top/>
      <bottom style="hair">
        <color theme="4"/>
      </bottom>
      <diagonal/>
    </border>
    <border>
      <left/>
      <right style="dashed">
        <color auto="1"/>
      </right>
      <top style="double">
        <color theme="1"/>
      </top>
      <bottom style="hair">
        <color theme="4"/>
      </bottom>
      <diagonal/>
    </border>
    <border>
      <left/>
      <right style="dashed">
        <color auto="1"/>
      </right>
      <top/>
      <bottom style="hair">
        <color theme="4"/>
      </bottom>
      <diagonal/>
    </border>
    <border>
      <left/>
      <right style="hair">
        <color auto="1"/>
      </right>
      <top style="double">
        <color theme="1"/>
      </top>
      <bottom style="double">
        <color theme="1"/>
      </bottom>
      <diagonal/>
    </border>
    <border>
      <left/>
      <right style="dashed">
        <color theme="1"/>
      </right>
      <top style="double">
        <color theme="1"/>
      </top>
      <bottom style="hair">
        <color theme="4"/>
      </bottom>
      <diagonal/>
    </border>
    <border>
      <left/>
      <right style="dashed">
        <color theme="1"/>
      </right>
      <top/>
      <bottom style="hair">
        <color theme="4"/>
      </bottom>
      <diagonal/>
    </border>
    <border>
      <left/>
      <right style="double">
        <color theme="1"/>
      </right>
      <top style="double">
        <color theme="1"/>
      </top>
      <bottom style="hair">
        <color theme="4"/>
      </bottom>
      <diagonal/>
    </border>
    <border>
      <left style="hair">
        <color auto="1"/>
      </left>
      <right style="thick">
        <color theme="1"/>
      </right>
      <top style="double">
        <color theme="1"/>
      </top>
      <bottom style="double">
        <color theme="1"/>
      </bottom>
      <diagonal/>
    </border>
    <border>
      <left/>
      <right style="thick">
        <color theme="1"/>
      </right>
      <top/>
      <bottom style="hair">
        <color theme="4"/>
      </bottom>
      <diagonal/>
    </border>
    <border>
      <left style="thick">
        <color auto="1"/>
      </left>
      <right style="double">
        <color theme="1"/>
      </right>
      <top style="double">
        <color theme="1"/>
      </top>
      <bottom style="double">
        <color theme="1"/>
      </bottom>
      <diagonal/>
    </border>
    <border>
      <left/>
      <right style="double">
        <color theme="1"/>
      </right>
      <top/>
      <bottom/>
      <diagonal/>
    </border>
    <border>
      <left/>
      <right style="dashed">
        <color theme="1"/>
      </right>
      <top/>
      <bottom/>
      <diagonal/>
    </border>
    <border>
      <left/>
      <right style="dashed">
        <color auto="1"/>
      </right>
      <top/>
      <bottom/>
      <diagonal/>
    </border>
    <border>
      <left/>
      <right style="thick">
        <color theme="1"/>
      </right>
      <top/>
      <bottom/>
      <diagonal/>
    </border>
    <border>
      <left style="thick">
        <color auto="1"/>
      </left>
      <right style="double">
        <color theme="1"/>
      </right>
      <top style="hair">
        <color auto="1"/>
      </top>
      <bottom style="thick">
        <color auto="1"/>
      </bottom>
      <diagonal/>
    </border>
    <border>
      <left/>
      <right style="dashed">
        <color theme="1"/>
      </right>
      <top style="hair">
        <color auto="1"/>
      </top>
      <bottom style="thick">
        <color auto="1"/>
      </bottom>
      <diagonal/>
    </border>
    <border>
      <left/>
      <right style="dashed">
        <color auto="1"/>
      </right>
      <top style="hair">
        <color auto="1"/>
      </top>
      <bottom style="thick">
        <color auto="1"/>
      </bottom>
      <diagonal/>
    </border>
    <border>
      <left/>
      <right style="thick">
        <color theme="1"/>
      </right>
      <top style="hair">
        <color auto="1"/>
      </top>
      <bottom style="thick">
        <color auto="1"/>
      </bottom>
      <diagonal/>
    </border>
    <border>
      <left/>
      <right style="thick">
        <color auto="1"/>
      </right>
      <top style="hair">
        <color auto="1"/>
      </top>
      <bottom style="thick">
        <color auto="1"/>
      </bottom>
      <diagonal/>
    </border>
    <border>
      <left style="thick">
        <color theme="1"/>
      </left>
      <right style="double">
        <color theme="1"/>
      </right>
      <top style="hair">
        <color auto="1"/>
      </top>
      <bottom style="thick">
        <color auto="1"/>
      </bottom>
      <diagonal/>
    </border>
    <border>
      <left style="thick">
        <color theme="4"/>
      </left>
      <right/>
      <top style="thick">
        <color theme="4"/>
      </top>
      <bottom/>
      <diagonal/>
    </border>
    <border>
      <left style="thick">
        <color theme="4"/>
      </left>
      <right/>
      <top/>
      <bottom/>
      <diagonal/>
    </border>
    <border>
      <left style="thick">
        <color theme="4"/>
      </left>
      <right/>
      <top/>
      <bottom style="thick">
        <color theme="4"/>
      </bottom>
      <diagonal/>
    </border>
    <border>
      <left style="thick">
        <color theme="1"/>
      </left>
      <right style="thick">
        <color theme="4"/>
      </right>
      <top/>
      <bottom/>
      <diagonal/>
    </border>
  </borders>
  <cellStyleXfs count="8">
    <xf numFmtId="0" fontId="0" fillId="0" borderId="0"/>
    <xf numFmtId="0" fontId="4" fillId="0" borderId="0">
      <alignment vertical="center"/>
    </xf>
    <xf numFmtId="0" fontId="10" fillId="0" borderId="0"/>
    <xf numFmtId="0" fontId="3" fillId="0" borderId="0"/>
    <xf numFmtId="0" fontId="2" fillId="5" borderId="0" applyNumberFormat="0" applyBorder="0" applyAlignment="0" applyProtection="0"/>
    <xf numFmtId="0" fontId="2" fillId="0" borderId="0"/>
    <xf numFmtId="0" fontId="2" fillId="0" borderId="0"/>
    <xf numFmtId="44" fontId="19" fillId="0" borderId="0" applyFont="0" applyFill="0" applyBorder="0" applyAlignment="0" applyProtection="0"/>
  </cellStyleXfs>
  <cellXfs count="130">
    <xf numFmtId="0" fontId="0" fillId="0" borderId="0" xfId="0"/>
    <xf numFmtId="0" fontId="11" fillId="0" borderId="0" xfId="2" applyFont="1"/>
    <xf numFmtId="168" fontId="12" fillId="0" borderId="11" xfId="2" quotePrefix="1" applyNumberFormat="1" applyFont="1" applyFill="1" applyBorder="1" applyAlignment="1">
      <alignment horizontal="center" vertical="center"/>
    </xf>
    <xf numFmtId="0" fontId="3" fillId="0" borderId="0" xfId="3"/>
    <xf numFmtId="0" fontId="13" fillId="0" borderId="12" xfId="2" applyFont="1" applyBorder="1"/>
    <xf numFmtId="169" fontId="13" fillId="0" borderId="12" xfId="2" quotePrefix="1" applyNumberFormat="1" applyFont="1" applyFill="1" applyBorder="1" applyAlignment="1" applyProtection="1">
      <alignment horizontal="right" vertical="center"/>
    </xf>
    <xf numFmtId="169" fontId="13" fillId="0" borderId="12" xfId="2" applyNumberFormat="1" applyFont="1" applyFill="1" applyBorder="1" applyAlignment="1" applyProtection="1">
      <alignment horizontal="right" vertical="center"/>
    </xf>
    <xf numFmtId="16" fontId="3" fillId="0" borderId="12" xfId="3" applyNumberFormat="1" applyBorder="1"/>
    <xf numFmtId="0" fontId="3" fillId="0" borderId="12" xfId="3" applyBorder="1"/>
    <xf numFmtId="0" fontId="4" fillId="0" borderId="0" xfId="1" applyAlignment="1" applyProtection="1">
      <alignment horizontal="center" vertical="center"/>
      <protection hidden="1"/>
    </xf>
    <xf numFmtId="0" fontId="4" fillId="0" borderId="0" xfId="1" applyAlignment="1" applyProtection="1">
      <alignment horizontal="right"/>
      <protection hidden="1"/>
    </xf>
    <xf numFmtId="0" fontId="6" fillId="0" borderId="7" xfId="1" applyFont="1" applyBorder="1" applyAlignment="1" applyProtection="1">
      <alignment horizontal="center" vertical="center"/>
      <protection hidden="1"/>
    </xf>
    <xf numFmtId="167" fontId="6" fillId="0" borderId="7" xfId="1" applyNumberFormat="1" applyFont="1" applyBorder="1" applyAlignment="1" applyProtection="1">
      <alignment horizontal="center" vertical="center"/>
      <protection hidden="1"/>
    </xf>
    <xf numFmtId="20" fontId="5" fillId="2" borderId="13" xfId="1" applyNumberFormat="1" applyFont="1" applyFill="1" applyBorder="1" applyAlignment="1" applyProtection="1">
      <alignment horizontal="center" vertical="center"/>
      <protection locked="0"/>
    </xf>
    <xf numFmtId="20" fontId="5" fillId="2" borderId="14" xfId="1" applyNumberFormat="1" applyFont="1" applyFill="1" applyBorder="1" applyAlignment="1" applyProtection="1">
      <alignment horizontal="center" vertical="center"/>
      <protection locked="0"/>
    </xf>
    <xf numFmtId="167" fontId="5" fillId="2" borderId="14" xfId="1" applyNumberFormat="1" applyFont="1" applyFill="1" applyBorder="1" applyAlignment="1" applyProtection="1">
      <alignment horizontal="center" vertical="center"/>
      <protection locked="0"/>
    </xf>
    <xf numFmtId="167" fontId="5" fillId="2" borderId="15" xfId="1" applyNumberFormat="1" applyFont="1" applyFill="1" applyBorder="1" applyAlignment="1" applyProtection="1">
      <alignment horizontal="center" vertical="center"/>
      <protection locked="0"/>
    </xf>
    <xf numFmtId="0" fontId="4" fillId="3" borderId="0" xfId="1" applyFill="1" applyAlignment="1" applyProtection="1">
      <alignment horizontal="center" vertical="center"/>
      <protection hidden="1"/>
    </xf>
    <xf numFmtId="0" fontId="15" fillId="6" borderId="31" xfId="4" applyFont="1" applyFill="1" applyBorder="1" applyAlignment="1" applyProtection="1">
      <alignment horizontal="center" vertical="center"/>
      <protection hidden="1"/>
    </xf>
    <xf numFmtId="0" fontId="2" fillId="5" borderId="8" xfId="4" applyBorder="1" applyAlignment="1" applyProtection="1">
      <alignment horizontal="centerContinuous" vertical="center" wrapText="1"/>
      <protection hidden="1"/>
    </xf>
    <xf numFmtId="0" fontId="4" fillId="7" borderId="0" xfId="1" applyFill="1" applyAlignment="1" applyProtection="1">
      <alignment horizontal="center" vertical="center"/>
      <protection hidden="1"/>
    </xf>
    <xf numFmtId="0" fontId="6" fillId="7" borderId="0" xfId="1" applyFont="1" applyFill="1" applyBorder="1" applyAlignment="1" applyProtection="1">
      <alignment horizontal="center" vertical="center"/>
      <protection hidden="1"/>
    </xf>
    <xf numFmtId="0" fontId="7" fillId="7" borderId="0" xfId="1" applyFont="1" applyFill="1" applyAlignment="1" applyProtection="1">
      <alignment horizontal="center" vertical="center"/>
      <protection hidden="1"/>
    </xf>
    <xf numFmtId="0" fontId="6" fillId="7" borderId="0" xfId="1" applyFont="1" applyFill="1" applyAlignment="1" applyProtection="1">
      <alignment horizontal="center" vertical="center"/>
      <protection hidden="1"/>
    </xf>
    <xf numFmtId="0" fontId="16" fillId="8" borderId="0" xfId="4" applyFont="1" applyFill="1" applyAlignment="1" applyProtection="1">
      <alignment horizontal="center" vertical="center"/>
      <protection hidden="1"/>
    </xf>
    <xf numFmtId="49" fontId="17" fillId="8" borderId="33" xfId="4" applyNumberFormat="1" applyFont="1" applyFill="1" applyBorder="1" applyAlignment="1" applyProtection="1">
      <alignment horizontal="center" vertical="center"/>
      <protection hidden="1"/>
    </xf>
    <xf numFmtId="0" fontId="15" fillId="9" borderId="31" xfId="4" applyFont="1" applyFill="1" applyBorder="1" applyAlignment="1" applyProtection="1">
      <alignment horizontal="center" vertical="center"/>
      <protection hidden="1"/>
    </xf>
    <xf numFmtId="49" fontId="17" fillId="8" borderId="31" xfId="4" applyNumberFormat="1" applyFont="1" applyFill="1" applyBorder="1" applyAlignment="1" applyProtection="1">
      <alignment horizontal="center" vertical="center"/>
      <protection hidden="1"/>
    </xf>
    <xf numFmtId="0" fontId="17" fillId="8" borderId="31" xfId="4" applyFont="1" applyFill="1" applyBorder="1" applyAlignment="1" applyProtection="1">
      <alignment horizontal="center" vertical="center"/>
      <protection hidden="1"/>
    </xf>
    <xf numFmtId="164" fontId="2" fillId="8" borderId="2" xfId="4" applyNumberFormat="1" applyFill="1" applyBorder="1" applyAlignment="1" applyProtection="1">
      <alignment horizontal="center" vertical="center"/>
      <protection hidden="1"/>
    </xf>
    <xf numFmtId="164" fontId="2" fillId="8" borderId="4" xfId="4" applyNumberFormat="1" applyFill="1" applyBorder="1" applyAlignment="1" applyProtection="1">
      <alignment horizontal="center" vertical="center"/>
      <protection hidden="1"/>
    </xf>
    <xf numFmtId="164" fontId="2" fillId="8" borderId="39" xfId="4" applyNumberFormat="1" applyFill="1" applyBorder="1" applyAlignment="1" applyProtection="1">
      <alignment horizontal="center" vertical="center"/>
      <protection hidden="1"/>
    </xf>
    <xf numFmtId="164" fontId="2" fillId="8" borderId="50" xfId="4" applyNumberFormat="1" applyFill="1" applyBorder="1" applyAlignment="1" applyProtection="1">
      <alignment horizontal="center" vertical="center"/>
      <protection hidden="1"/>
    </xf>
    <xf numFmtId="0" fontId="2" fillId="4" borderId="0" xfId="4" applyFill="1" applyAlignment="1" applyProtection="1">
      <alignment horizontal="center" vertical="center"/>
      <protection hidden="1"/>
    </xf>
    <xf numFmtId="0" fontId="4" fillId="4" borderId="0" xfId="1" applyFill="1" applyAlignment="1" applyProtection="1">
      <alignment horizontal="center" vertical="center"/>
      <protection hidden="1"/>
    </xf>
    <xf numFmtId="0" fontId="14" fillId="4" borderId="46" xfId="4" applyFont="1" applyFill="1" applyBorder="1" applyAlignment="1" applyProtection="1">
      <alignment horizontal="center" vertical="center" wrapText="1"/>
      <protection hidden="1"/>
    </xf>
    <xf numFmtId="0" fontId="14" fillId="4" borderId="48" xfId="4" applyFont="1" applyFill="1" applyBorder="1" applyAlignment="1" applyProtection="1">
      <alignment horizontal="center" vertical="center" wrapText="1"/>
      <protection hidden="1"/>
    </xf>
    <xf numFmtId="0" fontId="14" fillId="4" borderId="47" xfId="4" applyFont="1" applyFill="1" applyBorder="1" applyAlignment="1" applyProtection="1">
      <alignment horizontal="center" vertical="center" wrapText="1"/>
      <protection hidden="1"/>
    </xf>
    <xf numFmtId="0" fontId="14" fillId="4" borderId="35" xfId="4" applyFont="1" applyFill="1" applyBorder="1" applyAlignment="1" applyProtection="1">
      <alignment horizontal="center" vertical="center" wrapText="1"/>
      <protection hidden="1"/>
    </xf>
    <xf numFmtId="0" fontId="14" fillId="4" borderId="49" xfId="4" applyFont="1" applyFill="1" applyBorder="1" applyAlignment="1" applyProtection="1">
      <alignment horizontal="center" vertical="center" wrapText="1"/>
      <protection hidden="1"/>
    </xf>
    <xf numFmtId="0" fontId="14" fillId="4" borderId="37" xfId="4" applyFont="1" applyFill="1" applyBorder="1" applyAlignment="1" applyProtection="1">
      <alignment horizontal="center" vertical="center" wrapText="1"/>
      <protection hidden="1"/>
    </xf>
    <xf numFmtId="0" fontId="14" fillId="4" borderId="34" xfId="4" applyFont="1" applyFill="1" applyBorder="1" applyAlignment="1" applyProtection="1">
      <alignment horizontal="center" vertical="center" wrapText="1"/>
      <protection hidden="1"/>
    </xf>
    <xf numFmtId="0" fontId="14" fillId="4" borderId="65" xfId="4" applyFont="1" applyFill="1" applyBorder="1" applyAlignment="1" applyProtection="1">
      <alignment horizontal="center" vertical="center" wrapText="1"/>
      <protection hidden="1"/>
    </xf>
    <xf numFmtId="0" fontId="14" fillId="4" borderId="69" xfId="4" applyFont="1" applyFill="1" applyBorder="1" applyAlignment="1" applyProtection="1">
      <alignment horizontal="center" vertical="center" wrapText="1"/>
      <protection hidden="1"/>
    </xf>
    <xf numFmtId="0" fontId="14" fillId="4" borderId="36" xfId="4" applyFont="1" applyFill="1" applyBorder="1" applyAlignment="1" applyProtection="1">
      <alignment horizontal="center" vertical="center" wrapText="1"/>
      <protection hidden="1"/>
    </xf>
    <xf numFmtId="0" fontId="14" fillId="4" borderId="71" xfId="4" applyFont="1" applyFill="1" applyBorder="1" applyAlignment="1" applyProtection="1">
      <alignment horizontal="center" vertical="center" wrapText="1"/>
      <protection hidden="1"/>
    </xf>
    <xf numFmtId="165" fontId="15" fillId="8" borderId="23" xfId="4" applyNumberFormat="1" applyFont="1" applyFill="1" applyBorder="1" applyAlignment="1" applyProtection="1">
      <alignment horizontal="center" vertical="center"/>
      <protection locked="0"/>
    </xf>
    <xf numFmtId="165" fontId="15" fillId="8" borderId="3" xfId="4" applyNumberFormat="1" applyFont="1" applyFill="1" applyBorder="1" applyAlignment="1" applyProtection="1">
      <alignment horizontal="center" vertical="center"/>
      <protection locked="0"/>
    </xf>
    <xf numFmtId="165" fontId="15" fillId="8" borderId="17" xfId="4" applyNumberFormat="1" applyFont="1" applyFill="1" applyBorder="1" applyAlignment="1" applyProtection="1">
      <alignment horizontal="center" vertical="center"/>
      <protection locked="0"/>
    </xf>
    <xf numFmtId="166" fontId="15" fillId="8" borderId="68" xfId="4" applyNumberFormat="1" applyFont="1" applyFill="1" applyBorder="1" applyAlignment="1" applyProtection="1">
      <alignment horizontal="center" vertical="center"/>
      <protection hidden="1"/>
    </xf>
    <xf numFmtId="166" fontId="15" fillId="8" borderId="62" xfId="4" applyNumberFormat="1" applyFont="1" applyFill="1" applyBorder="1" applyAlignment="1" applyProtection="1">
      <alignment horizontal="center" vertical="center"/>
      <protection hidden="1"/>
    </xf>
    <xf numFmtId="165" fontId="15" fillId="8" borderId="24" xfId="4" applyNumberFormat="1" applyFont="1" applyFill="1" applyBorder="1" applyAlignment="1" applyProtection="1">
      <alignment horizontal="center" vertical="center"/>
      <protection locked="0"/>
    </xf>
    <xf numFmtId="165" fontId="15" fillId="8" borderId="5" xfId="4" applyNumberFormat="1" applyFont="1" applyFill="1" applyBorder="1" applyAlignment="1" applyProtection="1">
      <alignment horizontal="center" vertical="center"/>
      <protection locked="0"/>
    </xf>
    <xf numFmtId="165" fontId="15" fillId="8" borderId="18" xfId="4" applyNumberFormat="1" applyFont="1" applyFill="1" applyBorder="1" applyAlignment="1" applyProtection="1">
      <alignment horizontal="center" vertical="center"/>
      <protection locked="0"/>
    </xf>
    <xf numFmtId="166" fontId="15" fillId="8" borderId="72" xfId="4" applyNumberFormat="1" applyFont="1" applyFill="1" applyBorder="1" applyAlignment="1" applyProtection="1">
      <alignment horizontal="center" vertical="center"/>
      <protection hidden="1"/>
    </xf>
    <xf numFmtId="166" fontId="15" fillId="8" borderId="66" xfId="4" applyNumberFormat="1" applyFont="1" applyFill="1" applyBorder="1" applyAlignment="1" applyProtection="1">
      <alignment horizontal="center" vertical="center"/>
      <protection hidden="1"/>
    </xf>
    <xf numFmtId="166" fontId="15" fillId="8" borderId="63" xfId="4" applyNumberFormat="1" applyFont="1" applyFill="1" applyBorder="1" applyAlignment="1" applyProtection="1">
      <alignment horizontal="center" vertical="center"/>
      <protection hidden="1"/>
    </xf>
    <xf numFmtId="166" fontId="15" fillId="8" borderId="70" xfId="4" applyNumberFormat="1" applyFont="1" applyFill="1" applyBorder="1" applyAlignment="1" applyProtection="1">
      <alignment horizontal="center" vertical="center"/>
      <protection hidden="1"/>
    </xf>
    <xf numFmtId="166" fontId="15" fillId="8" borderId="58" xfId="4" applyNumberFormat="1" applyFont="1" applyFill="1" applyBorder="1" applyAlignment="1" applyProtection="1">
      <alignment horizontal="center" vertical="center"/>
      <protection hidden="1"/>
    </xf>
    <xf numFmtId="166" fontId="15" fillId="8" borderId="23" xfId="4" applyNumberFormat="1" applyFont="1" applyFill="1" applyBorder="1" applyAlignment="1" applyProtection="1">
      <alignment horizontal="center" vertical="center"/>
      <protection hidden="1"/>
    </xf>
    <xf numFmtId="166" fontId="15" fillId="8" borderId="3" xfId="4" applyNumberFormat="1" applyFont="1" applyFill="1" applyBorder="1" applyAlignment="1" applyProtection="1">
      <alignment horizontal="center" vertical="center"/>
      <protection hidden="1"/>
    </xf>
    <xf numFmtId="166" fontId="15" fillId="8" borderId="54" xfId="4" applyNumberFormat="1" applyFont="1" applyFill="1" applyBorder="1" applyAlignment="1" applyProtection="1">
      <alignment horizontal="center" vertical="center"/>
      <protection hidden="1"/>
    </xf>
    <xf numFmtId="166" fontId="15" fillId="8" borderId="67" xfId="4" applyNumberFormat="1" applyFont="1" applyFill="1" applyBorder="1" applyAlignment="1" applyProtection="1">
      <alignment horizontal="center" vertical="center"/>
      <protection hidden="1"/>
    </xf>
    <xf numFmtId="166" fontId="15" fillId="8" borderId="64" xfId="4" applyNumberFormat="1" applyFont="1" applyFill="1" applyBorder="1" applyAlignment="1" applyProtection="1">
      <alignment horizontal="center" vertical="center"/>
      <protection hidden="1"/>
    </xf>
    <xf numFmtId="166" fontId="15" fillId="8" borderId="59" xfId="4" applyNumberFormat="1" applyFont="1" applyFill="1" applyBorder="1" applyAlignment="1" applyProtection="1">
      <alignment horizontal="center" vertical="center"/>
      <protection hidden="1"/>
    </xf>
    <xf numFmtId="166" fontId="15" fillId="8" borderId="17" xfId="4" applyNumberFormat="1" applyFont="1" applyFill="1" applyBorder="1" applyAlignment="1" applyProtection="1">
      <alignment horizontal="center" vertical="center"/>
      <protection hidden="1"/>
    </xf>
    <xf numFmtId="166" fontId="15" fillId="8" borderId="5" xfId="4" applyNumberFormat="1" applyFont="1" applyFill="1" applyBorder="1" applyAlignment="1" applyProtection="1">
      <alignment horizontal="center" vertical="center"/>
      <protection hidden="1"/>
    </xf>
    <xf numFmtId="166" fontId="15" fillId="8" borderId="73" xfId="4" applyNumberFormat="1" applyFont="1" applyFill="1" applyBorder="1" applyAlignment="1" applyProtection="1">
      <alignment horizontal="center" vertical="center"/>
      <protection hidden="1"/>
    </xf>
    <xf numFmtId="166" fontId="15" fillId="8" borderId="74" xfId="4" applyNumberFormat="1" applyFont="1" applyFill="1" applyBorder="1" applyAlignment="1" applyProtection="1">
      <alignment horizontal="center" vertical="center"/>
      <protection hidden="1"/>
    </xf>
    <xf numFmtId="166" fontId="15" fillId="8" borderId="75" xfId="4" applyNumberFormat="1" applyFont="1" applyFill="1" applyBorder="1" applyAlignment="1" applyProtection="1">
      <alignment horizontal="center" vertical="center"/>
      <protection hidden="1"/>
    </xf>
    <xf numFmtId="166" fontId="15" fillId="8" borderId="60" xfId="4" applyNumberFormat="1" applyFont="1" applyFill="1" applyBorder="1" applyAlignment="1" applyProtection="1">
      <alignment horizontal="center" vertical="center"/>
      <protection hidden="1"/>
    </xf>
    <xf numFmtId="166" fontId="15" fillId="8" borderId="30" xfId="4" applyNumberFormat="1" applyFont="1" applyFill="1" applyBorder="1" applyAlignment="1" applyProtection="1">
      <alignment horizontal="center" vertical="center"/>
      <protection hidden="1"/>
    </xf>
    <xf numFmtId="166" fontId="15" fillId="8" borderId="16" xfId="4" applyNumberFormat="1" applyFont="1" applyFill="1" applyBorder="1" applyAlignment="1" applyProtection="1">
      <alignment horizontal="center" vertical="center"/>
      <protection hidden="1"/>
    </xf>
    <xf numFmtId="166" fontId="15" fillId="8" borderId="55" xfId="4" applyNumberFormat="1" applyFont="1" applyFill="1" applyBorder="1" applyAlignment="1" applyProtection="1">
      <alignment horizontal="center" vertical="center"/>
      <protection hidden="1"/>
    </xf>
    <xf numFmtId="165" fontId="15" fillId="8" borderId="26" xfId="4" applyNumberFormat="1" applyFont="1" applyFill="1" applyBorder="1" applyAlignment="1" applyProtection="1">
      <alignment horizontal="center" vertical="center"/>
      <protection locked="0"/>
    </xf>
    <xf numFmtId="165" fontId="15" fillId="8" borderId="21" xfId="4" applyNumberFormat="1" applyFont="1" applyFill="1" applyBorder="1" applyAlignment="1" applyProtection="1">
      <alignment horizontal="center" vertical="center"/>
      <protection locked="0"/>
    </xf>
    <xf numFmtId="165" fontId="15" fillId="8" borderId="40" xfId="4" applyNumberFormat="1" applyFont="1" applyFill="1" applyBorder="1" applyAlignment="1" applyProtection="1">
      <alignment horizontal="center" vertical="center"/>
      <protection locked="0"/>
    </xf>
    <xf numFmtId="166" fontId="15" fillId="8" borderId="61" xfId="4" applyNumberFormat="1" applyFont="1" applyFill="1" applyBorder="1" applyAlignment="1" applyProtection="1">
      <alignment horizontal="center" vertical="center"/>
      <protection hidden="1"/>
    </xf>
    <xf numFmtId="166" fontId="15" fillId="8" borderId="57" xfId="4" applyNumberFormat="1" applyFont="1" applyFill="1" applyBorder="1" applyAlignment="1" applyProtection="1">
      <alignment horizontal="center" vertical="center"/>
      <protection hidden="1"/>
    </xf>
    <xf numFmtId="166" fontId="15" fillId="8" borderId="51" xfId="4" applyNumberFormat="1" applyFont="1" applyFill="1" applyBorder="1" applyAlignment="1" applyProtection="1">
      <alignment horizontal="center" vertical="center"/>
      <protection hidden="1"/>
    </xf>
    <xf numFmtId="166" fontId="15" fillId="8" borderId="52" xfId="4" applyNumberFormat="1" applyFont="1" applyFill="1" applyBorder="1" applyAlignment="1" applyProtection="1">
      <alignment horizontal="center" vertical="center"/>
      <protection hidden="1"/>
    </xf>
    <xf numFmtId="165" fontId="15" fillId="8" borderId="38" xfId="4" applyNumberFormat="1" applyFont="1" applyFill="1" applyBorder="1" applyAlignment="1" applyProtection="1">
      <alignment horizontal="center" vertical="center"/>
      <protection locked="0"/>
    </xf>
    <xf numFmtId="165" fontId="15" fillId="8" borderId="19" xfId="4" applyNumberFormat="1" applyFont="1" applyFill="1" applyBorder="1" applyAlignment="1" applyProtection="1">
      <alignment horizontal="center" vertical="center"/>
      <protection locked="0"/>
    </xf>
    <xf numFmtId="165" fontId="15" fillId="8" borderId="25" xfId="4" applyNumberFormat="1" applyFont="1" applyFill="1" applyBorder="1" applyAlignment="1" applyProtection="1">
      <alignment horizontal="center" vertical="center"/>
      <protection locked="0"/>
    </xf>
    <xf numFmtId="165" fontId="15" fillId="8" borderId="6" xfId="4" applyNumberFormat="1" applyFont="1" applyFill="1" applyBorder="1" applyAlignment="1" applyProtection="1">
      <alignment horizontal="center" vertical="center"/>
      <protection locked="0"/>
    </xf>
    <xf numFmtId="165" fontId="15" fillId="8" borderId="20" xfId="4" applyNumberFormat="1" applyFont="1" applyFill="1" applyBorder="1" applyAlignment="1" applyProtection="1">
      <alignment horizontal="center" vertical="center"/>
      <protection locked="0"/>
    </xf>
    <xf numFmtId="165" fontId="15" fillId="8" borderId="22" xfId="4" applyNumberFormat="1" applyFont="1" applyFill="1" applyBorder="1" applyAlignment="1" applyProtection="1">
      <alignment horizontal="center" vertical="center"/>
      <protection locked="0"/>
    </xf>
    <xf numFmtId="165" fontId="15" fillId="8" borderId="30" xfId="4" applyNumberFormat="1" applyFont="1" applyFill="1" applyBorder="1" applyAlignment="1" applyProtection="1">
      <alignment horizontal="center" vertical="center"/>
      <protection locked="0"/>
    </xf>
    <xf numFmtId="165" fontId="15" fillId="8" borderId="16" xfId="4" applyNumberFormat="1" applyFont="1" applyFill="1" applyBorder="1" applyAlignment="1" applyProtection="1">
      <alignment horizontal="center" vertical="center"/>
      <protection locked="0"/>
    </xf>
    <xf numFmtId="165" fontId="15" fillId="8" borderId="43" xfId="4" applyNumberFormat="1" applyFont="1" applyFill="1" applyBorder="1" applyAlignment="1" applyProtection="1">
      <alignment horizontal="center" vertical="center"/>
      <protection locked="0"/>
    </xf>
    <xf numFmtId="166" fontId="15" fillId="8" borderId="56" xfId="4" applyNumberFormat="1" applyFont="1" applyFill="1" applyBorder="1" applyAlignment="1" applyProtection="1">
      <alignment horizontal="center" vertical="center"/>
      <protection hidden="1"/>
    </xf>
    <xf numFmtId="0" fontId="15" fillId="5" borderId="10" xfId="4" applyFont="1" applyBorder="1" applyAlignment="1" applyProtection="1">
      <alignment horizontal="centerContinuous" vertical="center" wrapText="1"/>
      <protection hidden="1"/>
    </xf>
    <xf numFmtId="167" fontId="15" fillId="5" borderId="10" xfId="4" applyNumberFormat="1" applyFont="1" applyBorder="1" applyAlignment="1" applyProtection="1">
      <alignment horizontal="center" vertical="center" wrapText="1"/>
      <protection hidden="1"/>
    </xf>
    <xf numFmtId="167" fontId="15" fillId="5" borderId="41" xfId="4" applyNumberFormat="1" applyFont="1" applyBorder="1" applyAlignment="1" applyProtection="1">
      <alignment horizontal="center" vertical="center" wrapText="1"/>
      <protection hidden="1"/>
    </xf>
    <xf numFmtId="167" fontId="15" fillId="5" borderId="53" xfId="4" applyNumberFormat="1" applyFont="1" applyBorder="1" applyAlignment="1" applyProtection="1">
      <alignment horizontal="center" vertical="center" wrapText="1"/>
      <protection hidden="1"/>
    </xf>
    <xf numFmtId="0" fontId="15" fillId="8" borderId="32" xfId="4" applyNumberFormat="1" applyFont="1" applyFill="1" applyBorder="1" applyAlignment="1" applyProtection="1">
      <alignment horizontal="center" vertical="center"/>
      <protection locked="0"/>
    </xf>
    <xf numFmtId="0" fontId="15" fillId="8" borderId="27" xfId="4" applyNumberFormat="1" applyFont="1" applyFill="1" applyBorder="1" applyAlignment="1" applyProtection="1">
      <alignment horizontal="center" vertical="center"/>
      <protection locked="0"/>
    </xf>
    <xf numFmtId="0" fontId="15" fillId="8" borderId="28" xfId="4" applyNumberFormat="1" applyFont="1" applyFill="1" applyBorder="1" applyAlignment="1" applyProtection="1">
      <alignment horizontal="center" vertical="center"/>
      <protection locked="0"/>
    </xf>
    <xf numFmtId="0" fontId="15" fillId="8" borderId="29" xfId="4" applyNumberFormat="1" applyFont="1" applyFill="1" applyBorder="1" applyAlignment="1" applyProtection="1">
      <alignment horizontal="center" vertical="center"/>
      <protection locked="0"/>
    </xf>
    <xf numFmtId="166" fontId="15" fillId="8" borderId="81" xfId="4" applyNumberFormat="1" applyFont="1" applyFill="1" applyBorder="1" applyAlignment="1" applyProtection="1">
      <alignment horizontal="center" vertical="center"/>
      <protection hidden="1"/>
    </xf>
    <xf numFmtId="166" fontId="15" fillId="8" borderId="77" xfId="4" applyNumberFormat="1" applyFont="1" applyFill="1" applyBorder="1" applyAlignment="1" applyProtection="1">
      <alignment horizontal="center" vertical="center"/>
      <protection hidden="1"/>
    </xf>
    <xf numFmtId="166" fontId="15" fillId="8" borderId="78" xfId="4" applyNumberFormat="1" applyFont="1" applyFill="1" applyBorder="1" applyAlignment="1" applyProtection="1">
      <alignment horizontal="center" vertical="center"/>
      <protection hidden="1"/>
    </xf>
    <xf numFmtId="166" fontId="15" fillId="8" borderId="79" xfId="4" applyNumberFormat="1" applyFont="1" applyFill="1" applyBorder="1" applyAlignment="1" applyProtection="1">
      <alignment horizontal="center" vertical="center"/>
      <protection hidden="1"/>
    </xf>
    <xf numFmtId="166" fontId="15" fillId="8" borderId="76" xfId="4" applyNumberFormat="1" applyFont="1" applyFill="1" applyBorder="1" applyAlignment="1" applyProtection="1">
      <alignment horizontal="center" vertical="center"/>
      <protection hidden="1"/>
    </xf>
    <xf numFmtId="0" fontId="15" fillId="8" borderId="42" xfId="4" applyNumberFormat="1" applyFont="1" applyFill="1" applyBorder="1" applyAlignment="1" applyProtection="1">
      <alignment horizontal="center" vertical="center"/>
      <protection locked="0"/>
    </xf>
    <xf numFmtId="166" fontId="15" fillId="8" borderId="80" xfId="4" applyNumberFormat="1" applyFont="1" applyFill="1" applyBorder="1" applyAlignment="1" applyProtection="1">
      <alignment horizontal="center" vertical="center"/>
      <protection hidden="1"/>
    </xf>
    <xf numFmtId="2" fontId="17" fillId="8" borderId="34" xfId="4" quotePrefix="1" applyNumberFormat="1" applyFont="1" applyFill="1" applyBorder="1" applyAlignment="1" applyProtection="1">
      <alignment horizontal="center" vertical="center"/>
      <protection hidden="1"/>
    </xf>
    <xf numFmtId="2" fontId="17" fillId="8" borderId="34" xfId="4" applyNumberFormat="1" applyFont="1" applyFill="1" applyBorder="1" applyAlignment="1" applyProtection="1">
      <alignment horizontal="center" vertical="center"/>
      <protection hidden="1"/>
    </xf>
    <xf numFmtId="2" fontId="17" fillId="8" borderId="31" xfId="4" applyNumberFormat="1" applyFont="1" applyFill="1" applyBorder="1" applyAlignment="1" applyProtection="1">
      <alignment horizontal="center" vertical="center"/>
      <protection hidden="1"/>
    </xf>
    <xf numFmtId="2" fontId="17" fillId="8" borderId="34" xfId="4" applyNumberFormat="1" applyFont="1" applyFill="1" applyBorder="1" applyAlignment="1" applyProtection="1">
      <alignment vertical="center"/>
      <protection hidden="1"/>
    </xf>
    <xf numFmtId="0" fontId="20" fillId="0" borderId="0" xfId="0" applyFont="1"/>
    <xf numFmtId="0" fontId="21" fillId="0" borderId="0" xfId="0" applyFont="1"/>
    <xf numFmtId="0" fontId="22" fillId="0" borderId="0" xfId="0" applyFont="1" applyAlignment="1">
      <alignment vertical="center"/>
    </xf>
    <xf numFmtId="0" fontId="23" fillId="0" borderId="0" xfId="0" applyFont="1"/>
    <xf numFmtId="9" fontId="0" fillId="0" borderId="0" xfId="0" applyNumberFormat="1"/>
    <xf numFmtId="2" fontId="0" fillId="0" borderId="0" xfId="0" applyNumberFormat="1"/>
    <xf numFmtId="170" fontId="0" fillId="0" borderId="0" xfId="0" applyNumberFormat="1"/>
    <xf numFmtId="14" fontId="1" fillId="4" borderId="1" xfId="4" applyNumberFormat="1" applyFont="1" applyFill="1" applyBorder="1" applyAlignment="1" applyProtection="1">
      <alignment horizontal="center" vertical="center"/>
      <protection locked="0"/>
    </xf>
    <xf numFmtId="0" fontId="26" fillId="0" borderId="0" xfId="0" applyFont="1"/>
    <xf numFmtId="0" fontId="5" fillId="0" borderId="82" xfId="1" applyFont="1" applyBorder="1" applyAlignment="1" applyProtection="1">
      <alignment horizontal="right"/>
      <protection hidden="1"/>
    </xf>
    <xf numFmtId="0" fontId="5" fillId="0" borderId="83" xfId="1" applyFont="1" applyBorder="1" applyAlignment="1" applyProtection="1">
      <alignment horizontal="right"/>
      <protection hidden="1"/>
    </xf>
    <xf numFmtId="0" fontId="5" fillId="0" borderId="84" xfId="1" applyFont="1" applyBorder="1" applyAlignment="1" applyProtection="1">
      <alignment horizontal="right"/>
      <protection hidden="1"/>
    </xf>
    <xf numFmtId="0" fontId="4" fillId="0" borderId="85" xfId="1" applyBorder="1" applyAlignment="1" applyProtection="1">
      <alignment horizontal="center" vertical="center"/>
      <protection hidden="1"/>
    </xf>
    <xf numFmtId="0" fontId="4" fillId="10" borderId="0" xfId="1" applyFill="1" applyAlignment="1" applyProtection="1">
      <alignment horizontal="center" vertical="center"/>
      <protection hidden="1"/>
    </xf>
    <xf numFmtId="167" fontId="6" fillId="0" borderId="8" xfId="1" applyNumberFormat="1" applyFont="1" applyBorder="1" applyAlignment="1" applyProtection="1">
      <alignment horizontal="center" vertical="center"/>
      <protection hidden="1"/>
    </xf>
    <xf numFmtId="167" fontId="6" fillId="0" borderId="9" xfId="1" applyNumberFormat="1" applyFont="1" applyBorder="1" applyAlignment="1" applyProtection="1">
      <alignment horizontal="center" vertical="center"/>
      <protection hidden="1"/>
    </xf>
    <xf numFmtId="0" fontId="6" fillId="0" borderId="10" xfId="1" applyFont="1" applyBorder="1" applyAlignment="1" applyProtection="1">
      <alignment horizontal="center" vertical="center"/>
      <protection hidden="1"/>
    </xf>
    <xf numFmtId="0" fontId="6" fillId="0" borderId="9" xfId="1" applyFont="1" applyBorder="1" applyAlignment="1" applyProtection="1">
      <alignment horizontal="center" vertical="center"/>
      <protection hidden="1"/>
    </xf>
    <xf numFmtId="0" fontId="18" fillId="8" borderId="44" xfId="4" applyFont="1" applyFill="1" applyBorder="1" applyAlignment="1" applyProtection="1">
      <alignment horizontal="center" vertical="center" textRotation="90"/>
      <protection locked="0"/>
    </xf>
    <xf numFmtId="0" fontId="18" fillId="8" borderId="45" xfId="4" applyFont="1" applyFill="1" applyBorder="1" applyAlignment="1" applyProtection="1">
      <alignment horizontal="center" vertical="center" textRotation="90"/>
      <protection locked="0"/>
    </xf>
  </cellXfs>
  <cellStyles count="8">
    <cellStyle name="20 % - Accent1" xfId="4" builtinId="30"/>
    <cellStyle name="Monétaire 2" xfId="7"/>
    <cellStyle name="Normal" xfId="0" builtinId="0"/>
    <cellStyle name="Normal 10" xfId="3"/>
    <cellStyle name="Normal 2" xfId="1"/>
    <cellStyle name="Normal 2 2" xfId="6"/>
    <cellStyle name="Normal 3" xfId="5"/>
    <cellStyle name="Normal_plansbertrandV1" xfId="2"/>
  </cellStyles>
  <dxfs count="5">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676275</xdr:colOff>
      <xdr:row>7</xdr:row>
      <xdr:rowOff>114300</xdr:rowOff>
    </xdr:from>
    <xdr:to>
      <xdr:col>18</xdr:col>
      <xdr:colOff>733425</xdr:colOff>
      <xdr:row>34</xdr:row>
      <xdr:rowOff>114300</xdr:rowOff>
    </xdr:to>
    <xdr:sp macro="" textlink="">
      <xdr:nvSpPr>
        <xdr:cNvPr id="2" name="ZoneTexte 1"/>
        <xdr:cNvSpPr txBox="1"/>
      </xdr:nvSpPr>
      <xdr:spPr>
        <a:xfrm>
          <a:off x="7496175" y="1457325"/>
          <a:ext cx="7677150" cy="514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 tous,</a:t>
          </a:r>
          <a:br>
            <a:rPr lang="fr-FR"/>
          </a:br>
          <a:r>
            <a:rPr lang="fr-FR"/>
            <a:t>Su le fichier ci joint, j'essai de faire indiquer automatiquement des jours d'astreinte, de congé ou d'absence en fonction de ce qui est marqué dans une cellule en particulier</a:t>
          </a:r>
          <a:br>
            <a:rPr lang="fr-FR"/>
          </a:br>
          <a:r>
            <a:rPr lang="fr-FR"/>
            <a:t/>
          </a:r>
          <a:br>
            <a:rPr lang="fr-FR"/>
          </a:br>
          <a:r>
            <a:rPr lang="fr-FR"/>
            <a:t>Sur la feuille VARIABLES</a:t>
          </a:r>
          <a:br>
            <a:rPr lang="fr-FR"/>
          </a:br>
          <a:r>
            <a:rPr lang="fr-FR"/>
            <a:t>F3 fonctionne tres bien mais le code est long, et si je veux l'appliquer a chaque salarié, (donc a d'autres feuilles) ya t-il un moyen de raccourcir?</a:t>
          </a:r>
          <a:br>
            <a:rPr lang="fr-FR"/>
          </a:br>
          <a:r>
            <a:rPr lang="fr-FR"/>
            <a:t>Je pense a trouver une formule utilisant toute la colonne plutôt que les cellules concernées une par une ?</a:t>
          </a:r>
          <a:br>
            <a:rPr lang="fr-FR"/>
          </a:br>
          <a:r>
            <a:rPr lang="fr-FR"/>
            <a:t>Je précise que ca doit m'afficher un resultat comme actuellement (les numeros des jours de la semaine concernés)</a:t>
          </a:r>
          <a:br>
            <a:rPr lang="fr-FR"/>
          </a:br>
          <a:r>
            <a:rPr lang="fr-FR"/>
            <a:t/>
          </a:r>
          <a:br>
            <a:rPr lang="fr-FR"/>
          </a:br>
          <a:r>
            <a:rPr lang="fr-FR"/>
            <a:t>Ensuite, dans la feuille MODELE, j'essai de faire en sorte que a chaque fois qu'il y a CONGE dans la colonne P, cela reporte le jour concerné sur la feuille VARIABLES dans la cellule I .</a:t>
          </a:r>
          <a:br>
            <a:rPr lang="fr-FR"/>
          </a:br>
          <a:r>
            <a:rPr lang="fr-FR"/>
            <a:t>Sur mon exemple, ca fonctionne très bien mais ca fait rentrer une formule pour chaque cellule concernée, qu'il faudra que je modifiée pour chaque feuille concernée.... des milliers de lignes :/</a:t>
          </a:r>
          <a:br>
            <a:rPr lang="fr-FR"/>
          </a:br>
          <a:r>
            <a:rPr lang="fr-FR"/>
            <a:t/>
          </a:r>
          <a:br>
            <a:rPr lang="fr-FR"/>
          </a:br>
          <a:r>
            <a:rPr lang="fr-FR"/>
            <a:t>Enfin la cellule G3 de la feuille VARIABLES, est censée multiplier le nombre de nombres de la cellule F3, par 40, mais deja ca ne fonctionne plus, et quand ca fonctionnait, j'avait jamais ZERO, mais minimum 40.</a:t>
          </a:r>
          <a:br>
            <a:rPr lang="fr-FR"/>
          </a:br>
          <a:r>
            <a:rPr lang="fr-FR"/>
            <a:t>Merci pour votre aide,</a:t>
          </a:r>
        </a:p>
        <a:p>
          <a:endParaRPr lang="fr-FR" sz="1100"/>
        </a:p>
        <a:p>
          <a:r>
            <a:rPr lang="fr-FR" sz="1600">
              <a:solidFill>
                <a:srgbClr val="FF0000"/>
              </a:solidFill>
            </a:rPr>
            <a:t>Voilà</a:t>
          </a:r>
          <a:r>
            <a:rPr lang="fr-FR" sz="1600" baseline="0">
              <a:solidFill>
                <a:srgbClr val="FF0000"/>
              </a:solidFill>
            </a:rPr>
            <a:t> les formules ont disparues donc elles sont plus courte !!!</a:t>
          </a:r>
        </a:p>
        <a:p>
          <a:r>
            <a:rPr lang="fr-FR" sz="1600" baseline="0">
              <a:solidFill>
                <a:srgbClr val="FF0000"/>
              </a:solidFill>
            </a:rPr>
            <a:t>a toi de tester</a:t>
          </a:r>
        </a:p>
        <a:p>
          <a:r>
            <a:rPr lang="fr-FR" sz="1600" baseline="0">
              <a:solidFill>
                <a:srgbClr val="FF0000"/>
              </a:solidFill>
            </a:rPr>
            <a:t>a+</a:t>
          </a:r>
        </a:p>
        <a:p>
          <a:r>
            <a:rPr lang="fr-FR" sz="1600" baseline="0">
              <a:solidFill>
                <a:srgbClr val="FF0000"/>
              </a:solidFill>
            </a:rPr>
            <a:t>Papou</a:t>
          </a:r>
          <a:endParaRPr lang="fr-FR" sz="1600">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R41"/>
  <sheetViews>
    <sheetView zoomScale="98" zoomScaleNormal="98" workbookViewId="0">
      <pane xSplit="1" ySplit="2" topLeftCell="B3" activePane="bottomRight" state="frozen"/>
      <selection pane="topRight" activeCell="B1" sqref="B1"/>
      <selection pane="bottomLeft" activeCell="A3" sqref="A3"/>
      <selection pane="bottomRight" activeCell="T11" sqref="T11"/>
    </sheetView>
  </sheetViews>
  <sheetFormatPr baseColWidth="10" defaultColWidth="11.42578125" defaultRowHeight="12.75" x14ac:dyDescent="0.25"/>
  <cols>
    <col min="1" max="1" width="10.7109375" style="17"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18"/>
      <c r="B1" s="24" t="s">
        <v>31</v>
      </c>
      <c r="C1" s="25" t="s">
        <v>29</v>
      </c>
      <c r="D1" s="106">
        <f ca="1">N38/"1:"</f>
        <v>0</v>
      </c>
      <c r="E1" s="26"/>
      <c r="F1" s="25" t="s">
        <v>30</v>
      </c>
      <c r="G1" s="107">
        <f ca="1">O38/"1:"</f>
        <v>0</v>
      </c>
      <c r="H1" s="26"/>
      <c r="I1" s="27" t="s">
        <v>32</v>
      </c>
      <c r="J1" s="27"/>
      <c r="K1" s="108">
        <f>J38/"1:"</f>
        <v>0</v>
      </c>
      <c r="L1" s="26"/>
      <c r="M1" s="27" t="s">
        <v>33</v>
      </c>
      <c r="N1" s="28"/>
      <c r="O1" s="109">
        <f ca="1">K38/"1:"</f>
        <v>2.0000000000000009</v>
      </c>
    </row>
    <row r="2" spans="1:18" ht="44.25" customHeight="1" thickTop="1" thickBot="1" x14ac:dyDescent="0.3">
      <c r="A2" s="117">
        <v>43617</v>
      </c>
      <c r="B2" s="35" t="s">
        <v>0</v>
      </c>
      <c r="C2" s="36" t="s">
        <v>1</v>
      </c>
      <c r="D2" s="37" t="s">
        <v>34</v>
      </c>
      <c r="E2" s="38" t="s">
        <v>35</v>
      </c>
      <c r="F2" s="38" t="s">
        <v>36</v>
      </c>
      <c r="G2" s="44" t="s">
        <v>37</v>
      </c>
      <c r="H2" s="45" t="s">
        <v>2</v>
      </c>
      <c r="I2" s="42" t="str">
        <f>"Dont
H Jour
("&amp;TEXT(HJ,"hh")&amp;" à "&amp;TEXT(HN,"hh")&amp;")"</f>
        <v>Dont
H Jour
(07 à 20)</v>
      </c>
      <c r="J2" s="39" t="str">
        <f>"Dont
H Nuit
("&amp;TEXT(HN,"hh")&amp;" à "&amp;TEXT(HJ,"hh")&amp;")"</f>
        <v>Dont
H Nuit
(20 à 07)</v>
      </c>
      <c r="K2" s="43" t="s">
        <v>3</v>
      </c>
      <c r="L2" s="41" t="s">
        <v>4</v>
      </c>
      <c r="M2" s="37" t="s">
        <v>5</v>
      </c>
      <c r="N2" s="38" t="s">
        <v>6</v>
      </c>
      <c r="O2" s="40" t="s">
        <v>7</v>
      </c>
      <c r="P2" s="40" t="s">
        <v>46</v>
      </c>
    </row>
    <row r="3" spans="1:18" ht="15.75" thickTop="1" x14ac:dyDescent="0.2">
      <c r="A3" s="128" t="str">
        <f ca="1">MID(CELL("filename",A1),FIND("]",CELL("filename",A1))+1,32)</f>
        <v>MODELE</v>
      </c>
      <c r="B3" s="29">
        <f>IF(OR(
DAY(EOMONTH(A2,-1))-DAY(DATE(YEAR(A2),MONTH(A2),0)+2-WEEKDAY(DATE(YEAR(A2),MONTH(A2),0)))&lt;3,
DAY(EOMONTH(A2,-1))-DAY(DATE(YEAR(A2),MONTH(A2),0)+2-WEEKDAY(DATE(YEAR(A2),MONTH(A2),0)))&gt;7),
DATE(YEAR(A2),MONTH(A2),0)+2-WEEKDAY(DATE(YEAR(A2),MONTH(A2),0)),
DATE(YEAR(A2),MONTH(A2),0)+2-WEEKDAY(DATE(YEAR(A2),MONTH(A2),0))+7)</f>
        <v>43619</v>
      </c>
      <c r="C3" s="95"/>
      <c r="D3" s="46"/>
      <c r="E3" s="47"/>
      <c r="F3" s="47"/>
      <c r="G3" s="48"/>
      <c r="H3" s="49">
        <f>MAX(MOD(($E3+$G3-$D3-$F3),1),C3*HF)</f>
        <v>0</v>
      </c>
      <c r="I3" s="55">
        <f t="shared" ref="I3:I37" si="0">$H3-$J3</f>
        <v>0</v>
      </c>
      <c r="J3" s="56">
        <f>($D3&lt;&gt;"")*(MAX(0,MIN($E3,HJ)-IF($E3&gt;$D3,$D3,MIN(0,$D3-HJ)))+MAX(0,1-MAX(HN,$D3)-IF($E3&gt;$D3,1-$E3,MIN(0,HN-$E3))))
+($F3&lt;&gt;"")*(MAX(0,MIN($G3,HJ)-IF($G3&gt;$F3,$F3,MIN(0,$F3-HJ)))+MAX(0,1-MAX(HN,$F3)-IF($G3&gt;$F3,1-$G3,MIN(0,HN-$G3))))</f>
        <v>0</v>
      </c>
      <c r="K3" s="57">
        <f ca="1">MAX(COUNTIF(Fer,B3)*($E3&lt;$D3)*($E3-MIN(0,$D3))
+COUNTIF(Fer,B3)*($F3&lt;$E3)*($G3-$F3)
+COUNTIF(Fer,B3)*($F3&gt;$E3)*($G3&lt;$F3)*($G3-MIN($F3,0))
+COUNTIF(Fer,B3)*($E3&gt;$D3)*(MIN($E3,1)-$D3)
+COUNTIF(Fer,B3)*($E3&lt;$D3)*(MAX($E3,1)-$D3)
+COUNTIF(Fer,B3)*($G3&gt;$F3)*($F3&gt;$E3)*(MIN($G3,1)-$F3)
+COUNTIF(Fer,B3)*($G3&lt;$F3)*($F3&gt;$E3)*(MAX($G3,1)-$F3),
(WEEKDAY(B3)=1)*H3,C3*HF)</f>
        <v>0</v>
      </c>
      <c r="L3" s="58">
        <f ca="1">(WEEKDAY(B3)=1)*SUM(OFFSET(H3,,,-MIN(ROWS($3:3),7)))</f>
        <v>0</v>
      </c>
      <c r="M3" s="59">
        <f ca="1">(WEEKDAY(B3)=1)*MIN(HS_1,L3)</f>
        <v>0</v>
      </c>
      <c r="N3" s="60">
        <f ca="1">(WEEKDAY(B3)=1)*MIN(HS_2-HS_1,L3-M3)</f>
        <v>0</v>
      </c>
      <c r="O3" s="61">
        <f ca="1">(WEEKDAY(B3)=1)*L3-M3-N3</f>
        <v>0</v>
      </c>
      <c r="P3" s="122"/>
      <c r="Q3" s="119" t="s">
        <v>8</v>
      </c>
      <c r="R3" s="13">
        <v>0.29166666666666669</v>
      </c>
    </row>
    <row r="4" spans="1:18" ht="15" x14ac:dyDescent="0.2">
      <c r="A4" s="129"/>
      <c r="B4" s="30">
        <f t="shared" ref="B4:B37" si="1">B3+1</f>
        <v>43620</v>
      </c>
      <c r="C4" s="96"/>
      <c r="D4" s="46"/>
      <c r="E4" s="47"/>
      <c r="F4" s="47"/>
      <c r="G4" s="48"/>
      <c r="H4" s="50">
        <f t="shared" ref="H4:H37" si="2">MAX(MOD(($E4+$G4-$D4-$F4),1),C4*HF)</f>
        <v>0</v>
      </c>
      <c r="I4" s="62">
        <f t="shared" si="0"/>
        <v>0</v>
      </c>
      <c r="J4" s="63">
        <f t="shared" ref="J4:J37" si="3">($D4&lt;&gt;"")*(MAX(0,MIN($E4,HJ)-IF($E4&gt;$D4,$D4,MIN(0,$D4-HJ)))+MAX(0,1-MAX(HN,$D4)-IF($E4&gt;$D4,1-$E4,MIN(0,HN-$E4))))
+($F4&lt;&gt;"")*(MAX(0,MIN($G4,HJ)-IF($G4&gt;$F4,$F4,MIN(0,$F4-HJ)))+MAX(0,1-MAX(HN,$F4)-IF($G4&gt;$F4,1-$G4,MIN(0,HN-$G4))))</f>
        <v>0</v>
      </c>
      <c r="K4" s="57">
        <f t="shared" ref="K4:K37" ca="1" si="4">MAX(COUNTIF(Fer,B4)*($E4&lt;$D4)*($E4-MIN(0,$D4))
+COUNTIF(Fer,B4)*($F4&lt;$E4)*($G4-$F4)
+COUNTIF(Fer,B4)*($F4&gt;$E4)*($G4&lt;$F4)*($G4-MIN($F4,0))
+COUNTIF(Fer,B4)*($E4&gt;$D4)*(MIN($E4,1)-$D4)
+COUNTIF(Fer,B4)*($E4&lt;$D4)*(MAX($E4,1)-$D4)
+COUNTIF(Fer,B4)*($G4&gt;$F4)*($F4&gt;$E4)*(MIN($G4,1)-$F4)
+COUNTIF(Fer,B4)*($G4&lt;$F4)*($F4&gt;$E4)*(MAX($G4,1)-$F4),
(WEEKDAY(B4)=1)*H4,C4*HF)</f>
        <v>0</v>
      </c>
      <c r="L4" s="64">
        <f ca="1">(WEEKDAY(B4)=1)*SUM(OFFSET(H4,,,-MIN(ROWS($3:4),7)))</f>
        <v>0</v>
      </c>
      <c r="M4" s="59">
        <f t="shared" ref="M4:M37" ca="1" si="5">(WEEKDAY(B4)=1)*MIN(HS_1,L4)</f>
        <v>0</v>
      </c>
      <c r="N4" s="60">
        <f t="shared" ref="N4:N37" ca="1" si="6">(WEEKDAY(B4)=1)*MIN(HS_2-HS_1,L4-M4)</f>
        <v>0</v>
      </c>
      <c r="O4" s="65">
        <f t="shared" ref="O4:O37" ca="1" si="7">(WEEKDAY(B4)=1)*L4-M4-N4</f>
        <v>0</v>
      </c>
      <c r="P4" s="122" t="s">
        <v>47</v>
      </c>
      <c r="Q4" s="120" t="s">
        <v>9</v>
      </c>
      <c r="R4" s="14">
        <v>0.83333333333333337</v>
      </c>
    </row>
    <row r="5" spans="1:18" ht="15" x14ac:dyDescent="0.2">
      <c r="A5" s="129"/>
      <c r="B5" s="30">
        <f t="shared" si="1"/>
        <v>43621</v>
      </c>
      <c r="C5" s="97"/>
      <c r="D5" s="46"/>
      <c r="E5" s="47"/>
      <c r="F5" s="47"/>
      <c r="G5" s="48"/>
      <c r="H5" s="50">
        <f t="shared" si="2"/>
        <v>0</v>
      </c>
      <c r="I5" s="62">
        <f t="shared" si="0"/>
        <v>0</v>
      </c>
      <c r="J5" s="63">
        <f t="shared" si="3"/>
        <v>0</v>
      </c>
      <c r="K5" s="57">
        <f t="shared" ca="1" si="4"/>
        <v>0</v>
      </c>
      <c r="L5" s="64">
        <f ca="1">(WEEKDAY(B5)=1)*SUM(OFFSET(H5,,,-MIN(ROWS($3:5),7)))</f>
        <v>0</v>
      </c>
      <c r="M5" s="59">
        <f t="shared" ca="1" si="5"/>
        <v>0</v>
      </c>
      <c r="N5" s="66">
        <f t="shared" ca="1" si="6"/>
        <v>0</v>
      </c>
      <c r="O5" s="65">
        <f t="shared" ca="1" si="7"/>
        <v>0</v>
      </c>
      <c r="P5" s="122"/>
      <c r="Q5" s="120" t="s">
        <v>10</v>
      </c>
      <c r="R5" s="15">
        <f>RIGHT(M2,2)/24</f>
        <v>1.4583333333333333</v>
      </c>
    </row>
    <row r="6" spans="1:18" ht="15" x14ac:dyDescent="0.2">
      <c r="A6" s="129"/>
      <c r="B6" s="30">
        <f t="shared" si="1"/>
        <v>43622</v>
      </c>
      <c r="C6" s="96"/>
      <c r="D6" s="46"/>
      <c r="E6" s="47"/>
      <c r="F6" s="47"/>
      <c r="G6" s="48"/>
      <c r="H6" s="50">
        <f t="shared" si="2"/>
        <v>0</v>
      </c>
      <c r="I6" s="62">
        <f t="shared" si="0"/>
        <v>0</v>
      </c>
      <c r="J6" s="63">
        <f t="shared" si="3"/>
        <v>0</v>
      </c>
      <c r="K6" s="57">
        <f t="shared" ca="1" si="4"/>
        <v>0</v>
      </c>
      <c r="L6" s="64">
        <f ca="1">(WEEKDAY(B6)=1)*SUM(OFFSET(H6,,,-MIN(ROWS($3:6),7)))</f>
        <v>0</v>
      </c>
      <c r="M6" s="59">
        <f t="shared" ca="1" si="5"/>
        <v>0</v>
      </c>
      <c r="N6" s="60">
        <f t="shared" ca="1" si="6"/>
        <v>0</v>
      </c>
      <c r="O6" s="65">
        <f t="shared" ca="1" si="7"/>
        <v>0</v>
      </c>
      <c r="P6" s="122"/>
      <c r="Q6" s="120" t="s">
        <v>11</v>
      </c>
      <c r="R6" s="15">
        <f>RIGHT(N2,2)/24</f>
        <v>1.7916666666666667</v>
      </c>
    </row>
    <row r="7" spans="1:18" ht="15.75" thickBot="1" x14ac:dyDescent="0.25">
      <c r="A7" s="129"/>
      <c r="B7" s="30">
        <f t="shared" si="1"/>
        <v>43623</v>
      </c>
      <c r="C7" s="96"/>
      <c r="D7" s="46"/>
      <c r="E7" s="47"/>
      <c r="F7" s="47"/>
      <c r="G7" s="48"/>
      <c r="H7" s="50">
        <f t="shared" si="2"/>
        <v>0</v>
      </c>
      <c r="I7" s="62">
        <f t="shared" si="0"/>
        <v>0</v>
      </c>
      <c r="J7" s="63">
        <f t="shared" si="3"/>
        <v>0</v>
      </c>
      <c r="K7" s="57">
        <f t="shared" ca="1" si="4"/>
        <v>0</v>
      </c>
      <c r="L7" s="64">
        <f ca="1">(WEEKDAY(B7)=1)*SUM(OFFSET(H7,,,-MIN(ROWS($3:7),7)))</f>
        <v>0</v>
      </c>
      <c r="M7" s="59">
        <f t="shared" ca="1" si="5"/>
        <v>0</v>
      </c>
      <c r="N7" s="60">
        <f t="shared" ca="1" si="6"/>
        <v>0</v>
      </c>
      <c r="O7" s="65">
        <f t="shared" ca="1" si="7"/>
        <v>0</v>
      </c>
      <c r="P7" s="122"/>
      <c r="Q7" s="121" t="s">
        <v>45</v>
      </c>
      <c r="R7" s="16">
        <v>0.29166666666666669</v>
      </c>
    </row>
    <row r="8" spans="1:18" ht="16.5" thickTop="1" thickBot="1" x14ac:dyDescent="0.25">
      <c r="A8" s="129"/>
      <c r="B8" s="30">
        <f t="shared" si="1"/>
        <v>43624</v>
      </c>
      <c r="C8" s="96"/>
      <c r="D8" s="51">
        <v>0.5</v>
      </c>
      <c r="E8" s="52">
        <v>0.58333333333333337</v>
      </c>
      <c r="F8" s="52"/>
      <c r="G8" s="53"/>
      <c r="H8" s="54">
        <f t="shared" si="2"/>
        <v>8.333333333333337E-2</v>
      </c>
      <c r="I8" s="67">
        <f t="shared" si="0"/>
        <v>8.333333333333337E-2</v>
      </c>
      <c r="J8" s="68">
        <f t="shared" si="3"/>
        <v>0</v>
      </c>
      <c r="K8" s="69">
        <f t="shared" ca="1" si="4"/>
        <v>0</v>
      </c>
      <c r="L8" s="70">
        <f ca="1">(WEEKDAY(B8)=1)*SUM(OFFSET(H8,,,-MIN(ROWS($3:8),7)))</f>
        <v>0</v>
      </c>
      <c r="M8" s="71">
        <f t="shared" ca="1" si="5"/>
        <v>0</v>
      </c>
      <c r="N8" s="72">
        <f t="shared" ca="1" si="6"/>
        <v>0</v>
      </c>
      <c r="O8" s="73">
        <f t="shared" ca="1" si="7"/>
        <v>0</v>
      </c>
      <c r="P8" s="123" t="str">
        <f>IF(H8&lt;&gt;0,"ASTREINTE","")</f>
        <v>ASTREINTE</v>
      </c>
      <c r="Q8" s="10"/>
    </row>
    <row r="9" spans="1:18" ht="16.5" thickTop="1" thickBot="1" x14ac:dyDescent="0.3">
      <c r="A9" s="129"/>
      <c r="B9" s="31">
        <f t="shared" si="1"/>
        <v>43625</v>
      </c>
      <c r="C9" s="98"/>
      <c r="D9" s="74">
        <v>0.5</v>
      </c>
      <c r="E9" s="75">
        <v>0.58333333333333337</v>
      </c>
      <c r="F9" s="75"/>
      <c r="G9" s="76"/>
      <c r="H9" s="99">
        <f t="shared" si="2"/>
        <v>8.333333333333337E-2</v>
      </c>
      <c r="I9" s="100">
        <f t="shared" si="0"/>
        <v>8.333333333333337E-2</v>
      </c>
      <c r="J9" s="101">
        <f t="shared" si="3"/>
        <v>0</v>
      </c>
      <c r="K9" s="102">
        <f t="shared" ca="1" si="4"/>
        <v>8.333333333333337E-2</v>
      </c>
      <c r="L9" s="77">
        <f ca="1">(WEEKDAY(B9)=1)*SUM(OFFSET(H9,,,-MIN(ROWS($3:9),7)))</f>
        <v>0.16666666666666674</v>
      </c>
      <c r="M9" s="78">
        <f t="shared" ca="1" si="5"/>
        <v>0.16666666666666674</v>
      </c>
      <c r="N9" s="79">
        <f t="shared" ca="1" si="6"/>
        <v>0</v>
      </c>
      <c r="O9" s="80">
        <f t="shared" ca="1" si="7"/>
        <v>0</v>
      </c>
      <c r="P9" s="123" t="str">
        <f>IF(H9&lt;&gt;0,"ASTREINTE","")</f>
        <v>ASTREINTE</v>
      </c>
    </row>
    <row r="10" spans="1:18" ht="15.75" thickTop="1" x14ac:dyDescent="0.25">
      <c r="A10" s="129"/>
      <c r="B10" s="29">
        <f t="shared" si="1"/>
        <v>43626</v>
      </c>
      <c r="C10" s="95"/>
      <c r="D10" s="46"/>
      <c r="E10" s="47"/>
      <c r="F10" s="47"/>
      <c r="G10" s="81"/>
      <c r="H10" s="50">
        <f t="shared" si="2"/>
        <v>0</v>
      </c>
      <c r="I10" s="62">
        <f t="shared" si="0"/>
        <v>0</v>
      </c>
      <c r="J10" s="63">
        <f t="shared" si="3"/>
        <v>0</v>
      </c>
      <c r="K10" s="57">
        <f t="shared" ca="1" si="4"/>
        <v>0</v>
      </c>
      <c r="L10" s="50">
        <f ca="1">(WEEKDAY(B10)=1)*SUM(OFFSET(H10,,,-MIN(ROWS($3:10),7)))</f>
        <v>0</v>
      </c>
      <c r="M10" s="59">
        <f t="shared" ca="1" si="5"/>
        <v>0</v>
      </c>
      <c r="N10" s="60">
        <f t="shared" ca="1" si="6"/>
        <v>0</v>
      </c>
      <c r="O10" s="65">
        <f t="shared" ca="1" si="7"/>
        <v>0</v>
      </c>
    </row>
    <row r="11" spans="1:18" ht="15" x14ac:dyDescent="0.25">
      <c r="A11" s="129"/>
      <c r="B11" s="30">
        <f t="shared" si="1"/>
        <v>43627</v>
      </c>
      <c r="C11" s="96"/>
      <c r="D11" s="51"/>
      <c r="E11" s="52"/>
      <c r="F11" s="52"/>
      <c r="G11" s="82"/>
      <c r="H11" s="50">
        <f t="shared" si="2"/>
        <v>0</v>
      </c>
      <c r="I11" s="62">
        <f t="shared" si="0"/>
        <v>0</v>
      </c>
      <c r="J11" s="63">
        <f t="shared" si="3"/>
        <v>0</v>
      </c>
      <c r="K11" s="57">
        <f t="shared" ca="1" si="4"/>
        <v>0</v>
      </c>
      <c r="L11" s="64">
        <f ca="1">(WEEKDAY(B11)=1)*SUM(OFFSET(H11,,,-MIN(ROWS($3:11),7)))</f>
        <v>0</v>
      </c>
      <c r="M11" s="59">
        <f t="shared" ca="1" si="5"/>
        <v>0</v>
      </c>
      <c r="N11" s="60">
        <f t="shared" ca="1" si="6"/>
        <v>0</v>
      </c>
      <c r="O11" s="65">
        <f t="shared" ca="1" si="7"/>
        <v>0</v>
      </c>
      <c r="P11" s="122" t="s">
        <v>47</v>
      </c>
    </row>
    <row r="12" spans="1:18" ht="15" x14ac:dyDescent="0.25">
      <c r="A12" s="129"/>
      <c r="B12" s="30">
        <f t="shared" si="1"/>
        <v>43628</v>
      </c>
      <c r="C12" s="96"/>
      <c r="D12" s="51"/>
      <c r="E12" s="52"/>
      <c r="F12" s="52"/>
      <c r="G12" s="82"/>
      <c r="H12" s="50">
        <f t="shared" si="2"/>
        <v>0</v>
      </c>
      <c r="I12" s="62">
        <f t="shared" si="0"/>
        <v>0</v>
      </c>
      <c r="J12" s="63">
        <f t="shared" si="3"/>
        <v>0</v>
      </c>
      <c r="K12" s="57">
        <f t="shared" ca="1" si="4"/>
        <v>0</v>
      </c>
      <c r="L12" s="64">
        <f ca="1">(WEEKDAY(B12)=1)*SUM(OFFSET(H12,,,-MIN(ROWS($3:12),7)))</f>
        <v>0</v>
      </c>
      <c r="M12" s="59">
        <f t="shared" ca="1" si="5"/>
        <v>0</v>
      </c>
      <c r="N12" s="60">
        <f t="shared" ca="1" si="6"/>
        <v>0</v>
      </c>
      <c r="O12" s="65">
        <f t="shared" ca="1" si="7"/>
        <v>0</v>
      </c>
    </row>
    <row r="13" spans="1:18" ht="15" x14ac:dyDescent="0.25">
      <c r="A13" s="129"/>
      <c r="B13" s="30">
        <f t="shared" si="1"/>
        <v>43629</v>
      </c>
      <c r="C13" s="96"/>
      <c r="D13" s="51"/>
      <c r="E13" s="52"/>
      <c r="F13" s="52"/>
      <c r="G13" s="82"/>
      <c r="H13" s="50">
        <f t="shared" si="2"/>
        <v>0</v>
      </c>
      <c r="I13" s="62">
        <f t="shared" si="0"/>
        <v>0</v>
      </c>
      <c r="J13" s="63">
        <f t="shared" si="3"/>
        <v>0</v>
      </c>
      <c r="K13" s="57">
        <f t="shared" ca="1" si="4"/>
        <v>0</v>
      </c>
      <c r="L13" s="64">
        <f ca="1">(WEEKDAY(B13)=1)*SUM(OFFSET(H13,,,-MIN(ROWS($3:13),7)))</f>
        <v>0</v>
      </c>
      <c r="M13" s="59">
        <f t="shared" ca="1" si="5"/>
        <v>0</v>
      </c>
      <c r="N13" s="60">
        <f t="shared" ca="1" si="6"/>
        <v>0</v>
      </c>
      <c r="O13" s="65">
        <f t="shared" ca="1" si="7"/>
        <v>0</v>
      </c>
    </row>
    <row r="14" spans="1:18" ht="15" x14ac:dyDescent="0.25">
      <c r="A14" s="129"/>
      <c r="B14" s="30">
        <f t="shared" si="1"/>
        <v>43630</v>
      </c>
      <c r="C14" s="96"/>
      <c r="D14" s="51"/>
      <c r="E14" s="52"/>
      <c r="F14" s="52"/>
      <c r="G14" s="82"/>
      <c r="H14" s="50">
        <f t="shared" si="2"/>
        <v>0</v>
      </c>
      <c r="I14" s="62">
        <f t="shared" si="0"/>
        <v>0</v>
      </c>
      <c r="J14" s="63">
        <f t="shared" si="3"/>
        <v>0</v>
      </c>
      <c r="K14" s="57">
        <f t="shared" ca="1" si="4"/>
        <v>0</v>
      </c>
      <c r="L14" s="64">
        <f ca="1">(WEEKDAY(B14)=1)*SUM(OFFSET(H14,,,-MIN(ROWS($3:14),7)))</f>
        <v>0</v>
      </c>
      <c r="M14" s="59">
        <f t="shared" ca="1" si="5"/>
        <v>0</v>
      </c>
      <c r="N14" s="60">
        <f t="shared" ca="1" si="6"/>
        <v>0</v>
      </c>
      <c r="O14" s="65">
        <f t="shared" ca="1" si="7"/>
        <v>0</v>
      </c>
    </row>
    <row r="15" spans="1:18" ht="15.75" thickBot="1" x14ac:dyDescent="0.3">
      <c r="A15" s="129"/>
      <c r="B15" s="30">
        <f t="shared" si="1"/>
        <v>43631</v>
      </c>
      <c r="C15" s="97"/>
      <c r="D15" s="83"/>
      <c r="E15" s="84"/>
      <c r="F15" s="84"/>
      <c r="G15" s="85"/>
      <c r="H15" s="54">
        <f t="shared" si="2"/>
        <v>0</v>
      </c>
      <c r="I15" s="67">
        <f t="shared" si="0"/>
        <v>0</v>
      </c>
      <c r="J15" s="68">
        <f t="shared" si="3"/>
        <v>0</v>
      </c>
      <c r="K15" s="69">
        <f t="shared" ca="1" si="4"/>
        <v>0</v>
      </c>
      <c r="L15" s="70">
        <f ca="1">(WEEKDAY(B15)=1)*SUM(OFFSET(H15,,,-MIN(ROWS($3:15),7)))</f>
        <v>0</v>
      </c>
      <c r="M15" s="71">
        <f t="shared" ca="1" si="5"/>
        <v>0</v>
      </c>
      <c r="N15" s="72">
        <f t="shared" ca="1" si="6"/>
        <v>0</v>
      </c>
      <c r="O15" s="73">
        <f t="shared" ca="1" si="7"/>
        <v>0</v>
      </c>
      <c r="P15" s="123" t="str">
        <f>IF(H15&lt;&gt;0,"ASTREINTE","")</f>
        <v/>
      </c>
    </row>
    <row r="16" spans="1:18" ht="16.5" thickTop="1" thickBot="1" x14ac:dyDescent="0.3">
      <c r="A16" s="129"/>
      <c r="B16" s="31">
        <f t="shared" si="1"/>
        <v>43632</v>
      </c>
      <c r="C16" s="98"/>
      <c r="D16" s="74"/>
      <c r="E16" s="75"/>
      <c r="F16" s="75"/>
      <c r="G16" s="86"/>
      <c r="H16" s="103">
        <f t="shared" si="2"/>
        <v>0</v>
      </c>
      <c r="I16" s="100">
        <f t="shared" si="0"/>
        <v>0</v>
      </c>
      <c r="J16" s="101">
        <f t="shared" si="3"/>
        <v>0</v>
      </c>
      <c r="K16" s="102">
        <f t="shared" ca="1" si="4"/>
        <v>0</v>
      </c>
      <c r="L16" s="77">
        <f ca="1">(WEEKDAY(B16)=1)*SUM(OFFSET(H16,,,-MIN(ROWS($3:16),7)))</f>
        <v>0</v>
      </c>
      <c r="M16" s="78">
        <f t="shared" ca="1" si="5"/>
        <v>0</v>
      </c>
      <c r="N16" s="79">
        <f t="shared" ca="1" si="6"/>
        <v>0</v>
      </c>
      <c r="O16" s="80">
        <f t="shared" ca="1" si="7"/>
        <v>0</v>
      </c>
      <c r="P16" s="123" t="str">
        <f>IF(H16&lt;&gt;0,"ASTREINTE","")</f>
        <v/>
      </c>
    </row>
    <row r="17" spans="1:16" ht="15.75" thickTop="1" x14ac:dyDescent="0.25">
      <c r="A17" s="33"/>
      <c r="B17" s="29">
        <f t="shared" si="1"/>
        <v>43633</v>
      </c>
      <c r="C17" s="104"/>
      <c r="D17" s="87"/>
      <c r="E17" s="88"/>
      <c r="F17" s="88"/>
      <c r="G17" s="89"/>
      <c r="H17" s="50">
        <f t="shared" si="2"/>
        <v>0</v>
      </c>
      <c r="I17" s="62">
        <f t="shared" si="0"/>
        <v>0</v>
      </c>
      <c r="J17" s="63">
        <f t="shared" si="3"/>
        <v>0</v>
      </c>
      <c r="K17" s="57">
        <f t="shared" ca="1" si="4"/>
        <v>0</v>
      </c>
      <c r="L17" s="50">
        <f ca="1">(WEEKDAY(B17)=1)*SUM(OFFSET(H17,,,-MIN(ROWS($3:17),7)))</f>
        <v>0</v>
      </c>
      <c r="M17" s="59">
        <f t="shared" ca="1" si="5"/>
        <v>0</v>
      </c>
      <c r="N17" s="60">
        <f t="shared" ca="1" si="6"/>
        <v>0</v>
      </c>
      <c r="O17" s="65">
        <f t="shared" ca="1" si="7"/>
        <v>0</v>
      </c>
    </row>
    <row r="18" spans="1:16" ht="15" x14ac:dyDescent="0.25">
      <c r="A18" s="33"/>
      <c r="B18" s="30">
        <f t="shared" si="1"/>
        <v>43634</v>
      </c>
      <c r="C18" s="97"/>
      <c r="D18" s="83"/>
      <c r="E18" s="84"/>
      <c r="F18" s="84"/>
      <c r="G18" s="85"/>
      <c r="H18" s="50">
        <f t="shared" si="2"/>
        <v>0</v>
      </c>
      <c r="I18" s="62">
        <f t="shared" si="0"/>
        <v>0</v>
      </c>
      <c r="J18" s="63">
        <f t="shared" si="3"/>
        <v>0</v>
      </c>
      <c r="K18" s="57">
        <f t="shared" ca="1" si="4"/>
        <v>0</v>
      </c>
      <c r="L18" s="64">
        <f ca="1">(WEEKDAY(B18)=1)*SUM(OFFSET(H18,,,-MIN(ROWS($3:18),7)))</f>
        <v>0</v>
      </c>
      <c r="M18" s="59">
        <f t="shared" ca="1" si="5"/>
        <v>0</v>
      </c>
      <c r="N18" s="60">
        <f t="shared" ca="1" si="6"/>
        <v>0</v>
      </c>
      <c r="O18" s="65">
        <f t="shared" ca="1" si="7"/>
        <v>0</v>
      </c>
    </row>
    <row r="19" spans="1:16" ht="15" x14ac:dyDescent="0.25">
      <c r="A19" s="33"/>
      <c r="B19" s="30">
        <f t="shared" si="1"/>
        <v>43635</v>
      </c>
      <c r="C19" s="97"/>
      <c r="D19" s="83"/>
      <c r="E19" s="84"/>
      <c r="F19" s="84"/>
      <c r="G19" s="85"/>
      <c r="H19" s="50">
        <f t="shared" si="2"/>
        <v>0</v>
      </c>
      <c r="I19" s="62">
        <f t="shared" si="0"/>
        <v>0</v>
      </c>
      <c r="J19" s="63">
        <f t="shared" si="3"/>
        <v>0</v>
      </c>
      <c r="K19" s="57">
        <f t="shared" ca="1" si="4"/>
        <v>0</v>
      </c>
      <c r="L19" s="64">
        <f ca="1">(WEEKDAY(B19)=1)*SUM(OFFSET(H19,,,-MIN(ROWS($3:19),7)))</f>
        <v>0</v>
      </c>
      <c r="M19" s="59">
        <f t="shared" ca="1" si="5"/>
        <v>0</v>
      </c>
      <c r="N19" s="60">
        <f t="shared" ca="1" si="6"/>
        <v>0</v>
      </c>
      <c r="O19" s="65">
        <f t="shared" ca="1" si="7"/>
        <v>0</v>
      </c>
    </row>
    <row r="20" spans="1:16" ht="15" x14ac:dyDescent="0.25">
      <c r="A20" s="33"/>
      <c r="B20" s="30">
        <f t="shared" si="1"/>
        <v>43636</v>
      </c>
      <c r="C20" s="97"/>
      <c r="D20" s="83"/>
      <c r="E20" s="84"/>
      <c r="F20" s="84"/>
      <c r="G20" s="85"/>
      <c r="H20" s="50">
        <f t="shared" si="2"/>
        <v>0</v>
      </c>
      <c r="I20" s="62">
        <f t="shared" si="0"/>
        <v>0</v>
      </c>
      <c r="J20" s="63">
        <f t="shared" si="3"/>
        <v>0</v>
      </c>
      <c r="K20" s="57">
        <f t="shared" ca="1" si="4"/>
        <v>0</v>
      </c>
      <c r="L20" s="64">
        <f ca="1">(WEEKDAY(B20)=1)*SUM(OFFSET(H20,,,-MIN(ROWS($3:20),7)))</f>
        <v>0</v>
      </c>
      <c r="M20" s="59">
        <f t="shared" ca="1" si="5"/>
        <v>0</v>
      </c>
      <c r="N20" s="60">
        <f t="shared" ca="1" si="6"/>
        <v>0</v>
      </c>
      <c r="O20" s="65">
        <f t="shared" ca="1" si="7"/>
        <v>0</v>
      </c>
    </row>
    <row r="21" spans="1:16" ht="15" x14ac:dyDescent="0.25">
      <c r="A21" s="33"/>
      <c r="B21" s="30">
        <f t="shared" si="1"/>
        <v>43637</v>
      </c>
      <c r="C21" s="97"/>
      <c r="D21" s="83"/>
      <c r="E21" s="84"/>
      <c r="F21" s="84"/>
      <c r="G21" s="85"/>
      <c r="H21" s="50">
        <f t="shared" si="2"/>
        <v>0</v>
      </c>
      <c r="I21" s="62">
        <f t="shared" si="0"/>
        <v>0</v>
      </c>
      <c r="J21" s="63">
        <f t="shared" si="3"/>
        <v>0</v>
      </c>
      <c r="K21" s="57">
        <f t="shared" ca="1" si="4"/>
        <v>0</v>
      </c>
      <c r="L21" s="64">
        <f ca="1">(WEEKDAY(B21)=1)*SUM(OFFSET(H21,,,-MIN(ROWS($3:21),7)))</f>
        <v>0</v>
      </c>
      <c r="M21" s="59">
        <f t="shared" ca="1" si="5"/>
        <v>0</v>
      </c>
      <c r="N21" s="60">
        <f t="shared" ca="1" si="6"/>
        <v>0</v>
      </c>
      <c r="O21" s="65">
        <f t="shared" ca="1" si="7"/>
        <v>0</v>
      </c>
    </row>
    <row r="22" spans="1:16" ht="15.75" thickBot="1" x14ac:dyDescent="0.3">
      <c r="A22" s="33"/>
      <c r="B22" s="30">
        <f t="shared" si="1"/>
        <v>43638</v>
      </c>
      <c r="C22" s="97"/>
      <c r="D22" s="83"/>
      <c r="E22" s="84"/>
      <c r="F22" s="84"/>
      <c r="G22" s="85"/>
      <c r="H22" s="54">
        <f t="shared" si="2"/>
        <v>0</v>
      </c>
      <c r="I22" s="67">
        <f t="shared" si="0"/>
        <v>0</v>
      </c>
      <c r="J22" s="68">
        <f t="shared" si="3"/>
        <v>0</v>
      </c>
      <c r="K22" s="69">
        <f t="shared" ca="1" si="4"/>
        <v>0</v>
      </c>
      <c r="L22" s="70">
        <f ca="1">(WEEKDAY(B22)=1)*SUM(OFFSET(H22,,,-MIN(ROWS($3:22),7)))</f>
        <v>0</v>
      </c>
      <c r="M22" s="71">
        <f t="shared" ca="1" si="5"/>
        <v>0</v>
      </c>
      <c r="N22" s="72">
        <f t="shared" ca="1" si="6"/>
        <v>0</v>
      </c>
      <c r="O22" s="73">
        <f t="shared" ca="1" si="7"/>
        <v>0</v>
      </c>
      <c r="P22" s="123" t="str">
        <f>IF(H22&lt;&gt;0,"ASTREINTE","")</f>
        <v/>
      </c>
    </row>
    <row r="23" spans="1:16" ht="16.5" thickTop="1" thickBot="1" x14ac:dyDescent="0.3">
      <c r="A23" s="33"/>
      <c r="B23" s="31">
        <f t="shared" si="1"/>
        <v>43639</v>
      </c>
      <c r="C23" s="98"/>
      <c r="D23" s="74"/>
      <c r="E23" s="75"/>
      <c r="F23" s="75"/>
      <c r="G23" s="86"/>
      <c r="H23" s="103">
        <f t="shared" si="2"/>
        <v>0</v>
      </c>
      <c r="I23" s="100">
        <f t="shared" si="0"/>
        <v>0</v>
      </c>
      <c r="J23" s="101">
        <f t="shared" si="3"/>
        <v>0</v>
      </c>
      <c r="K23" s="105">
        <f t="shared" ca="1" si="4"/>
        <v>0</v>
      </c>
      <c r="L23" s="77">
        <f ca="1">(WEEKDAY(B23)=1)*SUM(OFFSET(H23,,,-MIN(ROWS($3:23),7)))</f>
        <v>0</v>
      </c>
      <c r="M23" s="78">
        <f t="shared" ca="1" si="5"/>
        <v>0</v>
      </c>
      <c r="N23" s="79">
        <f t="shared" ca="1" si="6"/>
        <v>0</v>
      </c>
      <c r="O23" s="80">
        <f t="shared" ca="1" si="7"/>
        <v>0</v>
      </c>
      <c r="P23" s="123" t="str">
        <f>IF(H23&lt;&gt;0,"ASTREINTE","")</f>
        <v/>
      </c>
    </row>
    <row r="24" spans="1:16" ht="15.75" thickTop="1" x14ac:dyDescent="0.25">
      <c r="A24" s="33"/>
      <c r="B24" s="29">
        <f t="shared" si="1"/>
        <v>43640</v>
      </c>
      <c r="C24" s="104"/>
      <c r="D24" s="87">
        <v>0.33333333333333331</v>
      </c>
      <c r="E24" s="88">
        <v>0.5</v>
      </c>
      <c r="F24" s="88"/>
      <c r="G24" s="89"/>
      <c r="H24" s="50">
        <f t="shared" si="2"/>
        <v>0.16666666666666669</v>
      </c>
      <c r="I24" s="62">
        <f t="shared" si="0"/>
        <v>0.16666666666666669</v>
      </c>
      <c r="J24" s="63">
        <f t="shared" si="3"/>
        <v>0</v>
      </c>
      <c r="K24" s="57">
        <f t="shared" ca="1" si="4"/>
        <v>0</v>
      </c>
      <c r="L24" s="50">
        <f ca="1">(WEEKDAY(B24)=1)*SUM(OFFSET(H24,,,-MIN(ROWS($3:24),7)))</f>
        <v>0</v>
      </c>
      <c r="M24" s="59">
        <f t="shared" ca="1" si="5"/>
        <v>0</v>
      </c>
      <c r="N24" s="60">
        <f t="shared" ca="1" si="6"/>
        <v>0</v>
      </c>
      <c r="O24" s="65">
        <f t="shared" ca="1" si="7"/>
        <v>0</v>
      </c>
    </row>
    <row r="25" spans="1:16" ht="15" x14ac:dyDescent="0.25">
      <c r="A25" s="33"/>
      <c r="B25" s="30">
        <f t="shared" si="1"/>
        <v>43641</v>
      </c>
      <c r="C25" s="97"/>
      <c r="D25" s="83"/>
      <c r="E25" s="84"/>
      <c r="F25" s="84"/>
      <c r="G25" s="85"/>
      <c r="H25" s="50">
        <f t="shared" si="2"/>
        <v>0</v>
      </c>
      <c r="I25" s="62">
        <f t="shared" si="0"/>
        <v>0</v>
      </c>
      <c r="J25" s="63">
        <f t="shared" si="3"/>
        <v>0</v>
      </c>
      <c r="K25" s="57">
        <f t="shared" ca="1" si="4"/>
        <v>0</v>
      </c>
      <c r="L25" s="64">
        <f ca="1">(WEEKDAY(B25)=1)*SUM(OFFSET(H25,,,-MIN(ROWS($3:25),7)))</f>
        <v>0</v>
      </c>
      <c r="M25" s="59">
        <f t="shared" ca="1" si="5"/>
        <v>0</v>
      </c>
      <c r="N25" s="60">
        <f t="shared" ca="1" si="6"/>
        <v>0</v>
      </c>
      <c r="O25" s="65">
        <f t="shared" ca="1" si="7"/>
        <v>0</v>
      </c>
    </row>
    <row r="26" spans="1:16" ht="15" x14ac:dyDescent="0.25">
      <c r="A26" s="33"/>
      <c r="B26" s="30">
        <f t="shared" si="1"/>
        <v>43642</v>
      </c>
      <c r="C26" s="97"/>
      <c r="D26" s="83"/>
      <c r="E26" s="84"/>
      <c r="F26" s="84"/>
      <c r="G26" s="85"/>
      <c r="H26" s="50">
        <f t="shared" si="2"/>
        <v>0</v>
      </c>
      <c r="I26" s="62">
        <f t="shared" si="0"/>
        <v>0</v>
      </c>
      <c r="J26" s="63">
        <f t="shared" si="3"/>
        <v>0</v>
      </c>
      <c r="K26" s="57">
        <f t="shared" ca="1" si="4"/>
        <v>0</v>
      </c>
      <c r="L26" s="64">
        <f ca="1">(WEEKDAY(B26)=1)*SUM(OFFSET(H26,,,-MIN(ROWS($3:26),7)))</f>
        <v>0</v>
      </c>
      <c r="M26" s="59">
        <f t="shared" ca="1" si="5"/>
        <v>0</v>
      </c>
      <c r="N26" s="60">
        <f t="shared" ca="1" si="6"/>
        <v>0</v>
      </c>
      <c r="O26" s="65">
        <f t="shared" ca="1" si="7"/>
        <v>0</v>
      </c>
    </row>
    <row r="27" spans="1:16" ht="15" x14ac:dyDescent="0.25">
      <c r="A27" s="33"/>
      <c r="B27" s="30">
        <f t="shared" si="1"/>
        <v>43643</v>
      </c>
      <c r="C27" s="97"/>
      <c r="D27" s="83"/>
      <c r="E27" s="84"/>
      <c r="F27" s="84"/>
      <c r="G27" s="85"/>
      <c r="H27" s="50">
        <f t="shared" si="2"/>
        <v>0</v>
      </c>
      <c r="I27" s="62">
        <f t="shared" si="0"/>
        <v>0</v>
      </c>
      <c r="J27" s="63">
        <f t="shared" si="3"/>
        <v>0</v>
      </c>
      <c r="K27" s="57">
        <f t="shared" ca="1" si="4"/>
        <v>0</v>
      </c>
      <c r="L27" s="64">
        <f ca="1">(WEEKDAY(B27)=1)*SUM(OFFSET(H27,,,-MIN(ROWS($3:27),7)))</f>
        <v>0</v>
      </c>
      <c r="M27" s="59">
        <f t="shared" ca="1" si="5"/>
        <v>0</v>
      </c>
      <c r="N27" s="60">
        <f t="shared" ca="1" si="6"/>
        <v>0</v>
      </c>
      <c r="O27" s="65">
        <f t="shared" ca="1" si="7"/>
        <v>0</v>
      </c>
    </row>
    <row r="28" spans="1:16" ht="15" x14ac:dyDescent="0.25">
      <c r="A28" s="33"/>
      <c r="B28" s="30">
        <f t="shared" si="1"/>
        <v>43644</v>
      </c>
      <c r="C28" s="97"/>
      <c r="D28" s="83"/>
      <c r="E28" s="84"/>
      <c r="F28" s="84"/>
      <c r="G28" s="85"/>
      <c r="H28" s="50">
        <f t="shared" si="2"/>
        <v>0</v>
      </c>
      <c r="I28" s="62">
        <f t="shared" si="0"/>
        <v>0</v>
      </c>
      <c r="J28" s="63">
        <f t="shared" si="3"/>
        <v>0</v>
      </c>
      <c r="K28" s="57">
        <f t="shared" ca="1" si="4"/>
        <v>0</v>
      </c>
      <c r="L28" s="64">
        <f ca="1">(WEEKDAY(B28)=1)*SUM(OFFSET(H28,,,-MIN(ROWS($3:28),7)))</f>
        <v>0</v>
      </c>
      <c r="M28" s="59">
        <f t="shared" ca="1" si="5"/>
        <v>0</v>
      </c>
      <c r="N28" s="60">
        <f t="shared" ca="1" si="6"/>
        <v>0</v>
      </c>
      <c r="O28" s="65">
        <f t="shared" ca="1" si="7"/>
        <v>0</v>
      </c>
    </row>
    <row r="29" spans="1:16" ht="15.75" thickBot="1" x14ac:dyDescent="0.3">
      <c r="A29" s="33"/>
      <c r="B29" s="30">
        <f t="shared" si="1"/>
        <v>43645</v>
      </c>
      <c r="C29" s="97"/>
      <c r="D29" s="83">
        <v>0.33333333333333331</v>
      </c>
      <c r="E29" s="84">
        <v>0.5</v>
      </c>
      <c r="F29" s="84"/>
      <c r="G29" s="85"/>
      <c r="H29" s="54">
        <f t="shared" si="2"/>
        <v>0.16666666666666669</v>
      </c>
      <c r="I29" s="67">
        <f t="shared" si="0"/>
        <v>0.16666666666666669</v>
      </c>
      <c r="J29" s="68">
        <f t="shared" si="3"/>
        <v>0</v>
      </c>
      <c r="K29" s="69">
        <f t="shared" ca="1" si="4"/>
        <v>0</v>
      </c>
      <c r="L29" s="70">
        <f ca="1">(WEEKDAY(B29)=1)*SUM(OFFSET(H29,,,-MIN(ROWS($3:29),7)))</f>
        <v>0</v>
      </c>
      <c r="M29" s="71">
        <f t="shared" ca="1" si="5"/>
        <v>0</v>
      </c>
      <c r="N29" s="72">
        <f t="shared" ca="1" si="6"/>
        <v>0</v>
      </c>
      <c r="O29" s="73">
        <f t="shared" ca="1" si="7"/>
        <v>0</v>
      </c>
      <c r="P29" s="123" t="str">
        <f>IF(H29&lt;&gt;0,"ASTREINTE","")</f>
        <v>ASTREINTE</v>
      </c>
    </row>
    <row r="30" spans="1:16" ht="16.5" thickTop="1" thickBot="1" x14ac:dyDescent="0.3">
      <c r="A30" s="33"/>
      <c r="B30" s="31">
        <f t="shared" si="1"/>
        <v>43646</v>
      </c>
      <c r="C30" s="98"/>
      <c r="D30" s="74"/>
      <c r="E30" s="75"/>
      <c r="F30" s="75"/>
      <c r="G30" s="86"/>
      <c r="H30" s="103">
        <f t="shared" si="2"/>
        <v>0</v>
      </c>
      <c r="I30" s="100">
        <f t="shared" si="0"/>
        <v>0</v>
      </c>
      <c r="J30" s="101">
        <f t="shared" si="3"/>
        <v>0</v>
      </c>
      <c r="K30" s="105">
        <f t="shared" ca="1" si="4"/>
        <v>0</v>
      </c>
      <c r="L30" s="77">
        <f ca="1">(WEEKDAY(B30)=1)*SUM(OFFSET(H30,,,-MIN(ROWS($3:30),7)))</f>
        <v>0.33333333333333337</v>
      </c>
      <c r="M30" s="78">
        <f t="shared" ca="1" si="5"/>
        <v>0.33333333333333337</v>
      </c>
      <c r="N30" s="79">
        <f t="shared" ca="1" si="6"/>
        <v>0</v>
      </c>
      <c r="O30" s="80">
        <f t="shared" ca="1" si="7"/>
        <v>0</v>
      </c>
      <c r="P30" s="123" t="str">
        <f>IF(H30&lt;&gt;0,"ASTREINTE","")</f>
        <v/>
      </c>
    </row>
    <row r="31" spans="1:16" ht="15.75" thickTop="1" x14ac:dyDescent="0.25">
      <c r="A31" s="33"/>
      <c r="B31" s="29">
        <f t="shared" si="1"/>
        <v>43647</v>
      </c>
      <c r="C31" s="104"/>
      <c r="D31" s="87"/>
      <c r="E31" s="88"/>
      <c r="F31" s="88"/>
      <c r="G31" s="89"/>
      <c r="H31" s="50">
        <f t="shared" si="2"/>
        <v>0</v>
      </c>
      <c r="I31" s="62">
        <f t="shared" si="0"/>
        <v>0</v>
      </c>
      <c r="J31" s="63">
        <f t="shared" si="3"/>
        <v>0</v>
      </c>
      <c r="K31" s="57">
        <f t="shared" ca="1" si="4"/>
        <v>0</v>
      </c>
      <c r="L31" s="50">
        <f ca="1">(WEEKDAY(B31)=1)*SUM(OFFSET(H31,,,-MIN(ROWS($3:31),7)))</f>
        <v>0</v>
      </c>
      <c r="M31" s="59">
        <f t="shared" ca="1" si="5"/>
        <v>0</v>
      </c>
      <c r="N31" s="60">
        <f t="shared" ca="1" si="6"/>
        <v>0</v>
      </c>
      <c r="O31" s="65">
        <f t="shared" ca="1" si="7"/>
        <v>0</v>
      </c>
    </row>
    <row r="32" spans="1:16" ht="15" x14ac:dyDescent="0.25">
      <c r="A32" s="33"/>
      <c r="B32" s="30">
        <f t="shared" si="1"/>
        <v>43648</v>
      </c>
      <c r="C32" s="97"/>
      <c r="D32" s="83"/>
      <c r="E32" s="84"/>
      <c r="F32" s="84"/>
      <c r="G32" s="85"/>
      <c r="H32" s="50">
        <f t="shared" si="2"/>
        <v>0</v>
      </c>
      <c r="I32" s="62">
        <f t="shared" si="0"/>
        <v>0</v>
      </c>
      <c r="J32" s="63">
        <f t="shared" si="3"/>
        <v>0</v>
      </c>
      <c r="K32" s="57">
        <f t="shared" ca="1" si="4"/>
        <v>0</v>
      </c>
      <c r="L32" s="64">
        <f ca="1">(WEEKDAY(B32)=1)*SUM(OFFSET(H32,,,-MIN(ROWS($3:32),7)))</f>
        <v>0</v>
      </c>
      <c r="M32" s="59">
        <f t="shared" ca="1" si="5"/>
        <v>0</v>
      </c>
      <c r="N32" s="60">
        <f t="shared" ca="1" si="6"/>
        <v>0</v>
      </c>
      <c r="O32" s="65">
        <f t="shared" ca="1" si="7"/>
        <v>0</v>
      </c>
    </row>
    <row r="33" spans="1:16" ht="15" x14ac:dyDescent="0.25">
      <c r="A33" s="33"/>
      <c r="B33" s="30">
        <f t="shared" si="1"/>
        <v>43649</v>
      </c>
      <c r="C33" s="97"/>
      <c r="D33" s="83"/>
      <c r="E33" s="84"/>
      <c r="F33" s="84"/>
      <c r="G33" s="85"/>
      <c r="H33" s="50">
        <f t="shared" si="2"/>
        <v>0</v>
      </c>
      <c r="I33" s="62">
        <f t="shared" si="0"/>
        <v>0</v>
      </c>
      <c r="J33" s="63">
        <f t="shared" si="3"/>
        <v>0</v>
      </c>
      <c r="K33" s="57">
        <f t="shared" ca="1" si="4"/>
        <v>0</v>
      </c>
      <c r="L33" s="64">
        <f ca="1">(WEEKDAY(B33)=1)*SUM(OFFSET(H33,,,-MIN(ROWS($3:33),7)))</f>
        <v>0</v>
      </c>
      <c r="M33" s="59">
        <f t="shared" ca="1" si="5"/>
        <v>0</v>
      </c>
      <c r="N33" s="60">
        <f t="shared" ca="1" si="6"/>
        <v>0</v>
      </c>
      <c r="O33" s="65">
        <f t="shared" ca="1" si="7"/>
        <v>0</v>
      </c>
    </row>
    <row r="34" spans="1:16" ht="15" x14ac:dyDescent="0.25">
      <c r="A34" s="33"/>
      <c r="B34" s="30">
        <f t="shared" si="1"/>
        <v>43650</v>
      </c>
      <c r="C34" s="97"/>
      <c r="D34" s="83"/>
      <c r="E34" s="84"/>
      <c r="F34" s="84"/>
      <c r="G34" s="85"/>
      <c r="H34" s="50">
        <f t="shared" si="2"/>
        <v>0</v>
      </c>
      <c r="I34" s="62">
        <f t="shared" si="0"/>
        <v>0</v>
      </c>
      <c r="J34" s="63">
        <f t="shared" si="3"/>
        <v>0</v>
      </c>
      <c r="K34" s="57">
        <f t="shared" ca="1" si="4"/>
        <v>0</v>
      </c>
      <c r="L34" s="64">
        <f ca="1">(WEEKDAY(B34)=1)*SUM(OFFSET(H34,,,-MIN(ROWS($3:34),7)))</f>
        <v>0</v>
      </c>
      <c r="M34" s="59">
        <f t="shared" ca="1" si="5"/>
        <v>0</v>
      </c>
      <c r="N34" s="60">
        <f t="shared" ca="1" si="6"/>
        <v>0</v>
      </c>
      <c r="O34" s="65">
        <f t="shared" ca="1" si="7"/>
        <v>0</v>
      </c>
    </row>
    <row r="35" spans="1:16" ht="15" x14ac:dyDescent="0.25">
      <c r="A35" s="33"/>
      <c r="B35" s="30">
        <f t="shared" si="1"/>
        <v>43651</v>
      </c>
      <c r="C35" s="97"/>
      <c r="D35" s="83"/>
      <c r="E35" s="84"/>
      <c r="F35" s="84"/>
      <c r="G35" s="85"/>
      <c r="H35" s="50">
        <f t="shared" si="2"/>
        <v>0</v>
      </c>
      <c r="I35" s="62">
        <f t="shared" si="0"/>
        <v>0</v>
      </c>
      <c r="J35" s="63">
        <f t="shared" si="3"/>
        <v>0</v>
      </c>
      <c r="K35" s="57">
        <f t="shared" ca="1" si="4"/>
        <v>0</v>
      </c>
      <c r="L35" s="64">
        <f ca="1">(WEEKDAY(B35)=1)*SUM(OFFSET(H35,,,-MIN(ROWS($3:35),7)))</f>
        <v>0</v>
      </c>
      <c r="M35" s="59">
        <f t="shared" ca="1" si="5"/>
        <v>0</v>
      </c>
      <c r="N35" s="60">
        <f t="shared" ca="1" si="6"/>
        <v>0</v>
      </c>
      <c r="O35" s="65">
        <f t="shared" ca="1" si="7"/>
        <v>0</v>
      </c>
    </row>
    <row r="36" spans="1:16" ht="15.75" thickBot="1" x14ac:dyDescent="0.3">
      <c r="A36" s="33"/>
      <c r="B36" s="30">
        <f t="shared" si="1"/>
        <v>43652</v>
      </c>
      <c r="C36" s="97"/>
      <c r="D36" s="83"/>
      <c r="E36" s="84"/>
      <c r="F36" s="84"/>
      <c r="G36" s="85"/>
      <c r="H36" s="54">
        <f t="shared" si="2"/>
        <v>0</v>
      </c>
      <c r="I36" s="67">
        <f t="shared" si="0"/>
        <v>0</v>
      </c>
      <c r="J36" s="68">
        <f t="shared" si="3"/>
        <v>0</v>
      </c>
      <c r="K36" s="69">
        <f t="shared" ca="1" si="4"/>
        <v>0</v>
      </c>
      <c r="L36" s="70">
        <f ca="1">(WEEKDAY(B36)=1)*SUM(OFFSET(H36,,,-MIN(ROWS($3:36),7)))</f>
        <v>0</v>
      </c>
      <c r="M36" s="71">
        <f t="shared" ca="1" si="5"/>
        <v>0</v>
      </c>
      <c r="N36" s="72">
        <f t="shared" ca="1" si="6"/>
        <v>0</v>
      </c>
      <c r="O36" s="90">
        <f t="shared" ca="1" si="7"/>
        <v>0</v>
      </c>
      <c r="P36" s="123" t="str">
        <f>IF(H36&lt;&gt;0,"ASTREINTE","")</f>
        <v/>
      </c>
    </row>
    <row r="37" spans="1:16" ht="16.5" thickTop="1" thickBot="1" x14ac:dyDescent="0.3">
      <c r="A37" s="33"/>
      <c r="B37" s="32">
        <f t="shared" si="1"/>
        <v>43653</v>
      </c>
      <c r="C37" s="97"/>
      <c r="D37" s="83"/>
      <c r="E37" s="84"/>
      <c r="F37" s="84"/>
      <c r="G37" s="85"/>
      <c r="H37" s="103"/>
      <c r="I37" s="100">
        <f t="shared" si="0"/>
        <v>0</v>
      </c>
      <c r="J37" s="101">
        <f t="shared" si="3"/>
        <v>0</v>
      </c>
      <c r="K37" s="105">
        <f t="shared" ca="1" si="4"/>
        <v>0</v>
      </c>
      <c r="L37" s="77"/>
      <c r="M37" s="78"/>
      <c r="N37" s="79">
        <f t="shared" si="6"/>
        <v>0</v>
      </c>
      <c r="O37" s="80">
        <f t="shared" si="7"/>
        <v>0</v>
      </c>
      <c r="P37" s="123" t="str">
        <f>IF(H37&lt;&gt;0,"ASTREINTE","")</f>
        <v/>
      </c>
    </row>
    <row r="38" spans="1:16" ht="16.5" thickTop="1" thickBot="1" x14ac:dyDescent="0.3">
      <c r="A38" s="33"/>
      <c r="B38" s="19" t="s">
        <v>12</v>
      </c>
      <c r="C38" s="91"/>
      <c r="D38" s="91"/>
      <c r="E38" s="91"/>
      <c r="F38" s="91"/>
      <c r="G38" s="91"/>
      <c r="H38" s="92">
        <f t="shared" ref="H38:O38" si="8">SUM(H3:H37)</f>
        <v>0.50000000000000011</v>
      </c>
      <c r="I38" s="92">
        <f t="shared" si="8"/>
        <v>0.50000000000000011</v>
      </c>
      <c r="J38" s="92">
        <f t="shared" si="8"/>
        <v>0</v>
      </c>
      <c r="K38" s="92">
        <f t="shared" ca="1" si="8"/>
        <v>8.333333333333337E-2</v>
      </c>
      <c r="L38" s="93">
        <f ca="1">SUM(L3:L37)</f>
        <v>0.50000000000000011</v>
      </c>
      <c r="M38" s="93">
        <f t="shared" ca="1" si="8"/>
        <v>0.50000000000000011</v>
      </c>
      <c r="N38" s="93">
        <f t="shared" ca="1" si="8"/>
        <v>0</v>
      </c>
      <c r="O38" s="94">
        <f t="shared" ca="1" si="8"/>
        <v>0</v>
      </c>
    </row>
    <row r="39" spans="1:16" ht="14.25" thickTop="1" thickBot="1" x14ac:dyDescent="0.3">
      <c r="A39" s="34"/>
      <c r="B39" s="20"/>
      <c r="C39" s="20"/>
      <c r="D39" s="20"/>
      <c r="E39" s="20"/>
      <c r="F39" s="20"/>
      <c r="G39" s="20"/>
      <c r="H39" s="20"/>
      <c r="I39" s="20"/>
      <c r="J39" s="20"/>
      <c r="K39" s="20"/>
      <c r="L39" s="20"/>
      <c r="M39" s="20"/>
      <c r="N39" s="20"/>
      <c r="O39" s="20"/>
    </row>
    <row r="40" spans="1:16" ht="17.25" thickTop="1" thickBot="1" x14ac:dyDescent="0.3">
      <c r="A40" s="34"/>
      <c r="B40" s="11" t="s">
        <v>13</v>
      </c>
      <c r="C40" s="21"/>
      <c r="D40" s="22"/>
      <c r="E40" s="22"/>
      <c r="F40" s="22"/>
      <c r="G40" s="22"/>
      <c r="H40" s="12">
        <f>H38</f>
        <v>0.50000000000000011</v>
      </c>
      <c r="I40" s="124">
        <f>SUM(I38:J38)</f>
        <v>0.50000000000000011</v>
      </c>
      <c r="J40" s="125"/>
      <c r="K40" s="23"/>
      <c r="L40" s="12">
        <f ca="1">L38</f>
        <v>0.50000000000000011</v>
      </c>
      <c r="M40" s="124">
        <f ca="1">SUM(M38:O38)</f>
        <v>0.50000000000000011</v>
      </c>
      <c r="N40" s="126"/>
      <c r="O40" s="127"/>
    </row>
    <row r="41" spans="1:16" ht="13.5" thickTop="1" x14ac:dyDescent="0.25"/>
  </sheetData>
  <mergeCells count="3">
    <mergeCell ref="I40:J40"/>
    <mergeCell ref="M40:O40"/>
    <mergeCell ref="A3:A16"/>
  </mergeCells>
  <conditionalFormatting sqref="B31:K37">
    <cfRule type="expression" dxfId="4" priority="7">
      <formula>MONTH($B$34)&lt;&gt;MONTH($B$22)</formula>
    </cfRule>
  </conditionalFormatting>
  <conditionalFormatting sqref="B3:K37">
    <cfRule type="expression" dxfId="3" priority="9">
      <formula>WEEKDAY($B3)=1</formula>
    </cfRule>
  </conditionalFormatting>
  <conditionalFormatting sqref="C3:C11 C13:C15 C20:C29 C17:C18 C31:C37">
    <cfRule type="expression" dxfId="2" priority="5">
      <formula>AND(COUNTIF(Fer,B3)=0,C3&lt;&gt;"")</formula>
    </cfRule>
  </conditionalFormatting>
  <conditionalFormatting sqref="B3:C15 B17:C29 B31:C37">
    <cfRule type="expression" dxfId="1" priority="3">
      <formula>COUNTIF(Fer,$B3)</formula>
    </cfRule>
  </conditionalFormatting>
  <conditionalFormatting sqref="B3:K15 B17:K29 B31:K37">
    <cfRule type="expression" dxfId="0" priority="1">
      <formula>NOT(MOD(ROW(),2))</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I13"/>
  <sheetViews>
    <sheetView tabSelected="1" workbookViewId="0">
      <selection activeCell="H8" sqref="H8"/>
    </sheetView>
  </sheetViews>
  <sheetFormatPr baseColWidth="10" defaultRowHeight="15" x14ac:dyDescent="0.25"/>
  <cols>
    <col min="1" max="1" width="14.140625" bestFit="1" customWidth="1"/>
    <col min="6" max="6" width="19.5703125" customWidth="1"/>
  </cols>
  <sheetData>
    <row r="1" spans="1:9" ht="15.75" x14ac:dyDescent="0.25">
      <c r="A1" s="111"/>
      <c r="B1" s="110"/>
    </row>
    <row r="2" spans="1:9" x14ac:dyDescent="0.25">
      <c r="A2" s="113"/>
      <c r="B2" s="114">
        <v>0.25</v>
      </c>
      <c r="C2" s="114">
        <v>0.5</v>
      </c>
      <c r="D2" t="s">
        <v>38</v>
      </c>
      <c r="E2" t="s">
        <v>39</v>
      </c>
      <c r="F2" t="s">
        <v>40</v>
      </c>
      <c r="G2" t="s">
        <v>41</v>
      </c>
      <c r="H2" t="s">
        <v>42</v>
      </c>
      <c r="I2" t="s">
        <v>43</v>
      </c>
    </row>
    <row r="3" spans="1:9" x14ac:dyDescent="0.25">
      <c r="A3" t="s">
        <v>44</v>
      </c>
      <c r="B3" s="115">
        <f ca="1">MODELE!D1</f>
        <v>0</v>
      </c>
      <c r="C3" s="115">
        <f ca="1">MODELE!G1</f>
        <v>0</v>
      </c>
      <c r="D3" s="115">
        <f>MODELE!K1</f>
        <v>0</v>
      </c>
      <c r="E3" s="115">
        <f ca="1">MODELE!O1</f>
        <v>2.0000000000000009</v>
      </c>
      <c r="F3" t="s">
        <v>48</v>
      </c>
      <c r="G3" s="116">
        <v>120</v>
      </c>
      <c r="H3" s="118"/>
      <c r="I3" t="s">
        <v>49</v>
      </c>
    </row>
    <row r="4" spans="1:9" x14ac:dyDescent="0.25">
      <c r="B4" s="115"/>
      <c r="C4" s="115"/>
      <c r="D4" s="115"/>
      <c r="E4" s="115"/>
      <c r="G4" s="116"/>
      <c r="H4" s="118"/>
    </row>
    <row r="5" spans="1:9" x14ac:dyDescent="0.25">
      <c r="B5" s="115"/>
      <c r="C5" s="115"/>
      <c r="D5" s="115"/>
      <c r="E5" s="115"/>
      <c r="G5" s="116"/>
      <c r="H5" s="118"/>
    </row>
    <row r="6" spans="1:9" x14ac:dyDescent="0.25">
      <c r="B6" s="115"/>
      <c r="C6" s="115"/>
      <c r="D6" s="115"/>
      <c r="E6" s="115"/>
      <c r="G6" s="116"/>
      <c r="H6" s="118"/>
    </row>
    <row r="7" spans="1:9" x14ac:dyDescent="0.25">
      <c r="A7" s="112"/>
      <c r="B7" s="115"/>
      <c r="C7" s="115"/>
      <c r="D7" s="115"/>
      <c r="E7" s="115"/>
      <c r="G7" s="116"/>
      <c r="H7" s="118"/>
    </row>
    <row r="8" spans="1:9" x14ac:dyDescent="0.25">
      <c r="B8" s="115"/>
      <c r="C8" s="115"/>
      <c r="D8" s="115"/>
      <c r="E8" s="115"/>
      <c r="G8" s="116"/>
      <c r="H8" s="118"/>
    </row>
    <row r="9" spans="1:9" x14ac:dyDescent="0.25">
      <c r="B9" s="115"/>
      <c r="C9" s="115"/>
      <c r="D9" s="115"/>
      <c r="E9" s="115"/>
      <c r="G9" s="116"/>
    </row>
    <row r="10" spans="1:9" x14ac:dyDescent="0.25">
      <c r="B10" s="115"/>
      <c r="C10" s="115"/>
      <c r="D10" s="115"/>
      <c r="E10" s="115"/>
      <c r="G10" s="116"/>
    </row>
    <row r="11" spans="1:9" x14ac:dyDescent="0.25">
      <c r="B11" s="115"/>
      <c r="C11" s="115"/>
      <c r="D11" s="115"/>
      <c r="E11" s="115"/>
      <c r="G11" s="116"/>
    </row>
    <row r="12" spans="1:9" x14ac:dyDescent="0.25">
      <c r="B12" s="115"/>
      <c r="C12" s="115"/>
      <c r="D12" s="115"/>
      <c r="E12" s="115"/>
      <c r="G12" s="116"/>
    </row>
    <row r="13" spans="1:9" x14ac:dyDescent="0.25">
      <c r="B13" s="115"/>
      <c r="C13" s="115"/>
      <c r="D13" s="115"/>
      <c r="E13" s="115"/>
      <c r="G13" s="116"/>
    </row>
  </sheetData>
  <phoneticPr fontId="25" type="noConversion"/>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B16"/>
  <sheetViews>
    <sheetView workbookViewId="0">
      <selection activeCell="G14" sqref="G14"/>
    </sheetView>
  </sheetViews>
  <sheetFormatPr baseColWidth="10" defaultColWidth="11.42578125" defaultRowHeight="15" x14ac:dyDescent="0.25"/>
  <cols>
    <col min="1" max="1" width="14.140625" style="3" bestFit="1" customWidth="1"/>
    <col min="2" max="2" width="14" style="3" bestFit="1" customWidth="1"/>
    <col min="3" max="16384" width="11.42578125" style="3"/>
  </cols>
  <sheetData>
    <row r="1" spans="1:2" x14ac:dyDescent="0.25">
      <c r="A1" s="1"/>
      <c r="B1" s="2">
        <f ca="1">YEAR(TODAY())</f>
        <v>2019</v>
      </c>
    </row>
    <row r="2" spans="1:2" x14ac:dyDescent="0.25">
      <c r="A2" s="4" t="s">
        <v>14</v>
      </c>
      <c r="B2" s="5">
        <f ca="1">DATE(B1,1,1)</f>
        <v>43466</v>
      </c>
    </row>
    <row r="3" spans="1:2" x14ac:dyDescent="0.25">
      <c r="A3" s="4" t="s">
        <v>15</v>
      </c>
      <c r="B3" s="5">
        <f ca="1">DATE(B1,4,26-MOD(11*MOD(B1,19)+INT(INT(B1/100)/4)+INT(8*(INT(B1/100)+11)/25)-INT(B1/100)+41,30)-INT((552-19*MOD(11*MOD(B1,19)+INT(INT(B1/100)/4)+INT(8*(INT(B1/100)+11)/25)-INT(B1/100)+41,30)+MOD(B1,19))/544)-MOD(MOD(50-MOD(11*MOD(B1,19)+INT(INT(B1/100)/4)+INT(8*(INT(B1/100)+11)/25)-INT(B1/100)+41,30)-INT((552-19*MOD(11*MOD(B1,19)+INT(INT(B1/100)/4)+INT(8*(INT(B1/100)+11)/25)-INT(B1/100)+41,30)+MOD(B1,19))/544),7)+MOD(MOD(9-2*MOD(INT(B1/100),4),7)+MOD(B1,100)+INT(MOD(B1,100)/4),7),7))</f>
        <v>43576</v>
      </c>
    </row>
    <row r="4" spans="1:2" x14ac:dyDescent="0.25">
      <c r="A4" s="4" t="s">
        <v>16</v>
      </c>
      <c r="B4" s="5">
        <f ca="1">B3+1</f>
        <v>43577</v>
      </c>
    </row>
    <row r="5" spans="1:2" x14ac:dyDescent="0.25">
      <c r="A5" s="4" t="s">
        <v>17</v>
      </c>
      <c r="B5" s="5">
        <f ca="1">DATE(B1,5,1)</f>
        <v>43586</v>
      </c>
    </row>
    <row r="6" spans="1:2" x14ac:dyDescent="0.25">
      <c r="A6" s="4" t="s">
        <v>18</v>
      </c>
      <c r="B6" s="5">
        <f ca="1">DATE(B1,5,8)</f>
        <v>43593</v>
      </c>
    </row>
    <row r="7" spans="1:2" x14ac:dyDescent="0.25">
      <c r="A7" s="4" t="s">
        <v>19</v>
      </c>
      <c r="B7" s="5">
        <f ca="1">IF(B5=B4+38,,B4+38)</f>
        <v>43615</v>
      </c>
    </row>
    <row r="8" spans="1:2" x14ac:dyDescent="0.25">
      <c r="A8" s="4" t="s">
        <v>20</v>
      </c>
      <c r="B8" s="5">
        <f ca="1">B3+49</f>
        <v>43625</v>
      </c>
    </row>
    <row r="9" spans="1:2" x14ac:dyDescent="0.25">
      <c r="A9" s="4" t="s">
        <v>21</v>
      </c>
      <c r="B9" s="5">
        <f ca="1">B8+1</f>
        <v>43626</v>
      </c>
    </row>
    <row r="10" spans="1:2" x14ac:dyDescent="0.25">
      <c r="A10" s="4" t="s">
        <v>22</v>
      </c>
      <c r="B10" s="5">
        <f ca="1">DATE(B1,7,14)</f>
        <v>43660</v>
      </c>
    </row>
    <row r="11" spans="1:2" x14ac:dyDescent="0.25">
      <c r="A11" s="4" t="s">
        <v>23</v>
      </c>
      <c r="B11" s="5">
        <f ca="1">DATE(B1,8,15)</f>
        <v>43692</v>
      </c>
    </row>
    <row r="12" spans="1:2" x14ac:dyDescent="0.25">
      <c r="A12" s="4" t="s">
        <v>24</v>
      </c>
      <c r="B12" s="5">
        <f ca="1">DATE(B1,11,1)</f>
        <v>43770</v>
      </c>
    </row>
    <row r="13" spans="1:2" x14ac:dyDescent="0.25">
      <c r="A13" s="4" t="s">
        <v>25</v>
      </c>
      <c r="B13" s="5">
        <f ca="1">DATE(B1,11,11)</f>
        <v>43780</v>
      </c>
    </row>
    <row r="14" spans="1:2" x14ac:dyDescent="0.25">
      <c r="A14" s="4" t="s">
        <v>26</v>
      </c>
      <c r="B14" s="6">
        <f ca="1">DATE(B1,12,25)</f>
        <v>43824</v>
      </c>
    </row>
    <row r="15" spans="1:2" x14ac:dyDescent="0.25">
      <c r="A15" s="4" t="s">
        <v>27</v>
      </c>
      <c r="B15" s="7"/>
    </row>
    <row r="16" spans="1:2" x14ac:dyDescent="0.25">
      <c r="A16" s="4" t="s">
        <v>28</v>
      </c>
      <c r="B16"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MODELE</vt:lpstr>
      <vt:lpstr>VARIABLES</vt:lpstr>
      <vt:lpstr>Fériés</vt:lpstr>
      <vt:lpstr>MODELE!Fer</vt:lpstr>
      <vt:lpstr>HF</vt:lpstr>
      <vt:lpstr>MODELE!HJ</vt:lpstr>
      <vt:lpstr>MODELE!HN</vt:lpstr>
      <vt:lpstr>MODELE!HS_1</vt:lpstr>
      <vt:lpstr>MODELE!HS_2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PB</dc:creator>
  <cp:lastModifiedBy>Pascal Richard</cp:lastModifiedBy>
  <dcterms:created xsi:type="dcterms:W3CDTF">2019-05-22T07:35:51Z</dcterms:created>
  <dcterms:modified xsi:type="dcterms:W3CDTF">2019-06-22T05:46:04Z</dcterms:modified>
</cp:coreProperties>
</file>