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840" tabRatio="726" firstSheet="1" activeTab="12"/>
  </bookViews>
  <sheets>
    <sheet name="MODELE" sheetId="2" state="veryHidden" r:id="rId1"/>
    <sheet name="BRICE" sheetId="4" r:id="rId2"/>
    <sheet name="PATRICK" sheetId="5" r:id="rId3"/>
    <sheet name="REMY" sheetId="6" r:id="rId4"/>
    <sheet name="ALEXANDRE" sheetId="7" r:id="rId5"/>
    <sheet name="THIERRY" sheetId="8" r:id="rId6"/>
    <sheet name="AYMERIC" sheetId="9" r:id="rId7"/>
    <sheet name="DANIEL" sheetId="10" r:id="rId8"/>
    <sheet name="PATRICE" sheetId="11" r:id="rId9"/>
    <sheet name="GABRIEL" sheetId="12" r:id="rId10"/>
    <sheet name="HENRI" sheetId="14" r:id="rId11"/>
    <sheet name="GUILLAUME" sheetId="15" r:id="rId12"/>
    <sheet name="VARIABLES" sheetId="16" r:id="rId13"/>
    <sheet name="Fériés" sheetId="3" r:id="rId14"/>
  </sheets>
  <definedNames>
    <definedName name="Fer" localSheetId="4">Fériés!$B$2:$B$16</definedName>
    <definedName name="Fer" localSheetId="6">Fériés!$B$2:$B$16</definedName>
    <definedName name="Fer" localSheetId="1">Fériés!$B$2:$B$16</definedName>
    <definedName name="Fer" localSheetId="7">Fériés!$B$2:$B$16</definedName>
    <definedName name="Fer" localSheetId="9">Fériés!$B$2:$B$16</definedName>
    <definedName name="Fer" localSheetId="11">Fériés!$B$2:$B$16</definedName>
    <definedName name="Fer" localSheetId="10">Fériés!$B$2:$B$16</definedName>
    <definedName name="Fer" localSheetId="0">Fériés!$B$2:$B$16</definedName>
    <definedName name="Fer" localSheetId="8">Fériés!$B$2:$B$16</definedName>
    <definedName name="Fer" localSheetId="2">Fériés!$B$2:$B$16</definedName>
    <definedName name="Fer" localSheetId="3">Fériés!$B$2:$B$16</definedName>
    <definedName name="Fer" localSheetId="5">Fériés!$B$2:$B$16</definedName>
    <definedName name="HF" localSheetId="4">ALEXANDRE!$R$7</definedName>
    <definedName name="HF" localSheetId="6">AYMERIC!$R$7</definedName>
    <definedName name="HF" localSheetId="1">BRICE!$R$7</definedName>
    <definedName name="HF" localSheetId="7">DANIEL!$R$7</definedName>
    <definedName name="HF" localSheetId="9">GABRIEL!$R$7</definedName>
    <definedName name="HF" localSheetId="11">GUILLAUME!$R$7</definedName>
    <definedName name="HF" localSheetId="10">HENRI!$R$7</definedName>
    <definedName name="HF" localSheetId="8">PATRICE!$R$7</definedName>
    <definedName name="HF" localSheetId="2">PATRICK!$R$7</definedName>
    <definedName name="HF" localSheetId="3">REMY!$R$7</definedName>
    <definedName name="HF" localSheetId="5">THIERRY!$R$7</definedName>
    <definedName name="HF">MODELE!$R$7</definedName>
    <definedName name="HJ" localSheetId="4">ALEXANDRE!$R$3</definedName>
    <definedName name="HJ" localSheetId="6">AYMERIC!$R$3</definedName>
    <definedName name="HJ" localSheetId="1">BRICE!$R$3</definedName>
    <definedName name="HJ" localSheetId="7">DANIEL!$R$3</definedName>
    <definedName name="HJ" localSheetId="9">GABRIEL!$R$3</definedName>
    <definedName name="HJ" localSheetId="11">GUILLAUME!$R$3</definedName>
    <definedName name="HJ" localSheetId="10">HENRI!$R$3</definedName>
    <definedName name="HJ" localSheetId="0">MODELE!$R$3</definedName>
    <definedName name="HJ" localSheetId="8">PATRICE!$R$3</definedName>
    <definedName name="HJ" localSheetId="2">PATRICK!$R$3</definedName>
    <definedName name="HJ" localSheetId="3">REMY!$R$3</definedName>
    <definedName name="HJ" localSheetId="5">THIERRY!$R$3</definedName>
    <definedName name="HN" localSheetId="4">ALEXANDRE!$R$4</definedName>
    <definedName name="HN" localSheetId="6">AYMERIC!$R$4</definedName>
    <definedName name="HN" localSheetId="1">BRICE!$R$4</definedName>
    <definedName name="HN" localSheetId="7">DANIEL!$R$4</definedName>
    <definedName name="HN" localSheetId="9">GABRIEL!$R$4</definedName>
    <definedName name="HN" localSheetId="11">GUILLAUME!$R$4</definedName>
    <definedName name="HN" localSheetId="10">HENRI!$R$4</definedName>
    <definedName name="HN" localSheetId="0">MODELE!$R$4</definedName>
    <definedName name="HN" localSheetId="8">PATRICE!$R$4</definedName>
    <definedName name="HN" localSheetId="2">PATRICK!$R$4</definedName>
    <definedName name="HN" localSheetId="3">REMY!$R$4</definedName>
    <definedName name="HN" localSheetId="5">THIERRY!$R$4</definedName>
    <definedName name="HS_1" localSheetId="4">ALEXANDRE!$R$5</definedName>
    <definedName name="HS_1" localSheetId="6">AYMERIC!$R$5</definedName>
    <definedName name="HS_1" localSheetId="1">BRICE!$R$5</definedName>
    <definedName name="HS_1" localSheetId="7">DANIEL!$R$5</definedName>
    <definedName name="HS_1" localSheetId="9">GABRIEL!$R$5</definedName>
    <definedName name="HS_1" localSheetId="11">GUILLAUME!$R$5</definedName>
    <definedName name="HS_1" localSheetId="10">HENRI!$R$5</definedName>
    <definedName name="HS_1" localSheetId="0">MODELE!$R$5</definedName>
    <definedName name="HS_1" localSheetId="8">PATRICE!$R$5</definedName>
    <definedName name="HS_1" localSheetId="2">PATRICK!$R$5</definedName>
    <definedName name="HS_1" localSheetId="3">REMY!$R$5</definedName>
    <definedName name="HS_1" localSheetId="5">THIERRY!$R$5</definedName>
    <definedName name="HS_2" localSheetId="4">ALEXANDRE!$R$6</definedName>
    <definedName name="HS_2" localSheetId="6">AYMERIC!$R$6</definedName>
    <definedName name="HS_2" localSheetId="1">BRICE!$R$6</definedName>
    <definedName name="HS_2" localSheetId="7">DANIEL!$R$6</definedName>
    <definedName name="HS_2" localSheetId="9">GABRIEL!$R$6</definedName>
    <definedName name="HS_2" localSheetId="11">GUILLAUME!$R$6</definedName>
    <definedName name="HS_2" localSheetId="10">HENRI!$R$6</definedName>
    <definedName name="HS_2" localSheetId="0">MODELE!$R$6</definedName>
    <definedName name="HS_2" localSheetId="8">PATRICE!$R$6</definedName>
    <definedName name="HS_2" localSheetId="2">PATRICK!$R$6</definedName>
    <definedName name="HS_2" localSheetId="3">REMY!$R$6</definedName>
    <definedName name="HS_2" localSheetId="5">THIERRY!$R$6</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7" i="14" l="1"/>
  <c r="H37" i="14"/>
  <c r="J36" i="14"/>
  <c r="H36" i="14"/>
  <c r="P36" i="14" s="1"/>
  <c r="J35" i="14"/>
  <c r="I35" i="14" s="1"/>
  <c r="H35" i="14"/>
  <c r="J34" i="14"/>
  <c r="H34" i="14"/>
  <c r="I34" i="14" s="1"/>
  <c r="J33" i="14"/>
  <c r="H33" i="14"/>
  <c r="J32" i="14"/>
  <c r="I32" i="14"/>
  <c r="H32" i="14"/>
  <c r="J31" i="14"/>
  <c r="I31" i="14" s="1"/>
  <c r="H31" i="14"/>
  <c r="J30" i="14"/>
  <c r="H30" i="14"/>
  <c r="I30" i="14" s="1"/>
  <c r="J29" i="14"/>
  <c r="I29" i="14" s="1"/>
  <c r="H29" i="14"/>
  <c r="P29" i="14" s="1"/>
  <c r="J28" i="14"/>
  <c r="H28" i="14"/>
  <c r="J27" i="14"/>
  <c r="H27" i="14"/>
  <c r="J26" i="14"/>
  <c r="I26" i="14"/>
  <c r="H26" i="14"/>
  <c r="J25" i="14"/>
  <c r="H25" i="14"/>
  <c r="I25" i="14" s="1"/>
  <c r="J24" i="14"/>
  <c r="H24" i="14"/>
  <c r="I24" i="14" s="1"/>
  <c r="J23" i="14"/>
  <c r="H23" i="14"/>
  <c r="P23" i="14" s="1"/>
  <c r="J22" i="14"/>
  <c r="H22" i="14"/>
  <c r="P22" i="14" s="1"/>
  <c r="J21" i="14"/>
  <c r="H21" i="14"/>
  <c r="J20" i="14"/>
  <c r="I20" i="14" s="1"/>
  <c r="H20" i="14"/>
  <c r="J19" i="14"/>
  <c r="H19" i="14"/>
  <c r="J18" i="14"/>
  <c r="H18" i="14"/>
  <c r="J17" i="14"/>
  <c r="H17" i="14"/>
  <c r="J16" i="14"/>
  <c r="I16" i="14" s="1"/>
  <c r="H16" i="14"/>
  <c r="P16" i="14" s="1"/>
  <c r="J15" i="14"/>
  <c r="H15" i="14"/>
  <c r="I15" i="14" s="1"/>
  <c r="J14" i="14"/>
  <c r="H14" i="14"/>
  <c r="I14" i="14" s="1"/>
  <c r="J13" i="14"/>
  <c r="H13" i="14"/>
  <c r="J12" i="14"/>
  <c r="H12" i="14"/>
  <c r="I12" i="14" s="1"/>
  <c r="J11" i="14"/>
  <c r="H11" i="14"/>
  <c r="J10" i="14"/>
  <c r="I10" i="14"/>
  <c r="H10" i="14"/>
  <c r="J9" i="14"/>
  <c r="H9" i="14"/>
  <c r="P9" i="14" s="1"/>
  <c r="J8" i="14"/>
  <c r="H8" i="14"/>
  <c r="P8" i="14" s="1"/>
  <c r="J7" i="14"/>
  <c r="H7" i="14"/>
  <c r="R6" i="14"/>
  <c r="J6" i="14"/>
  <c r="H6" i="14"/>
  <c r="R5" i="14"/>
  <c r="J5" i="14"/>
  <c r="H5" i="14"/>
  <c r="I5" i="14" s="1"/>
  <c r="J4" i="14"/>
  <c r="H4" i="14"/>
  <c r="J3" i="14"/>
  <c r="H3" i="14"/>
  <c r="B3" i="14"/>
  <c r="B4" i="14" s="1"/>
  <c r="A3" i="14"/>
  <c r="J2" i="14"/>
  <c r="I2" i="14"/>
  <c r="I11" i="14" l="1"/>
  <c r="H38" i="14"/>
  <c r="H40" i="14" s="1"/>
  <c r="I8" i="14"/>
  <c r="J38" i="14"/>
  <c r="K1" i="14" s="1"/>
  <c r="I13" i="14"/>
  <c r="I17" i="14"/>
  <c r="I21" i="14"/>
  <c r="I28" i="14"/>
  <c r="I4" i="14"/>
  <c r="I7" i="14"/>
  <c r="I18" i="14"/>
  <c r="I36" i="14"/>
  <c r="I33" i="14"/>
  <c r="I37" i="14"/>
  <c r="I19" i="14"/>
  <c r="I23" i="14"/>
  <c r="I6" i="14"/>
  <c r="I27" i="14"/>
  <c r="B5" i="14"/>
  <c r="L4" i="14"/>
  <c r="I3" i="14"/>
  <c r="I9" i="14"/>
  <c r="I22" i="14"/>
  <c r="P30" i="14"/>
  <c r="P37" i="14"/>
  <c r="P15" i="14"/>
  <c r="L3" i="14"/>
  <c r="M3" i="14" s="1"/>
  <c r="H10" i="8"/>
  <c r="L5" i="14" l="1"/>
  <c r="M5" i="14" s="1"/>
  <c r="B6" i="14"/>
  <c r="I38" i="14"/>
  <c r="I40" i="14" s="1"/>
  <c r="N3" i="14"/>
  <c r="O3" i="14" s="1"/>
  <c r="M4" i="14"/>
  <c r="R6" i="15"/>
  <c r="R5" i="15"/>
  <c r="R6" i="12"/>
  <c r="R5" i="12"/>
  <c r="R6" i="11"/>
  <c r="R5" i="11"/>
  <c r="R6" i="10"/>
  <c r="R5" i="10"/>
  <c r="R6" i="9"/>
  <c r="R5" i="9"/>
  <c r="R6" i="8"/>
  <c r="R5" i="8"/>
  <c r="R6" i="7"/>
  <c r="R5" i="7"/>
  <c r="R6" i="2"/>
  <c r="R5" i="2"/>
  <c r="R6" i="4"/>
  <c r="R5" i="4"/>
  <c r="R6" i="5"/>
  <c r="R5" i="5"/>
  <c r="R6" i="6"/>
  <c r="R5" i="6"/>
  <c r="M14" i="16"/>
  <c r="M13" i="16"/>
  <c r="M12" i="16"/>
  <c r="M11" i="16"/>
  <c r="M10" i="16"/>
  <c r="M9" i="16"/>
  <c r="M8" i="16"/>
  <c r="M6" i="16"/>
  <c r="M4" i="16"/>
  <c r="N5" i="14" l="1"/>
  <c r="O5" i="14" s="1"/>
  <c r="N4" i="14"/>
  <c r="O4" i="14" s="1"/>
  <c r="L6" i="14"/>
  <c r="B7" i="14"/>
  <c r="B3" i="4"/>
  <c r="A3" i="2"/>
  <c r="A3" i="4"/>
  <c r="M6" i="14" l="1"/>
  <c r="B8" i="14"/>
  <c r="L7" i="14"/>
  <c r="H12" i="8"/>
  <c r="J37" i="15"/>
  <c r="H37" i="15"/>
  <c r="P37" i="15" s="1"/>
  <c r="J36" i="15"/>
  <c r="H36" i="15"/>
  <c r="J35" i="15"/>
  <c r="H35" i="15"/>
  <c r="J34" i="15"/>
  <c r="H34" i="15"/>
  <c r="J33" i="15"/>
  <c r="H33" i="15"/>
  <c r="J32" i="15"/>
  <c r="H32" i="15"/>
  <c r="J31" i="15"/>
  <c r="H31" i="15"/>
  <c r="J30" i="15"/>
  <c r="H30" i="15"/>
  <c r="P30" i="15" s="1"/>
  <c r="J29" i="15"/>
  <c r="H29" i="15"/>
  <c r="P29" i="15" s="1"/>
  <c r="J28" i="15"/>
  <c r="H28" i="15"/>
  <c r="J27" i="15"/>
  <c r="H27" i="15"/>
  <c r="J26" i="15"/>
  <c r="H26" i="15"/>
  <c r="J25" i="15"/>
  <c r="H25" i="15"/>
  <c r="J24" i="15"/>
  <c r="H24" i="15"/>
  <c r="J23" i="15"/>
  <c r="H23" i="15"/>
  <c r="P23" i="15" s="1"/>
  <c r="J22" i="15"/>
  <c r="H22" i="15"/>
  <c r="P22" i="15" s="1"/>
  <c r="J21" i="15"/>
  <c r="H21" i="15"/>
  <c r="J20" i="15"/>
  <c r="H20" i="15"/>
  <c r="J19" i="15"/>
  <c r="H19" i="15"/>
  <c r="J18" i="15"/>
  <c r="H18" i="15"/>
  <c r="J17" i="15"/>
  <c r="H17" i="15"/>
  <c r="J16" i="15"/>
  <c r="H16" i="15"/>
  <c r="J15" i="15"/>
  <c r="H15" i="15"/>
  <c r="P15" i="15" s="1"/>
  <c r="J14" i="15"/>
  <c r="H14" i="15"/>
  <c r="J13" i="15"/>
  <c r="H13" i="15"/>
  <c r="J12" i="15"/>
  <c r="H12" i="15"/>
  <c r="J11" i="15"/>
  <c r="H11" i="15"/>
  <c r="J10" i="15"/>
  <c r="H10" i="15"/>
  <c r="J9" i="15"/>
  <c r="H9" i="15"/>
  <c r="J8" i="15"/>
  <c r="H8" i="15"/>
  <c r="P8" i="15" s="1"/>
  <c r="J7" i="15"/>
  <c r="H7" i="15"/>
  <c r="J6" i="15"/>
  <c r="H6" i="15"/>
  <c r="J5" i="15"/>
  <c r="H5" i="15"/>
  <c r="J4" i="15"/>
  <c r="H4" i="15"/>
  <c r="B4" i="15"/>
  <c r="J3" i="15"/>
  <c r="H3" i="15"/>
  <c r="B3" i="15"/>
  <c r="A3" i="15"/>
  <c r="J2" i="15"/>
  <c r="I2" i="15"/>
  <c r="I22" i="15" l="1"/>
  <c r="I26" i="15"/>
  <c r="I24" i="15"/>
  <c r="I28" i="15"/>
  <c r="M7" i="14"/>
  <c r="B9" i="14"/>
  <c r="L8" i="14"/>
  <c r="M8" i="14" s="1"/>
  <c r="N6" i="14"/>
  <c r="I31" i="15"/>
  <c r="I32" i="15"/>
  <c r="I34" i="15"/>
  <c r="I18" i="15"/>
  <c r="I35" i="15"/>
  <c r="I9" i="15"/>
  <c r="P9" i="15"/>
  <c r="I8" i="15"/>
  <c r="I10" i="15"/>
  <c r="I16" i="15"/>
  <c r="P16" i="15"/>
  <c r="I30" i="15"/>
  <c r="I20" i="15"/>
  <c r="I36" i="15"/>
  <c r="P36" i="15"/>
  <c r="I21" i="15"/>
  <c r="I29" i="15"/>
  <c r="I37" i="15"/>
  <c r="I5" i="15"/>
  <c r="I17" i="15"/>
  <c r="I25" i="15"/>
  <c r="I33" i="15"/>
  <c r="I14" i="15"/>
  <c r="I13" i="15"/>
  <c r="I12" i="15"/>
  <c r="I11" i="15"/>
  <c r="I7" i="15"/>
  <c r="I6" i="15"/>
  <c r="I4" i="15"/>
  <c r="H38" i="15"/>
  <c r="H40" i="15" s="1"/>
  <c r="I3" i="15"/>
  <c r="J38" i="15"/>
  <c r="K1" i="15" s="1"/>
  <c r="L3" i="15"/>
  <c r="M3" i="15" s="1"/>
  <c r="B5" i="15"/>
  <c r="L4" i="15"/>
  <c r="M4" i="15" s="1"/>
  <c r="N4" i="15" s="1"/>
  <c r="I15" i="15"/>
  <c r="I19" i="15"/>
  <c r="I23" i="15"/>
  <c r="I27" i="15"/>
  <c r="A3" i="12"/>
  <c r="A3" i="11"/>
  <c r="A3" i="10"/>
  <c r="A3" i="9"/>
  <c r="A3" i="8"/>
  <c r="A3" i="7"/>
  <c r="A3" i="6"/>
  <c r="A3" i="5"/>
  <c r="N8" i="14" l="1"/>
  <c r="O8" i="14" s="1"/>
  <c r="L9" i="14"/>
  <c r="M9" i="14" s="1"/>
  <c r="B10" i="14"/>
  <c r="N7" i="14"/>
  <c r="O7" i="14" s="1"/>
  <c r="O6" i="14"/>
  <c r="O4" i="15"/>
  <c r="I38" i="15"/>
  <c r="I40" i="15" s="1"/>
  <c r="N3" i="15"/>
  <c r="B6" i="15"/>
  <c r="L5" i="15"/>
  <c r="M5" i="15" s="1"/>
  <c r="J37" i="12"/>
  <c r="H37" i="12"/>
  <c r="P37" i="12" s="1"/>
  <c r="J36" i="12"/>
  <c r="H36" i="12"/>
  <c r="P36" i="12" s="1"/>
  <c r="J35" i="12"/>
  <c r="H35" i="12"/>
  <c r="J34" i="12"/>
  <c r="H34" i="12"/>
  <c r="J33" i="12"/>
  <c r="H33" i="12"/>
  <c r="J32" i="12"/>
  <c r="H32" i="12"/>
  <c r="J31" i="12"/>
  <c r="H31" i="12"/>
  <c r="J30" i="12"/>
  <c r="H30" i="12"/>
  <c r="P30" i="12" s="1"/>
  <c r="J29" i="12"/>
  <c r="H29" i="12"/>
  <c r="P29" i="12" s="1"/>
  <c r="J28" i="12"/>
  <c r="H28" i="12"/>
  <c r="J27" i="12"/>
  <c r="H27" i="12"/>
  <c r="J26" i="12"/>
  <c r="H26" i="12"/>
  <c r="J25" i="12"/>
  <c r="H25" i="12"/>
  <c r="J24" i="12"/>
  <c r="H24" i="12"/>
  <c r="J23" i="12"/>
  <c r="H23" i="12"/>
  <c r="P23" i="12" s="1"/>
  <c r="J22" i="12"/>
  <c r="H22" i="12"/>
  <c r="P22" i="12" s="1"/>
  <c r="J21" i="12"/>
  <c r="H21" i="12"/>
  <c r="J20" i="12"/>
  <c r="H20" i="12"/>
  <c r="J19" i="12"/>
  <c r="H19" i="12"/>
  <c r="J18" i="12"/>
  <c r="H18" i="12"/>
  <c r="J17" i="12"/>
  <c r="H17" i="12"/>
  <c r="J16" i="12"/>
  <c r="H16" i="12"/>
  <c r="P16" i="12" s="1"/>
  <c r="J15" i="12"/>
  <c r="H15" i="12"/>
  <c r="P15" i="12" s="1"/>
  <c r="J14" i="12"/>
  <c r="H14" i="12"/>
  <c r="J13" i="12"/>
  <c r="H13" i="12"/>
  <c r="J12" i="12"/>
  <c r="H12" i="12"/>
  <c r="J11" i="12"/>
  <c r="H11" i="12"/>
  <c r="J10" i="12"/>
  <c r="H10" i="12"/>
  <c r="J9" i="12"/>
  <c r="H9" i="12"/>
  <c r="P9" i="12" s="1"/>
  <c r="J8" i="12"/>
  <c r="H8" i="12"/>
  <c r="P8" i="12" s="1"/>
  <c r="J7" i="12"/>
  <c r="H7" i="12"/>
  <c r="J6" i="12"/>
  <c r="H6" i="12"/>
  <c r="J5" i="12"/>
  <c r="H5" i="12"/>
  <c r="J4" i="12"/>
  <c r="H4" i="12"/>
  <c r="J3" i="12"/>
  <c r="H3" i="12"/>
  <c r="B3" i="12"/>
  <c r="J2" i="12"/>
  <c r="I2" i="12"/>
  <c r="J37" i="11"/>
  <c r="H37" i="11"/>
  <c r="P37" i="11" s="1"/>
  <c r="J36" i="11"/>
  <c r="H36" i="11"/>
  <c r="P36" i="11" s="1"/>
  <c r="J35" i="11"/>
  <c r="H35" i="11"/>
  <c r="J34" i="11"/>
  <c r="H34" i="11"/>
  <c r="J33" i="11"/>
  <c r="H33" i="11"/>
  <c r="J32" i="11"/>
  <c r="H32" i="11"/>
  <c r="J31" i="11"/>
  <c r="H31" i="11"/>
  <c r="J30" i="11"/>
  <c r="H30" i="11"/>
  <c r="P30" i="11" s="1"/>
  <c r="J29" i="11"/>
  <c r="H29" i="11"/>
  <c r="P29" i="11" s="1"/>
  <c r="J28" i="11"/>
  <c r="H28" i="11"/>
  <c r="J27" i="11"/>
  <c r="H27" i="11"/>
  <c r="J26" i="11"/>
  <c r="H26" i="11"/>
  <c r="J25" i="11"/>
  <c r="H25" i="11"/>
  <c r="J24" i="11"/>
  <c r="H24" i="11"/>
  <c r="J23" i="11"/>
  <c r="H23" i="11"/>
  <c r="P23" i="11" s="1"/>
  <c r="J22" i="11"/>
  <c r="H22" i="11"/>
  <c r="P22" i="11" s="1"/>
  <c r="J21" i="11"/>
  <c r="H21" i="11"/>
  <c r="J20" i="11"/>
  <c r="H20" i="11"/>
  <c r="J19" i="11"/>
  <c r="H19" i="11"/>
  <c r="J18" i="11"/>
  <c r="H18" i="11"/>
  <c r="J17" i="11"/>
  <c r="H17" i="11"/>
  <c r="J16" i="11"/>
  <c r="H16" i="11"/>
  <c r="P16" i="11" s="1"/>
  <c r="J15" i="11"/>
  <c r="H15" i="11"/>
  <c r="P15" i="11" s="1"/>
  <c r="J14" i="11"/>
  <c r="H14" i="11"/>
  <c r="J13" i="11"/>
  <c r="H13" i="11"/>
  <c r="J12" i="11"/>
  <c r="H12" i="11"/>
  <c r="J11" i="11"/>
  <c r="H11" i="11"/>
  <c r="J10" i="11"/>
  <c r="H10" i="11"/>
  <c r="J9" i="11"/>
  <c r="H9" i="11"/>
  <c r="P9" i="11" s="1"/>
  <c r="J8" i="11"/>
  <c r="H8" i="11"/>
  <c r="P8" i="11" s="1"/>
  <c r="J7" i="11"/>
  <c r="H7" i="11"/>
  <c r="J6" i="11"/>
  <c r="H6" i="11"/>
  <c r="J5" i="11"/>
  <c r="H5" i="11"/>
  <c r="J4" i="11"/>
  <c r="H4" i="11"/>
  <c r="J3" i="11"/>
  <c r="H3" i="11"/>
  <c r="B3" i="11"/>
  <c r="B4" i="11" s="1"/>
  <c r="J2" i="11"/>
  <c r="I2" i="11"/>
  <c r="J37" i="10"/>
  <c r="H37" i="10"/>
  <c r="P37" i="10" s="1"/>
  <c r="J36" i="10"/>
  <c r="H36" i="10"/>
  <c r="P36" i="10" s="1"/>
  <c r="J35" i="10"/>
  <c r="H35" i="10"/>
  <c r="J34" i="10"/>
  <c r="H34" i="10"/>
  <c r="J33" i="10"/>
  <c r="H33" i="10"/>
  <c r="J32" i="10"/>
  <c r="H32" i="10"/>
  <c r="J31" i="10"/>
  <c r="H31" i="10"/>
  <c r="J30" i="10"/>
  <c r="H30" i="10"/>
  <c r="P30" i="10" s="1"/>
  <c r="J29" i="10"/>
  <c r="H29" i="10"/>
  <c r="P29" i="10" s="1"/>
  <c r="J28" i="10"/>
  <c r="H28" i="10"/>
  <c r="J27" i="10"/>
  <c r="H27" i="10"/>
  <c r="J26" i="10"/>
  <c r="H26" i="10"/>
  <c r="J25" i="10"/>
  <c r="H25" i="10"/>
  <c r="J24" i="10"/>
  <c r="H24" i="10"/>
  <c r="J23" i="10"/>
  <c r="H23" i="10"/>
  <c r="P23" i="10" s="1"/>
  <c r="J22" i="10"/>
  <c r="H22" i="10"/>
  <c r="P22" i="10" s="1"/>
  <c r="J21" i="10"/>
  <c r="H21" i="10"/>
  <c r="J20" i="10"/>
  <c r="H20" i="10"/>
  <c r="J19" i="10"/>
  <c r="H19" i="10"/>
  <c r="J18" i="10"/>
  <c r="H18" i="10"/>
  <c r="J17" i="10"/>
  <c r="H17" i="10"/>
  <c r="J16" i="10"/>
  <c r="H16" i="10"/>
  <c r="P16" i="10" s="1"/>
  <c r="J15" i="10"/>
  <c r="H15" i="10"/>
  <c r="P15" i="10" s="1"/>
  <c r="J14" i="10"/>
  <c r="H14" i="10"/>
  <c r="J13" i="10"/>
  <c r="H13" i="10"/>
  <c r="J12" i="10"/>
  <c r="H12" i="10"/>
  <c r="J11" i="10"/>
  <c r="H11" i="10"/>
  <c r="J10" i="10"/>
  <c r="H10" i="10"/>
  <c r="J9" i="10"/>
  <c r="H9" i="10"/>
  <c r="P9" i="10" s="1"/>
  <c r="J8" i="10"/>
  <c r="H8" i="10"/>
  <c r="P8" i="10" s="1"/>
  <c r="J7" i="10"/>
  <c r="H7" i="10"/>
  <c r="J6" i="10"/>
  <c r="H6" i="10"/>
  <c r="J5" i="10"/>
  <c r="H5" i="10"/>
  <c r="J4" i="10"/>
  <c r="H4" i="10"/>
  <c r="J3" i="10"/>
  <c r="H3" i="10"/>
  <c r="B3" i="10"/>
  <c r="B4" i="10" s="1"/>
  <c r="B5" i="10" s="1"/>
  <c r="J2" i="10"/>
  <c r="I2" i="10"/>
  <c r="H4" i="9"/>
  <c r="N9" i="14" l="1"/>
  <c r="L10" i="14"/>
  <c r="M10" i="14" s="1"/>
  <c r="N10" i="14" s="1"/>
  <c r="B11" i="14"/>
  <c r="I36" i="12"/>
  <c r="L3" i="12"/>
  <c r="M3" i="12" s="1"/>
  <c r="N5" i="15"/>
  <c r="O5" i="15" s="1"/>
  <c r="B7" i="15"/>
  <c r="L6" i="15"/>
  <c r="I34" i="12"/>
  <c r="O3" i="15"/>
  <c r="I24" i="11"/>
  <c r="I32" i="11"/>
  <c r="I29" i="12"/>
  <c r="I33" i="12"/>
  <c r="I35" i="12"/>
  <c r="I32" i="10"/>
  <c r="I28" i="12"/>
  <c r="I30" i="12"/>
  <c r="I32" i="12"/>
  <c r="I12" i="12"/>
  <c r="I14" i="12"/>
  <c r="I16" i="12"/>
  <c r="B4" i="12"/>
  <c r="L3" i="11"/>
  <c r="M3" i="11" s="1"/>
  <c r="I23" i="10"/>
  <c r="L3" i="10"/>
  <c r="M3" i="10" s="1"/>
  <c r="N3" i="10" s="1"/>
  <c r="I27" i="10"/>
  <c r="I29" i="10"/>
  <c r="I7" i="11"/>
  <c r="I23" i="11"/>
  <c r="I31" i="11"/>
  <c r="I18" i="12"/>
  <c r="I22" i="12"/>
  <c r="I26" i="12"/>
  <c r="I37" i="12"/>
  <c r="I8" i="10"/>
  <c r="I16" i="10"/>
  <c r="I12" i="11"/>
  <c r="I14" i="11"/>
  <c r="I16" i="11"/>
  <c r="I28" i="11"/>
  <c r="I30" i="11"/>
  <c r="I34" i="11"/>
  <c r="I6" i="12"/>
  <c r="I7" i="12"/>
  <c r="I11" i="12"/>
  <c r="I15" i="12"/>
  <c r="I23" i="12"/>
  <c r="I25" i="12"/>
  <c r="I36" i="11"/>
  <c r="I8" i="11"/>
  <c r="I24" i="12"/>
  <c r="I25" i="10"/>
  <c r="I24" i="10"/>
  <c r="I26" i="11"/>
  <c r="I13" i="12"/>
  <c r="I10" i="12"/>
  <c r="I21" i="12"/>
  <c r="I20" i="12"/>
  <c r="I17" i="12"/>
  <c r="I9" i="12"/>
  <c r="I8" i="12"/>
  <c r="I5" i="12"/>
  <c r="I4" i="12"/>
  <c r="J38" i="12"/>
  <c r="K1" i="12" s="1"/>
  <c r="I9" i="10"/>
  <c r="B5" i="12"/>
  <c r="L4" i="12"/>
  <c r="I31" i="12"/>
  <c r="I3" i="12"/>
  <c r="H38" i="12"/>
  <c r="H40" i="12" s="1"/>
  <c r="I27" i="12"/>
  <c r="I19" i="12"/>
  <c r="I33" i="10"/>
  <c r="I25" i="11"/>
  <c r="I33" i="11"/>
  <c r="I26" i="10"/>
  <c r="I9" i="11"/>
  <c r="I27" i="11"/>
  <c r="I35" i="11"/>
  <c r="I34" i="10"/>
  <c r="I36" i="10"/>
  <c r="I5" i="11"/>
  <c r="I15" i="11"/>
  <c r="I29" i="11"/>
  <c r="I37" i="11"/>
  <c r="I10" i="11"/>
  <c r="I13" i="11"/>
  <c r="I11" i="11"/>
  <c r="I22" i="11"/>
  <c r="I18" i="11"/>
  <c r="I21" i="11"/>
  <c r="I20" i="11"/>
  <c r="I19" i="11"/>
  <c r="I17" i="11"/>
  <c r="I4" i="11"/>
  <c r="J38" i="11"/>
  <c r="K1" i="11" s="1"/>
  <c r="I6" i="11"/>
  <c r="B5" i="11"/>
  <c r="L4" i="11"/>
  <c r="M4" i="11" s="1"/>
  <c r="H38" i="11"/>
  <c r="H40" i="11" s="1"/>
  <c r="I3" i="11"/>
  <c r="I22" i="10"/>
  <c r="I31" i="10"/>
  <c r="I5" i="10"/>
  <c r="I28" i="10"/>
  <c r="I30" i="10"/>
  <c r="I37" i="10"/>
  <c r="I21" i="10"/>
  <c r="I18" i="10"/>
  <c r="I20" i="10"/>
  <c r="I19" i="10"/>
  <c r="I17" i="10"/>
  <c r="I14" i="10"/>
  <c r="I13" i="10"/>
  <c r="I11" i="10"/>
  <c r="I10" i="10"/>
  <c r="I6" i="10"/>
  <c r="J38" i="10"/>
  <c r="K1" i="10" s="1"/>
  <c r="I4" i="10"/>
  <c r="I3" i="10"/>
  <c r="I12" i="10"/>
  <c r="B6" i="10"/>
  <c r="L5" i="10"/>
  <c r="H38" i="10"/>
  <c r="H40" i="10" s="1"/>
  <c r="L4" i="10"/>
  <c r="I7" i="10"/>
  <c r="I15" i="10"/>
  <c r="I35" i="10"/>
  <c r="O9" i="14" l="1"/>
  <c r="O10" i="14"/>
  <c r="L11" i="14"/>
  <c r="M11" i="14" s="1"/>
  <c r="B12" i="14"/>
  <c r="B8" i="15"/>
  <c r="L7" i="15"/>
  <c r="M6" i="15"/>
  <c r="N3" i="12"/>
  <c r="O3" i="12" s="1"/>
  <c r="M4" i="12"/>
  <c r="N4" i="12" s="1"/>
  <c r="I38" i="12"/>
  <c r="I40" i="12" s="1"/>
  <c r="B6" i="12"/>
  <c r="L5" i="12"/>
  <c r="M5" i="12" s="1"/>
  <c r="N5" i="12" s="1"/>
  <c r="O5" i="12" s="1"/>
  <c r="I38" i="11"/>
  <c r="I40" i="11" s="1"/>
  <c r="N4" i="11"/>
  <c r="O4" i="11" s="1"/>
  <c r="N3" i="11"/>
  <c r="O3" i="11" s="1"/>
  <c r="B6" i="11"/>
  <c r="L5" i="11"/>
  <c r="M5" i="11" s="1"/>
  <c r="I38" i="10"/>
  <c r="I40" i="10" s="1"/>
  <c r="M5" i="10"/>
  <c r="N5" i="10" s="1"/>
  <c r="O3" i="10"/>
  <c r="L6" i="10"/>
  <c r="B7" i="10"/>
  <c r="M4" i="10"/>
  <c r="N4" i="10" s="1"/>
  <c r="N11" i="14" l="1"/>
  <c r="O11" i="14" s="1"/>
  <c r="L12" i="14"/>
  <c r="B13" i="14"/>
  <c r="N6" i="15"/>
  <c r="O6" i="15" s="1"/>
  <c r="B9" i="15"/>
  <c r="L8" i="15"/>
  <c r="M8" i="15" s="1"/>
  <c r="M7" i="15"/>
  <c r="O4" i="12"/>
  <c r="B7" i="12"/>
  <c r="L6" i="12"/>
  <c r="N5" i="11"/>
  <c r="O5" i="11" s="1"/>
  <c r="B7" i="11"/>
  <c r="L6" i="11"/>
  <c r="O5" i="10"/>
  <c r="M6" i="10"/>
  <c r="N6" i="10" s="1"/>
  <c r="O4" i="10"/>
  <c r="B8" i="10"/>
  <c r="L7" i="10"/>
  <c r="M12" i="14" l="1"/>
  <c r="N12" i="14" s="1"/>
  <c r="B14" i="14"/>
  <c r="L13" i="14"/>
  <c r="N8" i="15"/>
  <c r="O8" i="15" s="1"/>
  <c r="N7" i="15"/>
  <c r="B10" i="15"/>
  <c r="L9" i="15"/>
  <c r="B8" i="12"/>
  <c r="L7" i="12"/>
  <c r="M7" i="12" s="1"/>
  <c r="M6" i="12"/>
  <c r="M6" i="11"/>
  <c r="N6" i="11" s="1"/>
  <c r="B8" i="11"/>
  <c r="L7" i="11"/>
  <c r="M7" i="11" s="1"/>
  <c r="N7" i="11" s="1"/>
  <c r="O7" i="11" s="1"/>
  <c r="O6" i="10"/>
  <c r="B9" i="10"/>
  <c r="L8" i="10"/>
  <c r="M8" i="10" s="1"/>
  <c r="M7" i="10"/>
  <c r="N7" i="10" s="1"/>
  <c r="O12" i="14" l="1"/>
  <c r="M13" i="14"/>
  <c r="N13" i="14" s="1"/>
  <c r="B15" i="14"/>
  <c r="L14" i="14"/>
  <c r="M14" i="14" s="1"/>
  <c r="B11" i="15"/>
  <c r="L10" i="15"/>
  <c r="M10" i="15" s="1"/>
  <c r="M9" i="15"/>
  <c r="N9" i="15" s="1"/>
  <c r="O9" i="15" s="1"/>
  <c r="O7" i="15"/>
  <c r="N7" i="12"/>
  <c r="O7" i="12" s="1"/>
  <c r="B9" i="12"/>
  <c r="L8" i="12"/>
  <c r="M8" i="12" s="1"/>
  <c r="N6" i="12"/>
  <c r="O6" i="12" s="1"/>
  <c r="B9" i="11"/>
  <c r="L8" i="11"/>
  <c r="M8" i="11" s="1"/>
  <c r="O6" i="11"/>
  <c r="N8" i="10"/>
  <c r="O8" i="10" s="1"/>
  <c r="L9" i="10"/>
  <c r="M9" i="10" s="1"/>
  <c r="B10" i="10"/>
  <c r="O7" i="10"/>
  <c r="N14" i="14" l="1"/>
  <c r="O14" i="14" s="1"/>
  <c r="O13" i="14"/>
  <c r="B16" i="14"/>
  <c r="L15" i="14"/>
  <c r="N10" i="15"/>
  <c r="O10" i="15" s="1"/>
  <c r="B12" i="15"/>
  <c r="L11" i="15"/>
  <c r="M11" i="15" s="1"/>
  <c r="N8" i="12"/>
  <c r="O8" i="12" s="1"/>
  <c r="L9" i="12"/>
  <c r="B10" i="12"/>
  <c r="N8" i="11"/>
  <c r="O8" i="11" s="1"/>
  <c r="B10" i="11"/>
  <c r="L9" i="11"/>
  <c r="N9" i="10"/>
  <c r="O9" i="10" s="1"/>
  <c r="B11" i="10"/>
  <c r="L10" i="10"/>
  <c r="M10" i="10" s="1"/>
  <c r="M15" i="14" l="1"/>
  <c r="N15" i="14" s="1"/>
  <c r="L16" i="14"/>
  <c r="B17" i="14"/>
  <c r="N11" i="15"/>
  <c r="O11" i="15" s="1"/>
  <c r="B13" i="15"/>
  <c r="L12" i="15"/>
  <c r="M9" i="12"/>
  <c r="N9" i="12" s="1"/>
  <c r="O9" i="12" s="1"/>
  <c r="B11" i="12"/>
  <c r="L10" i="12"/>
  <c r="M10" i="12" s="1"/>
  <c r="B11" i="11"/>
  <c r="L10" i="11"/>
  <c r="M9" i="11"/>
  <c r="N10" i="10"/>
  <c r="O10" i="10" s="1"/>
  <c r="B12" i="10"/>
  <c r="L11" i="10"/>
  <c r="O15" i="14" l="1"/>
  <c r="L17" i="14"/>
  <c r="M17" i="14" s="1"/>
  <c r="B18" i="14"/>
  <c r="M16" i="14"/>
  <c r="N16" i="14" s="1"/>
  <c r="M12" i="15"/>
  <c r="N12" i="15" s="1"/>
  <c r="O12" i="15" s="1"/>
  <c r="L13" i="15"/>
  <c r="B14" i="15"/>
  <c r="N10" i="12"/>
  <c r="O10" i="12" s="1"/>
  <c r="B12" i="12"/>
  <c r="L11" i="12"/>
  <c r="M10" i="11"/>
  <c r="N10" i="11" s="1"/>
  <c r="B12" i="11"/>
  <c r="L11" i="11"/>
  <c r="M11" i="11" s="1"/>
  <c r="N9" i="11"/>
  <c r="O9" i="11" s="1"/>
  <c r="B13" i="10"/>
  <c r="L12" i="10"/>
  <c r="M11" i="10"/>
  <c r="N11" i="10" s="1"/>
  <c r="O16" i="14" l="1"/>
  <c r="N17" i="14"/>
  <c r="O17" i="14" s="1"/>
  <c r="L18" i="14"/>
  <c r="M18" i="14" s="1"/>
  <c r="B19" i="14"/>
  <c r="M13" i="15"/>
  <c r="N13" i="15" s="1"/>
  <c r="B15" i="15"/>
  <c r="L14" i="15"/>
  <c r="B13" i="12"/>
  <c r="L12" i="12"/>
  <c r="M12" i="12" s="1"/>
  <c r="M11" i="12"/>
  <c r="O10" i="11"/>
  <c r="N11" i="11"/>
  <c r="O11" i="11" s="1"/>
  <c r="B13" i="11"/>
  <c r="L12" i="11"/>
  <c r="M12" i="11" s="1"/>
  <c r="B14" i="10"/>
  <c r="L13" i="10"/>
  <c r="O11" i="10"/>
  <c r="M12" i="10"/>
  <c r="N18" i="14" l="1"/>
  <c r="O18" i="14" s="1"/>
  <c r="B20" i="14"/>
  <c r="L19" i="14"/>
  <c r="O13" i="15"/>
  <c r="B16" i="15"/>
  <c r="L15" i="15"/>
  <c r="M14" i="15"/>
  <c r="N14" i="15" s="1"/>
  <c r="O14" i="15" s="1"/>
  <c r="N12" i="12"/>
  <c r="O12" i="12" s="1"/>
  <c r="B14" i="12"/>
  <c r="L13" i="12"/>
  <c r="N11" i="12"/>
  <c r="O11" i="12" s="1"/>
  <c r="N12" i="11"/>
  <c r="O12" i="11" s="1"/>
  <c r="B14" i="11"/>
  <c r="L13" i="11"/>
  <c r="M13" i="10"/>
  <c r="N13" i="10" s="1"/>
  <c r="O13" i="10" s="1"/>
  <c r="L14" i="10"/>
  <c r="B15" i="10"/>
  <c r="N12" i="10"/>
  <c r="O12" i="10" s="1"/>
  <c r="B21" i="14" l="1"/>
  <c r="L20" i="14"/>
  <c r="M19" i="14"/>
  <c r="B17" i="15"/>
  <c r="L16" i="15"/>
  <c r="M15" i="15"/>
  <c r="M13" i="12"/>
  <c r="N13" i="12" s="1"/>
  <c r="B15" i="12"/>
  <c r="L14" i="12"/>
  <c r="B15" i="11"/>
  <c r="L14" i="11"/>
  <c r="M14" i="11" s="1"/>
  <c r="N14" i="11" s="1"/>
  <c r="M13" i="11"/>
  <c r="N13" i="11" s="1"/>
  <c r="O13" i="11" s="1"/>
  <c r="B16" i="10"/>
  <c r="L15" i="10"/>
  <c r="M14" i="10"/>
  <c r="N14" i="10" s="1"/>
  <c r="M20" i="14" l="1"/>
  <c r="N20" i="14" s="1"/>
  <c r="B22" i="14"/>
  <c r="L21" i="14"/>
  <c r="N19" i="14"/>
  <c r="O19" i="14" s="1"/>
  <c r="M16" i="15"/>
  <c r="N16" i="15" s="1"/>
  <c r="B18" i="15"/>
  <c r="L17" i="15"/>
  <c r="M17" i="15" s="1"/>
  <c r="N15" i="15"/>
  <c r="O15" i="15" s="1"/>
  <c r="O13" i="12"/>
  <c r="B16" i="12"/>
  <c r="L15" i="12"/>
  <c r="M14" i="12"/>
  <c r="N14" i="12" s="1"/>
  <c r="O14" i="11"/>
  <c r="B16" i="11"/>
  <c r="L15" i="11"/>
  <c r="B17" i="10"/>
  <c r="L16" i="10"/>
  <c r="M16" i="10" s="1"/>
  <c r="M15" i="10"/>
  <c r="O14" i="10"/>
  <c r="M21" i="14" l="1"/>
  <c r="N21" i="14" s="1"/>
  <c r="L22" i="14"/>
  <c r="B23" i="14"/>
  <c r="O20" i="14"/>
  <c r="O16" i="15"/>
  <c r="N17" i="15"/>
  <c r="O17" i="15" s="1"/>
  <c r="B19" i="15"/>
  <c r="L18" i="15"/>
  <c r="M18" i="15" s="1"/>
  <c r="B17" i="12"/>
  <c r="L16" i="12"/>
  <c r="M15" i="12"/>
  <c r="O14" i="12"/>
  <c r="B17" i="11"/>
  <c r="L16" i="11"/>
  <c r="M16" i="11" s="1"/>
  <c r="M15" i="11"/>
  <c r="N16" i="10"/>
  <c r="O16" i="10" s="1"/>
  <c r="L17" i="10"/>
  <c r="M17" i="10" s="1"/>
  <c r="B18" i="10"/>
  <c r="N15" i="10"/>
  <c r="O15" i="10" s="1"/>
  <c r="O21" i="14" l="1"/>
  <c r="L23" i="14"/>
  <c r="M23" i="14" s="1"/>
  <c r="N23" i="14" s="1"/>
  <c r="O23" i="14" s="1"/>
  <c r="B24" i="14"/>
  <c r="M22" i="14"/>
  <c r="N22" i="14" s="1"/>
  <c r="N18" i="15"/>
  <c r="O18" i="15" s="1"/>
  <c r="B20" i="15"/>
  <c r="L19" i="15"/>
  <c r="M16" i="12"/>
  <c r="B18" i="12"/>
  <c r="L17" i="12"/>
  <c r="N15" i="12"/>
  <c r="O15" i="12" s="1"/>
  <c r="N16" i="11"/>
  <c r="O16" i="11" s="1"/>
  <c r="B18" i="11"/>
  <c r="L17" i="11"/>
  <c r="N15" i="11"/>
  <c r="O15" i="11" s="1"/>
  <c r="N17" i="10"/>
  <c r="O17" i="10" s="1"/>
  <c r="B19" i="10"/>
  <c r="L18" i="10"/>
  <c r="O22" i="14" l="1"/>
  <c r="L24" i="14"/>
  <c r="B25" i="14"/>
  <c r="M19" i="15"/>
  <c r="B21" i="15"/>
  <c r="L20" i="15"/>
  <c r="M17" i="12"/>
  <c r="N16" i="12"/>
  <c r="O16" i="12" s="1"/>
  <c r="B19" i="12"/>
  <c r="L18" i="12"/>
  <c r="M18" i="12" s="1"/>
  <c r="B19" i="11"/>
  <c r="L18" i="11"/>
  <c r="M18" i="11" s="1"/>
  <c r="M17" i="11"/>
  <c r="N17" i="11" s="1"/>
  <c r="O17" i="11" s="1"/>
  <c r="M18" i="10"/>
  <c r="B20" i="10"/>
  <c r="L19" i="10"/>
  <c r="M24" i="14" l="1"/>
  <c r="B26" i="14"/>
  <c r="L25" i="14"/>
  <c r="M25" i="14" s="1"/>
  <c r="M20" i="15"/>
  <c r="N20" i="15" s="1"/>
  <c r="O20" i="15" s="1"/>
  <c r="N19" i="15"/>
  <c r="O19" i="15" s="1"/>
  <c r="B22" i="15"/>
  <c r="L21" i="15"/>
  <c r="M21" i="15" s="1"/>
  <c r="N21" i="15" s="1"/>
  <c r="N18" i="12"/>
  <c r="O18" i="12" s="1"/>
  <c r="B20" i="12"/>
  <c r="L19" i="12"/>
  <c r="N17" i="12"/>
  <c r="O17" i="12" s="1"/>
  <c r="N18" i="11"/>
  <c r="O18" i="11" s="1"/>
  <c r="B20" i="11"/>
  <c r="L19" i="11"/>
  <c r="N18" i="10"/>
  <c r="O18" i="10" s="1"/>
  <c r="M19" i="10"/>
  <c r="B21" i="10"/>
  <c r="L20" i="10"/>
  <c r="N25" i="14" l="1"/>
  <c r="O25" i="14" s="1"/>
  <c r="B27" i="14"/>
  <c r="L26" i="14"/>
  <c r="M26" i="14" s="1"/>
  <c r="N26" i="14" s="1"/>
  <c r="N24" i="14"/>
  <c r="O24" i="14" s="1"/>
  <c r="B23" i="15"/>
  <c r="L22" i="15"/>
  <c r="O21" i="15"/>
  <c r="M19" i="12"/>
  <c r="N19" i="12" s="1"/>
  <c r="B21" i="12"/>
  <c r="L20" i="12"/>
  <c r="M20" i="12" s="1"/>
  <c r="B21" i="11"/>
  <c r="L20" i="11"/>
  <c r="M19" i="11"/>
  <c r="N19" i="10"/>
  <c r="O19" i="10" s="1"/>
  <c r="M20" i="10"/>
  <c r="N20" i="10" s="1"/>
  <c r="B22" i="10"/>
  <c r="L21" i="10"/>
  <c r="O26" i="14" l="1"/>
  <c r="B28" i="14"/>
  <c r="L27" i="14"/>
  <c r="M22" i="15"/>
  <c r="N22" i="15" s="1"/>
  <c r="B24" i="15"/>
  <c r="L23" i="15"/>
  <c r="N20" i="12"/>
  <c r="O20" i="12" s="1"/>
  <c r="B22" i="12"/>
  <c r="L21" i="12"/>
  <c r="O19" i="12"/>
  <c r="B22" i="11"/>
  <c r="L21" i="11"/>
  <c r="N19" i="11"/>
  <c r="O19" i="11" s="1"/>
  <c r="M20" i="11"/>
  <c r="M21" i="10"/>
  <c r="N21" i="10" s="1"/>
  <c r="L22" i="10"/>
  <c r="M22" i="10" s="1"/>
  <c r="B23" i="10"/>
  <c r="O20" i="10"/>
  <c r="M27" i="14" l="1"/>
  <c r="B29" i="14"/>
  <c r="L28" i="14"/>
  <c r="M28" i="14" s="1"/>
  <c r="N28" i="14" s="1"/>
  <c r="M23" i="15"/>
  <c r="N23" i="15" s="1"/>
  <c r="O23" i="15" s="1"/>
  <c r="O22" i="15"/>
  <c r="B25" i="15"/>
  <c r="L24" i="15"/>
  <c r="M24" i="15" s="1"/>
  <c r="M21" i="12"/>
  <c r="B23" i="12"/>
  <c r="L22" i="12"/>
  <c r="M22" i="12" s="1"/>
  <c r="B23" i="11"/>
  <c r="L22" i="11"/>
  <c r="M21" i="11"/>
  <c r="N21" i="11" s="1"/>
  <c r="N20" i="11"/>
  <c r="O20" i="11" s="1"/>
  <c r="N22" i="10"/>
  <c r="O22" i="10" s="1"/>
  <c r="O21" i="10"/>
  <c r="B24" i="10"/>
  <c r="L23" i="10"/>
  <c r="O28" i="14" l="1"/>
  <c r="L29" i="14"/>
  <c r="B30" i="14"/>
  <c r="N27" i="14"/>
  <c r="O27" i="14" s="1"/>
  <c r="N24" i="15"/>
  <c r="O24" i="15" s="1"/>
  <c r="B26" i="15"/>
  <c r="L25" i="15"/>
  <c r="N22" i="12"/>
  <c r="O22" i="12" s="1"/>
  <c r="N21" i="12"/>
  <c r="O21" i="12" s="1"/>
  <c r="B24" i="12"/>
  <c r="L23" i="12"/>
  <c r="M23" i="12" s="1"/>
  <c r="M22" i="11"/>
  <c r="N22" i="11" s="1"/>
  <c r="O21" i="11"/>
  <c r="B24" i="11"/>
  <c r="L23" i="11"/>
  <c r="M23" i="10"/>
  <c r="N23" i="10" s="1"/>
  <c r="O23" i="10" s="1"/>
  <c r="B25" i="10"/>
  <c r="L24" i="10"/>
  <c r="M24" i="10" s="1"/>
  <c r="L30" i="14" l="1"/>
  <c r="M30" i="14" s="1"/>
  <c r="B31" i="14"/>
  <c r="M29" i="14"/>
  <c r="N29" i="14" s="1"/>
  <c r="B27" i="15"/>
  <c r="L26" i="15"/>
  <c r="M26" i="15" s="1"/>
  <c r="N26" i="15" s="1"/>
  <c r="O26" i="15" s="1"/>
  <c r="M25" i="15"/>
  <c r="N25" i="15" s="1"/>
  <c r="O25" i="15" s="1"/>
  <c r="N23" i="12"/>
  <c r="O23" i="12" s="1"/>
  <c r="B25" i="12"/>
  <c r="L24" i="12"/>
  <c r="M24" i="12" s="1"/>
  <c r="O22" i="11"/>
  <c r="B25" i="11"/>
  <c r="L24" i="11"/>
  <c r="M24" i="11" s="1"/>
  <c r="M23" i="11"/>
  <c r="N23" i="11" s="1"/>
  <c r="N24" i="10"/>
  <c r="O24" i="10" s="1"/>
  <c r="L25" i="10"/>
  <c r="B26" i="10"/>
  <c r="O29" i="14" l="1"/>
  <c r="N30" i="14"/>
  <c r="O30" i="14" s="1"/>
  <c r="B32" i="14"/>
  <c r="L31" i="14"/>
  <c r="M31" i="14" s="1"/>
  <c r="N31" i="14" s="1"/>
  <c r="B28" i="15"/>
  <c r="L27" i="15"/>
  <c r="M27" i="15" s="1"/>
  <c r="N24" i="12"/>
  <c r="O24" i="12" s="1"/>
  <c r="L25" i="12"/>
  <c r="M25" i="12" s="1"/>
  <c r="B26" i="12"/>
  <c r="N24" i="11"/>
  <c r="O24" i="11" s="1"/>
  <c r="B26" i="11"/>
  <c r="L25" i="11"/>
  <c r="M25" i="11" s="1"/>
  <c r="O23" i="11"/>
  <c r="B27" i="10"/>
  <c r="L26" i="10"/>
  <c r="M26" i="10" s="1"/>
  <c r="M25" i="10"/>
  <c r="O31" i="14" l="1"/>
  <c r="B33" i="14"/>
  <c r="L32" i="14"/>
  <c r="M32" i="14" s="1"/>
  <c r="N27" i="15"/>
  <c r="O27" i="15" s="1"/>
  <c r="B29" i="15"/>
  <c r="L28" i="15"/>
  <c r="M28" i="15" s="1"/>
  <c r="N25" i="12"/>
  <c r="O25" i="12" s="1"/>
  <c r="B27" i="12"/>
  <c r="L26" i="12"/>
  <c r="N25" i="11"/>
  <c r="O25" i="11" s="1"/>
  <c r="B27" i="11"/>
  <c r="L26" i="11"/>
  <c r="N26" i="10"/>
  <c r="O26" i="10" s="1"/>
  <c r="N25" i="10"/>
  <c r="O25" i="10" s="1"/>
  <c r="B28" i="10"/>
  <c r="L27" i="10"/>
  <c r="M27" i="10" s="1"/>
  <c r="N27" i="10" s="1"/>
  <c r="N32" i="14" l="1"/>
  <c r="O32" i="14" s="1"/>
  <c r="B34" i="14"/>
  <c r="L33" i="14"/>
  <c r="M33" i="14" s="1"/>
  <c r="N28" i="15"/>
  <c r="O28" i="15" s="1"/>
  <c r="B30" i="15"/>
  <c r="L29" i="15"/>
  <c r="M29" i="15" s="1"/>
  <c r="M26" i="12"/>
  <c r="N26" i="12" s="1"/>
  <c r="B28" i="12"/>
  <c r="L27" i="12"/>
  <c r="M26" i="11"/>
  <c r="B28" i="11"/>
  <c r="L27" i="11"/>
  <c r="O27" i="10"/>
  <c r="B29" i="10"/>
  <c r="L28" i="10"/>
  <c r="M28" i="10" s="1"/>
  <c r="J37" i="9"/>
  <c r="H37" i="9"/>
  <c r="P37" i="9" s="1"/>
  <c r="J36" i="9"/>
  <c r="H36" i="9"/>
  <c r="P36" i="9" s="1"/>
  <c r="J35" i="9"/>
  <c r="H35" i="9"/>
  <c r="J34" i="9"/>
  <c r="H34" i="9"/>
  <c r="J33" i="9"/>
  <c r="H33" i="9"/>
  <c r="J32" i="9"/>
  <c r="H32" i="9"/>
  <c r="J31" i="9"/>
  <c r="H31" i="9"/>
  <c r="J30" i="9"/>
  <c r="H30" i="9"/>
  <c r="P30" i="9" s="1"/>
  <c r="J29" i="9"/>
  <c r="H29" i="9"/>
  <c r="P29" i="9" s="1"/>
  <c r="J28" i="9"/>
  <c r="H28" i="9"/>
  <c r="J27" i="9"/>
  <c r="H27" i="9"/>
  <c r="J26" i="9"/>
  <c r="H26" i="9"/>
  <c r="J25" i="9"/>
  <c r="H25" i="9"/>
  <c r="J24" i="9"/>
  <c r="H24" i="9"/>
  <c r="J23" i="9"/>
  <c r="H23" i="9"/>
  <c r="P23" i="9" s="1"/>
  <c r="J22" i="9"/>
  <c r="H22" i="9"/>
  <c r="P22" i="9" s="1"/>
  <c r="J21" i="9"/>
  <c r="H21" i="9"/>
  <c r="J20" i="9"/>
  <c r="H20" i="9"/>
  <c r="J19" i="9"/>
  <c r="H19" i="9"/>
  <c r="J18" i="9"/>
  <c r="H18" i="9"/>
  <c r="J17" i="9"/>
  <c r="H17" i="9"/>
  <c r="J16" i="9"/>
  <c r="H16" i="9"/>
  <c r="P16" i="9" s="1"/>
  <c r="J15" i="9"/>
  <c r="H15" i="9"/>
  <c r="P15" i="9" s="1"/>
  <c r="J14" i="9"/>
  <c r="H14" i="9"/>
  <c r="J13" i="9"/>
  <c r="H13" i="9"/>
  <c r="J12" i="9"/>
  <c r="H12" i="9"/>
  <c r="J11" i="9"/>
  <c r="H11" i="9"/>
  <c r="J10" i="9"/>
  <c r="H10" i="9"/>
  <c r="J9" i="9"/>
  <c r="H9" i="9"/>
  <c r="P9" i="9" s="1"/>
  <c r="J8" i="9"/>
  <c r="H8" i="9"/>
  <c r="P8" i="9" s="1"/>
  <c r="J7" i="9"/>
  <c r="H7" i="9"/>
  <c r="J6" i="9"/>
  <c r="H6" i="9"/>
  <c r="J5" i="9"/>
  <c r="H5" i="9"/>
  <c r="J4" i="9"/>
  <c r="J3" i="9"/>
  <c r="H3" i="9"/>
  <c r="B3" i="9"/>
  <c r="B4" i="9" s="1"/>
  <c r="J2" i="9"/>
  <c r="I2" i="9"/>
  <c r="J37" i="8"/>
  <c r="H37" i="8"/>
  <c r="P37" i="8" s="1"/>
  <c r="J36" i="8"/>
  <c r="H36" i="8"/>
  <c r="P36" i="8" s="1"/>
  <c r="J35" i="8"/>
  <c r="H35" i="8"/>
  <c r="J34" i="8"/>
  <c r="H34" i="8"/>
  <c r="J33" i="8"/>
  <c r="H33" i="8"/>
  <c r="J32" i="8"/>
  <c r="H32" i="8"/>
  <c r="J31" i="8"/>
  <c r="H31" i="8"/>
  <c r="J30" i="8"/>
  <c r="H30" i="8"/>
  <c r="P30" i="8" s="1"/>
  <c r="J29" i="8"/>
  <c r="H29" i="8"/>
  <c r="P29" i="8" s="1"/>
  <c r="J28" i="8"/>
  <c r="H28" i="8"/>
  <c r="J27" i="8"/>
  <c r="H27" i="8"/>
  <c r="J26" i="8"/>
  <c r="H26" i="8"/>
  <c r="J25" i="8"/>
  <c r="H25" i="8"/>
  <c r="J24" i="8"/>
  <c r="H24" i="8"/>
  <c r="J23" i="8"/>
  <c r="H23" i="8"/>
  <c r="P23" i="8" s="1"/>
  <c r="J22" i="8"/>
  <c r="H22" i="8"/>
  <c r="P22" i="8" s="1"/>
  <c r="J21" i="8"/>
  <c r="H21" i="8"/>
  <c r="J20" i="8"/>
  <c r="H20" i="8"/>
  <c r="J19" i="8"/>
  <c r="H19" i="8"/>
  <c r="J18" i="8"/>
  <c r="H18" i="8"/>
  <c r="J17" i="8"/>
  <c r="H17" i="8"/>
  <c r="J16" i="8"/>
  <c r="H16" i="8"/>
  <c r="P16" i="8" s="1"/>
  <c r="J15" i="8"/>
  <c r="H15" i="8"/>
  <c r="P15" i="8" s="1"/>
  <c r="J14" i="8"/>
  <c r="H14" i="8"/>
  <c r="J13" i="8"/>
  <c r="H13" i="8"/>
  <c r="J12" i="8"/>
  <c r="J11" i="8"/>
  <c r="H11" i="8"/>
  <c r="J10" i="8"/>
  <c r="I10" i="8" s="1"/>
  <c r="J9" i="8"/>
  <c r="H9" i="8"/>
  <c r="P9" i="8" s="1"/>
  <c r="J8" i="8"/>
  <c r="H8" i="8"/>
  <c r="P8" i="8" s="1"/>
  <c r="J7" i="8"/>
  <c r="H7" i="8"/>
  <c r="J6" i="8"/>
  <c r="H6" i="8"/>
  <c r="J5" i="8"/>
  <c r="H5" i="8"/>
  <c r="J4" i="8"/>
  <c r="H4" i="8"/>
  <c r="J3" i="8"/>
  <c r="H3" i="8"/>
  <c r="B3" i="8"/>
  <c r="B4" i="8" s="1"/>
  <c r="J2" i="8"/>
  <c r="I2" i="8"/>
  <c r="J37" i="7"/>
  <c r="H37" i="7"/>
  <c r="P37" i="7" s="1"/>
  <c r="J36" i="7"/>
  <c r="H36" i="7"/>
  <c r="P36" i="7" s="1"/>
  <c r="J35" i="7"/>
  <c r="H35" i="7"/>
  <c r="J34" i="7"/>
  <c r="H34" i="7"/>
  <c r="J33" i="7"/>
  <c r="H33" i="7"/>
  <c r="J32" i="7"/>
  <c r="H32" i="7"/>
  <c r="J31" i="7"/>
  <c r="H31" i="7"/>
  <c r="J30" i="7"/>
  <c r="H30" i="7"/>
  <c r="P30" i="7" s="1"/>
  <c r="J29" i="7"/>
  <c r="H29" i="7"/>
  <c r="P29" i="7" s="1"/>
  <c r="J28" i="7"/>
  <c r="H28" i="7"/>
  <c r="J27" i="7"/>
  <c r="H27" i="7"/>
  <c r="J26" i="7"/>
  <c r="H26" i="7"/>
  <c r="J25" i="7"/>
  <c r="H25" i="7"/>
  <c r="J24" i="7"/>
  <c r="H24" i="7"/>
  <c r="J23" i="7"/>
  <c r="H23" i="7"/>
  <c r="P23" i="7" s="1"/>
  <c r="J22" i="7"/>
  <c r="H22" i="7"/>
  <c r="P22" i="7" s="1"/>
  <c r="J21" i="7"/>
  <c r="H21" i="7"/>
  <c r="J20" i="7"/>
  <c r="H20" i="7"/>
  <c r="J19" i="7"/>
  <c r="H19" i="7"/>
  <c r="J18" i="7"/>
  <c r="H18" i="7"/>
  <c r="J17" i="7"/>
  <c r="H17" i="7"/>
  <c r="J16" i="7"/>
  <c r="H16" i="7"/>
  <c r="P16" i="7" s="1"/>
  <c r="J15" i="7"/>
  <c r="H15" i="7"/>
  <c r="P15" i="7" s="1"/>
  <c r="J14" i="7"/>
  <c r="H14" i="7"/>
  <c r="J13" i="7"/>
  <c r="H13" i="7"/>
  <c r="J12" i="7"/>
  <c r="H12" i="7"/>
  <c r="J11" i="7"/>
  <c r="H11" i="7"/>
  <c r="J10" i="7"/>
  <c r="H10" i="7"/>
  <c r="J9" i="7"/>
  <c r="H9" i="7"/>
  <c r="P9" i="7" s="1"/>
  <c r="J8" i="7"/>
  <c r="H8" i="7"/>
  <c r="P8" i="7" s="1"/>
  <c r="J7" i="7"/>
  <c r="H7" i="7"/>
  <c r="J6" i="7"/>
  <c r="H6" i="7"/>
  <c r="J5" i="7"/>
  <c r="H5" i="7"/>
  <c r="J4" i="7"/>
  <c r="H4" i="7"/>
  <c r="J3" i="7"/>
  <c r="H3" i="7"/>
  <c r="B3" i="7"/>
  <c r="B4" i="7" s="1"/>
  <c r="J2" i="7"/>
  <c r="I2" i="7"/>
  <c r="J37" i="6"/>
  <c r="H37" i="6"/>
  <c r="P37" i="6" s="1"/>
  <c r="J36" i="6"/>
  <c r="H36" i="6"/>
  <c r="P36" i="6" s="1"/>
  <c r="J35" i="6"/>
  <c r="H35" i="6"/>
  <c r="J34" i="6"/>
  <c r="H34" i="6"/>
  <c r="J33" i="6"/>
  <c r="H33" i="6"/>
  <c r="J32" i="6"/>
  <c r="H32" i="6"/>
  <c r="J31" i="6"/>
  <c r="H31" i="6"/>
  <c r="J30" i="6"/>
  <c r="H30" i="6"/>
  <c r="P30" i="6" s="1"/>
  <c r="J29" i="6"/>
  <c r="H29" i="6"/>
  <c r="P29" i="6" s="1"/>
  <c r="J28" i="6"/>
  <c r="H28" i="6"/>
  <c r="J27" i="6"/>
  <c r="H27" i="6"/>
  <c r="J26" i="6"/>
  <c r="H26" i="6"/>
  <c r="J25" i="6"/>
  <c r="H25" i="6"/>
  <c r="J24" i="6"/>
  <c r="H24" i="6"/>
  <c r="J23" i="6"/>
  <c r="H23" i="6"/>
  <c r="P23" i="6" s="1"/>
  <c r="J22" i="6"/>
  <c r="H22" i="6"/>
  <c r="P22" i="6" s="1"/>
  <c r="J21" i="6"/>
  <c r="H21" i="6"/>
  <c r="J20" i="6"/>
  <c r="H20" i="6"/>
  <c r="J19" i="6"/>
  <c r="H19" i="6"/>
  <c r="J18" i="6"/>
  <c r="H18" i="6"/>
  <c r="J17" i="6"/>
  <c r="H17" i="6"/>
  <c r="J16" i="6"/>
  <c r="H16" i="6"/>
  <c r="P16" i="6" s="1"/>
  <c r="J15" i="6"/>
  <c r="H15" i="6"/>
  <c r="P15" i="6" s="1"/>
  <c r="J14" i="6"/>
  <c r="H14" i="6"/>
  <c r="J13" i="6"/>
  <c r="H13" i="6"/>
  <c r="J12" i="6"/>
  <c r="H12" i="6"/>
  <c r="J11" i="6"/>
  <c r="H11" i="6"/>
  <c r="J10" i="6"/>
  <c r="H10" i="6"/>
  <c r="J9" i="6"/>
  <c r="H9" i="6"/>
  <c r="P9" i="6" s="1"/>
  <c r="J8" i="6"/>
  <c r="H8" i="6"/>
  <c r="P8" i="6" s="1"/>
  <c r="J7" i="6"/>
  <c r="H7" i="6"/>
  <c r="J6" i="6"/>
  <c r="H6" i="6"/>
  <c r="J5" i="6"/>
  <c r="H5" i="6"/>
  <c r="J4" i="6"/>
  <c r="H4" i="6"/>
  <c r="J3" i="6"/>
  <c r="H3" i="6"/>
  <c r="B3" i="6"/>
  <c r="B4" i="6" s="1"/>
  <c r="J2" i="6"/>
  <c r="I2" i="6"/>
  <c r="J37" i="5"/>
  <c r="H37" i="5"/>
  <c r="P37" i="5" s="1"/>
  <c r="J36" i="5"/>
  <c r="H36" i="5"/>
  <c r="P36" i="5" s="1"/>
  <c r="J35" i="5"/>
  <c r="H35" i="5"/>
  <c r="J34" i="5"/>
  <c r="H34" i="5"/>
  <c r="J33" i="5"/>
  <c r="H33" i="5"/>
  <c r="J32" i="5"/>
  <c r="H32" i="5"/>
  <c r="J31" i="5"/>
  <c r="H31" i="5"/>
  <c r="J30" i="5"/>
  <c r="H30" i="5"/>
  <c r="P30" i="5" s="1"/>
  <c r="J29" i="5"/>
  <c r="H29" i="5"/>
  <c r="P29" i="5" s="1"/>
  <c r="J28" i="5"/>
  <c r="H28" i="5"/>
  <c r="J27" i="5"/>
  <c r="H27" i="5"/>
  <c r="J26" i="5"/>
  <c r="H26" i="5"/>
  <c r="J25" i="5"/>
  <c r="H25" i="5"/>
  <c r="J24" i="5"/>
  <c r="H24" i="5"/>
  <c r="J23" i="5"/>
  <c r="H23" i="5"/>
  <c r="P23" i="5" s="1"/>
  <c r="J22" i="5"/>
  <c r="H22" i="5"/>
  <c r="P22" i="5" s="1"/>
  <c r="J21" i="5"/>
  <c r="H21" i="5"/>
  <c r="J20" i="5"/>
  <c r="H20" i="5"/>
  <c r="J19" i="5"/>
  <c r="H19" i="5"/>
  <c r="J18" i="5"/>
  <c r="H18" i="5"/>
  <c r="J17" i="5"/>
  <c r="H17" i="5"/>
  <c r="J16" i="5"/>
  <c r="H16" i="5"/>
  <c r="P16" i="5" s="1"/>
  <c r="J15" i="5"/>
  <c r="H15" i="5"/>
  <c r="J14" i="5"/>
  <c r="H14" i="5"/>
  <c r="J13" i="5"/>
  <c r="H13" i="5"/>
  <c r="J12" i="5"/>
  <c r="H12" i="5"/>
  <c r="J11" i="5"/>
  <c r="H11" i="5"/>
  <c r="J10" i="5"/>
  <c r="H10" i="5"/>
  <c r="J9" i="5"/>
  <c r="H9" i="5"/>
  <c r="P9" i="5" s="1"/>
  <c r="J8" i="5"/>
  <c r="H8" i="5"/>
  <c r="P8" i="5" s="1"/>
  <c r="J7" i="5"/>
  <c r="H7" i="5"/>
  <c r="J6" i="5"/>
  <c r="H6" i="5"/>
  <c r="J5" i="5"/>
  <c r="H5" i="5"/>
  <c r="J4" i="5"/>
  <c r="H4" i="5"/>
  <c r="J3" i="5"/>
  <c r="H3" i="5"/>
  <c r="B3" i="5"/>
  <c r="B4" i="5" s="1"/>
  <c r="B5" i="5" s="1"/>
  <c r="J2" i="5"/>
  <c r="I2" i="5"/>
  <c r="J37" i="4"/>
  <c r="H37" i="4"/>
  <c r="P37" i="4" s="1"/>
  <c r="J36" i="4"/>
  <c r="H36" i="4"/>
  <c r="P36" i="4" s="1"/>
  <c r="J35" i="4"/>
  <c r="H35" i="4"/>
  <c r="J34" i="4"/>
  <c r="H34" i="4"/>
  <c r="J33" i="4"/>
  <c r="H33" i="4"/>
  <c r="J32" i="4"/>
  <c r="H32" i="4"/>
  <c r="J31" i="4"/>
  <c r="H31" i="4"/>
  <c r="J30" i="4"/>
  <c r="H30" i="4"/>
  <c r="P30" i="4" s="1"/>
  <c r="J29" i="4"/>
  <c r="H29" i="4"/>
  <c r="P29" i="4" s="1"/>
  <c r="J28" i="4"/>
  <c r="H28" i="4"/>
  <c r="J27" i="4"/>
  <c r="H27" i="4"/>
  <c r="J26" i="4"/>
  <c r="H26" i="4"/>
  <c r="J25" i="4"/>
  <c r="H25" i="4"/>
  <c r="J24" i="4"/>
  <c r="H24" i="4"/>
  <c r="J23" i="4"/>
  <c r="H23" i="4"/>
  <c r="P23" i="4" s="1"/>
  <c r="J22" i="4"/>
  <c r="H22" i="4"/>
  <c r="P22" i="4" s="1"/>
  <c r="J21" i="4"/>
  <c r="H21" i="4"/>
  <c r="J20" i="4"/>
  <c r="H20" i="4"/>
  <c r="J19" i="4"/>
  <c r="H19" i="4"/>
  <c r="J18" i="4"/>
  <c r="H18" i="4"/>
  <c r="J17" i="4"/>
  <c r="H17" i="4"/>
  <c r="J16" i="4"/>
  <c r="H16" i="4"/>
  <c r="P16" i="4" s="1"/>
  <c r="J15" i="4"/>
  <c r="H15" i="4"/>
  <c r="P15" i="4" s="1"/>
  <c r="J14" i="4"/>
  <c r="H14" i="4"/>
  <c r="J13" i="4"/>
  <c r="H13" i="4"/>
  <c r="J12" i="4"/>
  <c r="H12" i="4"/>
  <c r="J11" i="4"/>
  <c r="H11" i="4"/>
  <c r="J10" i="4"/>
  <c r="H10" i="4"/>
  <c r="J9" i="4"/>
  <c r="H9" i="4"/>
  <c r="P9" i="4" s="1"/>
  <c r="J8" i="4"/>
  <c r="H8" i="4"/>
  <c r="J7" i="4"/>
  <c r="H7" i="4"/>
  <c r="J6" i="4"/>
  <c r="H6" i="4"/>
  <c r="J5" i="4"/>
  <c r="H5" i="4"/>
  <c r="J4" i="4"/>
  <c r="H4" i="4"/>
  <c r="J3" i="4"/>
  <c r="H3" i="4"/>
  <c r="J2" i="4"/>
  <c r="I2" i="4"/>
  <c r="N33" i="14" l="1"/>
  <c r="O33" i="14" s="1"/>
  <c r="B35" i="14"/>
  <c r="L34" i="14"/>
  <c r="P15" i="5"/>
  <c r="L16" i="5"/>
  <c r="L17" i="5"/>
  <c r="K5" i="16"/>
  <c r="P8" i="4"/>
  <c r="N29" i="15"/>
  <c r="O29" i="15" s="1"/>
  <c r="B31" i="15"/>
  <c r="L30" i="15"/>
  <c r="M30" i="15" s="1"/>
  <c r="I19" i="7"/>
  <c r="I16" i="8"/>
  <c r="I32" i="8"/>
  <c r="I36" i="8"/>
  <c r="L3" i="8"/>
  <c r="M3" i="8" s="1"/>
  <c r="L3" i="7"/>
  <c r="M3" i="7" s="1"/>
  <c r="N3" i="7" s="1"/>
  <c r="O3" i="7" s="1"/>
  <c r="L3" i="6"/>
  <c r="M3" i="6" s="1"/>
  <c r="N3" i="6" s="1"/>
  <c r="L3" i="5"/>
  <c r="M3" i="5" s="1"/>
  <c r="N3" i="5" s="1"/>
  <c r="I33" i="8"/>
  <c r="I34" i="9"/>
  <c r="I25" i="7"/>
  <c r="I6" i="5"/>
  <c r="I34" i="5"/>
  <c r="I36" i="5"/>
  <c r="I8" i="6"/>
  <c r="I12" i="6"/>
  <c r="I16" i="6"/>
  <c r="I34" i="6"/>
  <c r="I8" i="8"/>
  <c r="M27" i="12"/>
  <c r="N27" i="12" s="1"/>
  <c r="I33" i="9"/>
  <c r="I35" i="9"/>
  <c r="O26" i="12"/>
  <c r="I8" i="9"/>
  <c r="I12" i="9"/>
  <c r="I16" i="9"/>
  <c r="I24" i="9"/>
  <c r="B29" i="12"/>
  <c r="L28" i="12"/>
  <c r="M28" i="12" s="1"/>
  <c r="M27" i="11"/>
  <c r="N27" i="11" s="1"/>
  <c r="I20" i="8"/>
  <c r="I24" i="8"/>
  <c r="I28" i="8"/>
  <c r="B29" i="11"/>
  <c r="L28" i="11"/>
  <c r="M28" i="11" s="1"/>
  <c r="N28" i="11" s="1"/>
  <c r="I5" i="5"/>
  <c r="I17" i="8"/>
  <c r="I25" i="8"/>
  <c r="I18" i="9"/>
  <c r="I22" i="9"/>
  <c r="I26" i="9"/>
  <c r="I28" i="9"/>
  <c r="I32" i="9"/>
  <c r="I36" i="9"/>
  <c r="N26" i="11"/>
  <c r="O26" i="11" s="1"/>
  <c r="N28" i="10"/>
  <c r="O28" i="10" s="1"/>
  <c r="I33" i="7"/>
  <c r="I9" i="8"/>
  <c r="I22" i="8"/>
  <c r="I29" i="8"/>
  <c r="I21" i="9"/>
  <c r="I37" i="9"/>
  <c r="I16" i="7"/>
  <c r="I24" i="7"/>
  <c r="I25" i="9"/>
  <c r="I27" i="9"/>
  <c r="I30" i="9"/>
  <c r="B30" i="10"/>
  <c r="L29" i="10"/>
  <c r="I25" i="6"/>
  <c r="I12" i="8"/>
  <c r="I21" i="8"/>
  <c r="I30" i="8"/>
  <c r="I37" i="8"/>
  <c r="I9" i="9"/>
  <c r="I29" i="9"/>
  <c r="I31" i="9"/>
  <c r="I20" i="9"/>
  <c r="I19" i="9"/>
  <c r="I17" i="9"/>
  <c r="I14" i="9"/>
  <c r="I13" i="9"/>
  <c r="I11" i="9"/>
  <c r="I10" i="9"/>
  <c r="I6" i="9"/>
  <c r="I4" i="9"/>
  <c r="I18" i="8"/>
  <c r="I34" i="8"/>
  <c r="J38" i="9"/>
  <c r="K1" i="9" s="1"/>
  <c r="I5" i="9"/>
  <c r="I7" i="9"/>
  <c r="I23" i="9"/>
  <c r="H38" i="9"/>
  <c r="H40" i="9" s="1"/>
  <c r="I3" i="9"/>
  <c r="L3" i="9"/>
  <c r="I26" i="8"/>
  <c r="B5" i="9"/>
  <c r="L4" i="9"/>
  <c r="I15" i="9"/>
  <c r="I32" i="5"/>
  <c r="I36" i="6"/>
  <c r="I5" i="7"/>
  <c r="I35" i="8"/>
  <c r="I4" i="6"/>
  <c r="I26" i="7"/>
  <c r="I35" i="6"/>
  <c r="I32" i="7"/>
  <c r="I34" i="7"/>
  <c r="I36" i="7"/>
  <c r="I13" i="8"/>
  <c r="I14" i="8"/>
  <c r="I6" i="8"/>
  <c r="I4" i="8"/>
  <c r="I28" i="7"/>
  <c r="B5" i="8"/>
  <c r="L4" i="8"/>
  <c r="I9" i="7"/>
  <c r="I3" i="8"/>
  <c r="H38" i="8"/>
  <c r="H40" i="8" s="1"/>
  <c r="I26" i="6"/>
  <c r="J38" i="8"/>
  <c r="K1" i="8" s="1"/>
  <c r="I5" i="8"/>
  <c r="I7" i="8"/>
  <c r="I11" i="8"/>
  <c r="I15" i="8"/>
  <c r="I19" i="8"/>
  <c r="I23" i="8"/>
  <c r="I27" i="8"/>
  <c r="I31" i="8"/>
  <c r="I15" i="4"/>
  <c r="I8" i="5"/>
  <c r="I33" i="6"/>
  <c r="I8" i="7"/>
  <c r="I12" i="7"/>
  <c r="I18" i="7"/>
  <c r="I22" i="7"/>
  <c r="I29" i="7"/>
  <c r="I31" i="7"/>
  <c r="I9" i="5"/>
  <c r="I25" i="5"/>
  <c r="I27" i="5"/>
  <c r="I28" i="6"/>
  <c r="I30" i="6"/>
  <c r="I32" i="6"/>
  <c r="I23" i="7"/>
  <c r="I30" i="7"/>
  <c r="I37" i="7"/>
  <c r="I21" i="7"/>
  <c r="I20" i="7"/>
  <c r="I17" i="7"/>
  <c r="I15" i="7"/>
  <c r="I14" i="7"/>
  <c r="I13" i="7"/>
  <c r="I11" i="7"/>
  <c r="I10" i="7"/>
  <c r="I7" i="7"/>
  <c r="I4" i="7"/>
  <c r="I6" i="7"/>
  <c r="I3" i="7"/>
  <c r="L4" i="7"/>
  <c r="J38" i="7"/>
  <c r="K1" i="7" s="1"/>
  <c r="H38" i="7"/>
  <c r="H40" i="7" s="1"/>
  <c r="I16" i="4"/>
  <c r="I24" i="4"/>
  <c r="I26" i="4"/>
  <c r="I32" i="4"/>
  <c r="I34" i="4"/>
  <c r="I36" i="4"/>
  <c r="I24" i="6"/>
  <c r="I31" i="6"/>
  <c r="B5" i="7"/>
  <c r="I27" i="7"/>
  <c r="I35" i="7"/>
  <c r="I33" i="5"/>
  <c r="I16" i="5"/>
  <c r="I24" i="5"/>
  <c r="I26" i="5"/>
  <c r="I9" i="6"/>
  <c r="I22" i="6"/>
  <c r="I29" i="6"/>
  <c r="I37" i="6"/>
  <c r="I21" i="6"/>
  <c r="I20" i="6"/>
  <c r="I19" i="6"/>
  <c r="I18" i="6"/>
  <c r="I17" i="6"/>
  <c r="I14" i="6"/>
  <c r="I13" i="6"/>
  <c r="I11" i="6"/>
  <c r="I10" i="6"/>
  <c r="I6" i="6"/>
  <c r="I28" i="5"/>
  <c r="B5" i="6"/>
  <c r="L4" i="6"/>
  <c r="I15" i="6"/>
  <c r="H38" i="6"/>
  <c r="H40" i="6" s="1"/>
  <c r="I3" i="6"/>
  <c r="J38" i="6"/>
  <c r="K1" i="6" s="1"/>
  <c r="I5" i="6"/>
  <c r="I7" i="6"/>
  <c r="I23" i="6"/>
  <c r="I27" i="6"/>
  <c r="I29" i="5"/>
  <c r="I31" i="5"/>
  <c r="I11" i="4"/>
  <c r="I21" i="4"/>
  <c r="I25" i="4"/>
  <c r="I27" i="4"/>
  <c r="I29" i="4"/>
  <c r="I31" i="4"/>
  <c r="I33" i="4"/>
  <c r="I35" i="4"/>
  <c r="I5" i="4"/>
  <c r="I8" i="4"/>
  <c r="I12" i="4"/>
  <c r="I14" i="4"/>
  <c r="I4" i="5"/>
  <c r="I30" i="5"/>
  <c r="I37" i="5"/>
  <c r="I22" i="5"/>
  <c r="I21" i="5"/>
  <c r="I20" i="5"/>
  <c r="I19" i="5"/>
  <c r="I18" i="5"/>
  <c r="I17" i="5"/>
  <c r="I14" i="5"/>
  <c r="I13" i="5"/>
  <c r="I12" i="5"/>
  <c r="I11" i="5"/>
  <c r="H38" i="5"/>
  <c r="H40" i="5" s="1"/>
  <c r="I10" i="5"/>
  <c r="B6" i="5"/>
  <c r="L5" i="5"/>
  <c r="M5" i="5" s="1"/>
  <c r="N5" i="5" s="1"/>
  <c r="I3" i="5"/>
  <c r="L4" i="5"/>
  <c r="I7" i="5"/>
  <c r="I15" i="5"/>
  <c r="I23" i="5"/>
  <c r="I19" i="4"/>
  <c r="J38" i="5"/>
  <c r="K1" i="5" s="1"/>
  <c r="I35" i="5"/>
  <c r="I9" i="4"/>
  <c r="I28" i="4"/>
  <c r="I30" i="4"/>
  <c r="I37" i="4"/>
  <c r="I7" i="4"/>
  <c r="I6" i="4"/>
  <c r="I4" i="4"/>
  <c r="I3" i="4"/>
  <c r="I13" i="4"/>
  <c r="I10" i="4"/>
  <c r="I23" i="4"/>
  <c r="I22" i="4"/>
  <c r="I20" i="4"/>
  <c r="I18" i="4"/>
  <c r="I17" i="4"/>
  <c r="B4" i="4"/>
  <c r="L3" i="4"/>
  <c r="J38" i="4"/>
  <c r="K1" i="4" s="1"/>
  <c r="H38" i="4"/>
  <c r="H40" i="4" s="1"/>
  <c r="B3" i="2"/>
  <c r="J3" i="2"/>
  <c r="H3" i="2"/>
  <c r="M34" i="14" l="1"/>
  <c r="L35" i="14"/>
  <c r="B36" i="14"/>
  <c r="B32" i="15"/>
  <c r="L31" i="15"/>
  <c r="M31" i="15" s="1"/>
  <c r="N31" i="15" s="1"/>
  <c r="N30" i="15"/>
  <c r="O30" i="15" s="1"/>
  <c r="N28" i="12"/>
  <c r="O28" i="12" s="1"/>
  <c r="B30" i="12"/>
  <c r="L29" i="12"/>
  <c r="O27" i="12"/>
  <c r="O28" i="11"/>
  <c r="O27" i="11"/>
  <c r="B30" i="11"/>
  <c r="L29" i="11"/>
  <c r="M29" i="11" s="1"/>
  <c r="M29" i="10"/>
  <c r="N29" i="10" s="1"/>
  <c r="B31" i="10"/>
  <c r="L30" i="10"/>
  <c r="M30" i="10" s="1"/>
  <c r="I38" i="9"/>
  <c r="I40" i="9" s="1"/>
  <c r="M3" i="9"/>
  <c r="N3" i="9" s="1"/>
  <c r="O3" i="9" s="1"/>
  <c r="B6" i="9"/>
  <c r="L5" i="9"/>
  <c r="M5" i="9" s="1"/>
  <c r="M4" i="9"/>
  <c r="N4" i="9" s="1"/>
  <c r="I38" i="8"/>
  <c r="I40" i="8" s="1"/>
  <c r="B6" i="8"/>
  <c r="L5" i="8"/>
  <c r="N3" i="8"/>
  <c r="M4" i="8"/>
  <c r="N4" i="8" s="1"/>
  <c r="B6" i="7"/>
  <c r="L5" i="7"/>
  <c r="I38" i="7"/>
  <c r="I40" i="7" s="1"/>
  <c r="M4" i="7"/>
  <c r="I38" i="6"/>
  <c r="I40" i="6" s="1"/>
  <c r="O3" i="6"/>
  <c r="B6" i="6"/>
  <c r="L5" i="6"/>
  <c r="M4" i="6"/>
  <c r="N4" i="6" s="1"/>
  <c r="I38" i="5"/>
  <c r="I40" i="5" s="1"/>
  <c r="O5" i="5"/>
  <c r="B7" i="5"/>
  <c r="L6" i="5"/>
  <c r="M6" i="5" s="1"/>
  <c r="M4" i="5"/>
  <c r="N4" i="5" s="1"/>
  <c r="O3" i="5"/>
  <c r="I38" i="4"/>
  <c r="I40" i="4" s="1"/>
  <c r="B5" i="4"/>
  <c r="L4" i="4"/>
  <c r="M4" i="4" s="1"/>
  <c r="M3" i="4"/>
  <c r="L3" i="2"/>
  <c r="B1" i="3"/>
  <c r="B14" i="3" s="1"/>
  <c r="J37" i="2"/>
  <c r="H37" i="2"/>
  <c r="P37" i="2" s="1"/>
  <c r="J36" i="2"/>
  <c r="H36" i="2"/>
  <c r="P36" i="2" s="1"/>
  <c r="J35" i="2"/>
  <c r="H35" i="2"/>
  <c r="J34" i="2"/>
  <c r="H34" i="2"/>
  <c r="J33" i="2"/>
  <c r="H33" i="2"/>
  <c r="J32" i="2"/>
  <c r="H32" i="2"/>
  <c r="J31" i="2"/>
  <c r="H31" i="2"/>
  <c r="J30" i="2"/>
  <c r="H30" i="2"/>
  <c r="P30" i="2" s="1"/>
  <c r="J29" i="2"/>
  <c r="H29" i="2"/>
  <c r="P29" i="2" s="1"/>
  <c r="J28" i="2"/>
  <c r="H28" i="2"/>
  <c r="J27" i="2"/>
  <c r="H27" i="2"/>
  <c r="J26" i="2"/>
  <c r="H26" i="2"/>
  <c r="J25" i="2"/>
  <c r="H25" i="2"/>
  <c r="J24" i="2"/>
  <c r="H24" i="2"/>
  <c r="J23" i="2"/>
  <c r="H23" i="2"/>
  <c r="P23" i="2" s="1"/>
  <c r="J22" i="2"/>
  <c r="H22" i="2"/>
  <c r="P22" i="2" s="1"/>
  <c r="J21" i="2"/>
  <c r="H21" i="2"/>
  <c r="J20" i="2"/>
  <c r="H20" i="2"/>
  <c r="J19" i="2"/>
  <c r="H19" i="2"/>
  <c r="J18" i="2"/>
  <c r="H18" i="2"/>
  <c r="J17" i="2"/>
  <c r="H17" i="2"/>
  <c r="J16" i="2"/>
  <c r="H16" i="2"/>
  <c r="P16" i="2" s="1"/>
  <c r="J15" i="2"/>
  <c r="H15" i="2"/>
  <c r="P15" i="2" s="1"/>
  <c r="J14" i="2"/>
  <c r="H14" i="2"/>
  <c r="J13" i="2"/>
  <c r="H13" i="2"/>
  <c r="J12" i="2"/>
  <c r="H12" i="2"/>
  <c r="J11" i="2"/>
  <c r="H11" i="2"/>
  <c r="J10" i="2"/>
  <c r="H10" i="2"/>
  <c r="J9" i="2"/>
  <c r="H9" i="2"/>
  <c r="P9" i="2" s="1"/>
  <c r="J8" i="2"/>
  <c r="H8" i="2"/>
  <c r="P8" i="2" s="1"/>
  <c r="J7" i="2"/>
  <c r="H7" i="2"/>
  <c r="J6" i="2"/>
  <c r="H6" i="2"/>
  <c r="J5" i="2"/>
  <c r="H5" i="2"/>
  <c r="J4" i="2"/>
  <c r="H4" i="2"/>
  <c r="I3" i="2"/>
  <c r="B4" i="2"/>
  <c r="B5" i="2" s="1"/>
  <c r="J2" i="2"/>
  <c r="I2" i="2"/>
  <c r="M35" i="14" l="1"/>
  <c r="N34" i="14"/>
  <c r="O34" i="14" s="1"/>
  <c r="L36" i="14"/>
  <c r="M36" i="14" s="1"/>
  <c r="N36" i="14" s="1"/>
  <c r="O36" i="14" s="1"/>
  <c r="B37" i="14"/>
  <c r="G15" i="16"/>
  <c r="B33" i="15"/>
  <c r="L32" i="15"/>
  <c r="M32" i="15" s="1"/>
  <c r="N32" i="15" s="1"/>
  <c r="O31" i="15"/>
  <c r="B31" i="12"/>
  <c r="L30" i="12"/>
  <c r="M29" i="12"/>
  <c r="N29" i="12" s="1"/>
  <c r="O29" i="12" s="1"/>
  <c r="N29" i="11"/>
  <c r="O29" i="11" s="1"/>
  <c r="B31" i="11"/>
  <c r="L30" i="11"/>
  <c r="N30" i="10"/>
  <c r="O30" i="10" s="1"/>
  <c r="B32" i="10"/>
  <c r="L31" i="10"/>
  <c r="M31" i="10" s="1"/>
  <c r="O29" i="10"/>
  <c r="B7" i="9"/>
  <c r="L6" i="9"/>
  <c r="N5" i="9"/>
  <c r="O4" i="9"/>
  <c r="O3" i="8"/>
  <c r="M5" i="8"/>
  <c r="N5" i="8" s="1"/>
  <c r="O4" i="8"/>
  <c r="B7" i="8"/>
  <c r="L6" i="8"/>
  <c r="N4" i="7"/>
  <c r="O4" i="7" s="1"/>
  <c r="M5" i="7"/>
  <c r="N5" i="7" s="1"/>
  <c r="B7" i="7"/>
  <c r="L6" i="7"/>
  <c r="O4" i="6"/>
  <c r="M5" i="6"/>
  <c r="B7" i="6"/>
  <c r="L6" i="6"/>
  <c r="N6" i="5"/>
  <c r="O6" i="5" s="1"/>
  <c r="O4" i="5"/>
  <c r="B8" i="5"/>
  <c r="L7" i="5"/>
  <c r="L5" i="4"/>
  <c r="B6" i="4"/>
  <c r="N4" i="4"/>
  <c r="O4" i="4" s="1"/>
  <c r="N3" i="4"/>
  <c r="I21" i="2"/>
  <c r="I23" i="2"/>
  <c r="I16" i="2"/>
  <c r="I14" i="2"/>
  <c r="I18" i="2"/>
  <c r="I20" i="2"/>
  <c r="I24" i="2"/>
  <c r="I32" i="2"/>
  <c r="I15" i="2"/>
  <c r="I4" i="2"/>
  <c r="I7" i="2"/>
  <c r="I22" i="2"/>
  <c r="I26" i="2"/>
  <c r="I28" i="2"/>
  <c r="I30" i="2"/>
  <c r="I34" i="2"/>
  <c r="I36" i="2"/>
  <c r="I10" i="2"/>
  <c r="I12" i="2"/>
  <c r="I29" i="2"/>
  <c r="I31" i="2"/>
  <c r="I8" i="2"/>
  <c r="J38" i="2"/>
  <c r="K1" i="2" s="1"/>
  <c r="M3" i="2"/>
  <c r="N3" i="2" s="1"/>
  <c r="O3" i="2" s="1"/>
  <c r="I6" i="2"/>
  <c r="I17" i="2"/>
  <c r="I25" i="2"/>
  <c r="I33" i="2"/>
  <c r="I35" i="2"/>
  <c r="I5" i="2"/>
  <c r="I11" i="2"/>
  <c r="I19" i="2"/>
  <c r="I27" i="2"/>
  <c r="I37" i="2"/>
  <c r="B11" i="3"/>
  <c r="B3" i="3"/>
  <c r="B8" i="3" s="1"/>
  <c r="B9" i="3" s="1"/>
  <c r="I9" i="2"/>
  <c r="I13" i="2"/>
  <c r="B6" i="2"/>
  <c r="L5" i="2"/>
  <c r="B12" i="3"/>
  <c r="H38" i="2"/>
  <c r="H40" i="2" s="1"/>
  <c r="B5" i="3"/>
  <c r="B13" i="3"/>
  <c r="L4" i="2"/>
  <c r="M4" i="2" s="1"/>
  <c r="B2" i="3"/>
  <c r="B6" i="3"/>
  <c r="B10" i="3"/>
  <c r="N35" i="14" l="1"/>
  <c r="O35" i="14" s="1"/>
  <c r="L37" i="14"/>
  <c r="L38" i="14" s="1"/>
  <c r="L40" i="14" s="1"/>
  <c r="O32" i="15"/>
  <c r="B34" i="15"/>
  <c r="L33" i="15"/>
  <c r="M33" i="15" s="1"/>
  <c r="M30" i="12"/>
  <c r="B32" i="12"/>
  <c r="L31" i="12"/>
  <c r="M31" i="12" s="1"/>
  <c r="M30" i="11"/>
  <c r="N30" i="11" s="1"/>
  <c r="B32" i="11"/>
  <c r="L31" i="11"/>
  <c r="M31" i="11" s="1"/>
  <c r="N31" i="11" s="1"/>
  <c r="B33" i="10"/>
  <c r="L32" i="10"/>
  <c r="N31" i="10"/>
  <c r="O31" i="10" s="1"/>
  <c r="M6" i="9"/>
  <c r="B8" i="9"/>
  <c r="L7" i="9"/>
  <c r="M7" i="9" s="1"/>
  <c r="O5" i="9"/>
  <c r="M6" i="8"/>
  <c r="B8" i="8"/>
  <c r="L7" i="8"/>
  <c r="O5" i="8"/>
  <c r="M6" i="7"/>
  <c r="B8" i="7"/>
  <c r="L7" i="7"/>
  <c r="M7" i="7" s="1"/>
  <c r="O5" i="7"/>
  <c r="N5" i="6"/>
  <c r="O5" i="6" s="1"/>
  <c r="M6" i="6"/>
  <c r="B8" i="6"/>
  <c r="L7" i="6"/>
  <c r="B9" i="5"/>
  <c r="L8" i="5"/>
  <c r="M7" i="5"/>
  <c r="M5" i="4"/>
  <c r="N5" i="4" s="1"/>
  <c r="O5" i="4" s="1"/>
  <c r="O3" i="4"/>
  <c r="B7" i="4"/>
  <c r="L6" i="4"/>
  <c r="I38" i="2"/>
  <c r="I40" i="2" s="1"/>
  <c r="B4" i="3"/>
  <c r="N4" i="2"/>
  <c r="O4" i="2" s="1"/>
  <c r="M5" i="2"/>
  <c r="N5" i="2" s="1"/>
  <c r="O5" i="2" s="1"/>
  <c r="B7" i="2"/>
  <c r="L6" i="2"/>
  <c r="M6" i="2" s="1"/>
  <c r="M37" i="14" l="1"/>
  <c r="B35" i="15"/>
  <c r="L34" i="15"/>
  <c r="N33" i="15"/>
  <c r="O33" i="15" s="1"/>
  <c r="N30" i="12"/>
  <c r="O30" i="12" s="1"/>
  <c r="N31" i="12"/>
  <c r="O31" i="12" s="1"/>
  <c r="B33" i="12"/>
  <c r="L32" i="12"/>
  <c r="M32" i="12" s="1"/>
  <c r="N32" i="12" s="1"/>
  <c r="O30" i="11"/>
  <c r="B7" i="3"/>
  <c r="B33" i="11"/>
  <c r="L32" i="11"/>
  <c r="M32" i="11" s="1"/>
  <c r="N32" i="11" s="1"/>
  <c r="O31" i="11"/>
  <c r="M32" i="10"/>
  <c r="N32" i="10" s="1"/>
  <c r="O32" i="10" s="1"/>
  <c r="B34" i="10"/>
  <c r="L33" i="10"/>
  <c r="M33" i="10" s="1"/>
  <c r="N6" i="9"/>
  <c r="O6" i="9" s="1"/>
  <c r="N7" i="9"/>
  <c r="O7" i="9" s="1"/>
  <c r="B9" i="9"/>
  <c r="L8" i="9"/>
  <c r="M8" i="9" s="1"/>
  <c r="B9" i="8"/>
  <c r="L8" i="8"/>
  <c r="M7" i="8"/>
  <c r="N6" i="8"/>
  <c r="N7" i="7"/>
  <c r="O7" i="7" s="1"/>
  <c r="B9" i="7"/>
  <c r="L8" i="7"/>
  <c r="M8" i="7" s="1"/>
  <c r="N8" i="7" s="1"/>
  <c r="N6" i="7"/>
  <c r="B9" i="6"/>
  <c r="L8" i="6"/>
  <c r="M8" i="6" s="1"/>
  <c r="M7" i="6"/>
  <c r="N6" i="6"/>
  <c r="O6" i="6" s="1"/>
  <c r="M8" i="5"/>
  <c r="N8" i="5" s="1"/>
  <c r="O8" i="5" s="1"/>
  <c r="L9" i="5"/>
  <c r="M9" i="5" s="1"/>
  <c r="N9" i="5" s="1"/>
  <c r="B10" i="5"/>
  <c r="N7" i="5"/>
  <c r="O7" i="5" s="1"/>
  <c r="M6" i="4"/>
  <c r="B8" i="4"/>
  <c r="L7" i="4"/>
  <c r="L7" i="2"/>
  <c r="M7" i="2" s="1"/>
  <c r="B8" i="2"/>
  <c r="N6" i="2"/>
  <c r="O6" i="2" s="1"/>
  <c r="K34" i="15" l="1"/>
  <c r="K26" i="14"/>
  <c r="K35" i="14"/>
  <c r="K3" i="14"/>
  <c r="K12" i="14"/>
  <c r="K13" i="14"/>
  <c r="K18" i="14"/>
  <c r="K29" i="14"/>
  <c r="K6" i="14"/>
  <c r="K34" i="14"/>
  <c r="K14" i="14"/>
  <c r="K19" i="14"/>
  <c r="K4" i="14"/>
  <c r="K28" i="14"/>
  <c r="K30" i="14"/>
  <c r="K24" i="14"/>
  <c r="K11" i="14"/>
  <c r="K5" i="14"/>
  <c r="K37" i="14"/>
  <c r="K32" i="14"/>
  <c r="K7" i="14"/>
  <c r="K9" i="14"/>
  <c r="K27" i="14"/>
  <c r="K21" i="14"/>
  <c r="K15" i="14"/>
  <c r="K17" i="14"/>
  <c r="K23" i="14"/>
  <c r="K25" i="14"/>
  <c r="K31" i="14"/>
  <c r="K33" i="14"/>
  <c r="K8" i="14"/>
  <c r="M38" i="14"/>
  <c r="N37" i="14"/>
  <c r="N38" i="14" s="1"/>
  <c r="D1" i="14" s="1"/>
  <c r="K36" i="14"/>
  <c r="K20" i="14"/>
  <c r="K22" i="14"/>
  <c r="K16" i="14"/>
  <c r="K10" i="14"/>
  <c r="K30" i="8"/>
  <c r="K23" i="8"/>
  <c r="K16" i="8"/>
  <c r="K10" i="8"/>
  <c r="K8" i="8"/>
  <c r="K7" i="8"/>
  <c r="K6" i="8"/>
  <c r="K5" i="8"/>
  <c r="K4" i="8"/>
  <c r="K3" i="8"/>
  <c r="K11" i="8"/>
  <c r="K12" i="8"/>
  <c r="K13" i="8"/>
  <c r="K14" i="8"/>
  <c r="K15" i="8"/>
  <c r="K17" i="8"/>
  <c r="K18" i="8"/>
  <c r="K19" i="8"/>
  <c r="K20" i="8"/>
  <c r="K21" i="8"/>
  <c r="K22" i="8"/>
  <c r="K24" i="8"/>
  <c r="K25" i="8"/>
  <c r="K26" i="8"/>
  <c r="K27" i="8"/>
  <c r="K28" i="8"/>
  <c r="K29" i="8"/>
  <c r="K31" i="8"/>
  <c r="K32" i="8"/>
  <c r="K33" i="8"/>
  <c r="K34" i="8"/>
  <c r="K35" i="8"/>
  <c r="K36" i="8"/>
  <c r="K37" i="8"/>
  <c r="K4" i="15"/>
  <c r="K26" i="15"/>
  <c r="K7" i="15"/>
  <c r="K20" i="15"/>
  <c r="K23" i="15"/>
  <c r="K10" i="15"/>
  <c r="M34" i="15"/>
  <c r="N34" i="15" s="1"/>
  <c r="K14" i="15"/>
  <c r="K30" i="15"/>
  <c r="K11" i="15"/>
  <c r="K27" i="15"/>
  <c r="K8" i="15"/>
  <c r="K24" i="15"/>
  <c r="B36" i="15"/>
  <c r="L35" i="15"/>
  <c r="M35" i="15" s="1"/>
  <c r="K35" i="15"/>
  <c r="K18" i="15"/>
  <c r="K33" i="15"/>
  <c r="K15" i="15"/>
  <c r="K31" i="15"/>
  <c r="K12" i="15"/>
  <c r="K28" i="15"/>
  <c r="K21" i="15"/>
  <c r="K5" i="15"/>
  <c r="K17" i="15"/>
  <c r="K29" i="15"/>
  <c r="K9" i="15"/>
  <c r="K13" i="15"/>
  <c r="K25" i="15"/>
  <c r="K22" i="15"/>
  <c r="K3" i="15"/>
  <c r="K19" i="15"/>
  <c r="K16" i="15"/>
  <c r="K32" i="15"/>
  <c r="K6" i="15"/>
  <c r="K17" i="11"/>
  <c r="K5" i="9"/>
  <c r="K15" i="10"/>
  <c r="K4" i="6"/>
  <c r="K31" i="10"/>
  <c r="K4" i="10"/>
  <c r="K7" i="11"/>
  <c r="K24" i="11"/>
  <c r="K32" i="12"/>
  <c r="K8" i="11"/>
  <c r="K6" i="2"/>
  <c r="K4" i="4"/>
  <c r="K9" i="5"/>
  <c r="K7" i="7"/>
  <c r="K16" i="10"/>
  <c r="K21" i="10"/>
  <c r="K23" i="11"/>
  <c r="K9" i="12"/>
  <c r="K7" i="5"/>
  <c r="K3" i="6"/>
  <c r="K4" i="9"/>
  <c r="K10" i="10"/>
  <c r="K25" i="12"/>
  <c r="O32" i="12"/>
  <c r="K18" i="12"/>
  <c r="K3" i="12"/>
  <c r="K19" i="12"/>
  <c r="K4" i="12"/>
  <c r="K20" i="12"/>
  <c r="K13" i="12"/>
  <c r="K29" i="12"/>
  <c r="K6" i="12"/>
  <c r="K22" i="12"/>
  <c r="K7" i="12"/>
  <c r="K23" i="12"/>
  <c r="K8" i="12"/>
  <c r="K24" i="12"/>
  <c r="K17" i="12"/>
  <c r="K10" i="12"/>
  <c r="K26" i="12"/>
  <c r="K11" i="12"/>
  <c r="K27" i="12"/>
  <c r="K12" i="12"/>
  <c r="K28" i="12"/>
  <c r="K5" i="12"/>
  <c r="K21" i="12"/>
  <c r="K33" i="12"/>
  <c r="B34" i="12"/>
  <c r="L33" i="12"/>
  <c r="K14" i="12"/>
  <c r="K30" i="12"/>
  <c r="K15" i="12"/>
  <c r="K16" i="12"/>
  <c r="K31" i="12"/>
  <c r="K25" i="11"/>
  <c r="K4" i="2"/>
  <c r="K5" i="4"/>
  <c r="K6" i="4"/>
  <c r="K5" i="5"/>
  <c r="K8" i="5"/>
  <c r="K6" i="5"/>
  <c r="K6" i="6"/>
  <c r="K8" i="6"/>
  <c r="K6" i="7"/>
  <c r="K6" i="9"/>
  <c r="K5" i="10"/>
  <c r="K19" i="10"/>
  <c r="K3" i="10"/>
  <c r="K20" i="10"/>
  <c r="K9" i="10"/>
  <c r="K25" i="10"/>
  <c r="K26" i="10"/>
  <c r="K18" i="10"/>
  <c r="K11" i="11"/>
  <c r="K27" i="11"/>
  <c r="K12" i="11"/>
  <c r="K28" i="11"/>
  <c r="K9" i="11"/>
  <c r="K29" i="11"/>
  <c r="K7" i="2"/>
  <c r="K3" i="2"/>
  <c r="K7" i="4"/>
  <c r="K4" i="5"/>
  <c r="K4" i="7"/>
  <c r="K7" i="9"/>
  <c r="K7" i="10"/>
  <c r="K23" i="10"/>
  <c r="K8" i="10"/>
  <c r="K24" i="10"/>
  <c r="K33" i="10"/>
  <c r="K13" i="10"/>
  <c r="K29" i="10"/>
  <c r="K14" i="10"/>
  <c r="K22" i="10"/>
  <c r="K15" i="11"/>
  <c r="K16" i="11"/>
  <c r="K31" i="11"/>
  <c r="K13" i="11"/>
  <c r="K6" i="11"/>
  <c r="K5" i="2"/>
  <c r="K3" i="4"/>
  <c r="K3" i="5"/>
  <c r="K5" i="6"/>
  <c r="K7" i="6"/>
  <c r="K8" i="7"/>
  <c r="K3" i="7"/>
  <c r="K8" i="9"/>
  <c r="K3" i="9"/>
  <c r="K11" i="10"/>
  <c r="K27" i="10"/>
  <c r="K12" i="10"/>
  <c r="K28" i="10"/>
  <c r="K32" i="10"/>
  <c r="K17" i="10"/>
  <c r="K6" i="10"/>
  <c r="K30" i="10"/>
  <c r="K3" i="11"/>
  <c r="K19" i="11"/>
  <c r="K4" i="11"/>
  <c r="K20" i="11"/>
  <c r="K32" i="11"/>
  <c r="K30" i="11"/>
  <c r="O32" i="11"/>
  <c r="K33" i="11"/>
  <c r="B34" i="11"/>
  <c r="L33" i="11"/>
  <c r="M33" i="11" s="1"/>
  <c r="K5" i="7"/>
  <c r="K22" i="11"/>
  <c r="K14" i="11"/>
  <c r="K10" i="11"/>
  <c r="K18" i="11"/>
  <c r="K26" i="11"/>
  <c r="K21" i="11"/>
  <c r="K5" i="11"/>
  <c r="N33" i="10"/>
  <c r="O33" i="10" s="1"/>
  <c r="B35" i="10"/>
  <c r="L34" i="10"/>
  <c r="M34" i="10" s="1"/>
  <c r="K34" i="10"/>
  <c r="N8" i="9"/>
  <c r="O8" i="9" s="1"/>
  <c r="K9" i="9"/>
  <c r="B10" i="9"/>
  <c r="L9" i="9"/>
  <c r="M8" i="8"/>
  <c r="N8" i="8" s="1"/>
  <c r="N7" i="8"/>
  <c r="O7" i="8" s="1"/>
  <c r="O6" i="8"/>
  <c r="K9" i="8"/>
  <c r="B10" i="8"/>
  <c r="L9" i="8"/>
  <c r="M9" i="8" s="1"/>
  <c r="N9" i="8" s="1"/>
  <c r="O8" i="7"/>
  <c r="O6" i="7"/>
  <c r="K9" i="7"/>
  <c r="L9" i="7"/>
  <c r="M9" i="7" s="1"/>
  <c r="N9" i="7" s="1"/>
  <c r="B10" i="7"/>
  <c r="N8" i="6"/>
  <c r="O8" i="6" s="1"/>
  <c r="K9" i="6"/>
  <c r="B10" i="6"/>
  <c r="L9" i="6"/>
  <c r="N7" i="6"/>
  <c r="O7" i="6" s="1"/>
  <c r="O9" i="5"/>
  <c r="B11" i="5"/>
  <c r="K10" i="5"/>
  <c r="L10" i="5"/>
  <c r="M7" i="4"/>
  <c r="N7" i="4" s="1"/>
  <c r="O7" i="4" s="1"/>
  <c r="K8" i="4"/>
  <c r="L8" i="4"/>
  <c r="B9" i="4"/>
  <c r="N6" i="4"/>
  <c r="B9" i="2"/>
  <c r="L8" i="2"/>
  <c r="M8" i="2" s="1"/>
  <c r="K8" i="2"/>
  <c r="N7" i="2"/>
  <c r="O37" i="14" l="1"/>
  <c r="O38" i="14" s="1"/>
  <c r="G1" i="14" s="1"/>
  <c r="K38" i="14"/>
  <c r="O1" i="14" s="1"/>
  <c r="O34" i="15"/>
  <c r="B37" i="15"/>
  <c r="L36" i="15"/>
  <c r="M36" i="15" s="1"/>
  <c r="K36" i="15"/>
  <c r="N35" i="15"/>
  <c r="O35" i="15" s="1"/>
  <c r="B35" i="12"/>
  <c r="L34" i="12"/>
  <c r="K34" i="12"/>
  <c r="M33" i="12"/>
  <c r="N33" i="12" s="1"/>
  <c r="N33" i="11"/>
  <c r="O33" i="11" s="1"/>
  <c r="K34" i="11"/>
  <c r="B35" i="11"/>
  <c r="L34" i="11"/>
  <c r="K35" i="10"/>
  <c r="B36" i="10"/>
  <c r="L35" i="10"/>
  <c r="M35" i="10" s="1"/>
  <c r="N34" i="10"/>
  <c r="O34" i="10" s="1"/>
  <c r="B11" i="9"/>
  <c r="L10" i="9"/>
  <c r="K10" i="9"/>
  <c r="M9" i="9"/>
  <c r="O8" i="8"/>
  <c r="B11" i="8"/>
  <c r="L10" i="8"/>
  <c r="O9" i="8"/>
  <c r="O9" i="7"/>
  <c r="K10" i="7"/>
  <c r="B11" i="7"/>
  <c r="L10" i="7"/>
  <c r="B11" i="6"/>
  <c r="L10" i="6"/>
  <c r="K10" i="6"/>
  <c r="M9" i="6"/>
  <c r="N9" i="6" s="1"/>
  <c r="M10" i="5"/>
  <c r="N10" i="5" s="1"/>
  <c r="O10" i="5" s="1"/>
  <c r="B12" i="5"/>
  <c r="L11" i="5"/>
  <c r="M11" i="5" s="1"/>
  <c r="N11" i="5" s="1"/>
  <c r="K11" i="5"/>
  <c r="M8" i="4"/>
  <c r="N8" i="4" s="1"/>
  <c r="K9" i="4"/>
  <c r="B10" i="4"/>
  <c r="L9" i="4"/>
  <c r="O6" i="4"/>
  <c r="N8" i="2"/>
  <c r="O8" i="2" s="1"/>
  <c r="O7" i="2"/>
  <c r="B10" i="2"/>
  <c r="L9" i="2"/>
  <c r="M9" i="2" s="1"/>
  <c r="K9" i="2"/>
  <c r="M40" i="14" l="1"/>
  <c r="N36" i="15"/>
  <c r="O36" i="15" s="1"/>
  <c r="K37" i="15"/>
  <c r="K38" i="15" s="1"/>
  <c r="O1" i="15" s="1"/>
  <c r="L37" i="15"/>
  <c r="L38" i="15" s="1"/>
  <c r="L40" i="15" s="1"/>
  <c r="O33" i="12"/>
  <c r="B36" i="12"/>
  <c r="L35" i="12"/>
  <c r="M35" i="12" s="1"/>
  <c r="N35" i="12" s="1"/>
  <c r="K35" i="12"/>
  <c r="M34" i="12"/>
  <c r="N34" i="12" s="1"/>
  <c r="O34" i="12" s="1"/>
  <c r="M34" i="11"/>
  <c r="N34" i="11" s="1"/>
  <c r="B36" i="11"/>
  <c r="L35" i="11"/>
  <c r="K35" i="11"/>
  <c r="N35" i="10"/>
  <c r="O35" i="10" s="1"/>
  <c r="B37" i="10"/>
  <c r="L36" i="10"/>
  <c r="K36" i="10"/>
  <c r="M10" i="9"/>
  <c r="B12" i="9"/>
  <c r="L11" i="9"/>
  <c r="M11" i="9" s="1"/>
  <c r="K11" i="9"/>
  <c r="N9" i="9"/>
  <c r="O9" i="9" s="1"/>
  <c r="M10" i="8"/>
  <c r="N10" i="8" s="1"/>
  <c r="O10" i="8" s="1"/>
  <c r="B12" i="8"/>
  <c r="L11" i="8"/>
  <c r="M10" i="7"/>
  <c r="N10" i="7" s="1"/>
  <c r="O10" i="7" s="1"/>
  <c r="B12" i="7"/>
  <c r="L11" i="7"/>
  <c r="M11" i="7" s="1"/>
  <c r="K11" i="7"/>
  <c r="M10" i="6"/>
  <c r="N10" i="6" s="1"/>
  <c r="O9" i="6"/>
  <c r="B12" i="6"/>
  <c r="L11" i="6"/>
  <c r="M11" i="6" s="1"/>
  <c r="K11" i="6"/>
  <c r="O11" i="5"/>
  <c r="B13" i="5"/>
  <c r="L12" i="5"/>
  <c r="M12" i="5" s="1"/>
  <c r="K12" i="5"/>
  <c r="M9" i="4"/>
  <c r="N9" i="4" s="1"/>
  <c r="O9" i="4" s="1"/>
  <c r="O8" i="4"/>
  <c r="B11" i="4"/>
  <c r="L10" i="4"/>
  <c r="M10" i="4" s="1"/>
  <c r="K10" i="4"/>
  <c r="N9" i="2"/>
  <c r="O9" i="2" s="1"/>
  <c r="B11" i="2"/>
  <c r="L10" i="2"/>
  <c r="M10" i="2" s="1"/>
  <c r="K10" i="2"/>
  <c r="M37" i="15" l="1"/>
  <c r="M38" i="15" s="1"/>
  <c r="O35" i="12"/>
  <c r="B37" i="12"/>
  <c r="L36" i="12"/>
  <c r="M36" i="12" s="1"/>
  <c r="K36" i="12"/>
  <c r="M35" i="11"/>
  <c r="N35" i="11" s="1"/>
  <c r="O35" i="11" s="1"/>
  <c r="O34" i="11"/>
  <c r="B37" i="11"/>
  <c r="L36" i="11"/>
  <c r="M36" i="11" s="1"/>
  <c r="K36" i="11"/>
  <c r="M36" i="10"/>
  <c r="N36" i="10" s="1"/>
  <c r="K37" i="10"/>
  <c r="K38" i="10" s="1"/>
  <c r="O1" i="10" s="1"/>
  <c r="L37" i="10"/>
  <c r="L38" i="10" s="1"/>
  <c r="L40" i="10" s="1"/>
  <c r="N10" i="9"/>
  <c r="O10" i="9" s="1"/>
  <c r="N11" i="9"/>
  <c r="O11" i="9" s="1"/>
  <c r="B13" i="9"/>
  <c r="L12" i="9"/>
  <c r="K12" i="9"/>
  <c r="B13" i="8"/>
  <c r="L12" i="8"/>
  <c r="M12" i="8" s="1"/>
  <c r="M11" i="8"/>
  <c r="N11" i="8" s="1"/>
  <c r="B13" i="7"/>
  <c r="L12" i="7"/>
  <c r="K12" i="7"/>
  <c r="N11" i="7"/>
  <c r="O11" i="7" s="1"/>
  <c r="O10" i="6"/>
  <c r="N11" i="6"/>
  <c r="O11" i="6" s="1"/>
  <c r="B13" i="6"/>
  <c r="L12" i="6"/>
  <c r="K12" i="6"/>
  <c r="N12" i="5"/>
  <c r="O12" i="5" s="1"/>
  <c r="K13" i="5"/>
  <c r="B14" i="5"/>
  <c r="L13" i="5"/>
  <c r="M13" i="5" s="1"/>
  <c r="N10" i="4"/>
  <c r="O10" i="4" s="1"/>
  <c r="B12" i="4"/>
  <c r="L11" i="4"/>
  <c r="M11" i="4" s="1"/>
  <c r="N11" i="4" s="1"/>
  <c r="K11" i="4"/>
  <c r="N10" i="2"/>
  <c r="O10" i="2" s="1"/>
  <c r="K11" i="2"/>
  <c r="L11" i="2"/>
  <c r="M11" i="2" s="1"/>
  <c r="N11" i="2" s="1"/>
  <c r="B12" i="2"/>
  <c r="N37" i="15" l="1"/>
  <c r="N38" i="15" s="1"/>
  <c r="D1" i="15" s="1"/>
  <c r="N36" i="12"/>
  <c r="O36" i="12" s="1"/>
  <c r="K37" i="12"/>
  <c r="K38" i="12" s="1"/>
  <c r="O1" i="12" s="1"/>
  <c r="L37" i="12"/>
  <c r="L38" i="12" s="1"/>
  <c r="L40" i="12" s="1"/>
  <c r="N36" i="11"/>
  <c r="O36" i="11" s="1"/>
  <c r="K37" i="11"/>
  <c r="K38" i="11" s="1"/>
  <c r="O1" i="11" s="1"/>
  <c r="L37" i="11"/>
  <c r="L38" i="11" s="1"/>
  <c r="L40" i="11" s="1"/>
  <c r="O36" i="10"/>
  <c r="M37" i="10"/>
  <c r="M12" i="9"/>
  <c r="N12" i="9" s="1"/>
  <c r="O12" i="9" s="1"/>
  <c r="K13" i="9"/>
  <c r="B14" i="9"/>
  <c r="L13" i="9"/>
  <c r="N12" i="8"/>
  <c r="O12" i="8" s="1"/>
  <c r="B14" i="8"/>
  <c r="L13" i="8"/>
  <c r="O11" i="8"/>
  <c r="M12" i="7"/>
  <c r="N12" i="7" s="1"/>
  <c r="K13" i="7"/>
  <c r="L13" i="7"/>
  <c r="B14" i="7"/>
  <c r="M12" i="6"/>
  <c r="N12" i="6" s="1"/>
  <c r="O12" i="6" s="1"/>
  <c r="K13" i="6"/>
  <c r="L13" i="6"/>
  <c r="M13" i="6" s="1"/>
  <c r="B14" i="6"/>
  <c r="L14" i="5"/>
  <c r="B15" i="5"/>
  <c r="K14" i="5"/>
  <c r="N13" i="5"/>
  <c r="O13" i="5" s="1"/>
  <c r="O11" i="4"/>
  <c r="K12" i="4"/>
  <c r="B13" i="4"/>
  <c r="L12" i="4"/>
  <c r="M12" i="4" s="1"/>
  <c r="N12" i="4" s="1"/>
  <c r="B13" i="2"/>
  <c r="L12" i="2"/>
  <c r="K12" i="2"/>
  <c r="O11" i="2"/>
  <c r="O37" i="15" l="1"/>
  <c r="O38" i="15" s="1"/>
  <c r="G1" i="15" s="1"/>
  <c r="M37" i="12"/>
  <c r="M38" i="12" s="1"/>
  <c r="M37" i="11"/>
  <c r="M38" i="10"/>
  <c r="N37" i="10"/>
  <c r="M13" i="9"/>
  <c r="B15" i="9"/>
  <c r="L14" i="9"/>
  <c r="M14" i="9" s="1"/>
  <c r="K14" i="9"/>
  <c r="M13" i="8"/>
  <c r="B15" i="8"/>
  <c r="L14" i="8"/>
  <c r="M14" i="8" s="1"/>
  <c r="M13" i="7"/>
  <c r="N13" i="7" s="1"/>
  <c r="O12" i="7"/>
  <c r="K14" i="7"/>
  <c r="B15" i="7"/>
  <c r="L14" i="7"/>
  <c r="B15" i="6"/>
  <c r="L14" i="6"/>
  <c r="M14" i="6" s="1"/>
  <c r="K14" i="6"/>
  <c r="N13" i="6"/>
  <c r="O13" i="6" s="1"/>
  <c r="M14" i="5"/>
  <c r="N14" i="5" s="1"/>
  <c r="B16" i="5"/>
  <c r="L15" i="5"/>
  <c r="M15" i="5" s="1"/>
  <c r="K15" i="5"/>
  <c r="B14" i="4"/>
  <c r="L13" i="4"/>
  <c r="K13" i="4"/>
  <c r="O12" i="4"/>
  <c r="B14" i="2"/>
  <c r="L13" i="2"/>
  <c r="K13" i="2"/>
  <c r="M12" i="2"/>
  <c r="N12" i="2" s="1"/>
  <c r="M40" i="15" l="1"/>
  <c r="N37" i="12"/>
  <c r="N38" i="12" s="1"/>
  <c r="D1" i="12" s="1"/>
  <c r="M38" i="11"/>
  <c r="N37" i="11"/>
  <c r="N38" i="11" s="1"/>
  <c r="D1" i="11" s="1"/>
  <c r="N38" i="10"/>
  <c r="D1" i="10" s="1"/>
  <c r="O37" i="10"/>
  <c r="O38" i="10" s="1"/>
  <c r="G1" i="10" s="1"/>
  <c r="N14" i="9"/>
  <c r="O14" i="9" s="1"/>
  <c r="N13" i="9"/>
  <c r="O13" i="9" s="1"/>
  <c r="B16" i="9"/>
  <c r="L15" i="9"/>
  <c r="M15" i="9" s="1"/>
  <c r="K15" i="9"/>
  <c r="N13" i="8"/>
  <c r="O13" i="8" s="1"/>
  <c r="N14" i="8"/>
  <c r="O14" i="8" s="1"/>
  <c r="B16" i="8"/>
  <c r="L15" i="8"/>
  <c r="M15" i="8" s="1"/>
  <c r="N15" i="8" s="1"/>
  <c r="O13" i="7"/>
  <c r="M14" i="7"/>
  <c r="N14" i="7" s="1"/>
  <c r="B16" i="7"/>
  <c r="L15" i="7"/>
  <c r="M15" i="7" s="1"/>
  <c r="N15" i="7" s="1"/>
  <c r="O15" i="7" s="1"/>
  <c r="K15" i="7"/>
  <c r="N14" i="6"/>
  <c r="O14" i="6" s="1"/>
  <c r="B16" i="6"/>
  <c r="L15" i="6"/>
  <c r="M15" i="6" s="1"/>
  <c r="K15" i="6"/>
  <c r="N15" i="5"/>
  <c r="O15" i="5" s="1"/>
  <c r="O14" i="5"/>
  <c r="B17" i="5"/>
  <c r="K16" i="5"/>
  <c r="M13" i="4"/>
  <c r="N13" i="4" s="1"/>
  <c r="B15" i="4"/>
  <c r="L14" i="4"/>
  <c r="M14" i="4" s="1"/>
  <c r="K14" i="4"/>
  <c r="B15" i="2"/>
  <c r="L14" i="2"/>
  <c r="M14" i="2" s="1"/>
  <c r="K14" i="2"/>
  <c r="M13" i="2"/>
  <c r="O12" i="2"/>
  <c r="O37" i="12" l="1"/>
  <c r="O38" i="12" s="1"/>
  <c r="G1" i="12" s="1"/>
  <c r="O37" i="11"/>
  <c r="O38" i="11" s="1"/>
  <c r="M40" i="10"/>
  <c r="N15" i="9"/>
  <c r="O15" i="9" s="1"/>
  <c r="B17" i="9"/>
  <c r="L16" i="9"/>
  <c r="M16" i="9" s="1"/>
  <c r="K16" i="9"/>
  <c r="O15" i="8"/>
  <c r="B17" i="8"/>
  <c r="L16" i="8"/>
  <c r="M16" i="8" s="1"/>
  <c r="O14" i="7"/>
  <c r="B17" i="7"/>
  <c r="L16" i="7"/>
  <c r="M16" i="7" s="1"/>
  <c r="K16" i="7"/>
  <c r="N15" i="6"/>
  <c r="O15" i="6" s="1"/>
  <c r="B17" i="6"/>
  <c r="L16" i="6"/>
  <c r="M16" i="6" s="1"/>
  <c r="K16" i="6"/>
  <c r="M16" i="5"/>
  <c r="K17" i="5"/>
  <c r="B18" i="5"/>
  <c r="N14" i="4"/>
  <c r="O14" i="4" s="1"/>
  <c r="B16" i="4"/>
  <c r="L15" i="4"/>
  <c r="M15" i="4" s="1"/>
  <c r="K15" i="4"/>
  <c r="O13" i="4"/>
  <c r="N13" i="2"/>
  <c r="O13" i="2" s="1"/>
  <c r="N14" i="2"/>
  <c r="O14" i="2" s="1"/>
  <c r="K15" i="2"/>
  <c r="L15" i="2"/>
  <c r="B16" i="2"/>
  <c r="M40" i="12" l="1"/>
  <c r="G1" i="11"/>
  <c r="M40" i="11"/>
  <c r="N16" i="9"/>
  <c r="O16" i="9" s="1"/>
  <c r="K17" i="9"/>
  <c r="L17" i="9"/>
  <c r="B18" i="9"/>
  <c r="N16" i="8"/>
  <c r="O16" i="8" s="1"/>
  <c r="B18" i="8"/>
  <c r="L17" i="8"/>
  <c r="M17" i="8" s="1"/>
  <c r="N16" i="7"/>
  <c r="O16" i="7" s="1"/>
  <c r="K17" i="7"/>
  <c r="L17" i="7"/>
  <c r="B18" i="7"/>
  <c r="N16" i="6"/>
  <c r="O16" i="6" s="1"/>
  <c r="K17" i="6"/>
  <c r="B18" i="6"/>
  <c r="L17" i="6"/>
  <c r="N16" i="5"/>
  <c r="O16" i="5" s="1"/>
  <c r="M17" i="5"/>
  <c r="B19" i="5"/>
  <c r="L18" i="5"/>
  <c r="M18" i="5" s="1"/>
  <c r="K18" i="5"/>
  <c r="N15" i="4"/>
  <c r="O15" i="4" s="1"/>
  <c r="K16" i="4"/>
  <c r="B17" i="4"/>
  <c r="L16" i="4"/>
  <c r="M16" i="4" s="1"/>
  <c r="B17" i="2"/>
  <c r="L16" i="2"/>
  <c r="M16" i="2" s="1"/>
  <c r="N16" i="2" s="1"/>
  <c r="K16" i="2"/>
  <c r="M15" i="2"/>
  <c r="N15" i="2" s="1"/>
  <c r="O15" i="2" s="1"/>
  <c r="M17" i="9" l="1"/>
  <c r="B19" i="9"/>
  <c r="L18" i="9"/>
  <c r="M18" i="9" s="1"/>
  <c r="K18" i="9"/>
  <c r="N17" i="8"/>
  <c r="O17" i="8" s="1"/>
  <c r="B19" i="8"/>
  <c r="L18" i="8"/>
  <c r="K18" i="7"/>
  <c r="B19" i="7"/>
  <c r="L18" i="7"/>
  <c r="M17" i="7"/>
  <c r="N17" i="7" s="1"/>
  <c r="O17" i="7" s="1"/>
  <c r="B19" i="6"/>
  <c r="L18" i="6"/>
  <c r="K18" i="6"/>
  <c r="M17" i="6"/>
  <c r="N17" i="6" s="1"/>
  <c r="O17" i="6" s="1"/>
  <c r="N18" i="5"/>
  <c r="O18" i="5" s="1"/>
  <c r="B20" i="5"/>
  <c r="L19" i="5"/>
  <c r="K19" i="5"/>
  <c r="N17" i="5"/>
  <c r="O17" i="5" s="1"/>
  <c r="N16" i="4"/>
  <c r="O16" i="4" s="1"/>
  <c r="K17" i="4"/>
  <c r="B18" i="4"/>
  <c r="L17" i="4"/>
  <c r="O16" i="2"/>
  <c r="B18" i="2"/>
  <c r="L17" i="2"/>
  <c r="K17" i="2"/>
  <c r="N17" i="9" l="1"/>
  <c r="O17" i="9" s="1"/>
  <c r="N18" i="9"/>
  <c r="O18" i="9" s="1"/>
  <c r="B20" i="9"/>
  <c r="L19" i="9"/>
  <c r="M19" i="9" s="1"/>
  <c r="K19" i="9"/>
  <c r="M18" i="8"/>
  <c r="N18" i="8" s="1"/>
  <c r="O18" i="8" s="1"/>
  <c r="B20" i="8"/>
  <c r="L19" i="8"/>
  <c r="M18" i="7"/>
  <c r="N18" i="7" s="1"/>
  <c r="B20" i="7"/>
  <c r="L19" i="7"/>
  <c r="K19" i="7"/>
  <c r="M18" i="6"/>
  <c r="N18" i="6" s="1"/>
  <c r="B20" i="6"/>
  <c r="L19" i="6"/>
  <c r="K19" i="6"/>
  <c r="M19" i="5"/>
  <c r="N19" i="5" s="1"/>
  <c r="B21" i="5"/>
  <c r="L20" i="5"/>
  <c r="K20" i="5"/>
  <c r="M17" i="4"/>
  <c r="B19" i="4"/>
  <c r="L18" i="4"/>
  <c r="M18" i="4" s="1"/>
  <c r="N18" i="4" s="1"/>
  <c r="K18" i="4"/>
  <c r="B19" i="2"/>
  <c r="L18" i="2"/>
  <c r="K18" i="2"/>
  <c r="M17" i="2"/>
  <c r="N19" i="9" l="1"/>
  <c r="O19" i="9" s="1"/>
  <c r="B21" i="9"/>
  <c r="L20" i="9"/>
  <c r="M20" i="9" s="1"/>
  <c r="K20" i="9"/>
  <c r="B21" i="8"/>
  <c r="L20" i="8"/>
  <c r="M20" i="8" s="1"/>
  <c r="M19" i="8"/>
  <c r="M19" i="7"/>
  <c r="N19" i="7" s="1"/>
  <c r="O19" i="7" s="1"/>
  <c r="O18" i="7"/>
  <c r="B21" i="7"/>
  <c r="L20" i="7"/>
  <c r="M20" i="7" s="1"/>
  <c r="N20" i="7" s="1"/>
  <c r="K20" i="7"/>
  <c r="O18" i="6"/>
  <c r="B21" i="6"/>
  <c r="L20" i="6"/>
  <c r="M20" i="6" s="1"/>
  <c r="K20" i="6"/>
  <c r="M19" i="6"/>
  <c r="O19" i="5"/>
  <c r="M20" i="5"/>
  <c r="N20" i="5" s="1"/>
  <c r="K21" i="5"/>
  <c r="B22" i="5"/>
  <c r="L21" i="5"/>
  <c r="B20" i="4"/>
  <c r="L19" i="4"/>
  <c r="M19" i="4" s="1"/>
  <c r="K19" i="4"/>
  <c r="O18" i="4"/>
  <c r="N17" i="4"/>
  <c r="O17" i="4" s="1"/>
  <c r="N17" i="2"/>
  <c r="O17" i="2" s="1"/>
  <c r="M18" i="2"/>
  <c r="N18" i="2" s="1"/>
  <c r="K19" i="2"/>
  <c r="B20" i="2"/>
  <c r="L19" i="2"/>
  <c r="N20" i="9" l="1"/>
  <c r="O20" i="9" s="1"/>
  <c r="K21" i="9"/>
  <c r="L21" i="9"/>
  <c r="B22" i="9"/>
  <c r="N20" i="8"/>
  <c r="O20" i="8" s="1"/>
  <c r="B22" i="8"/>
  <c r="L21" i="8"/>
  <c r="N19" i="8"/>
  <c r="O19" i="8" s="1"/>
  <c r="O20" i="7"/>
  <c r="K21" i="7"/>
  <c r="L21" i="7"/>
  <c r="M21" i="7" s="1"/>
  <c r="B22" i="7"/>
  <c r="N20" i="6"/>
  <c r="O20" i="6" s="1"/>
  <c r="K21" i="6"/>
  <c r="B22" i="6"/>
  <c r="L21" i="6"/>
  <c r="N19" i="6"/>
  <c r="O19" i="6" s="1"/>
  <c r="O20" i="5"/>
  <c r="M21" i="5"/>
  <c r="N21" i="5" s="1"/>
  <c r="L22" i="5"/>
  <c r="M22" i="5" s="1"/>
  <c r="K22" i="5"/>
  <c r="B23" i="5"/>
  <c r="N19" i="4"/>
  <c r="O19" i="4" s="1"/>
  <c r="K20" i="4"/>
  <c r="L20" i="4"/>
  <c r="M20" i="4" s="1"/>
  <c r="B21" i="4"/>
  <c r="B21" i="2"/>
  <c r="L20" i="2"/>
  <c r="M20" i="2" s="1"/>
  <c r="N20" i="2" s="1"/>
  <c r="K20" i="2"/>
  <c r="M19" i="2"/>
  <c r="N19" i="2" s="1"/>
  <c r="O19" i="2" s="1"/>
  <c r="O18" i="2"/>
  <c r="B23" i="9" l="1"/>
  <c r="L22" i="9"/>
  <c r="M22" i="9" s="1"/>
  <c r="K22" i="9"/>
  <c r="M21" i="9"/>
  <c r="N21" i="9" s="1"/>
  <c r="M21" i="8"/>
  <c r="B23" i="8"/>
  <c r="L22" i="8"/>
  <c r="N21" i="7"/>
  <c r="O21" i="7" s="1"/>
  <c r="B23" i="7"/>
  <c r="L22" i="7"/>
  <c r="K22" i="7"/>
  <c r="B23" i="6"/>
  <c r="L22" i="6"/>
  <c r="K22" i="6"/>
  <c r="M21" i="6"/>
  <c r="N21" i="6" s="1"/>
  <c r="O21" i="6" s="1"/>
  <c r="N22" i="5"/>
  <c r="O22" i="5" s="1"/>
  <c r="B24" i="5"/>
  <c r="L23" i="5"/>
  <c r="M23" i="5" s="1"/>
  <c r="K23" i="5"/>
  <c r="O21" i="5"/>
  <c r="N20" i="4"/>
  <c r="O20" i="4" s="1"/>
  <c r="K21" i="4"/>
  <c r="B22" i="4"/>
  <c r="L21" i="4"/>
  <c r="M21" i="4" s="1"/>
  <c r="O20" i="2"/>
  <c r="B22" i="2"/>
  <c r="L21" i="2"/>
  <c r="K21" i="2"/>
  <c r="N22" i="9" l="1"/>
  <c r="O22" i="9" s="1"/>
  <c r="O21" i="9"/>
  <c r="B24" i="9"/>
  <c r="L23" i="9"/>
  <c r="K23" i="9"/>
  <c r="M22" i="8"/>
  <c r="B24" i="8"/>
  <c r="L23" i="8"/>
  <c r="M23" i="8" s="1"/>
  <c r="N23" i="8" s="1"/>
  <c r="N21" i="8"/>
  <c r="O21" i="8" s="1"/>
  <c r="B24" i="7"/>
  <c r="L23" i="7"/>
  <c r="M23" i="7" s="1"/>
  <c r="K23" i="7"/>
  <c r="M22" i="7"/>
  <c r="N22" i="7" s="1"/>
  <c r="M22" i="6"/>
  <c r="N22" i="6" s="1"/>
  <c r="B24" i="6"/>
  <c r="L23" i="6"/>
  <c r="K23" i="6"/>
  <c r="N23" i="5"/>
  <c r="O23" i="5" s="1"/>
  <c r="B25" i="5"/>
  <c r="L24" i="5"/>
  <c r="M24" i="5" s="1"/>
  <c r="K24" i="5"/>
  <c r="N21" i="4"/>
  <c r="O21" i="4" s="1"/>
  <c r="B23" i="4"/>
  <c r="L22" i="4"/>
  <c r="K22" i="4"/>
  <c r="M21" i="2"/>
  <c r="N21" i="2" s="1"/>
  <c r="O21" i="2" s="1"/>
  <c r="B23" i="2"/>
  <c r="L22" i="2"/>
  <c r="M22" i="2" s="1"/>
  <c r="N22" i="2" s="1"/>
  <c r="O22" i="2" s="1"/>
  <c r="K22" i="2"/>
  <c r="B25" i="9" l="1"/>
  <c r="L24" i="9"/>
  <c r="M24" i="9" s="1"/>
  <c r="K24" i="9"/>
  <c r="M23" i="9"/>
  <c r="N22" i="8"/>
  <c r="O22" i="8" s="1"/>
  <c r="O23" i="8"/>
  <c r="B25" i="8"/>
  <c r="L24" i="8"/>
  <c r="O22" i="7"/>
  <c r="B25" i="7"/>
  <c r="L24" i="7"/>
  <c r="M24" i="7" s="1"/>
  <c r="K24" i="7"/>
  <c r="N23" i="7"/>
  <c r="O23" i="7" s="1"/>
  <c r="O22" i="6"/>
  <c r="B25" i="6"/>
  <c r="L24" i="6"/>
  <c r="M24" i="6" s="1"/>
  <c r="K24" i="6"/>
  <c r="M23" i="6"/>
  <c r="N24" i="5"/>
  <c r="O24" i="5" s="1"/>
  <c r="K25" i="5"/>
  <c r="L25" i="5"/>
  <c r="B26" i="5"/>
  <c r="B24" i="4"/>
  <c r="L23" i="4"/>
  <c r="M23" i="4" s="1"/>
  <c r="K23" i="4"/>
  <c r="M22" i="4"/>
  <c r="K23" i="2"/>
  <c r="B24" i="2"/>
  <c r="L23" i="2"/>
  <c r="N24" i="9" l="1"/>
  <c r="O24" i="9" s="1"/>
  <c r="K25" i="9"/>
  <c r="B26" i="9"/>
  <c r="L25" i="9"/>
  <c r="N23" i="9"/>
  <c r="O23" i="9" s="1"/>
  <c r="M24" i="8"/>
  <c r="N24" i="8" s="1"/>
  <c r="O24" i="8" s="1"/>
  <c r="B26" i="8"/>
  <c r="L25" i="8"/>
  <c r="M25" i="8" s="1"/>
  <c r="N24" i="7"/>
  <c r="O24" i="7" s="1"/>
  <c r="K25" i="7"/>
  <c r="L25" i="7"/>
  <c r="B26" i="7"/>
  <c r="N24" i="6"/>
  <c r="O24" i="6" s="1"/>
  <c r="K25" i="6"/>
  <c r="B26" i="6"/>
  <c r="L25" i="6"/>
  <c r="N23" i="6"/>
  <c r="O23" i="6" s="1"/>
  <c r="M25" i="5"/>
  <c r="B27" i="5"/>
  <c r="L26" i="5"/>
  <c r="M26" i="5" s="1"/>
  <c r="K26" i="5"/>
  <c r="N22" i="4"/>
  <c r="O22" i="4" s="1"/>
  <c r="N23" i="4"/>
  <c r="O23" i="4" s="1"/>
  <c r="K24" i="4"/>
  <c r="B25" i="4"/>
  <c r="L24" i="4"/>
  <c r="M24" i="4" s="1"/>
  <c r="K24" i="2"/>
  <c r="B25" i="2"/>
  <c r="L24" i="2"/>
  <c r="M24" i="2" s="1"/>
  <c r="M23" i="2"/>
  <c r="M25" i="9" l="1"/>
  <c r="B27" i="9"/>
  <c r="L26" i="9"/>
  <c r="K26" i="9"/>
  <c r="N25" i="8"/>
  <c r="O25" i="8" s="1"/>
  <c r="B27" i="8"/>
  <c r="L26" i="8"/>
  <c r="K26" i="7"/>
  <c r="B27" i="7"/>
  <c r="L26" i="7"/>
  <c r="M25" i="7"/>
  <c r="N25" i="7" s="1"/>
  <c r="B27" i="6"/>
  <c r="L26" i="6"/>
  <c r="M26" i="6" s="1"/>
  <c r="K26" i="6"/>
  <c r="M25" i="6"/>
  <c r="N25" i="6" s="1"/>
  <c r="O25" i="6" s="1"/>
  <c r="N26" i="5"/>
  <c r="O26" i="5" s="1"/>
  <c r="B28" i="5"/>
  <c r="L27" i="5"/>
  <c r="M27" i="5" s="1"/>
  <c r="N27" i="5" s="1"/>
  <c r="K27" i="5"/>
  <c r="N25" i="5"/>
  <c r="O25" i="5" s="1"/>
  <c r="N24" i="4"/>
  <c r="O24" i="4" s="1"/>
  <c r="K25" i="4"/>
  <c r="B26" i="4"/>
  <c r="L25" i="4"/>
  <c r="B26" i="2"/>
  <c r="L25" i="2"/>
  <c r="K25" i="2"/>
  <c r="N24" i="2"/>
  <c r="O24" i="2" s="1"/>
  <c r="N23" i="2"/>
  <c r="O23" i="2" s="1"/>
  <c r="M26" i="9" l="1"/>
  <c r="N26" i="9" s="1"/>
  <c r="B28" i="9"/>
  <c r="L27" i="9"/>
  <c r="M27" i="9" s="1"/>
  <c r="N27" i="9" s="1"/>
  <c r="O27" i="9" s="1"/>
  <c r="K27" i="9"/>
  <c r="N25" i="9"/>
  <c r="O25" i="9" s="1"/>
  <c r="M26" i="8"/>
  <c r="N26" i="8" s="1"/>
  <c r="B28" i="8"/>
  <c r="L27" i="8"/>
  <c r="B28" i="7"/>
  <c r="L27" i="7"/>
  <c r="K27" i="7"/>
  <c r="M26" i="7"/>
  <c r="N26" i="7" s="1"/>
  <c r="O25" i="7"/>
  <c r="N26" i="6"/>
  <c r="O26" i="6" s="1"/>
  <c r="B28" i="6"/>
  <c r="L27" i="6"/>
  <c r="M27" i="6" s="1"/>
  <c r="K27" i="6"/>
  <c r="O27" i="5"/>
  <c r="B29" i="5"/>
  <c r="L28" i="5"/>
  <c r="M28" i="5" s="1"/>
  <c r="K28" i="5"/>
  <c r="M25" i="4"/>
  <c r="B27" i="4"/>
  <c r="L26" i="4"/>
  <c r="M26" i="4" s="1"/>
  <c r="K26" i="4"/>
  <c r="B27" i="2"/>
  <c r="L26" i="2"/>
  <c r="M26" i="2" s="1"/>
  <c r="K26" i="2"/>
  <c r="M25" i="2"/>
  <c r="N25" i="2" s="1"/>
  <c r="O25" i="2" s="1"/>
  <c r="O26" i="9" l="1"/>
  <c r="B29" i="9"/>
  <c r="L28" i="9"/>
  <c r="M28" i="9" s="1"/>
  <c r="N28" i="9" s="1"/>
  <c r="K28" i="9"/>
  <c r="O26" i="8"/>
  <c r="B29" i="8"/>
  <c r="L28" i="8"/>
  <c r="M28" i="8" s="1"/>
  <c r="M27" i="8"/>
  <c r="O26" i="7"/>
  <c r="B29" i="7"/>
  <c r="L28" i="7"/>
  <c r="M28" i="7" s="1"/>
  <c r="K28" i="7"/>
  <c r="M27" i="7"/>
  <c r="N27" i="6"/>
  <c r="O27" i="6" s="1"/>
  <c r="B29" i="6"/>
  <c r="L28" i="6"/>
  <c r="K28" i="6"/>
  <c r="N28" i="5"/>
  <c r="O28" i="5" s="1"/>
  <c r="K29" i="5"/>
  <c r="B30" i="5"/>
  <c r="L29" i="5"/>
  <c r="M29" i="5" s="1"/>
  <c r="N29" i="5" s="1"/>
  <c r="N26" i="4"/>
  <c r="O26" i="4" s="1"/>
  <c r="B28" i="4"/>
  <c r="L27" i="4"/>
  <c r="M27" i="4" s="1"/>
  <c r="N27" i="4" s="1"/>
  <c r="K27" i="4"/>
  <c r="N25" i="4"/>
  <c r="O25" i="4" s="1"/>
  <c r="N26" i="2"/>
  <c r="O26" i="2" s="1"/>
  <c r="K27" i="2"/>
  <c r="B28" i="2"/>
  <c r="L27" i="2"/>
  <c r="M27" i="2" s="1"/>
  <c r="O28" i="9" l="1"/>
  <c r="K29" i="9"/>
  <c r="B30" i="9"/>
  <c r="L29" i="9"/>
  <c r="M29" i="9" s="1"/>
  <c r="N28" i="8"/>
  <c r="O28" i="8" s="1"/>
  <c r="B30" i="8"/>
  <c r="L29" i="8"/>
  <c r="N27" i="8"/>
  <c r="O27" i="8" s="1"/>
  <c r="N27" i="7"/>
  <c r="O27" i="7" s="1"/>
  <c r="N28" i="7"/>
  <c r="O28" i="7" s="1"/>
  <c r="K29" i="7"/>
  <c r="L29" i="7"/>
  <c r="B30" i="7"/>
  <c r="K29" i="6"/>
  <c r="B30" i="6"/>
  <c r="L29" i="6"/>
  <c r="M29" i="6" s="1"/>
  <c r="M28" i="6"/>
  <c r="O29" i="5"/>
  <c r="B31" i="5"/>
  <c r="L30" i="5"/>
  <c r="K30" i="5"/>
  <c r="O27" i="4"/>
  <c r="K28" i="4"/>
  <c r="B29" i="4"/>
  <c r="L28" i="4"/>
  <c r="M28" i="4" s="1"/>
  <c r="N27" i="2"/>
  <c r="O27" i="2" s="1"/>
  <c r="K28" i="2"/>
  <c r="B29" i="2"/>
  <c r="L28" i="2"/>
  <c r="M28" i="2" s="1"/>
  <c r="N29" i="9" l="1"/>
  <c r="O29" i="9" s="1"/>
  <c r="K30" i="9"/>
  <c r="B31" i="9"/>
  <c r="L30" i="9"/>
  <c r="B31" i="8"/>
  <c r="L30" i="8"/>
  <c r="M29" i="8"/>
  <c r="M29" i="7"/>
  <c r="N29" i="7" s="1"/>
  <c r="K30" i="7"/>
  <c r="B31" i="7"/>
  <c r="L30" i="7"/>
  <c r="N29" i="6"/>
  <c r="O29" i="6" s="1"/>
  <c r="K30" i="6"/>
  <c r="B31" i="6"/>
  <c r="L30" i="6"/>
  <c r="N28" i="6"/>
  <c r="O28" i="6" s="1"/>
  <c r="M30" i="5"/>
  <c r="N30" i="5" s="1"/>
  <c r="O30" i="5" s="1"/>
  <c r="B32" i="5"/>
  <c r="L31" i="5"/>
  <c r="M31" i="5" s="1"/>
  <c r="K31" i="5"/>
  <c r="K29" i="4"/>
  <c r="B30" i="4"/>
  <c r="L29" i="4"/>
  <c r="M29" i="4" s="1"/>
  <c r="N28" i="4"/>
  <c r="O28" i="4" s="1"/>
  <c r="B30" i="2"/>
  <c r="L29" i="2"/>
  <c r="K29" i="2"/>
  <c r="N28" i="2"/>
  <c r="O28" i="2" s="1"/>
  <c r="M30" i="9" l="1"/>
  <c r="N30" i="9" s="1"/>
  <c r="B32" i="9"/>
  <c r="L31" i="9"/>
  <c r="M31" i="9" s="1"/>
  <c r="K31" i="9"/>
  <c r="M30" i="8"/>
  <c r="N30" i="8" s="1"/>
  <c r="O30" i="8" s="1"/>
  <c r="B32" i="8"/>
  <c r="L31" i="8"/>
  <c r="N29" i="8"/>
  <c r="O29" i="8" s="1"/>
  <c r="O29" i="7"/>
  <c r="M30" i="7"/>
  <c r="B32" i="7"/>
  <c r="L31" i="7"/>
  <c r="M31" i="7" s="1"/>
  <c r="K31" i="7"/>
  <c r="M30" i="6"/>
  <c r="B32" i="6"/>
  <c r="L31" i="6"/>
  <c r="K31" i="6"/>
  <c r="N31" i="5"/>
  <c r="O31" i="5" s="1"/>
  <c r="B33" i="5"/>
  <c r="L32" i="5"/>
  <c r="M32" i="5" s="1"/>
  <c r="K32" i="5"/>
  <c r="N29" i="4"/>
  <c r="O29" i="4" s="1"/>
  <c r="B31" i="4"/>
  <c r="L30" i="4"/>
  <c r="M30" i="4" s="1"/>
  <c r="K30" i="4"/>
  <c r="M29" i="2"/>
  <c r="B31" i="2"/>
  <c r="L30" i="2"/>
  <c r="K30" i="2"/>
  <c r="N31" i="9" l="1"/>
  <c r="O31" i="9" s="1"/>
  <c r="O30" i="9"/>
  <c r="B33" i="9"/>
  <c r="L32" i="9"/>
  <c r="M32" i="9" s="1"/>
  <c r="K32" i="9"/>
  <c r="B33" i="8"/>
  <c r="L32" i="8"/>
  <c r="M32" i="8" s="1"/>
  <c r="M31" i="8"/>
  <c r="N31" i="7"/>
  <c r="O31" i="7" s="1"/>
  <c r="B33" i="7"/>
  <c r="L32" i="7"/>
  <c r="K32" i="7"/>
  <c r="N30" i="7"/>
  <c r="O30" i="7" s="1"/>
  <c r="N30" i="6"/>
  <c r="O30" i="6" s="1"/>
  <c r="M31" i="6"/>
  <c r="N31" i="6" s="1"/>
  <c r="O31" i="6" s="1"/>
  <c r="B33" i="6"/>
  <c r="L32" i="6"/>
  <c r="M32" i="6" s="1"/>
  <c r="N32" i="6" s="1"/>
  <c r="K32" i="6"/>
  <c r="N32" i="5"/>
  <c r="O32" i="5" s="1"/>
  <c r="K33" i="5"/>
  <c r="L33" i="5"/>
  <c r="B34" i="5"/>
  <c r="N30" i="4"/>
  <c r="O30" i="4" s="1"/>
  <c r="B32" i="4"/>
  <c r="L31" i="4"/>
  <c r="K31" i="4"/>
  <c r="M30" i="2"/>
  <c r="N30" i="2" s="1"/>
  <c r="O30" i="2" s="1"/>
  <c r="N29" i="2"/>
  <c r="O29" i="2" s="1"/>
  <c r="K31" i="2"/>
  <c r="B32" i="2"/>
  <c r="L31" i="2"/>
  <c r="M31" i="2" s="1"/>
  <c r="N32" i="9" l="1"/>
  <c r="O32" i="9" s="1"/>
  <c r="K33" i="9"/>
  <c r="B34" i="9"/>
  <c r="L33" i="9"/>
  <c r="N31" i="8"/>
  <c r="O31" i="8" s="1"/>
  <c r="N32" i="8"/>
  <c r="O32" i="8" s="1"/>
  <c r="B34" i="8"/>
  <c r="L33" i="8"/>
  <c r="M32" i="7"/>
  <c r="N32" i="7" s="1"/>
  <c r="O32" i="7" s="1"/>
  <c r="K33" i="7"/>
  <c r="L33" i="7"/>
  <c r="M33" i="7" s="1"/>
  <c r="N33" i="7" s="1"/>
  <c r="B34" i="7"/>
  <c r="O32" i="6"/>
  <c r="K33" i="6"/>
  <c r="B34" i="6"/>
  <c r="L33" i="6"/>
  <c r="B35" i="5"/>
  <c r="L34" i="5"/>
  <c r="M34" i="5" s="1"/>
  <c r="N34" i="5" s="1"/>
  <c r="K34" i="5"/>
  <c r="M33" i="5"/>
  <c r="N33" i="5" s="1"/>
  <c r="O33" i="5" s="1"/>
  <c r="M31" i="4"/>
  <c r="N31" i="4" s="1"/>
  <c r="O31" i="4" s="1"/>
  <c r="K32" i="4"/>
  <c r="L32" i="4"/>
  <c r="B33" i="4"/>
  <c r="N31" i="2"/>
  <c r="O31" i="2" s="1"/>
  <c r="B33" i="2"/>
  <c r="L32" i="2"/>
  <c r="M32" i="2" s="1"/>
  <c r="K32" i="2"/>
  <c r="B35" i="9" l="1"/>
  <c r="L34" i="9"/>
  <c r="M34" i="9" s="1"/>
  <c r="K34" i="9"/>
  <c r="M33" i="9"/>
  <c r="N33" i="9" s="1"/>
  <c r="O33" i="9" s="1"/>
  <c r="B35" i="8"/>
  <c r="L34" i="8"/>
  <c r="M34" i="8" s="1"/>
  <c r="N34" i="8" s="1"/>
  <c r="M33" i="8"/>
  <c r="N33" i="8" s="1"/>
  <c r="O33" i="8" s="1"/>
  <c r="O33" i="7"/>
  <c r="K34" i="7"/>
  <c r="B35" i="7"/>
  <c r="L34" i="7"/>
  <c r="M33" i="6"/>
  <c r="N33" i="6" s="1"/>
  <c r="O33" i="6" s="1"/>
  <c r="K34" i="6"/>
  <c r="B35" i="6"/>
  <c r="L34" i="6"/>
  <c r="O34" i="5"/>
  <c r="B36" i="5"/>
  <c r="L35" i="5"/>
  <c r="K35" i="5"/>
  <c r="K33" i="4"/>
  <c r="B34" i="4"/>
  <c r="L33" i="4"/>
  <c r="M33" i="4" s="1"/>
  <c r="M32" i="4"/>
  <c r="N32" i="4" s="1"/>
  <c r="N32" i="2"/>
  <c r="O32" i="2" s="1"/>
  <c r="B34" i="2"/>
  <c r="L33" i="2"/>
  <c r="M33" i="2" s="1"/>
  <c r="N33" i="2" s="1"/>
  <c r="K33" i="2"/>
  <c r="N34" i="9" l="1"/>
  <c r="O34" i="9" s="1"/>
  <c r="B36" i="9"/>
  <c r="L35" i="9"/>
  <c r="M35" i="9" s="1"/>
  <c r="N35" i="9" s="1"/>
  <c r="K35" i="9"/>
  <c r="B36" i="8"/>
  <c r="L35" i="8"/>
  <c r="M35" i="8" s="1"/>
  <c r="O34" i="8"/>
  <c r="M34" i="7"/>
  <c r="N34" i="7" s="1"/>
  <c r="O34" i="7" s="1"/>
  <c r="K35" i="7"/>
  <c r="B36" i="7"/>
  <c r="L35" i="7"/>
  <c r="M34" i="6"/>
  <c r="N34" i="6" s="1"/>
  <c r="B36" i="6"/>
  <c r="L35" i="6"/>
  <c r="M35" i="6" s="1"/>
  <c r="K35" i="6"/>
  <c r="B37" i="5"/>
  <c r="L36" i="5"/>
  <c r="M36" i="5" s="1"/>
  <c r="K36" i="5"/>
  <c r="M35" i="5"/>
  <c r="B35" i="4"/>
  <c r="L34" i="4"/>
  <c r="K34" i="4"/>
  <c r="N33" i="4"/>
  <c r="O33" i="4" s="1"/>
  <c r="O32" i="4"/>
  <c r="B35" i="2"/>
  <c r="L34" i="2"/>
  <c r="M34" i="2" s="1"/>
  <c r="K34" i="2"/>
  <c r="O33" i="2"/>
  <c r="B37" i="9" l="1"/>
  <c r="L36" i="9"/>
  <c r="M36" i="9" s="1"/>
  <c r="K36" i="9"/>
  <c r="O35" i="9"/>
  <c r="N35" i="8"/>
  <c r="O35" i="8" s="1"/>
  <c r="B37" i="8"/>
  <c r="L36" i="8"/>
  <c r="M36" i="8" s="1"/>
  <c r="M35" i="7"/>
  <c r="B37" i="7"/>
  <c r="L36" i="7"/>
  <c r="K36" i="7"/>
  <c r="N35" i="6"/>
  <c r="O35" i="6" s="1"/>
  <c r="O34" i="6"/>
  <c r="B37" i="6"/>
  <c r="L36" i="6"/>
  <c r="K36" i="6"/>
  <c r="N35" i="5"/>
  <c r="O35" i="5" s="1"/>
  <c r="N36" i="5"/>
  <c r="O36" i="5" s="1"/>
  <c r="K37" i="5"/>
  <c r="K38" i="5" s="1"/>
  <c r="O1" i="5" s="1"/>
  <c r="L37" i="5"/>
  <c r="L38" i="5" s="1"/>
  <c r="L40" i="5" s="1"/>
  <c r="M34" i="4"/>
  <c r="N34" i="4" s="1"/>
  <c r="O34" i="4" s="1"/>
  <c r="B36" i="4"/>
  <c r="L35" i="4"/>
  <c r="M35" i="4" s="1"/>
  <c r="K35" i="4"/>
  <c r="N34" i="2"/>
  <c r="O34" i="2" s="1"/>
  <c r="K35" i="2"/>
  <c r="B36" i="2"/>
  <c r="L35" i="2"/>
  <c r="N36" i="9" l="1"/>
  <c r="O36" i="9" s="1"/>
  <c r="K37" i="9"/>
  <c r="K38" i="9" s="1"/>
  <c r="O1" i="9" s="1"/>
  <c r="L37" i="9"/>
  <c r="L38" i="9" s="1"/>
  <c r="L40" i="9" s="1"/>
  <c r="N36" i="8"/>
  <c r="O36" i="8" s="1"/>
  <c r="K38" i="8"/>
  <c r="O1" i="8" s="1"/>
  <c r="L37" i="8"/>
  <c r="L38" i="8" s="1"/>
  <c r="L40" i="8" s="1"/>
  <c r="M36" i="7"/>
  <c r="N36" i="7" s="1"/>
  <c r="K37" i="7"/>
  <c r="K38" i="7" s="1"/>
  <c r="O1" i="7" s="1"/>
  <c r="L37" i="7"/>
  <c r="L38" i="7" s="1"/>
  <c r="L40" i="7" s="1"/>
  <c r="N35" i="7"/>
  <c r="O35" i="7" s="1"/>
  <c r="M36" i="6"/>
  <c r="N36" i="6" s="1"/>
  <c r="K37" i="6"/>
  <c r="K38" i="6" s="1"/>
  <c r="O1" i="6" s="1"/>
  <c r="L37" i="6"/>
  <c r="L38" i="6" s="1"/>
  <c r="M37" i="5"/>
  <c r="M38" i="5" s="1"/>
  <c r="N35" i="4"/>
  <c r="O35" i="4" s="1"/>
  <c r="K36" i="4"/>
  <c r="B37" i="4"/>
  <c r="L36" i="4"/>
  <c r="K36" i="2"/>
  <c r="B37" i="2"/>
  <c r="L36" i="2"/>
  <c r="M35" i="2"/>
  <c r="N35" i="2" s="1"/>
  <c r="M37" i="9" l="1"/>
  <c r="M38" i="9" s="1"/>
  <c r="L40" i="6"/>
  <c r="M37" i="8"/>
  <c r="M38" i="8" s="1"/>
  <c r="O36" i="7"/>
  <c r="M37" i="6"/>
  <c r="N37" i="6" s="1"/>
  <c r="N38" i="6" s="1"/>
  <c r="D1" i="6" s="1"/>
  <c r="M37" i="7"/>
  <c r="M38" i="7" s="1"/>
  <c r="O36" i="6"/>
  <c r="N37" i="5"/>
  <c r="N38" i="5" s="1"/>
  <c r="D1" i="5" s="1"/>
  <c r="L37" i="4"/>
  <c r="L38" i="4" s="1"/>
  <c r="L40" i="4" s="1"/>
  <c r="K37" i="4"/>
  <c r="K38" i="4" s="1"/>
  <c r="O1" i="4" s="1"/>
  <c r="M36" i="4"/>
  <c r="N36" i="4" s="1"/>
  <c r="M36" i="2"/>
  <c r="N36" i="2" s="1"/>
  <c r="O36" i="2" s="1"/>
  <c r="L37" i="2"/>
  <c r="L38" i="2" s="1"/>
  <c r="L40" i="2" s="1"/>
  <c r="K37" i="2"/>
  <c r="K38" i="2" s="1"/>
  <c r="O1" i="2" s="1"/>
  <c r="O35" i="2"/>
  <c r="N37" i="9" l="1"/>
  <c r="N38" i="9" s="1"/>
  <c r="D1" i="9" s="1"/>
  <c r="N37" i="8"/>
  <c r="M38" i="6"/>
  <c r="N37" i="7"/>
  <c r="N38" i="7" s="1"/>
  <c r="D1" i="7" s="1"/>
  <c r="O37" i="6"/>
  <c r="O38" i="6" s="1"/>
  <c r="G1" i="6" s="1"/>
  <c r="O37" i="5"/>
  <c r="O38" i="5" s="1"/>
  <c r="G1" i="5" s="1"/>
  <c r="O36" i="4"/>
  <c r="M37" i="4"/>
  <c r="M38" i="4" s="1"/>
  <c r="M37" i="2"/>
  <c r="O37" i="9" l="1"/>
  <c r="O38" i="9" s="1"/>
  <c r="G1" i="9" s="1"/>
  <c r="N38" i="8"/>
  <c r="D1" i="8" s="1"/>
  <c r="O37" i="8"/>
  <c r="O38" i="8" s="1"/>
  <c r="G1" i="8" s="1"/>
  <c r="O37" i="7"/>
  <c r="O38" i="7" s="1"/>
  <c r="G1" i="7" s="1"/>
  <c r="M40" i="6"/>
  <c r="M40" i="5"/>
  <c r="N37" i="4"/>
  <c r="N38" i="4" s="1"/>
  <c r="D1" i="4" s="1"/>
  <c r="M38" i="2"/>
  <c r="N37" i="2"/>
  <c r="N38" i="2" s="1"/>
  <c r="D1" i="2" s="1"/>
  <c r="M40" i="9" l="1"/>
  <c r="M40" i="8"/>
  <c r="M40" i="7"/>
  <c r="O37" i="4"/>
  <c r="O38" i="4" s="1"/>
  <c r="G1" i="4" s="1"/>
  <c r="O37" i="2"/>
  <c r="O38" i="2" s="1"/>
  <c r="G1" i="2" s="1"/>
  <c r="M40" i="4" l="1"/>
  <c r="M40" i="2"/>
</calcChain>
</file>

<file path=xl/comments1.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2.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3.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4.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5.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6.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7.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8.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9.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0.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1.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2.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3.xml><?xml version="1.0" encoding="utf-8"?>
<comments xmlns="http://schemas.openxmlformats.org/spreadsheetml/2006/main">
  <authors>
    <author>PCSE1</author>
  </authors>
  <commentList>
    <comment ref="F3" authorId="0">
      <text>
        <r>
          <rPr>
            <b/>
            <sz val="9"/>
            <color indexed="81"/>
            <rFont val="Tahoma"/>
            <family val="2"/>
          </rPr>
          <t>Dans la feuille "BRICE" dans la colonne P, les cellules sur les lignes samedis, et dimanches affichent ASTREINTE si la cellule en H contient des heures.
____
Ici je fais apparaitre les jours de la colonne B sur la feuille brice, coorespondant a une ASTREINTE en P</t>
        </r>
      </text>
    </comment>
    <comment ref="G3" authorId="0">
      <text>
        <r>
          <rPr>
            <b/>
            <sz val="9"/>
            <color indexed="81"/>
            <rFont val="Tahoma"/>
            <family val="2"/>
          </rPr>
          <t>Ici j'essai de multiplier le nombre de valeurs en G3, par 40€</t>
        </r>
      </text>
    </comment>
    <comment ref="H3" authorId="0">
      <text>
        <r>
          <rPr>
            <b/>
            <sz val="9"/>
            <color indexed="81"/>
            <rFont val="Tahoma"/>
            <charset val="1"/>
          </rPr>
          <t>Ici comme pour l'astreinte, j'aimerai inserer sur mes feuilles une colonne pour indiquer " C " ou " A " pour congé ou absence et que ca le reporte ici</t>
        </r>
      </text>
    </comment>
  </commentList>
</comments>
</file>

<file path=xl/sharedStrings.xml><?xml version="1.0" encoding="utf-8"?>
<sst xmlns="http://schemas.openxmlformats.org/spreadsheetml/2006/main" count="341" uniqueCount="66">
  <si>
    <t>Date début de la vacation</t>
  </si>
  <si>
    <t>1 si Férié
chômé
et payé</t>
  </si>
  <si>
    <t>Total
Journée
Nuit + Jour</t>
  </si>
  <si>
    <t>Dont
H fériées + dimanche</t>
  </si>
  <si>
    <t>Total hebdo</t>
  </si>
  <si>
    <t>Dont
0 à 35</t>
  </si>
  <si>
    <t>Dont
35 à 43</t>
  </si>
  <si>
    <t>Dont
&gt;43</t>
  </si>
  <si>
    <t xml:space="preserve">Début jour : </t>
  </si>
  <si>
    <t xml:space="preserve">Début  nuit : </t>
  </si>
  <si>
    <t xml:space="preserve">HS_1 : &gt; </t>
  </si>
  <si>
    <t xml:space="preserve">HS_2 : &gt; </t>
  </si>
  <si>
    <t>TOTAL MENSUEL</t>
  </si>
  <si>
    <t>Contrôle</t>
  </si>
  <si>
    <t>Jour de l'an</t>
  </si>
  <si>
    <t>Pâques</t>
  </si>
  <si>
    <t>L. de Pâques</t>
  </si>
  <si>
    <t>Fête du Travail</t>
  </si>
  <si>
    <t>Armistice 45</t>
  </si>
  <si>
    <t>Ascension</t>
  </si>
  <si>
    <t>Pentecôte</t>
  </si>
  <si>
    <t>L. de Pentecôte</t>
  </si>
  <si>
    <t>Fête Nationale</t>
  </si>
  <si>
    <t>Assomption</t>
  </si>
  <si>
    <t>Toussaint</t>
  </si>
  <si>
    <t>Armistice 18</t>
  </si>
  <si>
    <t>Noël</t>
  </si>
  <si>
    <t>Autre1</t>
  </si>
  <si>
    <t>Autre2</t>
  </si>
  <si>
    <t>25%</t>
  </si>
  <si>
    <t>50%</t>
  </si>
  <si>
    <t>COMPTEUR:</t>
  </si>
  <si>
    <t xml:space="preserve">                 100% NUIT</t>
  </si>
  <si>
    <t xml:space="preserve">                100% D&amp;F</t>
  </si>
  <si>
    <t>DEBUT</t>
  </si>
  <si>
    <t>PAUSE</t>
  </si>
  <si>
    <t>REPRISE</t>
  </si>
  <si>
    <t>FIN</t>
  </si>
  <si>
    <t>NUIT</t>
  </si>
  <si>
    <r>
      <t xml:space="preserve">DEMANDE D ETABLISSEMENT BULLETIN DE PAIE
</t>
    </r>
    <r>
      <rPr>
        <b/>
        <sz val="22"/>
        <color rgb="FFFF0000"/>
        <rFont val="Calibri"/>
        <family val="2"/>
        <scheme val="minor"/>
      </rPr>
      <t/>
    </r>
  </si>
  <si>
    <t>NOM DU SALARIE</t>
  </si>
  <si>
    <t>PRIME EXP</t>
  </si>
  <si>
    <t>H SUPP 25%</t>
  </si>
  <si>
    <t>H SUPP 50%</t>
  </si>
  <si>
    <t>DIMANCHE</t>
  </si>
  <si>
    <t>ASTREINTES</t>
  </si>
  <si>
    <t>PRIME ASTR</t>
  </si>
  <si>
    <t>ACOMPTE</t>
  </si>
  <si>
    <t>CONGES PAYES</t>
  </si>
  <si>
    <t>PANIERS DEDUITS</t>
  </si>
  <si>
    <t>ABSENCES</t>
  </si>
  <si>
    <t>Férié</t>
  </si>
  <si>
    <t>ASTREINTES
CONGES
ABSENCES</t>
  </si>
  <si>
    <t>COMMENTAIRES</t>
  </si>
  <si>
    <t>DANIEL</t>
  </si>
  <si>
    <t>AYMERIC</t>
  </si>
  <si>
    <t>HENRI</t>
  </si>
  <si>
    <t>BRICE</t>
  </si>
  <si>
    <t>THIERRY</t>
  </si>
  <si>
    <t>ALEXANDRE</t>
  </si>
  <si>
    <t>GABRIEL</t>
  </si>
  <si>
    <t>GUILLAUME</t>
  </si>
  <si>
    <t>PATRICK</t>
  </si>
  <si>
    <t>REMY</t>
  </si>
  <si>
    <t>PATRICE</t>
  </si>
  <si>
    <t>15,16</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</si>
</sst>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0\ &quot;€&quot;;[Red]\-#,##0\ &quot;€&quot;"/>
    <numFmt numFmtId="44" formatCode="_-* #,##0.00\ &quot;€&quot;_-;\-* #,##0.00\ &quot;€&quot;_-;_-* &quot;-&quot;??\ &quot;€&quot;_-;_-@_-"/>
    <numFmt numFmtId="164" formatCode="ddd\ dd\ mmm\ yyyy"/>
    <numFmt numFmtId="165" formatCode="[hh]:mm"/>
    <numFmt numFmtId="166" formatCode="[hh]:mm;;"/>
    <numFmt numFmtId="167" formatCode="[h]:mm"/>
    <numFmt numFmtId="168" formatCode="&quot;Fériés &quot;0000"/>
    <numFmt numFmtId="169" formatCode="[=0]&quot;&quot;;ddd\ dd\ mmm\ yy&quot; &quot;"/>
  </numFmts>
  <fonts count="30"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name val="Arial"/>
      <family val="2"/>
    </font>
    <font>
      <sz val="8"/>
      <color rgb="FF0070C0"/>
      <name val="Arial"/>
      <family val="2"/>
    </font>
    <font>
      <b/>
      <sz val="12"/>
      <color rgb="FFFF0000"/>
      <name val="Arial"/>
      <family val="2"/>
    </font>
    <font>
      <sz val="12"/>
      <name val="Arial"/>
      <family val="2"/>
    </font>
    <font>
      <b/>
      <sz val="16"/>
      <color indexed="53"/>
      <name val="Calibri"/>
      <family val="2"/>
      <scheme val="minor"/>
    </font>
    <font>
      <sz val="9"/>
      <color indexed="81"/>
      <name val="Tahoma"/>
      <family val="2"/>
    </font>
    <font>
      <sz val="11"/>
      <name val="Arial"/>
      <family val="2"/>
    </font>
    <font>
      <sz val="11"/>
      <color indexed="18"/>
      <name val="Arial"/>
      <family val="2"/>
    </font>
    <font>
      <b/>
      <sz val="10"/>
      <color indexed="18"/>
      <name val="Arial"/>
      <family val="2"/>
    </font>
    <font>
      <sz val="10"/>
      <color indexed="18"/>
      <name val="Arial"/>
      <family val="2"/>
    </font>
    <font>
      <b/>
      <sz val="11"/>
      <color theme="3"/>
      <name val="Calibri"/>
      <family val="2"/>
      <scheme val="minor"/>
    </font>
    <font>
      <b/>
      <sz val="11"/>
      <color theme="1"/>
      <name val="Calibri"/>
      <family val="2"/>
      <scheme val="minor"/>
    </font>
    <font>
      <b/>
      <sz val="16"/>
      <color theme="1"/>
      <name val="Calibri"/>
      <family val="2"/>
      <scheme val="minor"/>
    </font>
    <font>
      <b/>
      <sz val="18"/>
      <color theme="1"/>
      <name val="Calibri"/>
      <family val="2"/>
      <scheme val="minor"/>
    </font>
    <font>
      <b/>
      <sz val="36"/>
      <color theme="1"/>
      <name val="Calibri"/>
      <family val="2"/>
      <scheme val="minor"/>
    </font>
    <font>
      <sz val="11"/>
      <color indexed="8"/>
      <name val="Times New Roman"/>
      <family val="2"/>
    </font>
    <font>
      <b/>
      <sz val="9"/>
      <color indexed="81"/>
      <name val="Tahoma"/>
      <family val="2"/>
    </font>
    <font>
      <b/>
      <sz val="9"/>
      <color indexed="81"/>
      <name val="Tahoma"/>
      <charset val="1"/>
    </font>
    <font>
      <sz val="11"/>
      <color rgb="FFFF0000"/>
      <name val="Calibri"/>
      <family val="2"/>
      <scheme val="minor"/>
    </font>
    <font>
      <b/>
      <sz val="22"/>
      <color theme="1"/>
      <name val="Calibri"/>
      <family val="2"/>
      <scheme val="minor"/>
    </font>
    <font>
      <b/>
      <sz val="22"/>
      <color rgb="FFFF0000"/>
      <name val="Calibri"/>
      <family val="2"/>
      <scheme val="minor"/>
    </font>
    <font>
      <sz val="10"/>
      <color theme="1"/>
      <name val="Calibri"/>
      <family val="2"/>
      <scheme val="minor"/>
    </font>
    <font>
      <sz val="9"/>
      <color rgb="FF444444"/>
      <name val="Arial"/>
      <family val="2"/>
    </font>
  </fonts>
  <fills count="15">
    <fill>
      <patternFill patternType="none"/>
    </fill>
    <fill>
      <patternFill patternType="gray125"/>
    </fill>
    <fill>
      <patternFill patternType="solid">
        <fgColor rgb="FFFFFF99"/>
        <bgColor indexed="64"/>
      </patternFill>
    </fill>
    <fill>
      <patternFill patternType="solid">
        <fgColor theme="0"/>
        <bgColor auto="1"/>
      </patternFill>
    </fill>
    <fill>
      <patternFill patternType="solid">
        <fgColor theme="0" tint="-4.9989318521683403E-2"/>
        <bgColor indexed="64"/>
      </patternFill>
    </fill>
    <fill>
      <patternFill patternType="solid">
        <fgColor theme="4" tint="0.79998168889431442"/>
        <bgColor indexed="65"/>
      </patternFill>
    </fill>
    <fill>
      <patternFill patternType="lightDown">
        <bgColor theme="4" tint="0.79995117038483843"/>
      </patternFill>
    </fill>
    <fill>
      <patternFill patternType="solid">
        <fgColor theme="4" tint="0.79998168889431442"/>
        <bgColor indexed="64"/>
      </patternFill>
    </fill>
    <fill>
      <patternFill patternType="solid">
        <fgColor theme="0"/>
        <bgColor indexed="64"/>
      </patternFill>
    </fill>
    <fill>
      <patternFill patternType="lightDown">
        <bgColor theme="0"/>
      </patternFill>
    </fill>
    <fill>
      <patternFill patternType="solid">
        <fgColor theme="0" tint="-0.14999847407452621"/>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rgb="FFCC99FF"/>
        <bgColor indexed="64"/>
      </patternFill>
    </fill>
    <fill>
      <patternFill patternType="solid">
        <fgColor rgb="FFE4DFEC"/>
        <bgColor indexed="64"/>
      </patternFill>
    </fill>
  </fills>
  <borders count="102">
    <border>
      <left/>
      <right/>
      <top/>
      <bottom/>
      <diagonal/>
    </border>
    <border>
      <left style="medium">
        <color theme="4"/>
      </left>
      <right/>
      <top style="medium">
        <color theme="4"/>
      </top>
      <bottom style="medium">
        <color theme="4"/>
      </bottom>
      <diagonal/>
    </border>
    <border>
      <left style="medium">
        <color theme="4"/>
      </left>
      <right/>
      <top/>
      <bottom style="hair">
        <color theme="4"/>
      </bottom>
      <diagonal/>
    </border>
    <border>
      <left style="hair">
        <color theme="4"/>
      </left>
      <right style="hair">
        <color theme="4"/>
      </right>
      <top/>
      <bottom style="hair">
        <color theme="4"/>
      </bottom>
      <diagonal/>
    </border>
    <border>
      <left style="medium">
        <color theme="4"/>
      </left>
      <right/>
      <top style="hair">
        <color theme="4"/>
      </top>
      <bottom style="hair">
        <color theme="4"/>
      </bottom>
      <diagonal/>
    </border>
    <border>
      <left style="hair">
        <color theme="4"/>
      </left>
      <right style="hair">
        <color theme="4"/>
      </right>
      <top style="hair">
        <color theme="4"/>
      </top>
      <bottom style="hair">
        <color theme="4"/>
      </bottom>
      <diagonal/>
    </border>
    <border>
      <left style="hair">
        <color theme="4"/>
      </left>
      <right style="hair">
        <color theme="4"/>
      </right>
      <top style="hair">
        <color theme="4"/>
      </top>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indexed="18"/>
      </left>
      <right style="thin">
        <color indexed="18"/>
      </right>
      <top style="thin">
        <color indexed="18"/>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style="thick">
        <color theme="4"/>
      </top>
      <bottom/>
      <diagonal/>
    </border>
    <border>
      <left/>
      <right style="thick">
        <color theme="4"/>
      </right>
      <top style="thick">
        <color theme="4"/>
      </top>
      <bottom/>
      <diagonal/>
    </border>
    <border>
      <left/>
      <right style="thick">
        <color theme="4"/>
      </right>
      <top/>
      <bottom/>
      <diagonal/>
    </border>
    <border>
      <left/>
      <right style="thick">
        <color theme="4"/>
      </right>
      <top/>
      <bottom style="thick">
        <color theme="4"/>
      </bottom>
      <diagonal/>
    </border>
    <border>
      <left style="hair">
        <color theme="4"/>
      </left>
      <right style="hair">
        <color theme="4"/>
      </right>
      <top/>
      <bottom/>
      <diagonal/>
    </border>
    <border>
      <left style="hair">
        <color theme="4"/>
      </left>
      <right style="thick">
        <color theme="1"/>
      </right>
      <top/>
      <bottom style="hair">
        <color theme="4"/>
      </bottom>
      <diagonal/>
    </border>
    <border>
      <left style="hair">
        <color theme="4"/>
      </left>
      <right style="thick">
        <color theme="1"/>
      </right>
      <top style="hair">
        <color theme="4"/>
      </top>
      <bottom style="hair">
        <color theme="4"/>
      </bottom>
      <diagonal/>
    </border>
    <border>
      <left style="hair">
        <color theme="4"/>
      </left>
      <right style="thick">
        <color auto="1"/>
      </right>
      <top style="hair">
        <color theme="4"/>
      </top>
      <bottom style="hair">
        <color theme="4"/>
      </bottom>
      <diagonal/>
    </border>
    <border>
      <left style="hair">
        <color theme="4"/>
      </left>
      <right style="thick">
        <color auto="1"/>
      </right>
      <top style="hair">
        <color theme="4"/>
      </top>
      <bottom/>
      <diagonal/>
    </border>
    <border>
      <left style="hair">
        <color theme="4"/>
      </left>
      <right style="hair">
        <color theme="4"/>
      </right>
      <top style="hair">
        <color theme="4"/>
      </top>
      <bottom style="thick">
        <color auto="1"/>
      </bottom>
      <diagonal/>
    </border>
    <border>
      <left style="hair">
        <color theme="4"/>
      </left>
      <right style="thick">
        <color auto="1"/>
      </right>
      <top style="hair">
        <color theme="4"/>
      </top>
      <bottom style="thick">
        <color auto="1"/>
      </bottom>
      <diagonal/>
    </border>
    <border>
      <left/>
      <right style="hair">
        <color theme="4"/>
      </right>
      <top/>
      <bottom style="hair">
        <color theme="4"/>
      </bottom>
      <diagonal/>
    </border>
    <border>
      <left/>
      <right style="hair">
        <color theme="4"/>
      </right>
      <top style="hair">
        <color theme="4"/>
      </top>
      <bottom style="hair">
        <color theme="4"/>
      </bottom>
      <diagonal/>
    </border>
    <border>
      <left/>
      <right style="hair">
        <color theme="4"/>
      </right>
      <top style="hair">
        <color theme="4"/>
      </top>
      <bottom/>
      <diagonal/>
    </border>
    <border>
      <left/>
      <right style="hair">
        <color theme="4"/>
      </right>
      <top style="hair">
        <color theme="4"/>
      </top>
      <bottom style="thick">
        <color auto="1"/>
      </bottom>
      <diagonal/>
    </border>
    <border>
      <left style="thick">
        <color auto="1"/>
      </left>
      <right style="thick">
        <color auto="1"/>
      </right>
      <top style="hair">
        <color theme="4"/>
      </top>
      <bottom style="hair">
        <color theme="4"/>
      </bottom>
      <diagonal/>
    </border>
    <border>
      <left style="thick">
        <color auto="1"/>
      </left>
      <right style="thick">
        <color auto="1"/>
      </right>
      <top style="hair">
        <color theme="4"/>
      </top>
      <bottom/>
      <diagonal/>
    </border>
    <border>
      <left style="thick">
        <color auto="1"/>
      </left>
      <right style="thick">
        <color auto="1"/>
      </right>
      <top style="hair">
        <color theme="4"/>
      </top>
      <bottom style="thick">
        <color auto="1"/>
      </bottom>
      <diagonal/>
    </border>
    <border>
      <left/>
      <right style="hair">
        <color theme="4"/>
      </right>
      <top/>
      <bottom/>
      <diagonal/>
    </border>
    <border>
      <left/>
      <right/>
      <top style="double">
        <color theme="1"/>
      </top>
      <bottom/>
      <diagonal/>
    </border>
    <border>
      <left style="thick">
        <color auto="1"/>
      </left>
      <right style="thick">
        <color auto="1"/>
      </right>
      <top/>
      <bottom style="hair">
        <color theme="4"/>
      </bottom>
      <diagonal/>
    </border>
    <border>
      <left style="double">
        <color theme="1"/>
      </left>
      <right/>
      <top style="double">
        <color theme="1"/>
      </top>
      <bottom/>
      <diagonal/>
    </border>
    <border>
      <left/>
      <right style="double">
        <color theme="1"/>
      </right>
      <top style="double">
        <color theme="1"/>
      </top>
      <bottom/>
      <diagonal/>
    </border>
    <border>
      <left style="hair">
        <color theme="4"/>
      </left>
      <right style="hair">
        <color theme="4"/>
      </right>
      <top style="double">
        <color theme="1"/>
      </top>
      <bottom style="double">
        <color theme="1"/>
      </bottom>
      <diagonal/>
    </border>
    <border>
      <left style="hair">
        <color theme="4"/>
      </left>
      <right/>
      <top style="double">
        <color theme="1"/>
      </top>
      <bottom style="double">
        <color theme="1"/>
      </bottom>
      <diagonal/>
    </border>
    <border>
      <left style="hair">
        <color theme="4"/>
      </left>
      <right style="double">
        <color theme="1"/>
      </right>
      <top style="double">
        <color theme="1"/>
      </top>
      <bottom style="double">
        <color theme="1"/>
      </bottom>
      <diagonal/>
    </border>
    <border>
      <left style="hair">
        <color theme="4"/>
      </left>
      <right style="thick">
        <color auto="1"/>
      </right>
      <top/>
      <bottom style="hair">
        <color theme="4"/>
      </bottom>
      <diagonal/>
    </border>
    <border>
      <left style="medium">
        <color theme="4"/>
      </left>
      <right/>
      <top style="hair">
        <color theme="4"/>
      </top>
      <bottom style="thick">
        <color auto="1"/>
      </bottom>
      <diagonal/>
    </border>
    <border>
      <left style="hair">
        <color theme="4"/>
      </left>
      <right style="thick">
        <color theme="1"/>
      </right>
      <top style="hair">
        <color theme="4"/>
      </top>
      <bottom style="thick">
        <color auto="1"/>
      </bottom>
      <diagonal/>
    </border>
    <border>
      <left/>
      <right/>
      <top/>
      <bottom style="thick">
        <color auto="1"/>
      </bottom>
      <diagonal/>
    </border>
    <border>
      <left style="thick">
        <color auto="1"/>
      </left>
      <right style="thick">
        <color auto="1"/>
      </right>
      <top/>
      <bottom/>
      <diagonal/>
    </border>
    <border>
      <left style="hair">
        <color theme="4"/>
      </left>
      <right style="thick">
        <color auto="1"/>
      </right>
      <top/>
      <bottom/>
      <diagonal/>
    </border>
    <border>
      <left/>
      <right style="medium">
        <color theme="4"/>
      </right>
      <top style="medium">
        <color theme="4"/>
      </top>
      <bottom/>
      <diagonal/>
    </border>
    <border>
      <left/>
      <right style="medium">
        <color theme="4"/>
      </right>
      <top/>
      <bottom/>
      <diagonal/>
    </border>
    <border>
      <left style="double">
        <color theme="1"/>
      </left>
      <right/>
      <top style="double">
        <color theme="1"/>
      </top>
      <bottom style="double">
        <color theme="1"/>
      </bottom>
      <diagonal/>
    </border>
    <border>
      <left/>
      <right style="hair">
        <color theme="4"/>
      </right>
      <top style="double">
        <color theme="1"/>
      </top>
      <bottom style="double">
        <color theme="1"/>
      </bottom>
      <diagonal/>
    </border>
    <border>
      <left style="double">
        <color auto="1"/>
      </left>
      <right style="double">
        <color auto="1"/>
      </right>
      <top style="double">
        <color auto="1"/>
      </top>
      <bottom style="double">
        <color auto="1"/>
      </bottom>
      <diagonal/>
    </border>
    <border>
      <left style="hair">
        <color auto="1"/>
      </left>
      <right style="hair">
        <color auto="1"/>
      </right>
      <top style="double">
        <color theme="1"/>
      </top>
      <bottom style="double">
        <color theme="1"/>
      </bottom>
      <diagonal/>
    </border>
    <border>
      <left style="medium">
        <color theme="4"/>
      </left>
      <right/>
      <top style="hair">
        <color theme="4"/>
      </top>
      <bottom/>
      <diagonal/>
    </border>
    <border>
      <left style="hair">
        <color theme="1"/>
      </left>
      <right style="hair">
        <color theme="1"/>
      </right>
      <top style="thick">
        <color theme="1"/>
      </top>
      <bottom style="thick">
        <color theme="1"/>
      </bottom>
      <diagonal/>
    </border>
    <border>
      <left style="hair">
        <color theme="1"/>
      </left>
      <right style="thick">
        <color theme="1"/>
      </right>
      <top style="thick">
        <color theme="1"/>
      </top>
      <bottom style="thick">
        <color theme="1"/>
      </bottom>
      <diagonal/>
    </border>
    <border>
      <left/>
      <right style="thick">
        <color auto="1"/>
      </right>
      <top/>
      <bottom style="thick">
        <color auto="1"/>
      </bottom>
      <diagonal/>
    </border>
    <border>
      <left style="hair">
        <color theme="4"/>
      </left>
      <right style="thick">
        <color theme="1"/>
      </right>
      <top style="double">
        <color theme="1"/>
      </top>
      <bottom style="hair">
        <color theme="4"/>
      </bottom>
      <diagonal/>
    </border>
    <border>
      <left style="hair">
        <color theme="4"/>
      </left>
      <right style="thick">
        <color theme="1"/>
      </right>
      <top/>
      <bottom/>
      <diagonal/>
    </border>
    <border>
      <left style="hair">
        <color theme="4"/>
      </left>
      <right style="thick">
        <color theme="1"/>
      </right>
      <top/>
      <bottom style="thick">
        <color theme="1"/>
      </bottom>
      <diagonal/>
    </border>
    <border>
      <left/>
      <right style="hair">
        <color theme="1"/>
      </right>
      <top style="thick">
        <color theme="1"/>
      </top>
      <bottom style="thick">
        <color theme="1"/>
      </bottom>
      <diagonal/>
    </border>
    <border>
      <left/>
      <right style="double">
        <color theme="1"/>
      </right>
      <top style="medium">
        <color theme="4" tint="-0.24994659260841701"/>
      </top>
      <bottom style="hair">
        <color theme="4"/>
      </bottom>
      <diagonal/>
    </border>
    <border>
      <left/>
      <right style="double">
        <color theme="1"/>
      </right>
      <top style="hair">
        <color theme="4"/>
      </top>
      <bottom style="hair">
        <color theme="4"/>
      </bottom>
      <diagonal/>
    </border>
    <border>
      <left/>
      <right style="double">
        <color theme="1"/>
      </right>
      <top style="hair">
        <color theme="4"/>
      </top>
      <bottom/>
      <diagonal/>
    </border>
    <border>
      <left/>
      <right style="double">
        <color theme="1"/>
      </right>
      <top style="thick">
        <color theme="1"/>
      </top>
      <bottom style="thick">
        <color theme="1"/>
      </bottom>
      <diagonal/>
    </border>
    <border>
      <left/>
      <right style="double">
        <color theme="1"/>
      </right>
      <top/>
      <bottom style="hair">
        <color theme="4"/>
      </bottom>
      <diagonal/>
    </border>
    <border>
      <left/>
      <right style="dashed">
        <color auto="1"/>
      </right>
      <top style="double">
        <color theme="1"/>
      </top>
      <bottom style="hair">
        <color theme="4"/>
      </bottom>
      <diagonal/>
    </border>
    <border>
      <left/>
      <right style="dashed">
        <color auto="1"/>
      </right>
      <top/>
      <bottom style="hair">
        <color theme="4"/>
      </bottom>
      <diagonal/>
    </border>
    <border>
      <left/>
      <right style="hair">
        <color auto="1"/>
      </right>
      <top style="double">
        <color theme="1"/>
      </top>
      <bottom style="double">
        <color theme="1"/>
      </bottom>
      <diagonal/>
    </border>
    <border>
      <left/>
      <right style="dashed">
        <color theme="1"/>
      </right>
      <top style="double">
        <color theme="1"/>
      </top>
      <bottom style="hair">
        <color theme="4"/>
      </bottom>
      <diagonal/>
    </border>
    <border>
      <left/>
      <right style="dashed">
        <color theme="1"/>
      </right>
      <top/>
      <bottom style="hair">
        <color theme="4"/>
      </bottom>
      <diagonal/>
    </border>
    <border>
      <left/>
      <right style="double">
        <color theme="1"/>
      </right>
      <top style="double">
        <color theme="1"/>
      </top>
      <bottom style="hair">
        <color theme="4"/>
      </bottom>
      <diagonal/>
    </border>
    <border>
      <left style="hair">
        <color auto="1"/>
      </left>
      <right style="thick">
        <color theme="1"/>
      </right>
      <top style="double">
        <color theme="1"/>
      </top>
      <bottom style="double">
        <color theme="1"/>
      </bottom>
      <diagonal/>
    </border>
    <border>
      <left/>
      <right style="thick">
        <color theme="1"/>
      </right>
      <top/>
      <bottom style="hair">
        <color theme="4"/>
      </bottom>
      <diagonal/>
    </border>
    <border>
      <left style="thick">
        <color auto="1"/>
      </left>
      <right style="double">
        <color theme="1"/>
      </right>
      <top style="double">
        <color theme="1"/>
      </top>
      <bottom style="double">
        <color theme="1"/>
      </bottom>
      <diagonal/>
    </border>
    <border>
      <left/>
      <right style="double">
        <color theme="1"/>
      </right>
      <top/>
      <bottom/>
      <diagonal/>
    </border>
    <border>
      <left/>
      <right style="dashed">
        <color theme="1"/>
      </right>
      <top/>
      <bottom/>
      <diagonal/>
    </border>
    <border>
      <left/>
      <right style="dashed">
        <color auto="1"/>
      </right>
      <top/>
      <bottom/>
      <diagonal/>
    </border>
    <border>
      <left/>
      <right style="thick">
        <color theme="1"/>
      </right>
      <top/>
      <bottom/>
      <diagonal/>
    </border>
    <border>
      <left style="thick">
        <color theme="1"/>
      </left>
      <right style="double">
        <color theme="1"/>
      </right>
      <top style="thick">
        <color theme="1"/>
      </top>
      <bottom style="thick">
        <color auto="1"/>
      </bottom>
      <diagonal/>
    </border>
    <border>
      <left/>
      <right style="dashed">
        <color theme="1"/>
      </right>
      <top style="thick">
        <color theme="1"/>
      </top>
      <bottom style="thick">
        <color auto="1"/>
      </bottom>
      <diagonal/>
    </border>
    <border>
      <left/>
      <right style="dashed">
        <color auto="1"/>
      </right>
      <top style="thick">
        <color theme="1"/>
      </top>
      <bottom style="thick">
        <color auto="1"/>
      </bottom>
      <diagonal/>
    </border>
    <border>
      <left/>
      <right style="thick">
        <color theme="1"/>
      </right>
      <top style="thick">
        <color theme="1"/>
      </top>
      <bottom style="thick">
        <color auto="1"/>
      </bottom>
      <diagonal/>
    </border>
    <border>
      <left style="thick">
        <color auto="1"/>
      </left>
      <right style="double">
        <color theme="1"/>
      </right>
      <top style="thick">
        <color auto="1"/>
      </top>
      <bottom style="thick">
        <color auto="1"/>
      </bottom>
      <diagonal/>
    </border>
    <border>
      <left/>
      <right style="dashed">
        <color theme="1"/>
      </right>
      <top style="thick">
        <color auto="1"/>
      </top>
      <bottom style="thick">
        <color auto="1"/>
      </bottom>
      <diagonal/>
    </border>
    <border>
      <left/>
      <right style="dashed">
        <color auto="1"/>
      </right>
      <top style="thick">
        <color auto="1"/>
      </top>
      <bottom style="thick">
        <color auto="1"/>
      </bottom>
      <diagonal/>
    </border>
    <border>
      <left/>
      <right style="thick">
        <color theme="1"/>
      </right>
      <top style="thick">
        <color auto="1"/>
      </top>
      <bottom style="thick">
        <color auto="1"/>
      </bottom>
      <diagonal/>
    </border>
    <border>
      <left style="thick">
        <color theme="1"/>
      </left>
      <right style="double">
        <color theme="1"/>
      </right>
      <top style="hair">
        <color theme="1"/>
      </top>
      <bottom style="thick">
        <color auto="1"/>
      </bottom>
      <diagonal/>
    </border>
    <border>
      <left/>
      <right style="dashed">
        <color theme="1"/>
      </right>
      <top style="hair">
        <color theme="1"/>
      </top>
      <bottom style="thick">
        <color auto="1"/>
      </bottom>
      <diagonal/>
    </border>
    <border>
      <left/>
      <right style="dashed">
        <color auto="1"/>
      </right>
      <top style="hair">
        <color theme="1"/>
      </top>
      <bottom style="thick">
        <color auto="1"/>
      </bottom>
      <diagonal/>
    </border>
    <border>
      <left/>
      <right style="thick">
        <color theme="1"/>
      </right>
      <top style="hair">
        <color theme="1"/>
      </top>
      <bottom style="thick">
        <color auto="1"/>
      </bottom>
      <diagonal/>
    </border>
    <border>
      <left style="thick">
        <color auto="1"/>
      </left>
      <right style="double">
        <color theme="1"/>
      </right>
      <top style="hair">
        <color auto="1"/>
      </top>
      <bottom style="thick">
        <color auto="1"/>
      </bottom>
      <diagonal/>
    </border>
    <border>
      <left/>
      <right style="dashed">
        <color theme="1"/>
      </right>
      <top style="hair">
        <color auto="1"/>
      </top>
      <bottom style="thick">
        <color auto="1"/>
      </bottom>
      <diagonal/>
    </border>
    <border>
      <left/>
      <right style="dashed">
        <color auto="1"/>
      </right>
      <top style="hair">
        <color auto="1"/>
      </top>
      <bottom style="thick">
        <color auto="1"/>
      </bottom>
      <diagonal/>
    </border>
    <border>
      <left/>
      <right style="thick">
        <color theme="1"/>
      </right>
      <top style="hair">
        <color auto="1"/>
      </top>
      <bottom style="thick">
        <color auto="1"/>
      </bottom>
      <diagonal/>
    </border>
    <border>
      <left/>
      <right style="thick">
        <color auto="1"/>
      </right>
      <top style="hair">
        <color auto="1"/>
      </top>
      <bottom style="thick">
        <color auto="1"/>
      </bottom>
      <diagonal/>
    </border>
    <border>
      <left style="thick">
        <color theme="1"/>
      </left>
      <right style="double">
        <color theme="1"/>
      </right>
      <top style="hair">
        <color auto="1"/>
      </top>
      <bottom style="thick">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1"/>
      </left>
      <right style="thick">
        <color theme="1"/>
      </right>
      <top style="double">
        <color theme="1"/>
      </top>
      <bottom/>
      <diagonal/>
    </border>
    <border>
      <left style="thick">
        <color theme="1"/>
      </left>
      <right style="thick">
        <color theme="1"/>
      </right>
      <top/>
      <bottom/>
      <diagonal/>
    </border>
    <border>
      <left style="thick">
        <color auto="1"/>
      </left>
      <right style="thick">
        <color theme="1"/>
      </right>
      <top/>
      <bottom style="thick">
        <color auto="1"/>
      </bottom>
      <diagonal/>
    </border>
  </borders>
  <cellStyleXfs count="13">
    <xf numFmtId="0" fontId="0" fillId="0" borderId="0"/>
    <xf numFmtId="0" fontId="7" fillId="0" borderId="0">
      <alignment vertical="center"/>
    </xf>
    <xf numFmtId="0" fontId="13" fillId="0" borderId="0"/>
    <xf numFmtId="0" fontId="6" fillId="0" borderId="0"/>
    <xf numFmtId="0" fontId="5" fillId="5" borderId="0" applyNumberFormat="0" applyBorder="0" applyAlignment="0" applyProtection="0"/>
    <xf numFmtId="0" fontId="5" fillId="0" borderId="0"/>
    <xf numFmtId="0" fontId="5" fillId="0" borderId="0"/>
    <xf numFmtId="44" fontId="22" fillId="0" borderId="0" applyFont="0" applyFill="0" applyBorder="0" applyAlignment="0" applyProtection="0"/>
    <xf numFmtId="0" fontId="1" fillId="0" borderId="0"/>
    <xf numFmtId="0" fontId="1" fillId="5" borderId="0" applyNumberFormat="0" applyBorder="0" applyAlignment="0" applyProtection="0"/>
    <xf numFmtId="0" fontId="1" fillId="0" borderId="0"/>
    <xf numFmtId="0" fontId="1" fillId="0" borderId="0"/>
    <xf numFmtId="44" fontId="22" fillId="0" borderId="0" applyFont="0" applyFill="0" applyBorder="0" applyAlignment="0" applyProtection="0"/>
  </cellStyleXfs>
  <cellXfs count="437">
    <xf numFmtId="0" fontId="0" fillId="0" borderId="0" xfId="0"/>
    <xf numFmtId="0" fontId="14" fillId="0" borderId="0" xfId="2" applyFont="1"/>
    <xf numFmtId="168" fontId="15" fillId="0" borderId="11" xfId="2" quotePrefix="1" applyNumberFormat="1" applyFont="1" applyFill="1" applyBorder="1" applyAlignment="1">
      <alignment horizontal="center" vertical="center"/>
    </xf>
    <xf numFmtId="0" fontId="6" fillId="0" borderId="0" xfId="3"/>
    <xf numFmtId="0" fontId="16" fillId="0" borderId="12" xfId="2" applyFont="1" applyBorder="1"/>
    <xf numFmtId="169" fontId="16" fillId="0" borderId="12" xfId="2" quotePrefix="1" applyNumberFormat="1" applyFont="1" applyFill="1" applyBorder="1" applyAlignment="1" applyProtection="1">
      <alignment horizontal="right" vertical="center"/>
    </xf>
    <xf numFmtId="169" fontId="16" fillId="0" borderId="12" xfId="2" applyNumberFormat="1" applyFont="1" applyFill="1" applyBorder="1" applyAlignment="1" applyProtection="1">
      <alignment horizontal="right" vertical="center"/>
    </xf>
    <xf numFmtId="16" fontId="6" fillId="0" borderId="12" xfId="3" applyNumberFormat="1" applyBorder="1"/>
    <xf numFmtId="0" fontId="6" fillId="0" borderId="12" xfId="3" applyBorder="1"/>
    <xf numFmtId="0" fontId="7" fillId="0" borderId="0" xfId="1" applyAlignment="1" applyProtection="1">
      <alignment horizontal="center" vertical="center"/>
      <protection hidden="1"/>
    </xf>
    <xf numFmtId="0" fontId="7" fillId="0" borderId="0" xfId="1" applyAlignment="1" applyProtection="1">
      <alignment horizontal="right"/>
      <protection hidden="1"/>
    </xf>
    <xf numFmtId="0" fontId="9" fillId="0" borderId="7" xfId="1" applyFont="1" applyBorder="1" applyAlignment="1" applyProtection="1">
      <alignment horizontal="center" vertical="center"/>
      <protection hidden="1"/>
    </xf>
    <xf numFmtId="167" fontId="9" fillId="0" borderId="7" xfId="1" applyNumberFormat="1" applyFont="1" applyBorder="1" applyAlignment="1" applyProtection="1">
      <alignment horizontal="center" vertical="center"/>
      <protection hidden="1"/>
    </xf>
    <xf numFmtId="0" fontId="8" fillId="0" borderId="14" xfId="1" applyFont="1" applyBorder="1" applyAlignment="1" applyProtection="1">
      <alignment horizontal="right"/>
      <protection hidden="1"/>
    </xf>
    <xf numFmtId="20" fontId="8" fillId="2" borderId="15" xfId="1" applyNumberFormat="1" applyFont="1" applyFill="1" applyBorder="1" applyAlignment="1" applyProtection="1">
      <alignment horizontal="center" vertical="center"/>
      <protection locked="0"/>
    </xf>
    <xf numFmtId="0" fontId="8" fillId="0" borderId="0" xfId="1" applyFont="1" applyBorder="1" applyAlignment="1" applyProtection="1">
      <alignment horizontal="right"/>
      <protection hidden="1"/>
    </xf>
    <xf numFmtId="20" fontId="8" fillId="2" borderId="16" xfId="1" applyNumberFormat="1" applyFont="1" applyFill="1" applyBorder="1" applyAlignment="1" applyProtection="1">
      <alignment horizontal="center" vertical="center"/>
      <protection locked="0"/>
    </xf>
    <xf numFmtId="167" fontId="8" fillId="2" borderId="16" xfId="1" applyNumberFormat="1" applyFont="1" applyFill="1" applyBorder="1" applyAlignment="1" applyProtection="1">
      <alignment horizontal="center" vertical="center"/>
      <protection locked="0"/>
    </xf>
    <xf numFmtId="0" fontId="8" fillId="0" borderId="13" xfId="1" applyFont="1" applyBorder="1" applyAlignment="1" applyProtection="1">
      <alignment horizontal="right"/>
      <protection hidden="1"/>
    </xf>
    <xf numFmtId="167" fontId="8" fillId="2" borderId="17" xfId="1" applyNumberFormat="1" applyFont="1" applyFill="1" applyBorder="1" applyAlignment="1" applyProtection="1">
      <alignment horizontal="center" vertical="center"/>
      <protection locked="0"/>
    </xf>
    <xf numFmtId="0" fontId="7" fillId="3" borderId="0" xfId="1" applyFill="1" applyAlignment="1" applyProtection="1">
      <alignment horizontal="center" vertical="center"/>
      <protection hidden="1"/>
    </xf>
    <xf numFmtId="0" fontId="18" fillId="6" borderId="33" xfId="4" applyFont="1" applyFill="1" applyBorder="1" applyAlignment="1" applyProtection="1">
      <alignment horizontal="center" vertical="center"/>
      <protection hidden="1"/>
    </xf>
    <xf numFmtId="0" fontId="5" fillId="5" borderId="8" xfId="4" applyBorder="1" applyAlignment="1" applyProtection="1">
      <alignment horizontal="centerContinuous" vertical="center" wrapText="1"/>
      <protection hidden="1"/>
    </xf>
    <xf numFmtId="0" fontId="5" fillId="5" borderId="10" xfId="4" applyBorder="1" applyAlignment="1" applyProtection="1">
      <alignment horizontal="centerContinuous" vertical="center" wrapText="1"/>
      <protection hidden="1"/>
    </xf>
    <xf numFmtId="167" fontId="5" fillId="5" borderId="10" xfId="4" applyNumberFormat="1" applyBorder="1" applyAlignment="1" applyProtection="1">
      <alignment horizontal="center" vertical="center" wrapText="1"/>
      <protection hidden="1"/>
    </xf>
    <xf numFmtId="0" fontId="7" fillId="7" borderId="0" xfId="1" applyFill="1" applyAlignment="1" applyProtection="1">
      <alignment horizontal="center" vertical="center"/>
      <protection hidden="1"/>
    </xf>
    <xf numFmtId="0" fontId="9" fillId="7" borderId="0" xfId="1" applyFont="1" applyFill="1" applyBorder="1" applyAlignment="1" applyProtection="1">
      <alignment horizontal="center" vertical="center"/>
      <protection hidden="1"/>
    </xf>
    <xf numFmtId="0" fontId="10" fillId="7" borderId="0" xfId="1" applyFont="1" applyFill="1" applyAlignment="1" applyProtection="1">
      <alignment horizontal="center" vertical="center"/>
      <protection hidden="1"/>
    </xf>
    <xf numFmtId="0" fontId="9" fillId="7" borderId="0" xfId="1" applyFont="1" applyFill="1" applyAlignment="1" applyProtection="1">
      <alignment horizontal="center" vertical="center"/>
      <protection hidden="1"/>
    </xf>
    <xf numFmtId="166" fontId="5" fillId="8" borderId="25" xfId="4" applyNumberFormat="1" applyFill="1" applyBorder="1" applyAlignment="1" applyProtection="1">
      <alignment horizontal="center" vertical="center"/>
      <protection hidden="1"/>
    </xf>
    <xf numFmtId="166" fontId="5" fillId="8" borderId="3" xfId="4" applyNumberFormat="1" applyFill="1" applyBorder="1" applyAlignment="1" applyProtection="1">
      <alignment horizontal="center" vertical="center"/>
      <protection hidden="1"/>
    </xf>
    <xf numFmtId="166" fontId="5" fillId="8" borderId="5" xfId="4" applyNumberFormat="1" applyFill="1" applyBorder="1" applyAlignment="1" applyProtection="1">
      <alignment horizontal="center" vertical="center"/>
      <protection hidden="1"/>
    </xf>
    <xf numFmtId="166" fontId="5" fillId="8" borderId="32" xfId="4" applyNumberFormat="1" applyFill="1" applyBorder="1" applyAlignment="1" applyProtection="1">
      <alignment horizontal="center" vertical="center"/>
      <protection hidden="1"/>
    </xf>
    <xf numFmtId="166" fontId="5" fillId="8" borderId="18" xfId="4" applyNumberFormat="1" applyFill="1" applyBorder="1" applyAlignment="1" applyProtection="1">
      <alignment horizontal="center" vertical="center"/>
      <protection hidden="1"/>
    </xf>
    <xf numFmtId="0" fontId="19" fillId="8" borderId="0" xfId="4" applyFont="1" applyFill="1" applyAlignment="1" applyProtection="1">
      <alignment horizontal="center" vertical="center"/>
      <protection hidden="1"/>
    </xf>
    <xf numFmtId="49" fontId="20" fillId="8" borderId="35" xfId="4" applyNumberFormat="1" applyFont="1" applyFill="1" applyBorder="1" applyAlignment="1" applyProtection="1">
      <alignment horizontal="center" vertical="center"/>
      <protection hidden="1"/>
    </xf>
    <xf numFmtId="0" fontId="18" fillId="9" borderId="33" xfId="4" applyFont="1" applyFill="1" applyBorder="1" applyAlignment="1" applyProtection="1">
      <alignment horizontal="center" vertical="center"/>
      <protection hidden="1"/>
    </xf>
    <xf numFmtId="49" fontId="20" fillId="8" borderId="33" xfId="4" applyNumberFormat="1" applyFont="1" applyFill="1" applyBorder="1" applyAlignment="1" applyProtection="1">
      <alignment horizontal="center" vertical="center"/>
      <protection hidden="1"/>
    </xf>
    <xf numFmtId="0" fontId="20" fillId="8" borderId="33" xfId="4" applyFont="1" applyFill="1" applyBorder="1" applyAlignment="1" applyProtection="1">
      <alignment horizontal="center" vertical="center"/>
      <protection hidden="1"/>
    </xf>
    <xf numFmtId="0" fontId="5" fillId="8" borderId="34" xfId="4" applyNumberFormat="1" applyFill="1" applyBorder="1" applyAlignment="1" applyProtection="1">
      <alignment horizontal="center" vertical="center"/>
      <protection locked="0"/>
    </xf>
    <xf numFmtId="165" fontId="5" fillId="8" borderId="25" xfId="4" applyNumberFormat="1" applyFill="1" applyBorder="1" applyAlignment="1" applyProtection="1">
      <alignment horizontal="center" vertical="center"/>
      <protection locked="0"/>
    </xf>
    <xf numFmtId="165" fontId="5" fillId="8" borderId="3" xfId="4" applyNumberFormat="1" applyFill="1" applyBorder="1" applyAlignment="1" applyProtection="1">
      <alignment horizontal="center" vertical="center"/>
      <protection locked="0"/>
    </xf>
    <xf numFmtId="165" fontId="5" fillId="8" borderId="19" xfId="4" applyNumberFormat="1" applyFill="1" applyBorder="1" applyAlignment="1" applyProtection="1">
      <alignment horizontal="center" vertical="center"/>
      <protection locked="0"/>
    </xf>
    <xf numFmtId="0" fontId="5" fillId="8" borderId="29" xfId="4" applyNumberFormat="1" applyFill="1" applyBorder="1" applyAlignment="1" applyProtection="1">
      <alignment horizontal="center" vertical="center"/>
      <protection locked="0"/>
    </xf>
    <xf numFmtId="0" fontId="5" fillId="8" borderId="30" xfId="4" applyNumberFormat="1" applyFill="1" applyBorder="1" applyAlignment="1" applyProtection="1">
      <alignment horizontal="center" vertical="center"/>
      <protection locked="0"/>
    </xf>
    <xf numFmtId="165" fontId="5" fillId="8" borderId="26" xfId="4" applyNumberFormat="1" applyFill="1" applyBorder="1" applyAlignment="1" applyProtection="1">
      <alignment horizontal="center" vertical="center"/>
      <protection locked="0"/>
    </xf>
    <xf numFmtId="165" fontId="5" fillId="8" borderId="5" xfId="4" applyNumberFormat="1" applyFill="1" applyBorder="1" applyAlignment="1" applyProtection="1">
      <alignment horizontal="center" vertical="center"/>
      <protection locked="0"/>
    </xf>
    <xf numFmtId="165" fontId="5" fillId="8" borderId="20" xfId="4" applyNumberFormat="1" applyFill="1" applyBorder="1" applyAlignment="1" applyProtection="1">
      <alignment horizontal="center" vertical="center"/>
      <protection locked="0"/>
    </xf>
    <xf numFmtId="0" fontId="5" fillId="8" borderId="31" xfId="4" applyNumberFormat="1" applyFill="1" applyBorder="1" applyAlignment="1" applyProtection="1">
      <alignment horizontal="center" vertical="center"/>
      <protection locked="0"/>
    </xf>
    <xf numFmtId="165" fontId="5" fillId="8" borderId="28" xfId="4" applyNumberFormat="1" applyFill="1" applyBorder="1" applyAlignment="1" applyProtection="1">
      <alignment horizontal="center" vertical="center"/>
      <protection locked="0"/>
    </xf>
    <xf numFmtId="165" fontId="5" fillId="8" borderId="23" xfId="4" applyNumberFormat="1" applyFill="1" applyBorder="1" applyAlignment="1" applyProtection="1">
      <alignment horizontal="center" vertical="center"/>
      <protection locked="0"/>
    </xf>
    <xf numFmtId="165" fontId="5" fillId="8" borderId="42" xfId="4" applyNumberFormat="1" applyFill="1" applyBorder="1" applyAlignment="1" applyProtection="1">
      <alignment horizontal="center" vertical="center"/>
      <protection locked="0"/>
    </xf>
    <xf numFmtId="164" fontId="5" fillId="8" borderId="2" xfId="4" applyNumberFormat="1" applyFill="1" applyBorder="1" applyAlignment="1" applyProtection="1">
      <alignment horizontal="center" vertical="center"/>
      <protection hidden="1"/>
    </xf>
    <xf numFmtId="164" fontId="5" fillId="8" borderId="4" xfId="4" applyNumberFormat="1" applyFill="1" applyBorder="1" applyAlignment="1" applyProtection="1">
      <alignment horizontal="center" vertical="center"/>
      <protection hidden="1"/>
    </xf>
    <xf numFmtId="164" fontId="5" fillId="8" borderId="41" xfId="4" applyNumberFormat="1" applyFill="1" applyBorder="1" applyAlignment="1" applyProtection="1">
      <alignment horizontal="center" vertical="center"/>
      <protection hidden="1"/>
    </xf>
    <xf numFmtId="165" fontId="5" fillId="8" borderId="40" xfId="4" applyNumberFormat="1" applyFill="1" applyBorder="1" applyAlignment="1" applyProtection="1">
      <alignment horizontal="center" vertical="center"/>
      <protection locked="0"/>
    </xf>
    <xf numFmtId="165" fontId="5" fillId="8" borderId="21" xfId="4" applyNumberFormat="1" applyFill="1" applyBorder="1" applyAlignment="1" applyProtection="1">
      <alignment horizontal="center" vertical="center"/>
      <protection locked="0"/>
    </xf>
    <xf numFmtId="165" fontId="5" fillId="8" borderId="27" xfId="4" applyNumberFormat="1" applyFill="1" applyBorder="1" applyAlignment="1" applyProtection="1">
      <alignment horizontal="center" vertical="center"/>
      <protection locked="0"/>
    </xf>
    <xf numFmtId="165" fontId="5" fillId="8" borderId="6" xfId="4" applyNumberFormat="1" applyFill="1" applyBorder="1" applyAlignment="1" applyProtection="1">
      <alignment horizontal="center" vertical="center"/>
      <protection locked="0"/>
    </xf>
    <xf numFmtId="165" fontId="5" fillId="8" borderId="22" xfId="4" applyNumberFormat="1" applyFill="1" applyBorder="1" applyAlignment="1" applyProtection="1">
      <alignment horizontal="center" vertical="center"/>
      <protection locked="0"/>
    </xf>
    <xf numFmtId="165" fontId="5" fillId="8" borderId="24" xfId="4" applyNumberFormat="1" applyFill="1" applyBorder="1" applyAlignment="1" applyProtection="1">
      <alignment horizontal="center" vertical="center"/>
      <protection locked="0"/>
    </xf>
    <xf numFmtId="0" fontId="5" fillId="8" borderId="44" xfId="4" applyNumberFormat="1" applyFill="1" applyBorder="1" applyAlignment="1" applyProtection="1">
      <alignment horizontal="center" vertical="center"/>
      <protection locked="0"/>
    </xf>
    <xf numFmtId="165" fontId="5" fillId="8" borderId="32" xfId="4" applyNumberFormat="1" applyFill="1" applyBorder="1" applyAlignment="1" applyProtection="1">
      <alignment horizontal="center" vertical="center"/>
      <protection locked="0"/>
    </xf>
    <xf numFmtId="165" fontId="5" fillId="8" borderId="18" xfId="4" applyNumberFormat="1" applyFill="1" applyBorder="1" applyAlignment="1" applyProtection="1">
      <alignment horizontal="center" vertical="center"/>
      <protection locked="0"/>
    </xf>
    <xf numFmtId="165" fontId="5" fillId="8" borderId="45" xfId="4" applyNumberFormat="1" applyFill="1" applyBorder="1" applyAlignment="1" applyProtection="1">
      <alignment horizontal="center" vertical="center"/>
      <protection locked="0"/>
    </xf>
    <xf numFmtId="164" fontId="5" fillId="8" borderId="52" xfId="4" applyNumberFormat="1" applyFill="1" applyBorder="1" applyAlignment="1" applyProtection="1">
      <alignment horizontal="center" vertical="center"/>
      <protection hidden="1"/>
    </xf>
    <xf numFmtId="0" fontId="5" fillId="4" borderId="0" xfId="4" applyFill="1" applyAlignment="1" applyProtection="1">
      <alignment horizontal="center" vertical="center"/>
      <protection hidden="1"/>
    </xf>
    <xf numFmtId="0" fontId="7" fillId="4" borderId="0" xfId="1" applyFill="1" applyAlignment="1" applyProtection="1">
      <alignment horizontal="center" vertical="center"/>
      <protection hidden="1"/>
    </xf>
    <xf numFmtId="14" fontId="5" fillId="4" borderId="1" xfId="4" applyNumberFormat="1" applyFill="1" applyBorder="1" applyAlignment="1" applyProtection="1">
      <alignment horizontal="center" vertical="center"/>
      <protection locked="0"/>
    </xf>
    <xf numFmtId="0" fontId="17" fillId="4" borderId="48" xfId="4" applyFont="1" applyFill="1" applyBorder="1" applyAlignment="1" applyProtection="1">
      <alignment horizontal="center" vertical="center" wrapText="1"/>
      <protection hidden="1"/>
    </xf>
    <xf numFmtId="0" fontId="17" fillId="4" borderId="50" xfId="4" applyFont="1" applyFill="1" applyBorder="1" applyAlignment="1" applyProtection="1">
      <alignment horizontal="center" vertical="center" wrapText="1"/>
      <protection hidden="1"/>
    </xf>
    <xf numFmtId="0" fontId="17" fillId="4" borderId="49" xfId="4" applyFont="1" applyFill="1" applyBorder="1" applyAlignment="1" applyProtection="1">
      <alignment horizontal="center" vertical="center" wrapText="1"/>
      <protection hidden="1"/>
    </xf>
    <xf numFmtId="0" fontId="17" fillId="4" borderId="37" xfId="4" applyFont="1" applyFill="1" applyBorder="1" applyAlignment="1" applyProtection="1">
      <alignment horizontal="center" vertical="center" wrapText="1"/>
      <protection hidden="1"/>
    </xf>
    <xf numFmtId="0" fontId="17" fillId="4" borderId="51" xfId="4" applyFont="1" applyFill="1" applyBorder="1" applyAlignment="1" applyProtection="1">
      <alignment horizontal="center" vertical="center" wrapText="1"/>
      <protection hidden="1"/>
    </xf>
    <xf numFmtId="0" fontId="17" fillId="4" borderId="39" xfId="4" applyFont="1" applyFill="1" applyBorder="1" applyAlignment="1" applyProtection="1">
      <alignment horizontal="center" vertical="center" wrapText="1"/>
      <protection hidden="1"/>
    </xf>
    <xf numFmtId="166" fontId="5" fillId="8" borderId="53" xfId="4" applyNumberFormat="1" applyFill="1" applyBorder="1" applyAlignment="1" applyProtection="1">
      <alignment horizontal="center" vertical="center"/>
      <protection hidden="1"/>
    </xf>
    <xf numFmtId="166" fontId="5" fillId="8" borderId="54" xfId="4" applyNumberFormat="1" applyFill="1" applyBorder="1" applyAlignment="1" applyProtection="1">
      <alignment horizontal="center" vertical="center"/>
      <protection hidden="1"/>
    </xf>
    <xf numFmtId="167" fontId="5" fillId="5" borderId="43" xfId="4" applyNumberFormat="1" applyBorder="1" applyAlignment="1" applyProtection="1">
      <alignment horizontal="center" vertical="center" wrapText="1"/>
      <protection hidden="1"/>
    </xf>
    <xf numFmtId="167" fontId="5" fillId="5" borderId="55" xfId="4" applyNumberFormat="1" applyBorder="1" applyAlignment="1" applyProtection="1">
      <alignment horizontal="center" vertical="center" wrapText="1"/>
      <protection hidden="1"/>
    </xf>
    <xf numFmtId="0" fontId="7" fillId="0" borderId="0" xfId="1" applyBorder="1" applyAlignment="1" applyProtection="1">
      <alignment horizontal="center" vertical="center"/>
      <protection hidden="1"/>
    </xf>
    <xf numFmtId="166" fontId="5" fillId="8" borderId="56" xfId="4" applyNumberFormat="1" applyFill="1" applyBorder="1" applyAlignment="1" applyProtection="1">
      <alignment horizontal="center" vertical="center"/>
      <protection hidden="1"/>
    </xf>
    <xf numFmtId="166" fontId="5" fillId="8" borderId="19" xfId="4" applyNumberFormat="1" applyFill="1" applyBorder="1" applyAlignment="1" applyProtection="1">
      <alignment horizontal="center" vertical="center"/>
      <protection hidden="1"/>
    </xf>
    <xf numFmtId="166" fontId="5" fillId="8" borderId="57" xfId="4" applyNumberFormat="1" applyFill="1" applyBorder="1" applyAlignment="1" applyProtection="1">
      <alignment horizontal="center" vertical="center"/>
      <protection hidden="1"/>
    </xf>
    <xf numFmtId="166" fontId="5" fillId="8" borderId="58" xfId="4" applyNumberFormat="1" applyFill="1" applyBorder="1" applyAlignment="1" applyProtection="1">
      <alignment horizontal="center" vertical="center"/>
      <protection hidden="1"/>
    </xf>
    <xf numFmtId="166" fontId="5" fillId="8" borderId="59" xfId="4" applyNumberFormat="1" applyFill="1" applyBorder="1" applyAlignment="1" applyProtection="1">
      <alignment horizontal="center" vertical="center"/>
      <protection hidden="1"/>
    </xf>
    <xf numFmtId="0" fontId="17" fillId="4" borderId="36" xfId="4" applyFont="1" applyFill="1" applyBorder="1" applyAlignment="1" applyProtection="1">
      <alignment horizontal="center" vertical="center" wrapText="1"/>
      <protection hidden="1"/>
    </xf>
    <xf numFmtId="166" fontId="5" fillId="8" borderId="60" xfId="4" applyNumberFormat="1" applyFill="1" applyBorder="1" applyAlignment="1" applyProtection="1">
      <alignment horizontal="center" vertical="center"/>
      <protection hidden="1"/>
    </xf>
    <xf numFmtId="166" fontId="5" fillId="8" borderId="61" xfId="4" applyNumberFormat="1" applyFill="1" applyBorder="1" applyAlignment="1" applyProtection="1">
      <alignment horizontal="center" vertical="center"/>
      <protection hidden="1"/>
    </xf>
    <xf numFmtId="166" fontId="5" fillId="8" borderId="62" xfId="4" applyNumberFormat="1" applyFill="1" applyBorder="1" applyAlignment="1" applyProtection="1">
      <alignment horizontal="center" vertical="center"/>
      <protection hidden="1"/>
    </xf>
    <xf numFmtId="166" fontId="5" fillId="8" borderId="63" xfId="4" applyNumberFormat="1" applyFill="1" applyBorder="1" applyAlignment="1" applyProtection="1">
      <alignment horizontal="center" vertical="center"/>
      <protection hidden="1"/>
    </xf>
    <xf numFmtId="166" fontId="5" fillId="8" borderId="64" xfId="4" applyNumberFormat="1" applyFill="1" applyBorder="1" applyAlignment="1" applyProtection="1">
      <alignment horizontal="center" vertical="center"/>
      <protection hidden="1"/>
    </xf>
    <xf numFmtId="166" fontId="5" fillId="8" borderId="65" xfId="4" applyNumberFormat="1" applyFill="1" applyBorder="1" applyAlignment="1" applyProtection="1">
      <alignment horizontal="center" vertical="center"/>
      <protection hidden="1"/>
    </xf>
    <xf numFmtId="166" fontId="5" fillId="8" borderId="66" xfId="4" applyNumberFormat="1" applyFill="1" applyBorder="1" applyAlignment="1" applyProtection="1">
      <alignment horizontal="center" vertical="center"/>
      <protection hidden="1"/>
    </xf>
    <xf numFmtId="0" fontId="17" fillId="4" borderId="67" xfId="4" applyFont="1" applyFill="1" applyBorder="1" applyAlignment="1" applyProtection="1">
      <alignment horizontal="center" vertical="center" wrapText="1"/>
      <protection hidden="1"/>
    </xf>
    <xf numFmtId="166" fontId="5" fillId="8" borderId="68" xfId="4" applyNumberFormat="1" applyFill="1" applyBorder="1" applyAlignment="1" applyProtection="1">
      <alignment horizontal="center" vertical="center"/>
      <protection hidden="1"/>
    </xf>
    <xf numFmtId="166" fontId="5" fillId="8" borderId="69" xfId="4" applyNumberFormat="1" applyFill="1" applyBorder="1" applyAlignment="1" applyProtection="1">
      <alignment horizontal="center" vertical="center"/>
      <protection hidden="1"/>
    </xf>
    <xf numFmtId="166" fontId="5" fillId="8" borderId="70" xfId="4" applyNumberFormat="1" applyFill="1" applyBorder="1" applyAlignment="1" applyProtection="1">
      <alignment horizontal="center" vertical="center"/>
      <protection hidden="1"/>
    </xf>
    <xf numFmtId="0" fontId="17" fillId="4" borderId="71" xfId="4" applyFont="1" applyFill="1" applyBorder="1" applyAlignment="1" applyProtection="1">
      <alignment horizontal="center" vertical="center" wrapText="1"/>
      <protection hidden="1"/>
    </xf>
    <xf numFmtId="166" fontId="5" fillId="8" borderId="72" xfId="4" applyNumberFormat="1" applyFill="1" applyBorder="1" applyAlignment="1" applyProtection="1">
      <alignment horizontal="center" vertical="center"/>
      <protection hidden="1"/>
    </xf>
    <xf numFmtId="0" fontId="17" fillId="4" borderId="38" xfId="4" applyFont="1" applyFill="1" applyBorder="1" applyAlignment="1" applyProtection="1">
      <alignment horizontal="center" vertical="center" wrapText="1"/>
      <protection hidden="1"/>
    </xf>
    <xf numFmtId="0" fontId="17" fillId="4" borderId="73" xfId="4" applyFont="1" applyFill="1" applyBorder="1" applyAlignment="1" applyProtection="1">
      <alignment horizontal="center" vertical="center" wrapText="1"/>
      <protection hidden="1"/>
    </xf>
    <xf numFmtId="166" fontId="5" fillId="8" borderId="74" xfId="4" applyNumberFormat="1" applyFill="1" applyBorder="1" applyAlignment="1" applyProtection="1">
      <alignment horizontal="center" vertical="center"/>
      <protection hidden="1"/>
    </xf>
    <xf numFmtId="166" fontId="5" fillId="8" borderId="75" xfId="4" applyNumberFormat="1" applyFill="1" applyBorder="1" applyAlignment="1" applyProtection="1">
      <alignment horizontal="center" vertical="center"/>
      <protection hidden="1"/>
    </xf>
    <xf numFmtId="166" fontId="5" fillId="8" borderId="76" xfId="4" applyNumberFormat="1" applyFill="1" applyBorder="1" applyAlignment="1" applyProtection="1">
      <alignment horizontal="center" vertical="center"/>
      <protection hidden="1"/>
    </xf>
    <xf numFmtId="166" fontId="5" fillId="8" borderId="77" xfId="4" applyNumberFormat="1" applyFill="1" applyBorder="1" applyAlignment="1" applyProtection="1">
      <alignment horizontal="center" vertical="center"/>
      <protection hidden="1"/>
    </xf>
    <xf numFmtId="166" fontId="5" fillId="8" borderId="78" xfId="4" applyNumberFormat="1" applyFill="1" applyBorder="1" applyAlignment="1" applyProtection="1">
      <alignment horizontal="center" vertical="center"/>
      <protection hidden="1"/>
    </xf>
    <xf numFmtId="166" fontId="5" fillId="8" borderId="79" xfId="4" applyNumberFormat="1" applyFill="1" applyBorder="1" applyAlignment="1" applyProtection="1">
      <alignment horizontal="center" vertical="center"/>
      <protection hidden="1"/>
    </xf>
    <xf numFmtId="166" fontId="5" fillId="8" borderId="80" xfId="4" applyNumberFormat="1" applyFill="1" applyBorder="1" applyAlignment="1" applyProtection="1">
      <alignment horizontal="center" vertical="center"/>
      <protection hidden="1"/>
    </xf>
    <xf numFmtId="166" fontId="5" fillId="8" borderId="81" xfId="4" applyNumberFormat="1" applyFill="1" applyBorder="1" applyAlignment="1" applyProtection="1">
      <alignment horizontal="center" vertical="center"/>
      <protection hidden="1"/>
    </xf>
    <xf numFmtId="166" fontId="5" fillId="8" borderId="82" xfId="4" applyNumberFormat="1" applyFill="1" applyBorder="1" applyAlignment="1" applyProtection="1">
      <alignment horizontal="center" vertical="center"/>
      <protection hidden="1"/>
    </xf>
    <xf numFmtId="166" fontId="5" fillId="8" borderId="83" xfId="4" applyNumberFormat="1" applyFill="1" applyBorder="1" applyAlignment="1" applyProtection="1">
      <alignment horizontal="center" vertical="center"/>
      <protection hidden="1"/>
    </xf>
    <xf numFmtId="166" fontId="5" fillId="8" borderId="84" xfId="4" applyNumberFormat="1" applyFill="1" applyBorder="1" applyAlignment="1" applyProtection="1">
      <alignment horizontal="center" vertical="center"/>
      <protection hidden="1"/>
    </xf>
    <xf numFmtId="166" fontId="5" fillId="8" borderId="85" xfId="4" applyNumberFormat="1" applyFill="1" applyBorder="1" applyAlignment="1" applyProtection="1">
      <alignment horizontal="center" vertical="center"/>
      <protection hidden="1"/>
    </xf>
    <xf numFmtId="166" fontId="5" fillId="8" borderId="9" xfId="4" applyNumberFormat="1" applyFill="1" applyBorder="1" applyAlignment="1" applyProtection="1">
      <alignment horizontal="center" vertical="center"/>
      <protection hidden="1"/>
    </xf>
    <xf numFmtId="165" fontId="18" fillId="8" borderId="25" xfId="4" applyNumberFormat="1" applyFont="1" applyFill="1" applyBorder="1" applyAlignment="1" applyProtection="1">
      <alignment horizontal="center" vertical="center"/>
      <protection locked="0"/>
    </xf>
    <xf numFmtId="165" fontId="18" fillId="8" borderId="3" xfId="4" applyNumberFormat="1" applyFont="1" applyFill="1" applyBorder="1" applyAlignment="1" applyProtection="1">
      <alignment horizontal="center" vertical="center"/>
      <protection locked="0"/>
    </xf>
    <xf numFmtId="165" fontId="18" fillId="8" borderId="19" xfId="4" applyNumberFormat="1" applyFont="1" applyFill="1" applyBorder="1" applyAlignment="1" applyProtection="1">
      <alignment horizontal="center" vertical="center"/>
      <protection locked="0"/>
    </xf>
    <xf numFmtId="166" fontId="18" fillId="8" borderId="70" xfId="4" applyNumberFormat="1" applyFont="1" applyFill="1" applyBorder="1" applyAlignment="1" applyProtection="1">
      <alignment horizontal="center" vertical="center"/>
      <protection hidden="1"/>
    </xf>
    <xf numFmtId="166" fontId="18" fillId="8" borderId="64" xfId="4" applyNumberFormat="1" applyFont="1" applyFill="1" applyBorder="1" applyAlignment="1" applyProtection="1">
      <alignment horizontal="center" vertical="center"/>
      <protection hidden="1"/>
    </xf>
    <xf numFmtId="165" fontId="18" fillId="8" borderId="26" xfId="4" applyNumberFormat="1" applyFont="1" applyFill="1" applyBorder="1" applyAlignment="1" applyProtection="1">
      <alignment horizontal="center" vertical="center"/>
      <protection locked="0"/>
    </xf>
    <xf numFmtId="165" fontId="18" fillId="8" borderId="5" xfId="4" applyNumberFormat="1" applyFont="1" applyFill="1" applyBorder="1" applyAlignment="1" applyProtection="1">
      <alignment horizontal="center" vertical="center"/>
      <protection locked="0"/>
    </xf>
    <xf numFmtId="165" fontId="18" fillId="8" borderId="20" xfId="4" applyNumberFormat="1" applyFont="1" applyFill="1" applyBorder="1" applyAlignment="1" applyProtection="1">
      <alignment horizontal="center" vertical="center"/>
      <protection locked="0"/>
    </xf>
    <xf numFmtId="166" fontId="18" fillId="8" borderId="74" xfId="4" applyNumberFormat="1" applyFont="1" applyFill="1" applyBorder="1" applyAlignment="1" applyProtection="1">
      <alignment horizontal="center" vertical="center"/>
      <protection hidden="1"/>
    </xf>
    <xf numFmtId="166" fontId="18" fillId="8" borderId="68" xfId="4" applyNumberFormat="1" applyFont="1" applyFill="1" applyBorder="1" applyAlignment="1" applyProtection="1">
      <alignment horizontal="center" vertical="center"/>
      <protection hidden="1"/>
    </xf>
    <xf numFmtId="166" fontId="18" fillId="8" borderId="65" xfId="4" applyNumberFormat="1" applyFont="1" applyFill="1" applyBorder="1" applyAlignment="1" applyProtection="1">
      <alignment horizontal="center" vertical="center"/>
      <protection hidden="1"/>
    </xf>
    <xf numFmtId="166" fontId="18" fillId="8" borderId="72" xfId="4" applyNumberFormat="1" applyFont="1" applyFill="1" applyBorder="1" applyAlignment="1" applyProtection="1">
      <alignment horizontal="center" vertical="center"/>
      <protection hidden="1"/>
    </xf>
    <xf numFmtId="166" fontId="18" fillId="8" borderId="60" xfId="4" applyNumberFormat="1" applyFont="1" applyFill="1" applyBorder="1" applyAlignment="1" applyProtection="1">
      <alignment horizontal="center" vertical="center"/>
      <protection hidden="1"/>
    </xf>
    <xf numFmtId="166" fontId="18" fillId="8" borderId="25" xfId="4" applyNumberFormat="1" applyFont="1" applyFill="1" applyBorder="1" applyAlignment="1" applyProtection="1">
      <alignment horizontal="center" vertical="center"/>
      <protection hidden="1"/>
    </xf>
    <xf numFmtId="166" fontId="18" fillId="8" borderId="3" xfId="4" applyNumberFormat="1" applyFont="1" applyFill="1" applyBorder="1" applyAlignment="1" applyProtection="1">
      <alignment horizontal="center" vertical="center"/>
      <protection hidden="1"/>
    </xf>
    <xf numFmtId="166" fontId="18" fillId="8" borderId="56" xfId="4" applyNumberFormat="1" applyFont="1" applyFill="1" applyBorder="1" applyAlignment="1" applyProtection="1">
      <alignment horizontal="center" vertical="center"/>
      <protection hidden="1"/>
    </xf>
    <xf numFmtId="166" fontId="18" fillId="8" borderId="69" xfId="4" applyNumberFormat="1" applyFont="1" applyFill="1" applyBorder="1" applyAlignment="1" applyProtection="1">
      <alignment horizontal="center" vertical="center"/>
      <protection hidden="1"/>
    </xf>
    <xf numFmtId="166" fontId="18" fillId="8" borderId="66" xfId="4" applyNumberFormat="1" applyFont="1" applyFill="1" applyBorder="1" applyAlignment="1" applyProtection="1">
      <alignment horizontal="center" vertical="center"/>
      <protection hidden="1"/>
    </xf>
    <xf numFmtId="166" fontId="18" fillId="8" borderId="61" xfId="4" applyNumberFormat="1" applyFont="1" applyFill="1" applyBorder="1" applyAlignment="1" applyProtection="1">
      <alignment horizontal="center" vertical="center"/>
      <protection hidden="1"/>
    </xf>
    <xf numFmtId="166" fontId="18" fillId="8" borderId="19" xfId="4" applyNumberFormat="1" applyFont="1" applyFill="1" applyBorder="1" applyAlignment="1" applyProtection="1">
      <alignment horizontal="center" vertical="center"/>
      <protection hidden="1"/>
    </xf>
    <xf numFmtId="166" fontId="18" fillId="8" borderId="5" xfId="4" applyNumberFormat="1" applyFont="1" applyFill="1" applyBorder="1" applyAlignment="1" applyProtection="1">
      <alignment horizontal="center" vertical="center"/>
      <protection hidden="1"/>
    </xf>
    <xf numFmtId="166" fontId="18" fillId="8" borderId="75" xfId="4" applyNumberFormat="1" applyFont="1" applyFill="1" applyBorder="1" applyAlignment="1" applyProtection="1">
      <alignment horizontal="center" vertical="center"/>
      <protection hidden="1"/>
    </xf>
    <xf numFmtId="166" fontId="18" fillId="8" borderId="76" xfId="4" applyNumberFormat="1" applyFont="1" applyFill="1" applyBorder="1" applyAlignment="1" applyProtection="1">
      <alignment horizontal="center" vertical="center"/>
      <protection hidden="1"/>
    </xf>
    <xf numFmtId="166" fontId="18" fillId="8" borderId="77" xfId="4" applyNumberFormat="1" applyFont="1" applyFill="1" applyBorder="1" applyAlignment="1" applyProtection="1">
      <alignment horizontal="center" vertical="center"/>
      <protection hidden="1"/>
    </xf>
    <xf numFmtId="166" fontId="18" fillId="8" borderId="62" xfId="4" applyNumberFormat="1" applyFont="1" applyFill="1" applyBorder="1" applyAlignment="1" applyProtection="1">
      <alignment horizontal="center" vertical="center"/>
      <protection hidden="1"/>
    </xf>
    <xf numFmtId="166" fontId="18" fillId="8" borderId="32" xfId="4" applyNumberFormat="1" applyFont="1" applyFill="1" applyBorder="1" applyAlignment="1" applyProtection="1">
      <alignment horizontal="center" vertical="center"/>
      <protection hidden="1"/>
    </xf>
    <xf numFmtId="166" fontId="18" fillId="8" borderId="18" xfId="4" applyNumberFormat="1" applyFont="1" applyFill="1" applyBorder="1" applyAlignment="1" applyProtection="1">
      <alignment horizontal="center" vertical="center"/>
      <protection hidden="1"/>
    </xf>
    <xf numFmtId="166" fontId="18" fillId="8" borderId="57" xfId="4" applyNumberFormat="1" applyFont="1" applyFill="1" applyBorder="1" applyAlignment="1" applyProtection="1">
      <alignment horizontal="center" vertical="center"/>
      <protection hidden="1"/>
    </xf>
    <xf numFmtId="165" fontId="18" fillId="8" borderId="28" xfId="4" applyNumberFormat="1" applyFont="1" applyFill="1" applyBorder="1" applyAlignment="1" applyProtection="1">
      <alignment horizontal="center" vertical="center"/>
      <protection locked="0"/>
    </xf>
    <xf numFmtId="165" fontId="18" fillId="8" borderId="23" xfId="4" applyNumberFormat="1" applyFont="1" applyFill="1" applyBorder="1" applyAlignment="1" applyProtection="1">
      <alignment horizontal="center" vertical="center"/>
      <protection locked="0"/>
    </xf>
    <xf numFmtId="165" fontId="18" fillId="8" borderId="42" xfId="4" applyNumberFormat="1" applyFont="1" applyFill="1" applyBorder="1" applyAlignment="1" applyProtection="1">
      <alignment horizontal="center" vertical="center"/>
      <protection locked="0"/>
    </xf>
    <xf numFmtId="166" fontId="18" fillId="8" borderId="78" xfId="4" applyNumberFormat="1" applyFont="1" applyFill="1" applyBorder="1" applyAlignment="1" applyProtection="1">
      <alignment horizontal="center" vertical="center"/>
      <protection hidden="1"/>
    </xf>
    <xf numFmtId="166" fontId="18" fillId="8" borderId="79" xfId="4" applyNumberFormat="1" applyFont="1" applyFill="1" applyBorder="1" applyAlignment="1" applyProtection="1">
      <alignment horizontal="center" vertical="center"/>
      <protection hidden="1"/>
    </xf>
    <xf numFmtId="166" fontId="18" fillId="8" borderId="80" xfId="4" applyNumberFormat="1" applyFont="1" applyFill="1" applyBorder="1" applyAlignment="1" applyProtection="1">
      <alignment horizontal="center" vertical="center"/>
      <protection hidden="1"/>
    </xf>
    <xf numFmtId="166" fontId="18" fillId="8" borderId="81" xfId="4" applyNumberFormat="1" applyFont="1" applyFill="1" applyBorder="1" applyAlignment="1" applyProtection="1">
      <alignment horizontal="center" vertical="center"/>
      <protection hidden="1"/>
    </xf>
    <xf numFmtId="166" fontId="18" fillId="8" borderId="63" xfId="4" applyNumberFormat="1" applyFont="1" applyFill="1" applyBorder="1" applyAlignment="1" applyProtection="1">
      <alignment horizontal="center" vertical="center"/>
      <protection hidden="1"/>
    </xf>
    <xf numFmtId="166" fontId="18" fillId="8" borderId="59" xfId="4" applyNumberFormat="1" applyFont="1" applyFill="1" applyBorder="1" applyAlignment="1" applyProtection="1">
      <alignment horizontal="center" vertical="center"/>
      <protection hidden="1"/>
    </xf>
    <xf numFmtId="166" fontId="18" fillId="8" borderId="53" xfId="4" applyNumberFormat="1" applyFont="1" applyFill="1" applyBorder="1" applyAlignment="1" applyProtection="1">
      <alignment horizontal="center" vertical="center"/>
      <protection hidden="1"/>
    </xf>
    <xf numFmtId="166" fontId="18" fillId="8" borderId="54" xfId="4" applyNumberFormat="1" applyFont="1" applyFill="1" applyBorder="1" applyAlignment="1" applyProtection="1">
      <alignment horizontal="center" vertical="center"/>
      <protection hidden="1"/>
    </xf>
    <xf numFmtId="165" fontId="18" fillId="8" borderId="40" xfId="4" applyNumberFormat="1" applyFont="1" applyFill="1" applyBorder="1" applyAlignment="1" applyProtection="1">
      <alignment horizontal="center" vertical="center"/>
      <protection locked="0"/>
    </xf>
    <xf numFmtId="165" fontId="18" fillId="8" borderId="21" xfId="4" applyNumberFormat="1" applyFont="1" applyFill="1" applyBorder="1" applyAlignment="1" applyProtection="1">
      <alignment horizontal="center" vertical="center"/>
      <protection locked="0"/>
    </xf>
    <xf numFmtId="165" fontId="18" fillId="8" borderId="27" xfId="4" applyNumberFormat="1" applyFont="1" applyFill="1" applyBorder="1" applyAlignment="1" applyProtection="1">
      <alignment horizontal="center" vertical="center"/>
      <protection locked="0"/>
    </xf>
    <xf numFmtId="165" fontId="18" fillId="8" borderId="6" xfId="4" applyNumberFormat="1" applyFont="1" applyFill="1" applyBorder="1" applyAlignment="1" applyProtection="1">
      <alignment horizontal="center" vertical="center"/>
      <protection locked="0"/>
    </xf>
    <xf numFmtId="165" fontId="18" fillId="8" borderId="22" xfId="4" applyNumberFormat="1" applyFont="1" applyFill="1" applyBorder="1" applyAlignment="1" applyProtection="1">
      <alignment horizontal="center" vertical="center"/>
      <protection locked="0"/>
    </xf>
    <xf numFmtId="165" fontId="18" fillId="8" borderId="24" xfId="4" applyNumberFormat="1" applyFont="1" applyFill="1" applyBorder="1" applyAlignment="1" applyProtection="1">
      <alignment horizontal="center" vertical="center"/>
      <protection locked="0"/>
    </xf>
    <xf numFmtId="166" fontId="18" fillId="8" borderId="82" xfId="4" applyNumberFormat="1" applyFont="1" applyFill="1" applyBorder="1" applyAlignment="1" applyProtection="1">
      <alignment horizontal="center" vertical="center"/>
      <protection hidden="1"/>
    </xf>
    <xf numFmtId="166" fontId="18" fillId="8" borderId="83" xfId="4" applyNumberFormat="1" applyFont="1" applyFill="1" applyBorder="1" applyAlignment="1" applyProtection="1">
      <alignment horizontal="center" vertical="center"/>
      <protection hidden="1"/>
    </xf>
    <xf numFmtId="166" fontId="18" fillId="8" borderId="84" xfId="4" applyNumberFormat="1" applyFont="1" applyFill="1" applyBorder="1" applyAlignment="1" applyProtection="1">
      <alignment horizontal="center" vertical="center"/>
      <protection hidden="1"/>
    </xf>
    <xf numFmtId="166" fontId="18" fillId="8" borderId="85" xfId="4" applyNumberFormat="1" applyFont="1" applyFill="1" applyBorder="1" applyAlignment="1" applyProtection="1">
      <alignment horizontal="center" vertical="center"/>
      <protection hidden="1"/>
    </xf>
    <xf numFmtId="165" fontId="18" fillId="8" borderId="32" xfId="4" applyNumberFormat="1" applyFont="1" applyFill="1" applyBorder="1" applyAlignment="1" applyProtection="1">
      <alignment horizontal="center" vertical="center"/>
      <protection locked="0"/>
    </xf>
    <xf numFmtId="165" fontId="18" fillId="8" borderId="18" xfId="4" applyNumberFormat="1" applyFont="1" applyFill="1" applyBorder="1" applyAlignment="1" applyProtection="1">
      <alignment horizontal="center" vertical="center"/>
      <protection locked="0"/>
    </xf>
    <xf numFmtId="165" fontId="18" fillId="8" borderId="45" xfId="4" applyNumberFormat="1" applyFont="1" applyFill="1" applyBorder="1" applyAlignment="1" applyProtection="1">
      <alignment horizontal="center" vertical="center"/>
      <protection locked="0"/>
    </xf>
    <xf numFmtId="166" fontId="18" fillId="8" borderId="9" xfId="4" applyNumberFormat="1" applyFont="1" applyFill="1" applyBorder="1" applyAlignment="1" applyProtection="1">
      <alignment horizontal="center" vertical="center"/>
      <protection hidden="1"/>
    </xf>
    <xf numFmtId="166" fontId="18" fillId="8" borderId="58" xfId="4" applyNumberFormat="1" applyFont="1" applyFill="1" applyBorder="1" applyAlignment="1" applyProtection="1">
      <alignment horizontal="center" vertical="center"/>
      <protection hidden="1"/>
    </xf>
    <xf numFmtId="0" fontId="18" fillId="5" borderId="10" xfId="4" applyFont="1" applyBorder="1" applyAlignment="1" applyProtection="1">
      <alignment horizontal="centerContinuous" vertical="center" wrapText="1"/>
      <protection hidden="1"/>
    </xf>
    <xf numFmtId="167" fontId="18" fillId="5" borderId="10" xfId="4" applyNumberFormat="1" applyFont="1" applyBorder="1" applyAlignment="1" applyProtection="1">
      <alignment horizontal="center" vertical="center" wrapText="1"/>
      <protection hidden="1"/>
    </xf>
    <xf numFmtId="167" fontId="18" fillId="5" borderId="43" xfId="4" applyNumberFormat="1" applyFont="1" applyBorder="1" applyAlignment="1" applyProtection="1">
      <alignment horizontal="center" vertical="center" wrapText="1"/>
      <protection hidden="1"/>
    </xf>
    <xf numFmtId="167" fontId="18" fillId="5" borderId="55" xfId="4" applyNumberFormat="1" applyFont="1" applyBorder="1" applyAlignment="1" applyProtection="1">
      <alignment horizontal="center" vertical="center" wrapText="1"/>
      <protection hidden="1"/>
    </xf>
    <xf numFmtId="166" fontId="5" fillId="8" borderId="86" xfId="4" applyNumberFormat="1" applyFill="1" applyBorder="1" applyAlignment="1" applyProtection="1">
      <alignment horizontal="center" vertical="center"/>
      <protection hidden="1"/>
    </xf>
    <xf numFmtId="166" fontId="5" fillId="8" borderId="87" xfId="4" applyNumberFormat="1" applyFill="1" applyBorder="1" applyAlignment="1" applyProtection="1">
      <alignment horizontal="center" vertical="center"/>
      <protection hidden="1"/>
    </xf>
    <xf numFmtId="166" fontId="5" fillId="8" borderId="88" xfId="4" applyNumberFormat="1" applyFill="1" applyBorder="1" applyAlignment="1" applyProtection="1">
      <alignment horizontal="center" vertical="center"/>
      <protection hidden="1"/>
    </xf>
    <xf numFmtId="166" fontId="5" fillId="8" borderId="89" xfId="4" applyNumberFormat="1" applyFill="1" applyBorder="1" applyAlignment="1" applyProtection="1">
      <alignment horizontal="center" vertical="center"/>
      <protection hidden="1"/>
    </xf>
    <xf numFmtId="166" fontId="5" fillId="8" borderId="90" xfId="4" applyNumberFormat="1" applyFill="1" applyBorder="1" applyAlignment="1" applyProtection="1">
      <alignment horizontal="center" vertical="center"/>
      <protection hidden="1"/>
    </xf>
    <xf numFmtId="166" fontId="5" fillId="8" borderId="91" xfId="4" applyNumberFormat="1" applyFill="1" applyBorder="1" applyAlignment="1" applyProtection="1">
      <alignment horizontal="center" vertical="center"/>
      <protection hidden="1"/>
    </xf>
    <xf numFmtId="166" fontId="5" fillId="8" borderId="92" xfId="4" applyNumberFormat="1" applyFill="1" applyBorder="1" applyAlignment="1" applyProtection="1">
      <alignment horizontal="center" vertical="center"/>
      <protection hidden="1"/>
    </xf>
    <xf numFmtId="166" fontId="5" fillId="8" borderId="93" xfId="4" applyNumberFormat="1" applyFill="1" applyBorder="1" applyAlignment="1" applyProtection="1">
      <alignment horizontal="center" vertical="center"/>
      <protection hidden="1"/>
    </xf>
    <xf numFmtId="166" fontId="5" fillId="8" borderId="94" xfId="4" applyNumberFormat="1" applyFill="1" applyBorder="1" applyAlignment="1" applyProtection="1">
      <alignment horizontal="center" vertical="center"/>
      <protection hidden="1"/>
    </xf>
    <xf numFmtId="166" fontId="5" fillId="8" borderId="95" xfId="4" applyNumberFormat="1" applyFill="1" applyBorder="1" applyAlignment="1" applyProtection="1">
      <alignment horizontal="center" vertical="center"/>
      <protection hidden="1"/>
    </xf>
    <xf numFmtId="0" fontId="18" fillId="8" borderId="34" xfId="4" applyNumberFormat="1" applyFont="1" applyFill="1" applyBorder="1" applyAlignment="1" applyProtection="1">
      <alignment horizontal="center" vertical="center"/>
      <protection locked="0"/>
    </xf>
    <xf numFmtId="0" fontId="18" fillId="8" borderId="29" xfId="4" applyNumberFormat="1" applyFont="1" applyFill="1" applyBorder="1" applyAlignment="1" applyProtection="1">
      <alignment horizontal="center" vertical="center"/>
      <protection locked="0"/>
    </xf>
    <xf numFmtId="0" fontId="18" fillId="8" borderId="30" xfId="4" applyNumberFormat="1" applyFont="1" applyFill="1" applyBorder="1" applyAlignment="1" applyProtection="1">
      <alignment horizontal="center" vertical="center"/>
      <protection locked="0"/>
    </xf>
    <xf numFmtId="0" fontId="18" fillId="8" borderId="31" xfId="4" applyNumberFormat="1" applyFont="1" applyFill="1" applyBorder="1" applyAlignment="1" applyProtection="1">
      <alignment horizontal="center" vertical="center"/>
      <protection locked="0"/>
    </xf>
    <xf numFmtId="166" fontId="18" fillId="8" borderId="95" xfId="4" applyNumberFormat="1" applyFont="1" applyFill="1" applyBorder="1" applyAlignment="1" applyProtection="1">
      <alignment horizontal="center" vertical="center"/>
      <protection hidden="1"/>
    </xf>
    <xf numFmtId="166" fontId="18" fillId="8" borderId="91" xfId="4" applyNumberFormat="1" applyFont="1" applyFill="1" applyBorder="1" applyAlignment="1" applyProtection="1">
      <alignment horizontal="center" vertical="center"/>
      <protection hidden="1"/>
    </xf>
    <xf numFmtId="166" fontId="18" fillId="8" borderId="92" xfId="4" applyNumberFormat="1" applyFont="1" applyFill="1" applyBorder="1" applyAlignment="1" applyProtection="1">
      <alignment horizontal="center" vertical="center"/>
      <protection hidden="1"/>
    </xf>
    <xf numFmtId="166" fontId="18" fillId="8" borderId="93" xfId="4" applyNumberFormat="1" applyFont="1" applyFill="1" applyBorder="1" applyAlignment="1" applyProtection="1">
      <alignment horizontal="center" vertical="center"/>
      <protection hidden="1"/>
    </xf>
    <xf numFmtId="166" fontId="18" fillId="8" borderId="90" xfId="4" applyNumberFormat="1" applyFont="1" applyFill="1" applyBorder="1" applyAlignment="1" applyProtection="1">
      <alignment horizontal="center" vertical="center"/>
      <protection hidden="1"/>
    </xf>
    <xf numFmtId="0" fontId="18" fillId="8" borderId="44" xfId="4" applyNumberFormat="1" applyFont="1" applyFill="1" applyBorder="1" applyAlignment="1" applyProtection="1">
      <alignment horizontal="center" vertical="center"/>
      <protection locked="0"/>
    </xf>
    <xf numFmtId="166" fontId="18" fillId="8" borderId="94" xfId="4" applyNumberFormat="1" applyFont="1" applyFill="1" applyBorder="1" applyAlignment="1" applyProtection="1">
      <alignment horizontal="center" vertical="center"/>
      <protection hidden="1"/>
    </xf>
    <xf numFmtId="2" fontId="20" fillId="8" borderId="36" xfId="4" quotePrefix="1" applyNumberFormat="1" applyFont="1" applyFill="1" applyBorder="1" applyAlignment="1" applyProtection="1">
      <alignment horizontal="center" vertical="center"/>
      <protection hidden="1"/>
    </xf>
    <xf numFmtId="2" fontId="20" fillId="8" borderId="36" xfId="4" applyNumberFormat="1" applyFont="1" applyFill="1" applyBorder="1" applyAlignment="1" applyProtection="1">
      <alignment horizontal="center" vertical="center"/>
      <protection hidden="1"/>
    </xf>
    <xf numFmtId="2" fontId="20" fillId="8" borderId="33" xfId="4" applyNumberFormat="1" applyFont="1" applyFill="1" applyBorder="1" applyAlignment="1" applyProtection="1">
      <alignment horizontal="center" vertical="center"/>
      <protection hidden="1"/>
    </xf>
    <xf numFmtId="2" fontId="20" fillId="8" borderId="36" xfId="4" applyNumberFormat="1" applyFont="1" applyFill="1" applyBorder="1" applyAlignment="1" applyProtection="1">
      <alignment vertical="center"/>
      <protection hidden="1"/>
    </xf>
    <xf numFmtId="165" fontId="4" fillId="8" borderId="22" xfId="4" applyNumberFormat="1" applyFont="1" applyFill="1" applyBorder="1" applyAlignment="1" applyProtection="1">
      <alignment horizontal="center" vertical="center"/>
      <protection locked="0"/>
    </xf>
    <xf numFmtId="165" fontId="4" fillId="8" borderId="21" xfId="4" applyNumberFormat="1" applyFont="1" applyFill="1" applyBorder="1" applyAlignment="1" applyProtection="1">
      <alignment horizontal="center" vertical="center"/>
      <protection locked="0"/>
    </xf>
    <xf numFmtId="165" fontId="3" fillId="8" borderId="5" xfId="4" applyNumberFormat="1" applyFont="1" applyFill="1" applyBorder="1" applyAlignment="1" applyProtection="1">
      <alignment horizontal="center" vertical="center"/>
      <protection locked="0"/>
    </xf>
    <xf numFmtId="14" fontId="2" fillId="4" borderId="1" xfId="4" applyNumberFormat="1" applyFont="1" applyFill="1" applyBorder="1" applyAlignment="1" applyProtection="1">
      <alignment horizontal="center" vertical="center"/>
      <protection locked="0"/>
    </xf>
    <xf numFmtId="0" fontId="1" fillId="0" borderId="0" xfId="8"/>
    <xf numFmtId="0" fontId="1" fillId="10" borderId="96" xfId="8" applyFill="1" applyBorder="1" applyAlignment="1">
      <alignment vertical="center" wrapText="1"/>
    </xf>
    <xf numFmtId="0" fontId="1" fillId="10" borderId="96" xfId="8" applyFill="1" applyBorder="1" applyAlignment="1">
      <alignment horizontal="center" vertical="center" wrapText="1"/>
    </xf>
    <xf numFmtId="6" fontId="1" fillId="10" borderId="96" xfId="8" applyNumberFormat="1" applyFill="1" applyBorder="1" applyAlignment="1">
      <alignment horizontal="center" vertical="center" wrapText="1"/>
    </xf>
    <xf numFmtId="0" fontId="28" fillId="12" borderId="96" xfId="8" applyFont="1" applyFill="1" applyBorder="1" applyAlignment="1">
      <alignment vertical="center" wrapText="1"/>
    </xf>
    <xf numFmtId="0" fontId="28" fillId="11" borderId="96" xfId="8" applyFont="1" applyFill="1" applyBorder="1" applyAlignment="1">
      <alignment vertical="center" wrapText="1"/>
    </xf>
    <xf numFmtId="0" fontId="28" fillId="13" borderId="96" xfId="8" applyFont="1" applyFill="1" applyBorder="1" applyAlignment="1">
      <alignment vertical="center" wrapText="1"/>
    </xf>
    <xf numFmtId="0" fontId="18" fillId="10" borderId="96" xfId="8" applyFont="1" applyFill="1" applyBorder="1" applyAlignment="1">
      <alignment vertical="top" wrapText="1"/>
    </xf>
    <xf numFmtId="0" fontId="1" fillId="10" borderId="96" xfId="8" applyFill="1" applyBorder="1" applyAlignment="1">
      <alignment horizontal="center" vertical="top" wrapText="1"/>
    </xf>
    <xf numFmtId="2" fontId="1" fillId="10" borderId="96" xfId="8" applyNumberFormat="1" applyFill="1" applyBorder="1" applyAlignment="1">
      <alignment horizontal="center" vertical="center" wrapText="1"/>
    </xf>
    <xf numFmtId="2" fontId="1" fillId="10" borderId="0" xfId="8" applyNumberFormat="1" applyFill="1" applyAlignment="1">
      <alignment horizontal="center" vertical="center" wrapText="1"/>
    </xf>
    <xf numFmtId="0" fontId="18" fillId="10" borderId="96" xfId="8" applyFont="1" applyFill="1" applyBorder="1" applyAlignment="1">
      <alignment horizontal="center" vertical="top" wrapText="1"/>
    </xf>
    <xf numFmtId="6" fontId="25" fillId="10" borderId="96" xfId="8" applyNumberFormat="1" applyFont="1" applyFill="1" applyBorder="1" applyAlignment="1">
      <alignment vertical="center" wrapText="1"/>
    </xf>
    <xf numFmtId="0" fontId="7" fillId="0" borderId="99" xfId="1" applyBorder="1" applyAlignment="1" applyProtection="1">
      <alignment horizontal="center" vertical="center"/>
      <protection hidden="1"/>
    </xf>
    <xf numFmtId="0" fontId="7" fillId="0" borderId="100" xfId="1" applyBorder="1" applyAlignment="1" applyProtection="1">
      <alignment horizontal="center" vertical="center"/>
      <protection hidden="1"/>
    </xf>
    <xf numFmtId="0" fontId="7" fillId="0" borderId="100" xfId="1" applyFill="1" applyBorder="1" applyAlignment="1" applyProtection="1">
      <alignment horizontal="center" vertical="center"/>
      <protection hidden="1"/>
    </xf>
    <xf numFmtId="0" fontId="7" fillId="0" borderId="77" xfId="1" applyFill="1" applyBorder="1" applyAlignment="1" applyProtection="1">
      <alignment horizontal="center" vertical="center"/>
      <protection hidden="1"/>
    </xf>
    <xf numFmtId="0" fontId="7" fillId="0" borderId="77" xfId="1" applyBorder="1" applyAlignment="1" applyProtection="1">
      <alignment horizontal="center" vertical="center"/>
      <protection hidden="1"/>
    </xf>
    <xf numFmtId="0" fontId="7" fillId="0" borderId="101" xfId="1" applyBorder="1" applyAlignment="1" applyProtection="1">
      <alignment horizontal="center" vertical="center"/>
      <protection hidden="1"/>
    </xf>
    <xf numFmtId="0" fontId="29" fillId="0" borderId="0" xfId="0" applyFont="1"/>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 fillId="8" borderId="27" xfId="9" applyNumberFormat="1" applyFill="1" applyBorder="1" applyAlignment="1" applyProtection="1">
      <alignment horizontal="center" vertical="center"/>
      <protection locked="0"/>
    </xf>
    <xf numFmtId="165" fontId="1" fillId="8" borderId="6" xfId="9" applyNumberFormat="1" applyFill="1" applyBorder="1" applyAlignment="1" applyProtection="1">
      <alignment horizontal="center" vertical="center"/>
      <protection locked="0"/>
    </xf>
    <xf numFmtId="165" fontId="1" fillId="8" borderId="22" xfId="9" applyNumberFormat="1" applyFill="1" applyBorder="1" applyAlignment="1" applyProtection="1">
      <alignment horizontal="center" vertical="center"/>
      <protection locked="0"/>
    </xf>
    <xf numFmtId="165" fontId="1" fillId="8" borderId="32" xfId="9" applyNumberFormat="1" applyFill="1" applyBorder="1" applyAlignment="1" applyProtection="1">
      <alignment horizontal="center" vertical="center"/>
      <protection locked="0"/>
    </xf>
    <xf numFmtId="165" fontId="1" fillId="8" borderId="18" xfId="9" applyNumberFormat="1" applyFill="1" applyBorder="1" applyAlignment="1" applyProtection="1">
      <alignment horizontal="center" vertical="center"/>
      <protection locked="0"/>
    </xf>
    <xf numFmtId="165" fontId="1" fillId="8" borderId="45" xfId="9" applyNumberFormat="1" applyFill="1" applyBorder="1" applyAlignment="1" applyProtection="1">
      <alignment horizontal="center" vertical="center"/>
      <protection locked="0"/>
    </xf>
    <xf numFmtId="165" fontId="1" fillId="8" borderId="27" xfId="9" applyNumberFormat="1" applyFill="1" applyBorder="1" applyAlignment="1" applyProtection="1">
      <alignment horizontal="center" vertical="center"/>
      <protection locked="0"/>
    </xf>
    <xf numFmtId="165" fontId="1" fillId="8" borderId="6" xfId="9" applyNumberFormat="1" applyFill="1" applyBorder="1" applyAlignment="1" applyProtection="1">
      <alignment horizontal="center" vertical="center"/>
      <protection locked="0"/>
    </xf>
    <xf numFmtId="165" fontId="1" fillId="8" borderId="22" xfId="9" applyNumberFormat="1" applyFill="1" applyBorder="1" applyAlignment="1" applyProtection="1">
      <alignment horizontal="center" vertical="center"/>
      <protection locked="0"/>
    </xf>
    <xf numFmtId="165" fontId="1" fillId="8" borderId="32" xfId="9" applyNumberFormat="1" applyFill="1" applyBorder="1" applyAlignment="1" applyProtection="1">
      <alignment horizontal="center" vertical="center"/>
      <protection locked="0"/>
    </xf>
    <xf numFmtId="165" fontId="1" fillId="8" borderId="18" xfId="9" applyNumberFormat="1" applyFill="1" applyBorder="1" applyAlignment="1" applyProtection="1">
      <alignment horizontal="center" vertical="center"/>
      <protection locked="0"/>
    </xf>
    <xf numFmtId="165" fontId="1" fillId="8" borderId="45" xfId="9" applyNumberForma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 fillId="8" borderId="25" xfId="9" applyNumberFormat="1" applyFill="1" applyBorder="1" applyAlignment="1" applyProtection="1">
      <alignment horizontal="center" vertical="center"/>
      <protection locked="0"/>
    </xf>
    <xf numFmtId="165" fontId="1" fillId="8" borderId="3" xfId="9" applyNumberFormat="1" applyFill="1" applyBorder="1" applyAlignment="1" applyProtection="1">
      <alignment horizontal="center" vertical="center"/>
      <protection locked="0"/>
    </xf>
    <xf numFmtId="165" fontId="1" fillId="8" borderId="19" xfId="9" applyNumberForma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 fillId="8" borderId="26" xfId="9" applyNumberFormat="1" applyFill="1" applyBorder="1" applyAlignment="1" applyProtection="1">
      <alignment horizontal="center" vertical="center"/>
      <protection locked="0"/>
    </xf>
    <xf numFmtId="165" fontId="1" fillId="8" borderId="5" xfId="9" applyNumberFormat="1" applyFill="1" applyBorder="1" applyAlignment="1" applyProtection="1">
      <alignment horizontal="center" vertical="center"/>
      <protection locked="0"/>
    </xf>
    <xf numFmtId="165" fontId="1" fillId="8" borderId="21" xfId="9" applyNumberFormat="1" applyFill="1" applyBorder="1" applyAlignment="1" applyProtection="1">
      <alignment horizontal="center" vertical="center"/>
      <protection locked="0"/>
    </xf>
    <xf numFmtId="165" fontId="1" fillId="8" borderId="26" xfId="9" applyNumberFormat="1" applyFont="1" applyFill="1" applyBorder="1" applyAlignment="1" applyProtection="1">
      <alignment horizontal="center" vertical="center"/>
      <protection locked="0"/>
    </xf>
    <xf numFmtId="165" fontId="1" fillId="8" borderId="27" xfId="9" applyNumberFormat="1" applyFill="1" applyBorder="1" applyAlignment="1" applyProtection="1">
      <alignment horizontal="center" vertical="center"/>
      <protection locked="0"/>
    </xf>
    <xf numFmtId="165" fontId="1" fillId="8" borderId="6" xfId="9" applyNumberFormat="1" applyFill="1" applyBorder="1" applyAlignment="1" applyProtection="1">
      <alignment horizontal="center" vertical="center"/>
      <protection locked="0"/>
    </xf>
    <xf numFmtId="165" fontId="1" fillId="8" borderId="22" xfId="9" applyNumberFormat="1" applyFill="1" applyBorder="1" applyAlignment="1" applyProtection="1">
      <alignment horizontal="center" vertical="center"/>
      <protection locked="0"/>
    </xf>
    <xf numFmtId="165" fontId="1" fillId="8" borderId="32" xfId="9" applyNumberFormat="1" applyFill="1" applyBorder="1" applyAlignment="1" applyProtection="1">
      <alignment horizontal="center" vertical="center"/>
      <protection locked="0"/>
    </xf>
    <xf numFmtId="165" fontId="1" fillId="8" borderId="18" xfId="9" applyNumberFormat="1" applyFill="1" applyBorder="1" applyAlignment="1" applyProtection="1">
      <alignment horizontal="center" vertical="center"/>
      <protection locked="0"/>
    </xf>
    <xf numFmtId="165" fontId="1" fillId="8" borderId="45" xfId="9" applyNumberForma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7" fontId="9" fillId="0" borderId="8" xfId="1" applyNumberFormat="1" applyFont="1" applyBorder="1" applyAlignment="1" applyProtection="1">
      <alignment horizontal="center" vertical="center"/>
      <protection hidden="1"/>
    </xf>
    <xf numFmtId="167" fontId="9" fillId="0" borderId="9" xfId="1" applyNumberFormat="1" applyFont="1" applyBorder="1" applyAlignment="1" applyProtection="1">
      <alignment horizontal="center" vertical="center"/>
      <protection hidden="1"/>
    </xf>
    <xf numFmtId="0" fontId="9" fillId="0" borderId="10" xfId="1" applyFont="1" applyBorder="1" applyAlignment="1" applyProtection="1">
      <alignment horizontal="center" vertical="center"/>
      <protection hidden="1"/>
    </xf>
    <xf numFmtId="0" fontId="9" fillId="0" borderId="9" xfId="1" applyFont="1" applyBorder="1" applyAlignment="1" applyProtection="1">
      <alignment horizontal="center" vertical="center"/>
      <protection hidden="1"/>
    </xf>
    <xf numFmtId="0" fontId="21" fillId="8" borderId="46" xfId="4" applyFont="1" applyFill="1" applyBorder="1" applyAlignment="1" applyProtection="1">
      <alignment horizontal="center" vertical="center" textRotation="90"/>
      <protection locked="0"/>
    </xf>
    <xf numFmtId="0" fontId="21" fillId="8" borderId="47" xfId="4" applyFont="1" applyFill="1" applyBorder="1" applyAlignment="1" applyProtection="1">
      <alignment horizontal="center" vertical="center" textRotation="90"/>
      <protection locked="0"/>
    </xf>
    <xf numFmtId="0" fontId="26" fillId="0" borderId="0" xfId="8" applyFont="1" applyAlignment="1">
      <alignment horizontal="center" vertical="top" wrapText="1"/>
    </xf>
    <xf numFmtId="0" fontId="1" fillId="0" borderId="97" xfId="8" applyBorder="1" applyAlignment="1">
      <alignment horizontal="center" vertical="center" wrapText="1"/>
    </xf>
    <xf numFmtId="0" fontId="1" fillId="0" borderId="98" xfId="8" applyBorder="1" applyAlignment="1">
      <alignment horizontal="center" vertical="center" wrapText="1"/>
    </xf>
    <xf numFmtId="0" fontId="18" fillId="6" borderId="33" xfId="9" applyFont="1" applyFill="1" applyBorder="1" applyAlignment="1" applyProtection="1">
      <alignment horizontal="center" vertical="center"/>
      <protection hidden="1"/>
    </xf>
    <xf numFmtId="0" fontId="19" fillId="8" borderId="0" xfId="9" applyFont="1" applyFill="1" applyAlignment="1" applyProtection="1">
      <alignment horizontal="center" vertical="center"/>
      <protection hidden="1"/>
    </xf>
    <xf numFmtId="49" fontId="20" fillId="8" borderId="35" xfId="9" applyNumberFormat="1" applyFont="1" applyFill="1" applyBorder="1" applyAlignment="1" applyProtection="1">
      <alignment horizontal="center" vertical="center"/>
      <protection hidden="1"/>
    </xf>
    <xf numFmtId="2" fontId="20" fillId="8" borderId="36" xfId="9" quotePrefix="1" applyNumberFormat="1" applyFont="1" applyFill="1" applyBorder="1" applyAlignment="1" applyProtection="1">
      <alignment horizontal="center" vertical="center"/>
      <protection hidden="1"/>
    </xf>
    <xf numFmtId="0" fontId="18" fillId="9" borderId="33" xfId="9" applyFont="1" applyFill="1" applyBorder="1" applyAlignment="1" applyProtection="1">
      <alignment horizontal="center" vertical="center"/>
      <protection hidden="1"/>
    </xf>
    <xf numFmtId="2" fontId="20" fillId="8" borderId="36" xfId="9" applyNumberFormat="1" applyFont="1" applyFill="1" applyBorder="1" applyAlignment="1" applyProtection="1">
      <alignment horizontal="center" vertical="center"/>
      <protection hidden="1"/>
    </xf>
    <xf numFmtId="49" fontId="20" fillId="8" borderId="33" xfId="9" applyNumberFormat="1" applyFont="1" applyFill="1" applyBorder="1" applyAlignment="1" applyProtection="1">
      <alignment horizontal="center" vertical="center"/>
      <protection hidden="1"/>
    </xf>
    <xf numFmtId="2" fontId="20" fillId="8" borderId="33" xfId="9" applyNumberFormat="1" applyFont="1" applyFill="1" applyBorder="1" applyAlignment="1" applyProtection="1">
      <alignment horizontal="center" vertical="center"/>
      <protection hidden="1"/>
    </xf>
    <xf numFmtId="0" fontId="20" fillId="8" borderId="33" xfId="9" applyFont="1" applyFill="1" applyBorder="1" applyAlignment="1" applyProtection="1">
      <alignment horizontal="center" vertical="center"/>
      <protection hidden="1"/>
    </xf>
    <xf numFmtId="2" fontId="20" fillId="8" borderId="36" xfId="9" applyNumberFormat="1" applyFont="1" applyFill="1" applyBorder="1" applyAlignment="1" applyProtection="1">
      <alignment vertical="center"/>
      <protection hidden="1"/>
    </xf>
    <xf numFmtId="14" fontId="1" fillId="4" borderId="1" xfId="9" applyNumberFormat="1" applyFill="1" applyBorder="1" applyAlignment="1" applyProtection="1">
      <alignment horizontal="center" vertical="center"/>
      <protection locked="0"/>
    </xf>
    <xf numFmtId="0" fontId="17" fillId="4" borderId="48" xfId="9" applyFont="1" applyFill="1" applyBorder="1" applyAlignment="1" applyProtection="1">
      <alignment horizontal="center" vertical="center" wrapText="1"/>
      <protection hidden="1"/>
    </xf>
    <xf numFmtId="0" fontId="17" fillId="4" borderId="50" xfId="9" applyFont="1" applyFill="1" applyBorder="1" applyAlignment="1" applyProtection="1">
      <alignment horizontal="center" vertical="center" wrapText="1"/>
      <protection hidden="1"/>
    </xf>
    <xf numFmtId="0" fontId="17" fillId="4" borderId="49" xfId="9" applyFont="1" applyFill="1" applyBorder="1" applyAlignment="1" applyProtection="1">
      <alignment horizontal="center" vertical="center" wrapText="1"/>
      <protection hidden="1"/>
    </xf>
    <xf numFmtId="0" fontId="17" fillId="4" borderId="37" xfId="9" applyFont="1" applyFill="1" applyBorder="1" applyAlignment="1" applyProtection="1">
      <alignment horizontal="center" vertical="center" wrapText="1"/>
      <protection hidden="1"/>
    </xf>
    <xf numFmtId="0" fontId="17" fillId="4" borderId="38" xfId="9" applyFont="1" applyFill="1" applyBorder="1" applyAlignment="1" applyProtection="1">
      <alignment horizontal="center" vertical="center" wrapText="1"/>
      <protection hidden="1"/>
    </xf>
    <xf numFmtId="0" fontId="17" fillId="4" borderId="73" xfId="9" applyFont="1" applyFill="1" applyBorder="1" applyAlignment="1" applyProtection="1">
      <alignment horizontal="center" vertical="center" wrapText="1"/>
      <protection hidden="1"/>
    </xf>
    <xf numFmtId="0" fontId="17" fillId="4" borderId="67" xfId="9" applyFont="1" applyFill="1" applyBorder="1" applyAlignment="1" applyProtection="1">
      <alignment horizontal="center" vertical="center" wrapText="1"/>
      <protection hidden="1"/>
    </xf>
    <xf numFmtId="0" fontId="17" fillId="4" borderId="51" xfId="9" applyFont="1" applyFill="1" applyBorder="1" applyAlignment="1" applyProtection="1">
      <alignment horizontal="center" vertical="center" wrapText="1"/>
      <protection hidden="1"/>
    </xf>
    <xf numFmtId="0" fontId="17" fillId="4" borderId="71" xfId="9" applyFont="1" applyFill="1" applyBorder="1" applyAlignment="1" applyProtection="1">
      <alignment horizontal="center" vertical="center" wrapText="1"/>
      <protection hidden="1"/>
    </xf>
    <xf numFmtId="0" fontId="17" fillId="4" borderId="36" xfId="9" applyFont="1" applyFill="1" applyBorder="1" applyAlignment="1" applyProtection="1">
      <alignment horizontal="center" vertical="center" wrapText="1"/>
      <protection hidden="1"/>
    </xf>
    <xf numFmtId="0" fontId="17" fillId="4" borderId="39" xfId="9" applyFont="1" applyFill="1" applyBorder="1" applyAlignment="1" applyProtection="1">
      <alignment horizontal="center" vertical="center" wrapText="1"/>
      <protection hidden="1"/>
    </xf>
    <xf numFmtId="0" fontId="21" fillId="8" borderId="46" xfId="9" applyFont="1" applyFill="1" applyBorder="1" applyAlignment="1" applyProtection="1">
      <alignment horizontal="center" vertical="center" textRotation="90"/>
      <protection locked="0"/>
    </xf>
    <xf numFmtId="164" fontId="1" fillId="8" borderId="2" xfId="9" applyNumberFormat="1" applyFill="1" applyBorder="1" applyAlignment="1" applyProtection="1">
      <alignment horizontal="center" vertical="center"/>
      <protection hidden="1"/>
    </xf>
    <xf numFmtId="0" fontId="18" fillId="8" borderId="34" xfId="9" applyNumberFormat="1" applyFont="1" applyFill="1" applyBorder="1" applyAlignment="1" applyProtection="1">
      <alignment horizontal="center" vertical="center"/>
      <protection locked="0"/>
    </xf>
    <xf numFmtId="166" fontId="18" fillId="8" borderId="70" xfId="9" applyNumberFormat="1" applyFont="1" applyFill="1" applyBorder="1" applyAlignment="1" applyProtection="1">
      <alignment horizontal="center" vertical="center"/>
      <protection hidden="1"/>
    </xf>
    <xf numFmtId="166" fontId="18" fillId="8" borderId="68" xfId="9" applyNumberFormat="1" applyFont="1" applyFill="1" applyBorder="1" applyAlignment="1" applyProtection="1">
      <alignment horizontal="center" vertical="center"/>
      <protection hidden="1"/>
    </xf>
    <xf numFmtId="166" fontId="18" fillId="8" borderId="65" xfId="9" applyNumberFormat="1" applyFont="1" applyFill="1" applyBorder="1" applyAlignment="1" applyProtection="1">
      <alignment horizontal="center" vertical="center"/>
      <protection hidden="1"/>
    </xf>
    <xf numFmtId="166" fontId="18" fillId="8" borderId="72" xfId="9" applyNumberFormat="1" applyFont="1" applyFill="1" applyBorder="1" applyAlignment="1" applyProtection="1">
      <alignment horizontal="center" vertical="center"/>
      <protection hidden="1"/>
    </xf>
    <xf numFmtId="166" fontId="18" fillId="8" borderId="60" xfId="9" applyNumberFormat="1" applyFont="1" applyFill="1" applyBorder="1" applyAlignment="1" applyProtection="1">
      <alignment horizontal="center" vertical="center"/>
      <protection hidden="1"/>
    </xf>
    <xf numFmtId="166" fontId="18" fillId="8" borderId="25" xfId="9" applyNumberFormat="1" applyFont="1" applyFill="1" applyBorder="1" applyAlignment="1" applyProtection="1">
      <alignment horizontal="center" vertical="center"/>
      <protection hidden="1"/>
    </xf>
    <xf numFmtId="166" fontId="18" fillId="8" borderId="3" xfId="9" applyNumberFormat="1" applyFont="1" applyFill="1" applyBorder="1" applyAlignment="1" applyProtection="1">
      <alignment horizontal="center" vertical="center"/>
      <protection hidden="1"/>
    </xf>
    <xf numFmtId="166" fontId="18" fillId="8" borderId="56" xfId="9" applyNumberFormat="1" applyFont="1" applyFill="1" applyBorder="1" applyAlignment="1" applyProtection="1">
      <alignment horizontal="center" vertical="center"/>
      <protection hidden="1"/>
    </xf>
    <xf numFmtId="0" fontId="21" fillId="8" borderId="47" xfId="9" applyFont="1" applyFill="1" applyBorder="1" applyAlignment="1" applyProtection="1">
      <alignment horizontal="center" vertical="center" textRotation="90"/>
      <protection locked="0"/>
    </xf>
    <xf numFmtId="164" fontId="1" fillId="8" borderId="4" xfId="9" applyNumberFormat="1" applyFill="1" applyBorder="1" applyAlignment="1" applyProtection="1">
      <alignment horizontal="center" vertical="center"/>
      <protection hidden="1"/>
    </xf>
    <xf numFmtId="0" fontId="18" fillId="8" borderId="29" xfId="9" applyNumberFormat="1" applyFont="1" applyFill="1" applyBorder="1" applyAlignment="1" applyProtection="1">
      <alignment horizontal="center" vertical="center"/>
      <protection locked="0"/>
    </xf>
    <xf numFmtId="166" fontId="18" fillId="8" borderId="64" xfId="9" applyNumberFormat="1" applyFont="1" applyFill="1" applyBorder="1" applyAlignment="1" applyProtection="1">
      <alignment horizontal="center" vertical="center"/>
      <protection hidden="1"/>
    </xf>
    <xf numFmtId="166" fontId="18" fillId="8" borderId="69" xfId="9" applyNumberFormat="1" applyFont="1" applyFill="1" applyBorder="1" applyAlignment="1" applyProtection="1">
      <alignment horizontal="center" vertical="center"/>
      <protection hidden="1"/>
    </xf>
    <xf numFmtId="166" fontId="18" fillId="8" borderId="66" xfId="9" applyNumberFormat="1" applyFont="1" applyFill="1" applyBorder="1" applyAlignment="1" applyProtection="1">
      <alignment horizontal="center" vertical="center"/>
      <protection hidden="1"/>
    </xf>
    <xf numFmtId="166" fontId="18" fillId="8" borderId="61" xfId="9" applyNumberFormat="1" applyFont="1" applyFill="1" applyBorder="1" applyAlignment="1" applyProtection="1">
      <alignment horizontal="center" vertical="center"/>
      <protection hidden="1"/>
    </xf>
    <xf numFmtId="166" fontId="18" fillId="8" borderId="19" xfId="9" applyNumberFormat="1" applyFont="1" applyFill="1" applyBorder="1" applyAlignment="1" applyProtection="1">
      <alignment horizontal="center" vertical="center"/>
      <protection hidden="1"/>
    </xf>
    <xf numFmtId="0" fontId="18" fillId="8" borderId="30" xfId="9" applyNumberFormat="1" applyFont="1" applyFill="1" applyBorder="1" applyAlignment="1" applyProtection="1">
      <alignment horizontal="center" vertical="center"/>
      <protection locked="0"/>
    </xf>
    <xf numFmtId="166" fontId="18" fillId="8" borderId="5" xfId="9" applyNumberFormat="1" applyFont="1" applyFill="1" applyBorder="1" applyAlignment="1" applyProtection="1">
      <alignment horizontal="center" vertical="center"/>
      <protection hidden="1"/>
    </xf>
    <xf numFmtId="166" fontId="18" fillId="8" borderId="74" xfId="9" applyNumberFormat="1" applyFont="1" applyFill="1" applyBorder="1" applyAlignment="1" applyProtection="1">
      <alignment horizontal="center" vertical="center"/>
      <protection hidden="1"/>
    </xf>
    <xf numFmtId="166" fontId="18" fillId="8" borderId="75" xfId="9" applyNumberFormat="1" applyFont="1" applyFill="1" applyBorder="1" applyAlignment="1" applyProtection="1">
      <alignment horizontal="center" vertical="center"/>
      <protection hidden="1"/>
    </xf>
    <xf numFmtId="166" fontId="18" fillId="8" borderId="76" xfId="9" applyNumberFormat="1" applyFont="1" applyFill="1" applyBorder="1" applyAlignment="1" applyProtection="1">
      <alignment horizontal="center" vertical="center"/>
      <protection hidden="1"/>
    </xf>
    <xf numFmtId="166" fontId="18" fillId="8" borderId="77" xfId="9" applyNumberFormat="1" applyFont="1" applyFill="1" applyBorder="1" applyAlignment="1" applyProtection="1">
      <alignment horizontal="center" vertical="center"/>
      <protection hidden="1"/>
    </xf>
    <xf numFmtId="166" fontId="18" fillId="8" borderId="62" xfId="9" applyNumberFormat="1" applyFont="1" applyFill="1" applyBorder="1" applyAlignment="1" applyProtection="1">
      <alignment horizontal="center" vertical="center"/>
      <protection hidden="1"/>
    </xf>
    <xf numFmtId="166" fontId="18" fillId="8" borderId="32" xfId="9" applyNumberFormat="1" applyFont="1" applyFill="1" applyBorder="1" applyAlignment="1" applyProtection="1">
      <alignment horizontal="center" vertical="center"/>
      <protection hidden="1"/>
    </xf>
    <xf numFmtId="166" fontId="18" fillId="8" borderId="18" xfId="9" applyNumberFormat="1" applyFont="1" applyFill="1" applyBorder="1" applyAlignment="1" applyProtection="1">
      <alignment horizontal="center" vertical="center"/>
      <protection hidden="1"/>
    </xf>
    <xf numFmtId="166" fontId="18" fillId="8" borderId="57" xfId="9" applyNumberFormat="1" applyFont="1" applyFill="1" applyBorder="1" applyAlignment="1" applyProtection="1">
      <alignment horizontal="center" vertical="center"/>
      <protection hidden="1"/>
    </xf>
    <xf numFmtId="164" fontId="1" fillId="8" borderId="41" xfId="9" applyNumberFormat="1" applyFill="1" applyBorder="1" applyAlignment="1" applyProtection="1">
      <alignment horizontal="center" vertical="center"/>
      <protection hidden="1"/>
    </xf>
    <xf numFmtId="0" fontId="18" fillId="8" borderId="31" xfId="9" applyNumberFormat="1" applyFont="1" applyFill="1" applyBorder="1" applyAlignment="1" applyProtection="1">
      <alignment horizontal="center" vertical="center"/>
      <protection locked="0"/>
    </xf>
    <xf numFmtId="166" fontId="18" fillId="8" borderId="95" xfId="9" applyNumberFormat="1" applyFont="1" applyFill="1" applyBorder="1" applyAlignment="1" applyProtection="1">
      <alignment horizontal="center" vertical="center"/>
      <protection hidden="1"/>
    </xf>
    <xf numFmtId="166" fontId="18" fillId="8" borderId="91" xfId="9" applyNumberFormat="1" applyFont="1" applyFill="1" applyBorder="1" applyAlignment="1" applyProtection="1">
      <alignment horizontal="center" vertical="center"/>
      <protection hidden="1"/>
    </xf>
    <xf numFmtId="166" fontId="18" fillId="8" borderId="92" xfId="9" applyNumberFormat="1" applyFont="1" applyFill="1" applyBorder="1" applyAlignment="1" applyProtection="1">
      <alignment horizontal="center" vertical="center"/>
      <protection hidden="1"/>
    </xf>
    <xf numFmtId="166" fontId="18" fillId="8" borderId="93" xfId="9" applyNumberFormat="1" applyFont="1" applyFill="1" applyBorder="1" applyAlignment="1" applyProtection="1">
      <alignment horizontal="center" vertical="center"/>
      <protection hidden="1"/>
    </xf>
    <xf numFmtId="166" fontId="18" fillId="8" borderId="63" xfId="9" applyNumberFormat="1" applyFont="1" applyFill="1" applyBorder="1" applyAlignment="1" applyProtection="1">
      <alignment horizontal="center" vertical="center"/>
      <protection hidden="1"/>
    </xf>
    <xf numFmtId="166" fontId="18" fillId="8" borderId="59" xfId="9" applyNumberFormat="1" applyFont="1" applyFill="1" applyBorder="1" applyAlignment="1" applyProtection="1">
      <alignment horizontal="center" vertical="center"/>
      <protection hidden="1"/>
    </xf>
    <xf numFmtId="166" fontId="18" fillId="8" borderId="53" xfId="9" applyNumberFormat="1" applyFont="1" applyFill="1" applyBorder="1" applyAlignment="1" applyProtection="1">
      <alignment horizontal="center" vertical="center"/>
      <protection hidden="1"/>
    </xf>
    <xf numFmtId="166" fontId="18" fillId="8" borderId="54" xfId="9" applyNumberFormat="1" applyFont="1" applyFill="1" applyBorder="1" applyAlignment="1" applyProtection="1">
      <alignment horizontal="center" vertical="center"/>
      <protection hidden="1"/>
    </xf>
    <xf numFmtId="166" fontId="18" fillId="8" borderId="90" xfId="9" applyNumberFormat="1" applyFont="1" applyFill="1" applyBorder="1" applyAlignment="1" applyProtection="1">
      <alignment horizontal="center" vertical="center"/>
      <protection hidden="1"/>
    </xf>
    <xf numFmtId="0" fontId="1" fillId="4" borderId="0" xfId="9" applyFill="1" applyAlignment="1" applyProtection="1">
      <alignment horizontal="center" vertical="center"/>
      <protection hidden="1"/>
    </xf>
    <xf numFmtId="0" fontId="18" fillId="8" borderId="44" xfId="9" applyNumberFormat="1" applyFont="1" applyFill="1" applyBorder="1" applyAlignment="1" applyProtection="1">
      <alignment horizontal="center" vertical="center"/>
      <protection locked="0"/>
    </xf>
    <xf numFmtId="166" fontId="18" fillId="8" borderId="94" xfId="9" applyNumberFormat="1" applyFont="1" applyFill="1" applyBorder="1" applyAlignment="1" applyProtection="1">
      <alignment horizontal="center" vertical="center"/>
      <protection hidden="1"/>
    </xf>
    <xf numFmtId="166" fontId="18" fillId="8" borderId="58" xfId="9" applyNumberFormat="1" applyFont="1" applyFill="1" applyBorder="1" applyAlignment="1" applyProtection="1">
      <alignment horizontal="center" vertical="center"/>
      <protection hidden="1"/>
    </xf>
    <xf numFmtId="164" fontId="1" fillId="8" borderId="52" xfId="9" applyNumberFormat="1" applyFill="1" applyBorder="1" applyAlignment="1" applyProtection="1">
      <alignment horizontal="center" vertical="center"/>
      <protection hidden="1"/>
    </xf>
    <xf numFmtId="0" fontId="1" fillId="5" borderId="8" xfId="9" applyBorder="1" applyAlignment="1" applyProtection="1">
      <alignment horizontal="centerContinuous" vertical="center" wrapText="1"/>
      <protection hidden="1"/>
    </xf>
    <xf numFmtId="0" fontId="18" fillId="5" borderId="10" xfId="9" applyFont="1" applyBorder="1" applyAlignment="1" applyProtection="1">
      <alignment horizontal="centerContinuous" vertical="center" wrapText="1"/>
      <protection hidden="1"/>
    </xf>
    <xf numFmtId="167" fontId="18" fillId="5" borderId="10" xfId="9" applyNumberFormat="1" applyFont="1" applyBorder="1" applyAlignment="1" applyProtection="1">
      <alignment horizontal="center" vertical="center" wrapText="1"/>
      <protection hidden="1"/>
    </xf>
    <xf numFmtId="167" fontId="18" fillId="5" borderId="43" xfId="9" applyNumberFormat="1" applyFont="1" applyBorder="1" applyAlignment="1" applyProtection="1">
      <alignment horizontal="center" vertical="center" wrapText="1"/>
      <protection hidden="1"/>
    </xf>
    <xf numFmtId="167" fontId="18" fillId="5" borderId="55" xfId="9" applyNumberFormat="1" applyFont="1" applyBorder="1" applyAlignment="1" applyProtection="1">
      <alignment horizontal="center" vertical="center" wrapText="1"/>
      <protection hidden="1"/>
    </xf>
    <xf numFmtId="0" fontId="1" fillId="0" borderId="97" xfId="8" applyNumberFormat="1" applyBorder="1" applyAlignment="1">
      <alignment horizontal="center" vertical="center" wrapText="1"/>
    </xf>
    <xf numFmtId="0" fontId="1" fillId="0" borderId="98" xfId="8" applyNumberFormat="1" applyBorder="1" applyAlignment="1">
      <alignment horizontal="center" vertical="center" wrapText="1"/>
    </xf>
    <xf numFmtId="0" fontId="1" fillId="10" borderId="96" xfId="8" applyNumberFormat="1" applyFill="1" applyBorder="1" applyAlignment="1">
      <alignment horizontal="center" vertical="center" wrapText="1"/>
    </xf>
    <xf numFmtId="0" fontId="0" fillId="0" borderId="0" xfId="0" applyNumberFormat="1"/>
    <xf numFmtId="0" fontId="28" fillId="14" borderId="96" xfId="8" applyFont="1" applyFill="1" applyBorder="1" applyAlignment="1">
      <alignment vertical="center" wrapText="1"/>
    </xf>
  </cellXfs>
  <cellStyles count="13">
    <cellStyle name="20 % - Accent1" xfId="4" builtinId="30"/>
    <cellStyle name="20 % - Accent1 2" xfId="9"/>
    <cellStyle name="Monétaire 2" xfId="7"/>
    <cellStyle name="Monétaire 2 2" xfId="12"/>
    <cellStyle name="Normal" xfId="0" builtinId="0"/>
    <cellStyle name="Normal 10" xfId="3"/>
    <cellStyle name="Normal 2" xfId="1"/>
    <cellStyle name="Normal 2 2" xfId="6"/>
    <cellStyle name="Normal 2 2 2" xfId="11"/>
    <cellStyle name="Normal 3" xfId="5"/>
    <cellStyle name="Normal 3 2" xfId="10"/>
    <cellStyle name="Normal 4" xfId="8"/>
    <cellStyle name="Normal_plansbertrandV1" xfId="2"/>
  </cellStyles>
  <dxfs count="91">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rgb="FFFFFF00"/>
        </patternFill>
      </fill>
    </dxf>
    <dxf>
      <fill>
        <patternFill>
          <bgColor rgb="FFFFFF00"/>
        </patternFill>
      </fill>
    </dxf>
    <dxf>
      <fill>
        <patternFill>
          <bgColor theme="0" tint="-0.14996795556505021"/>
        </patternFill>
      </fill>
    </dxf>
    <dxf>
      <fill>
        <patternFill>
          <bgColor theme="0"/>
        </patternFill>
      </fill>
    </dxf>
    <dxf>
      <fill>
        <patternFill>
          <bgColor theme="0" tint="-0.14996795556505021"/>
        </patternFill>
      </fill>
    </dxf>
    <dxf>
      <fill>
        <patternFill>
          <bgColor theme="0" tint="-0.14996795556505021"/>
        </patternFill>
      </fill>
    </dxf>
    <dxf>
      <fill>
        <patternFill>
          <bgColor theme="0"/>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s>
  <tableStyles count="0" defaultTableStyle="TableStyleMedium2" defaultPivotStyle="PivotStyleLight16"/>
  <colors>
    <mruColors>
      <color rgb="FFE4DF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638175</xdr:colOff>
          <xdr:row>0</xdr:row>
          <xdr:rowOff>295275</xdr:rowOff>
        </xdr:from>
        <xdr:to>
          <xdr:col>17</xdr:col>
          <xdr:colOff>323850</xdr:colOff>
          <xdr:row>2</xdr:row>
          <xdr:rowOff>57150</xdr:rowOff>
        </xdr:to>
        <xdr:sp macro="" textlink="">
          <xdr:nvSpPr>
            <xdr:cNvPr id="18437" name="Bt1" hidden="1">
              <a:extLst>
                <a:ext uri="{63B3BB69-23CF-44E3-9099-C40C66FF867C}">
                  <a14:compatExt spid="_x0000_s18437"/>
                </a:ext>
              </a:extLst>
            </xdr:cNvPr>
            <xdr:cNvSpPr/>
          </xdr:nvSpPr>
          <xdr:spPr>
            <a:xfrm>
              <a:off x="0" y="0"/>
              <a:ext cx="0" cy="0"/>
            </a:xfrm>
            <a:prstGeom prst="rect">
              <a:avLst/>
            </a:prstGeom>
          </xdr:spPr>
        </xdr:sp>
        <xdr:clientData/>
      </xdr:twoCellAnchor>
    </mc:Choice>
    <mc:Fallback/>
  </mc:AlternateContent>
  <xdr:twoCellAnchor>
    <xdr:from>
      <xdr:col>14</xdr:col>
      <xdr:colOff>19049</xdr:colOff>
      <xdr:row>3</xdr:row>
      <xdr:rowOff>19051</xdr:rowOff>
    </xdr:from>
    <xdr:to>
      <xdr:col>19</xdr:col>
      <xdr:colOff>485774</xdr:colOff>
      <xdr:row>19</xdr:row>
      <xdr:rowOff>57151</xdr:rowOff>
    </xdr:to>
    <xdr:sp macro="" textlink="">
      <xdr:nvSpPr>
        <xdr:cNvPr id="2" name="ZoneTexte 1"/>
        <xdr:cNvSpPr txBox="1"/>
      </xdr:nvSpPr>
      <xdr:spPr>
        <a:xfrm>
          <a:off x="13277849" y="762001"/>
          <a:ext cx="4276725" cy="5219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Cassin,</a:t>
          </a:r>
        </a:p>
        <a:p>
          <a:r>
            <a:rPr lang="fr-FR" sz="1100"/>
            <a:t>bon alors voilà ton fichier avec les modifications que j'avais fait dans la version V3,</a:t>
          </a:r>
        </a:p>
        <a:p>
          <a:r>
            <a:rPr lang="fr-FR">
              <a:solidFill>
                <a:srgbClr val="FF0000"/>
              </a:solidFill>
            </a:rPr>
            <a:t>comme tu peux voir une colonne permet de dire si le jour férié est chômé/payé, ou travaillé.</a:t>
          </a:r>
          <a:br>
            <a:rPr lang="fr-FR">
              <a:solidFill>
                <a:srgbClr val="FF0000"/>
              </a:solidFill>
            </a:rPr>
          </a:br>
          <a:r>
            <a:rPr lang="fr-FR">
              <a:solidFill>
                <a:srgbClr val="FF0000"/>
              </a:solidFill>
            </a:rPr>
            <a:t>si je marque "1" il est chômé, mais 7H seront comptées sur la semaine.</a:t>
          </a:r>
          <a:br>
            <a:rPr lang="fr-FR">
              <a:solidFill>
                <a:srgbClr val="FF0000"/>
              </a:solidFill>
            </a:rPr>
          </a:br>
          <a:r>
            <a:rPr lang="fr-FR">
              <a:solidFill>
                <a:srgbClr val="FF0000"/>
              </a:solidFill>
            </a:rPr>
            <a:t>Le problème c'est que du coup ca se cumule a mes heures de dimanche et férié, alors qu'il faudrait que</a:t>
          </a:r>
          <a:br>
            <a:rPr lang="fr-FR">
              <a:solidFill>
                <a:srgbClr val="FF0000"/>
              </a:solidFill>
            </a:rPr>
          </a:br>
          <a:r>
            <a:rPr lang="fr-FR">
              <a:solidFill>
                <a:srgbClr val="FF0000"/>
              </a:solidFill>
            </a:rPr>
            <a:t/>
          </a:r>
          <a:br>
            <a:rPr lang="fr-FR">
              <a:solidFill>
                <a:srgbClr val="FF0000"/>
              </a:solidFill>
            </a:rPr>
          </a:br>
          <a:r>
            <a:rPr lang="fr-FR">
              <a:solidFill>
                <a:srgbClr val="FF0000"/>
              </a:solidFill>
            </a:rPr>
            <a:t>" pour un jour férié, si celui ci n'est pas travaillé, alors il compte 7H mais ne compte pas dans le total des heures dimanches et fériées, et si il est travaillé alors les heures effectuées sont a 100% et cumulées au total dimanche et jours fériés" ...</a:t>
          </a:r>
          <a:br>
            <a:rPr lang="fr-FR">
              <a:solidFill>
                <a:srgbClr val="FF0000"/>
              </a:solidFill>
            </a:rPr>
          </a:br>
          <a:r>
            <a:rPr lang="fr-FR">
              <a:solidFill>
                <a:srgbClr val="FF0000"/>
              </a:solidFill>
            </a:rPr>
            <a:t>J'ai pas l'impression d’être tres clair :/</a:t>
          </a:r>
          <a:br>
            <a:rPr lang="fr-FR">
              <a:solidFill>
                <a:srgbClr val="FF0000"/>
              </a:solidFill>
            </a:rPr>
          </a:br>
          <a:r>
            <a:rPr lang="fr-FR" sz="1400">
              <a:solidFill>
                <a:srgbClr val="002060"/>
              </a:solidFill>
            </a:rPr>
            <a:t>Je te confirme Jérome, c'est pas clair du tout!!</a:t>
          </a:r>
        </a:p>
        <a:p>
          <a:r>
            <a:rPr lang="fr-FR" sz="1400">
              <a:solidFill>
                <a:srgbClr val="002060"/>
              </a:solidFill>
            </a:rPr>
            <a:t>Moi je me suis contenté de reporter</a:t>
          </a:r>
          <a:r>
            <a:rPr lang="fr-FR" sz="1400" baseline="0">
              <a:solidFill>
                <a:srgbClr val="002060"/>
              </a:solidFill>
            </a:rPr>
            <a:t> les valeurs de tes feuilles Agent, dans la feuille Variables, je n'ai rien calculé, alors si le calcul des tes feuilles Agent  C1 G1 K1 O1 sont correct, alors tu auras un report parfait dans ta feuille variable si ton calcul est faut là je retourne une valeure fausse c'est évident</a:t>
          </a:r>
        </a:p>
        <a:p>
          <a:r>
            <a:rPr lang="fr-FR" sz="1400" baseline="0">
              <a:solidFill>
                <a:srgbClr val="002060"/>
              </a:solidFill>
            </a:rPr>
            <a:t>A + </a:t>
          </a:r>
        </a:p>
        <a:p>
          <a:r>
            <a:rPr lang="fr-FR" sz="1400" baseline="0">
              <a:solidFill>
                <a:srgbClr val="002060"/>
              </a:solidFill>
            </a:rPr>
            <a:t>Papou</a:t>
          </a:r>
          <a:endParaRPr lang="fr-FR" sz="1400">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omments" Target="../comments13.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41"/>
  <sheetViews>
    <sheetView zoomScale="98" zoomScaleNormal="98" workbookViewId="0">
      <pane xSplit="1" ySplit="2" topLeftCell="B3" activePane="bottomRight" state="frozen"/>
      <selection pane="topRight" activeCell="B1" sqref="B1"/>
      <selection pane="bottomLeft" activeCell="A3" sqref="A3"/>
      <selection pane="bottomRight" activeCell="S10" sqref="S10"/>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21"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21" ht="40.5" customHeight="1" thickTop="1" thickBot="1" x14ac:dyDescent="0.3">
      <c r="A2" s="200">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21" ht="15.75" thickTop="1" x14ac:dyDescent="0.2">
      <c r="A3" s="355" t="str">
        <f ca="1">MID(CELL("filename",A1),FIND("]",CELL("filename",A1))+1,32)</f>
        <v>MODELE</v>
      </c>
      <c r="B3" s="52">
        <f>IF(OR(
DAY(EOMONTH(A2,-1))-DAY(DATE(YEAR(A2),MONTH(A2),0)+2-WEEKDAY(DATE(YEAR(A2),MONTH(A2),0)))&lt;3,
DAY(EOMONTH(A2,-1))-DAY(DATE(YEAR(A2),MONTH(A2),0)+2-WEEKDAY(DATE(YEAR(A2),MONTH(A2),0)))&gt;7),
DATE(YEAR(A2),MONTH(A2),0)+2-WEEKDAY(DATE(YEAR(A2),MONTH(A2),0)),
DATE(YEAR(A2),MONTH(A2),0)+2-WEEKDAY(DATE(YEAR(A2),MONTH(A2),0))+7)</f>
        <v>43619</v>
      </c>
      <c r="C3" s="182"/>
      <c r="D3" s="114"/>
      <c r="E3" s="115"/>
      <c r="F3" s="115"/>
      <c r="G3" s="116"/>
      <c r="H3" s="117">
        <f>MAX(MOD(($E3+$G3-$D3-$F3),1),C3*HF)</f>
        <v>0</v>
      </c>
      <c r="I3" s="123">
        <f t="shared" ref="I3:I37" si="0">$H3-$J3</f>
        <v>0</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21" ht="15" x14ac:dyDescent="0.2">
      <c r="A4" s="356"/>
      <c r="B4" s="53">
        <f t="shared" ref="B4:B37" si="1">B3+1</f>
        <v>43620</v>
      </c>
      <c r="C4" s="183"/>
      <c r="D4" s="114"/>
      <c r="E4" s="115"/>
      <c r="F4" s="115"/>
      <c r="G4" s="116"/>
      <c r="H4" s="118">
        <f t="shared" ref="H4:H37" si="2">MAX(MOD(($E4+$G4-$D4-$F4),1),C4*HF)</f>
        <v>0</v>
      </c>
      <c r="I4" s="130">
        <f t="shared" si="0"/>
        <v>0</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c r="U4" s="79"/>
    </row>
    <row r="5" spans="1:21" ht="15" x14ac:dyDescent="0.2">
      <c r="A5" s="356"/>
      <c r="B5" s="53">
        <f t="shared" si="1"/>
        <v>43621</v>
      </c>
      <c r="C5" s="184"/>
      <c r="D5" s="114"/>
      <c r="E5" s="115"/>
      <c r="F5" s="115"/>
      <c r="G5" s="116"/>
      <c r="H5" s="118">
        <f t="shared" si="2"/>
        <v>0</v>
      </c>
      <c r="I5" s="130">
        <f t="shared" si="0"/>
        <v>0</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21" ht="15" x14ac:dyDescent="0.2">
      <c r="A6" s="356"/>
      <c r="B6" s="53">
        <f t="shared" si="1"/>
        <v>43622</v>
      </c>
      <c r="C6" s="183"/>
      <c r="D6" s="114"/>
      <c r="E6" s="115"/>
      <c r="F6" s="115"/>
      <c r="G6" s="116"/>
      <c r="H6" s="118">
        <f t="shared" si="2"/>
        <v>0</v>
      </c>
      <c r="I6" s="130">
        <f t="shared" si="0"/>
        <v>0</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21" ht="15.75" thickBot="1" x14ac:dyDescent="0.25">
      <c r="A7" s="356"/>
      <c r="B7" s="53">
        <f t="shared" si="1"/>
        <v>43623</v>
      </c>
      <c r="C7" s="183"/>
      <c r="D7" s="114"/>
      <c r="E7" s="115"/>
      <c r="F7" s="115"/>
      <c r="G7" s="116"/>
      <c r="H7" s="118">
        <f t="shared" si="2"/>
        <v>0</v>
      </c>
      <c r="I7" s="130">
        <f t="shared" si="0"/>
        <v>0</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21" ht="16.5" thickTop="1" thickBot="1" x14ac:dyDescent="0.25">
      <c r="A8" s="356"/>
      <c r="B8" s="53">
        <f t="shared" si="1"/>
        <v>43624</v>
      </c>
      <c r="C8" s="18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21" ht="16.5" thickTop="1" thickBot="1" x14ac:dyDescent="0.3">
      <c r="A9" s="356"/>
      <c r="B9" s="54">
        <f t="shared" si="1"/>
        <v>43625</v>
      </c>
      <c r="C9" s="185"/>
      <c r="D9" s="142"/>
      <c r="E9" s="143"/>
      <c r="F9" s="143"/>
      <c r="G9" s="144"/>
      <c r="H9" s="186">
        <f t="shared" si="2"/>
        <v>0</v>
      </c>
      <c r="I9" s="187">
        <f t="shared" si="0"/>
        <v>0</v>
      </c>
      <c r="J9" s="188">
        <f t="shared" si="3"/>
        <v>0</v>
      </c>
      <c r="K9" s="189">
        <f t="shared" ca="1" si="4"/>
        <v>0</v>
      </c>
      <c r="L9" s="149">
        <f ca="1">(WEEKDAY(B9)=1)*SUM(OFFSET(H9,,,-MIN(ROWS($3:9),7)))</f>
        <v>0</v>
      </c>
      <c r="M9" s="150">
        <f t="shared" ca="1" si="5"/>
        <v>0</v>
      </c>
      <c r="N9" s="151">
        <f t="shared" ca="1" si="6"/>
        <v>0</v>
      </c>
      <c r="O9" s="152">
        <f t="shared" ca="1" si="7"/>
        <v>0</v>
      </c>
      <c r="P9" s="217" t="str">
        <f>IF(H9&lt;&gt;0,"ASTREINTE","")</f>
        <v/>
      </c>
    </row>
    <row r="10" spans="1:21" ht="15.75" thickTop="1" x14ac:dyDescent="0.25">
      <c r="A10" s="356"/>
      <c r="B10" s="52">
        <f t="shared" si="1"/>
        <v>43626</v>
      </c>
      <c r="C10" s="182"/>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21" ht="15" x14ac:dyDescent="0.25">
      <c r="A11" s="356"/>
      <c r="B11" s="53">
        <f t="shared" si="1"/>
        <v>43627</v>
      </c>
      <c r="C11" s="183"/>
      <c r="D11" s="119"/>
      <c r="E11" s="120"/>
      <c r="F11" s="120"/>
      <c r="G11" s="154"/>
      <c r="H11" s="118">
        <f t="shared" si="2"/>
        <v>0</v>
      </c>
      <c r="I11" s="130">
        <f t="shared" si="0"/>
        <v>0</v>
      </c>
      <c r="J11" s="131">
        <f t="shared" si="3"/>
        <v>0</v>
      </c>
      <c r="K11" s="125">
        <f t="shared" ca="1" si="4"/>
        <v>0</v>
      </c>
      <c r="L11" s="132">
        <f ca="1">(WEEKDAY(B11)=1)*SUM(OFFSET(H11,,,-MIN(ROWS($3:11),7)))</f>
        <v>0</v>
      </c>
      <c r="M11" s="127">
        <f t="shared" ca="1" si="5"/>
        <v>0</v>
      </c>
      <c r="N11" s="128">
        <f t="shared" ca="1" si="6"/>
        <v>0</v>
      </c>
      <c r="O11" s="133">
        <f t="shared" ca="1" si="7"/>
        <v>0</v>
      </c>
      <c r="P11" s="218"/>
    </row>
    <row r="12" spans="1:21" ht="15" x14ac:dyDescent="0.25">
      <c r="A12" s="356"/>
      <c r="B12" s="53">
        <f t="shared" si="1"/>
        <v>43628</v>
      </c>
      <c r="C12" s="183"/>
      <c r="D12" s="119"/>
      <c r="E12" s="120"/>
      <c r="F12" s="120"/>
      <c r="G12" s="154"/>
      <c r="H12" s="118">
        <f t="shared" si="2"/>
        <v>0</v>
      </c>
      <c r="I12" s="130">
        <f t="shared" si="0"/>
        <v>0</v>
      </c>
      <c r="J12" s="131">
        <f t="shared" si="3"/>
        <v>0</v>
      </c>
      <c r="K12" s="125">
        <f t="shared" ca="1" si="4"/>
        <v>0</v>
      </c>
      <c r="L12" s="132">
        <f ca="1">(WEEKDAY(B12)=1)*SUM(OFFSET(H12,,,-MIN(ROWS($3:12),7)))</f>
        <v>0</v>
      </c>
      <c r="M12" s="127">
        <f t="shared" ca="1" si="5"/>
        <v>0</v>
      </c>
      <c r="N12" s="128">
        <f t="shared" ca="1" si="6"/>
        <v>0</v>
      </c>
      <c r="O12" s="133">
        <f t="shared" ca="1" si="7"/>
        <v>0</v>
      </c>
      <c r="P12" s="218"/>
    </row>
    <row r="13" spans="1:21" ht="15" x14ac:dyDescent="0.25">
      <c r="A13" s="356"/>
      <c r="B13" s="53">
        <f t="shared" si="1"/>
        <v>43629</v>
      </c>
      <c r="C13" s="183"/>
      <c r="D13" s="119"/>
      <c r="E13" s="120"/>
      <c r="F13" s="120"/>
      <c r="G13" s="154"/>
      <c r="H13" s="118">
        <f t="shared" si="2"/>
        <v>0</v>
      </c>
      <c r="I13" s="130">
        <f t="shared" si="0"/>
        <v>0</v>
      </c>
      <c r="J13" s="131">
        <f t="shared" si="3"/>
        <v>0</v>
      </c>
      <c r="K13" s="125">
        <f t="shared" ca="1" si="4"/>
        <v>0</v>
      </c>
      <c r="L13" s="132">
        <f ca="1">(WEEKDAY(B13)=1)*SUM(OFFSET(H13,,,-MIN(ROWS($3:13),7)))</f>
        <v>0</v>
      </c>
      <c r="M13" s="127">
        <f t="shared" ca="1" si="5"/>
        <v>0</v>
      </c>
      <c r="N13" s="128">
        <f t="shared" ca="1" si="6"/>
        <v>0</v>
      </c>
      <c r="O13" s="133">
        <f t="shared" ca="1" si="7"/>
        <v>0</v>
      </c>
      <c r="P13" s="218"/>
    </row>
    <row r="14" spans="1:21" ht="15" x14ac:dyDescent="0.25">
      <c r="A14" s="356"/>
      <c r="B14" s="53">
        <f t="shared" si="1"/>
        <v>43630</v>
      </c>
      <c r="C14" s="183"/>
      <c r="D14" s="119"/>
      <c r="E14" s="120"/>
      <c r="F14" s="120"/>
      <c r="G14" s="154"/>
      <c r="H14" s="118">
        <f t="shared" si="2"/>
        <v>0</v>
      </c>
      <c r="I14" s="130">
        <f t="shared" si="0"/>
        <v>0</v>
      </c>
      <c r="J14" s="131">
        <f t="shared" si="3"/>
        <v>0</v>
      </c>
      <c r="K14" s="125">
        <f t="shared" ca="1" si="4"/>
        <v>0</v>
      </c>
      <c r="L14" s="132">
        <f ca="1">(WEEKDAY(B14)=1)*SUM(OFFSET(H14,,,-MIN(ROWS($3:14),7)))</f>
        <v>0</v>
      </c>
      <c r="M14" s="127">
        <f t="shared" ca="1" si="5"/>
        <v>0</v>
      </c>
      <c r="N14" s="128">
        <f t="shared" ca="1" si="6"/>
        <v>0</v>
      </c>
      <c r="O14" s="133">
        <f t="shared" ca="1" si="7"/>
        <v>0</v>
      </c>
      <c r="P14" s="218"/>
    </row>
    <row r="15" spans="1:21" ht="15.75" thickBot="1" x14ac:dyDescent="0.3">
      <c r="A15" s="356"/>
      <c r="B15" s="53">
        <f t="shared" si="1"/>
        <v>43631</v>
      </c>
      <c r="C15" s="184"/>
      <c r="D15" s="155"/>
      <c r="E15" s="156"/>
      <c r="F15" s="156"/>
      <c r="G15" s="157"/>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21" ht="16.5" thickTop="1" thickBot="1" x14ac:dyDescent="0.3">
      <c r="A16" s="356"/>
      <c r="B16" s="54">
        <f t="shared" si="1"/>
        <v>43632</v>
      </c>
      <c r="C16" s="185"/>
      <c r="D16" s="142"/>
      <c r="E16" s="143"/>
      <c r="F16" s="143"/>
      <c r="G16" s="158"/>
      <c r="H16" s="190">
        <f t="shared" si="2"/>
        <v>0</v>
      </c>
      <c r="I16" s="187">
        <f t="shared" si="0"/>
        <v>0</v>
      </c>
      <c r="J16" s="188">
        <f t="shared" si="3"/>
        <v>0</v>
      </c>
      <c r="K16" s="189">
        <f t="shared" ca="1" si="4"/>
        <v>0</v>
      </c>
      <c r="L16" s="149">
        <f ca="1">(WEEKDAY(B16)=1)*SUM(OFFSET(H16,,,-MIN(ROWS($3:16),7)))</f>
        <v>0</v>
      </c>
      <c r="M16" s="150">
        <f t="shared" ca="1" si="5"/>
        <v>0</v>
      </c>
      <c r="N16" s="151">
        <f t="shared" ca="1" si="6"/>
        <v>0</v>
      </c>
      <c r="O16" s="152">
        <f t="shared" ca="1" si="7"/>
        <v>0</v>
      </c>
      <c r="P16" s="217" t="str">
        <f>IF(H16&lt;&gt;0,"ASTREINTE","")</f>
        <v/>
      </c>
    </row>
    <row r="17" spans="1:16" ht="15.75" thickTop="1" x14ac:dyDescent="0.25">
      <c r="A17" s="66"/>
      <c r="B17" s="52">
        <f t="shared" si="1"/>
        <v>43633</v>
      </c>
      <c r="C17" s="191"/>
      <c r="D17" s="163"/>
      <c r="E17" s="164"/>
      <c r="F17" s="164"/>
      <c r="G17" s="165"/>
      <c r="H17" s="118">
        <f t="shared" si="2"/>
        <v>0</v>
      </c>
      <c r="I17" s="130">
        <f t="shared" si="0"/>
        <v>0</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155"/>
      <c r="E18" s="156"/>
      <c r="F18" s="156"/>
      <c r="G18" s="157"/>
      <c r="H18" s="118">
        <f t="shared" si="2"/>
        <v>0</v>
      </c>
      <c r="I18" s="130">
        <f t="shared" si="0"/>
        <v>0</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155"/>
      <c r="E19" s="156"/>
      <c r="F19" s="156"/>
      <c r="G19" s="157"/>
      <c r="H19" s="118">
        <f t="shared" si="2"/>
        <v>0</v>
      </c>
      <c r="I19" s="130">
        <f t="shared" si="0"/>
        <v>0</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155"/>
      <c r="E20" s="156"/>
      <c r="F20" s="156"/>
      <c r="G20" s="157"/>
      <c r="H20" s="118">
        <f t="shared" si="2"/>
        <v>0</v>
      </c>
      <c r="I20" s="130">
        <f t="shared" si="0"/>
        <v>0</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0</v>
      </c>
      <c r="M23" s="150">
        <f t="shared" ca="1" si="5"/>
        <v>0</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0</v>
      </c>
      <c r="I38" s="169">
        <f t="shared" si="8"/>
        <v>0</v>
      </c>
      <c r="J38" s="169">
        <f t="shared" si="8"/>
        <v>0</v>
      </c>
      <c r="K38" s="169">
        <f t="shared" ca="1" si="8"/>
        <v>0</v>
      </c>
      <c r="L38" s="170">
        <f ca="1">SUM(L3:L37)</f>
        <v>0</v>
      </c>
      <c r="M38" s="170">
        <f t="shared" ca="1" si="8"/>
        <v>0</v>
      </c>
      <c r="N38" s="170">
        <f t="shared" ca="1" si="8"/>
        <v>0</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0</v>
      </c>
      <c r="I40" s="351">
        <f>SUM(I38:J38)</f>
        <v>0</v>
      </c>
      <c r="J40" s="352"/>
      <c r="K40" s="28"/>
      <c r="L40" s="12">
        <f ca="1">L38</f>
        <v>0</v>
      </c>
      <c r="M40" s="351">
        <f ca="1">SUM(M38:O38)</f>
        <v>0</v>
      </c>
      <c r="N40" s="353"/>
      <c r="O40" s="354"/>
    </row>
    <row r="41" spans="1:16" ht="13.5" thickTop="1" x14ac:dyDescent="0.25"/>
  </sheetData>
  <mergeCells count="3">
    <mergeCell ref="I40:J40"/>
    <mergeCell ref="M40:O40"/>
    <mergeCell ref="A3:A16"/>
  </mergeCells>
  <conditionalFormatting sqref="B31:K37">
    <cfRule type="expression" dxfId="90" priority="8">
      <formula>MONTH($B$34)&lt;&gt;MONTH($B$22)</formula>
    </cfRule>
  </conditionalFormatting>
  <conditionalFormatting sqref="B3:K37">
    <cfRule type="expression" dxfId="89" priority="10">
      <formula>WEEKDAY($B3)=1</formula>
    </cfRule>
  </conditionalFormatting>
  <conditionalFormatting sqref="C3:C11 C13:C15 C20:C29 C17:C18 C31:C37">
    <cfRule type="expression" dxfId="88" priority="6">
      <formula>AND(COUNTIF(Fer,B3)=0,C3&lt;&gt;"")</formula>
    </cfRule>
  </conditionalFormatting>
  <conditionalFormatting sqref="B3:C15 B17:C29 B31:C37">
    <cfRule type="expression" dxfId="87" priority="4">
      <formula>COUNTIF(Fer,$B3)</formula>
    </cfRule>
  </conditionalFormatting>
  <conditionalFormatting sqref="B3:K15 B17:K29 B31:K37">
    <cfRule type="expression" dxfId="86" priority="2">
      <formula>NOT(MOD(ROW(),2))</formula>
    </cfRule>
  </conditionalFormatting>
  <conditionalFormatting sqref="P3:P37">
    <cfRule type="expression" dxfId="85"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R41"/>
  <sheetViews>
    <sheetView zoomScale="98" zoomScaleNormal="98" workbookViewId="0">
      <pane xSplit="1" ySplit="2" topLeftCell="B6" activePane="bottomRight" state="frozen"/>
      <selection pane="topRight" activeCell="B1" sqref="B1"/>
      <selection pane="bottomLeft" activeCell="A3" sqref="A3"/>
      <selection pane="bottomRight" activeCell="G22" sqref="G22"/>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9.9166666666666767</v>
      </c>
      <c r="E1" s="36"/>
      <c r="F1" s="35" t="s">
        <v>30</v>
      </c>
      <c r="G1" s="194">
        <f ca="1">O38/"1:"</f>
        <v>3.4166666666666519</v>
      </c>
      <c r="H1" s="36"/>
      <c r="I1" s="37" t="s">
        <v>32</v>
      </c>
      <c r="J1" s="37"/>
      <c r="K1" s="195">
        <f>J38/"1:"</f>
        <v>8.3333333333330373E-2</v>
      </c>
      <c r="L1" s="36"/>
      <c r="M1" s="37" t="s">
        <v>33</v>
      </c>
      <c r="N1" s="38"/>
      <c r="O1" s="196">
        <f ca="1">K38/"1:"</f>
        <v>7.9999999999999964</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BRICE</v>
      </c>
      <c r="B3" s="52">
        <f>IF(OR(
DAY(EOMONTH(A2,-1))-DAY(DATE(YEAR(A2),MONTH(A2),0)+2-WEEKDAY(DATE(YEAR(A2),MONTH(A2),0)))&lt;3,
DAY(EOMONTH(A2,-1))-DAY(DATE(YEAR(A2),MONTH(A2),0)+2-WEEKDAY(DATE(YEAR(A2),MONTH(A2),0)))&gt;7),
DATE(YEAR(A2),MONTH(A2),0)+2-WEEKDAY(DATE(YEAR(A2),MONTH(A2),0)),
DATE(YEAR(A2),MONTH(A2),0)+2-WEEKDAY(DATE(YEAR(A2),MONTH(A2),0))+7)</f>
        <v>43619</v>
      </c>
      <c r="C3" s="39"/>
      <c r="D3" s="245">
        <v>0.33333333333333331</v>
      </c>
      <c r="E3" s="246">
        <v>0.55208333333333337</v>
      </c>
      <c r="F3" s="246">
        <v>0.59375</v>
      </c>
      <c r="G3" s="247">
        <v>0.6875</v>
      </c>
      <c r="H3" s="117">
        <f>MAX(MOD(($E3+$G3-$D3-$F3),1),C3*HF)</f>
        <v>0.31250000000000022</v>
      </c>
      <c r="I3" s="123">
        <f t="shared" ref="I3:I37" si="0">$H3-$J3</f>
        <v>0.31250000000000022</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356"/>
      <c r="B4" s="53">
        <f t="shared" ref="B4:B37" si="1">B3+1</f>
        <v>43620</v>
      </c>
      <c r="C4" s="43"/>
      <c r="D4" s="245">
        <v>0.33680555555555558</v>
      </c>
      <c r="E4" s="246">
        <v>0.52083333333333337</v>
      </c>
      <c r="F4" s="246">
        <v>0.5625</v>
      </c>
      <c r="G4" s="247">
        <v>0.67708333333333337</v>
      </c>
      <c r="H4" s="118">
        <f t="shared" ref="H4:H37" si="2">MAX(MOD(($E4+$G4-$D4-$F4),1),C4*HF)</f>
        <v>0.29861111111111116</v>
      </c>
      <c r="I4" s="130">
        <f t="shared" si="0"/>
        <v>0.29861111111111116</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356"/>
      <c r="B5" s="53">
        <f t="shared" si="1"/>
        <v>43621</v>
      </c>
      <c r="C5" s="44"/>
      <c r="D5" s="245">
        <v>0.33680555555555558</v>
      </c>
      <c r="E5" s="246">
        <v>0.50347222222222221</v>
      </c>
      <c r="F5" s="246">
        <v>0.56944444444444442</v>
      </c>
      <c r="G5" s="247">
        <v>0.77777777777777779</v>
      </c>
      <c r="H5" s="118">
        <f t="shared" si="2"/>
        <v>0.375</v>
      </c>
      <c r="I5" s="130">
        <f t="shared" si="0"/>
        <v>0.375</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356"/>
      <c r="B6" s="53">
        <f t="shared" si="1"/>
        <v>43622</v>
      </c>
      <c r="C6" s="43"/>
      <c r="D6" s="245">
        <v>0.33680555555555558</v>
      </c>
      <c r="E6" s="246">
        <v>0.4826388888888889</v>
      </c>
      <c r="F6" s="246">
        <v>0.55208333333333337</v>
      </c>
      <c r="G6" s="247">
        <v>0.74652777777777779</v>
      </c>
      <c r="H6" s="118">
        <f t="shared" si="2"/>
        <v>0.34027777777777779</v>
      </c>
      <c r="I6" s="130">
        <f t="shared" si="0"/>
        <v>0.34027777777777779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356"/>
      <c r="B7" s="53">
        <f t="shared" si="1"/>
        <v>43623</v>
      </c>
      <c r="C7" s="43"/>
      <c r="D7" s="245">
        <v>0.38541666666666669</v>
      </c>
      <c r="E7" s="246">
        <v>0.51736111111111105</v>
      </c>
      <c r="F7" s="246">
        <v>0.55208333333333337</v>
      </c>
      <c r="G7" s="247">
        <v>0.63194444444444442</v>
      </c>
      <c r="H7" s="118">
        <f t="shared" si="2"/>
        <v>0.21180555555555525</v>
      </c>
      <c r="I7" s="130">
        <f t="shared" si="0"/>
        <v>0.21180555555555525</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356"/>
      <c r="B8" s="53">
        <f t="shared" si="1"/>
        <v>43624</v>
      </c>
      <c r="C8" s="4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356"/>
      <c r="B9" s="54">
        <f t="shared" si="1"/>
        <v>43625</v>
      </c>
      <c r="C9" s="48"/>
      <c r="D9" s="142"/>
      <c r="E9" s="143"/>
      <c r="F9" s="143"/>
      <c r="G9" s="144"/>
      <c r="H9" s="145">
        <f t="shared" si="2"/>
        <v>0</v>
      </c>
      <c r="I9" s="146">
        <f t="shared" si="0"/>
        <v>0</v>
      </c>
      <c r="J9" s="147">
        <f t="shared" si="3"/>
        <v>0</v>
      </c>
      <c r="K9" s="148">
        <f t="shared" ca="1" si="4"/>
        <v>0</v>
      </c>
      <c r="L9" s="149">
        <f ca="1">(WEEKDAY(B9)=1)*SUM(OFFSET(H9,,,-MIN(ROWS($3:9),7)))</f>
        <v>1.5381944444444446</v>
      </c>
      <c r="M9" s="150">
        <f t="shared" ca="1" si="5"/>
        <v>1.4583333333333333</v>
      </c>
      <c r="N9" s="151">
        <f t="shared" ca="1" si="6"/>
        <v>7.9861111111111382E-2</v>
      </c>
      <c r="O9" s="152">
        <f t="shared" ca="1" si="7"/>
        <v>0</v>
      </c>
      <c r="P9" s="217" t="str">
        <f>IF(H9&lt;&gt;0,"ASTREINTE","")</f>
        <v/>
      </c>
    </row>
    <row r="10" spans="1:18" ht="15.75" thickTop="1" x14ac:dyDescent="0.25">
      <c r="A10" s="356"/>
      <c r="B10" s="52">
        <f t="shared" si="1"/>
        <v>43626</v>
      </c>
      <c r="C10" s="39"/>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356"/>
      <c r="B11" s="53">
        <f t="shared" si="1"/>
        <v>43627</v>
      </c>
      <c r="C11" s="43"/>
      <c r="D11" s="248">
        <v>0.32291666666666669</v>
      </c>
      <c r="E11" s="249">
        <v>0.56597222222222221</v>
      </c>
      <c r="F11" s="249">
        <v>0.60763888888888895</v>
      </c>
      <c r="G11" s="252">
        <v>0.82638888888888884</v>
      </c>
      <c r="H11" s="118">
        <f t="shared" si="2"/>
        <v>0.46180555555555547</v>
      </c>
      <c r="I11" s="130">
        <f t="shared" si="0"/>
        <v>0.46180555555555547</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356"/>
      <c r="B12" s="53">
        <f t="shared" si="1"/>
        <v>43628</v>
      </c>
      <c r="C12" s="43"/>
      <c r="D12" s="248">
        <v>0.34722222222222227</v>
      </c>
      <c r="E12" s="249">
        <v>0.5</v>
      </c>
      <c r="F12" s="249">
        <v>0.54166666666666663</v>
      </c>
      <c r="G12" s="252">
        <v>0.65625</v>
      </c>
      <c r="H12" s="118">
        <f t="shared" si="2"/>
        <v>0.26736111111111105</v>
      </c>
      <c r="I12" s="130">
        <f t="shared" si="0"/>
        <v>0.26736111111111105</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356"/>
      <c r="B13" s="53">
        <f t="shared" si="1"/>
        <v>43629</v>
      </c>
      <c r="C13" s="43"/>
      <c r="D13" s="248">
        <v>0.35416666666666669</v>
      </c>
      <c r="E13" s="249">
        <v>0.52083333333333337</v>
      </c>
      <c r="F13" s="249">
        <v>0.54166666666666663</v>
      </c>
      <c r="G13" s="252">
        <v>0.79166666666666663</v>
      </c>
      <c r="H13" s="118">
        <f t="shared" si="2"/>
        <v>0.41666666666666663</v>
      </c>
      <c r="I13" s="130">
        <f t="shared" si="0"/>
        <v>0.41666666666666663</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356"/>
      <c r="B14" s="53">
        <f t="shared" si="1"/>
        <v>43630</v>
      </c>
      <c r="C14" s="43"/>
      <c r="D14" s="248"/>
      <c r="E14" s="249"/>
      <c r="F14" s="249"/>
      <c r="G14" s="252"/>
      <c r="H14" s="118">
        <f t="shared" si="2"/>
        <v>0</v>
      </c>
      <c r="I14" s="130">
        <f t="shared" si="0"/>
        <v>0</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356"/>
      <c r="B15" s="53">
        <f t="shared" si="1"/>
        <v>43631</v>
      </c>
      <c r="C15" s="44"/>
      <c r="D15" s="253">
        <v>0.34375</v>
      </c>
      <c r="E15" s="254">
        <v>0.53125</v>
      </c>
      <c r="F15" s="254">
        <v>0.56944444444444442</v>
      </c>
      <c r="G15" s="255">
        <v>0.83680555555555547</v>
      </c>
      <c r="H15" s="122">
        <f t="shared" si="2"/>
        <v>0.45486111111111094</v>
      </c>
      <c r="I15" s="135">
        <f t="shared" si="0"/>
        <v>0.45138888888888884</v>
      </c>
      <c r="J15" s="136">
        <f t="shared" si="3"/>
        <v>3.4722222222220989E-3</v>
      </c>
      <c r="K15" s="137">
        <f t="shared" ca="1" si="4"/>
        <v>0</v>
      </c>
      <c r="L15" s="138">
        <f ca="1">(WEEKDAY(B15)=1)*SUM(OFFSET(H15,,,-MIN(ROWS($3:15),7)))</f>
        <v>0</v>
      </c>
      <c r="M15" s="139">
        <f t="shared" ca="1" si="5"/>
        <v>0</v>
      </c>
      <c r="N15" s="140">
        <f t="shared" ca="1" si="6"/>
        <v>0</v>
      </c>
      <c r="O15" s="141">
        <f t="shared" ca="1" si="7"/>
        <v>0</v>
      </c>
      <c r="P15" s="217" t="str">
        <f>IF(H15&lt;&gt;0,"ASTREINTE","")</f>
        <v>ASTREINTE</v>
      </c>
    </row>
    <row r="16" spans="1:18" ht="16.5" thickTop="1" thickBot="1" x14ac:dyDescent="0.3">
      <c r="A16" s="356"/>
      <c r="B16" s="54">
        <f t="shared" si="1"/>
        <v>43632</v>
      </c>
      <c r="C16" s="48"/>
      <c r="D16" s="250">
        <v>0.38541666666666669</v>
      </c>
      <c r="E16" s="251">
        <v>0.54166666666666663</v>
      </c>
      <c r="F16" s="251">
        <v>0.58333333333333337</v>
      </c>
      <c r="G16" s="256">
        <v>0.76041666666666663</v>
      </c>
      <c r="H16" s="159">
        <f t="shared" si="2"/>
        <v>0.33333333333333315</v>
      </c>
      <c r="I16" s="160">
        <f t="shared" si="0"/>
        <v>0.33333333333333315</v>
      </c>
      <c r="J16" s="161">
        <f t="shared" si="3"/>
        <v>0</v>
      </c>
      <c r="K16" s="162">
        <f t="shared" ca="1" si="4"/>
        <v>0.33333333333333315</v>
      </c>
      <c r="L16" s="149">
        <f ca="1">(WEEKDAY(B16)=1)*SUM(OFFSET(H16,,,-MIN(ROWS($3:16),7)))</f>
        <v>1.9340277777777772</v>
      </c>
      <c r="M16" s="150">
        <f t="shared" ca="1" si="5"/>
        <v>1.4583333333333333</v>
      </c>
      <c r="N16" s="151">
        <f t="shared" ca="1" si="6"/>
        <v>0.33333333333333348</v>
      </c>
      <c r="O16" s="152">
        <f t="shared" ca="1" si="7"/>
        <v>0.14236111111111049</v>
      </c>
      <c r="P16" s="217" t="str">
        <f>IF(H16&lt;&gt;0,"ASTREINTE","")</f>
        <v>ASTREINTE</v>
      </c>
    </row>
    <row r="17" spans="1:16" ht="15.75" thickTop="1" x14ac:dyDescent="0.25">
      <c r="A17" s="66"/>
      <c r="B17" s="52">
        <f t="shared" si="1"/>
        <v>43633</v>
      </c>
      <c r="C17" s="61"/>
      <c r="D17" s="224">
        <v>0.33333333333333331</v>
      </c>
      <c r="E17" s="225">
        <v>0.52083333333333337</v>
      </c>
      <c r="F17" s="225">
        <v>0.5625</v>
      </c>
      <c r="G17" s="226">
        <v>0.72569444444444453</v>
      </c>
      <c r="H17" s="118">
        <f t="shared" si="2"/>
        <v>0.35069444444444464</v>
      </c>
      <c r="I17" s="130">
        <f t="shared" si="0"/>
        <v>0.35069444444444464</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44"/>
      <c r="D18" s="221">
        <v>0.3298611111111111</v>
      </c>
      <c r="E18" s="222">
        <v>0.54166666666666663</v>
      </c>
      <c r="F18" s="222">
        <v>0.58333333333333337</v>
      </c>
      <c r="G18" s="223">
        <v>0.73263888888888884</v>
      </c>
      <c r="H18" s="118">
        <f t="shared" si="2"/>
        <v>0.36111111111111083</v>
      </c>
      <c r="I18" s="130">
        <f t="shared" si="0"/>
        <v>0.36111111111111083</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44"/>
      <c r="D19" s="221">
        <v>0.31944444444444448</v>
      </c>
      <c r="E19" s="222">
        <v>0.5</v>
      </c>
      <c r="F19" s="222">
        <v>0.54166666666666663</v>
      </c>
      <c r="G19" s="223">
        <v>0.67361111111111116</v>
      </c>
      <c r="H19" s="118">
        <f t="shared" si="2"/>
        <v>0.31250000000000011</v>
      </c>
      <c r="I19" s="130">
        <f t="shared" si="0"/>
        <v>0.31250000000000011</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44"/>
      <c r="D20" s="221"/>
      <c r="E20" s="222"/>
      <c r="F20" s="222"/>
      <c r="G20" s="223"/>
      <c r="H20" s="118">
        <f t="shared" si="2"/>
        <v>0</v>
      </c>
      <c r="I20" s="130">
        <f t="shared" si="0"/>
        <v>0</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44"/>
      <c r="D21" s="221">
        <v>0.3611111111111111</v>
      </c>
      <c r="E21" s="222">
        <v>0.5</v>
      </c>
      <c r="F21" s="222">
        <v>0.54166666666666663</v>
      </c>
      <c r="G21" s="223">
        <v>0.8125</v>
      </c>
      <c r="H21" s="118">
        <f t="shared" si="2"/>
        <v>0.40972222222222221</v>
      </c>
      <c r="I21" s="130">
        <f t="shared" si="0"/>
        <v>0.40972222222222221</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4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48"/>
      <c r="D23" s="142"/>
      <c r="E23" s="143"/>
      <c r="F23" s="143"/>
      <c r="G23" s="158"/>
      <c r="H23" s="159">
        <f t="shared" si="2"/>
        <v>0</v>
      </c>
      <c r="I23" s="160">
        <f t="shared" si="0"/>
        <v>0</v>
      </c>
      <c r="J23" s="161">
        <f t="shared" si="3"/>
        <v>0</v>
      </c>
      <c r="K23" s="166">
        <f t="shared" ca="1" si="4"/>
        <v>0</v>
      </c>
      <c r="L23" s="149">
        <f ca="1">(WEEKDAY(B23)=1)*SUM(OFFSET(H23,,,-MIN(ROWS($3:23),7)))</f>
        <v>1.4340277777777777</v>
      </c>
      <c r="M23" s="150">
        <f t="shared" ca="1" si="5"/>
        <v>1.4340277777777777</v>
      </c>
      <c r="N23" s="151">
        <f t="shared" ca="1" si="6"/>
        <v>0</v>
      </c>
      <c r="O23" s="152">
        <f t="shared" ca="1" si="7"/>
        <v>0</v>
      </c>
      <c r="P23" s="217" t="str">
        <f>IF(H23&lt;&gt;0,"ASTREINTE","")</f>
        <v/>
      </c>
    </row>
    <row r="24" spans="1:16" ht="15.75" thickTop="1" x14ac:dyDescent="0.25">
      <c r="A24" s="66"/>
      <c r="B24" s="52">
        <f t="shared" si="1"/>
        <v>43640</v>
      </c>
      <c r="C24" s="6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4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4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4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4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4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48"/>
      <c r="D30" s="142"/>
      <c r="E30" s="143"/>
      <c r="F30" s="143"/>
      <c r="G30" s="158"/>
      <c r="H30" s="159">
        <f t="shared" si="2"/>
        <v>0</v>
      </c>
      <c r="I30" s="160">
        <f t="shared" si="0"/>
        <v>0</v>
      </c>
      <c r="J30" s="161">
        <f t="shared" si="3"/>
        <v>0</v>
      </c>
      <c r="K30" s="166">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6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4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4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4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4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4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44"/>
      <c r="D37" s="155"/>
      <c r="E37" s="156"/>
      <c r="F37" s="156"/>
      <c r="G37" s="157"/>
      <c r="H37" s="159">
        <f t="shared" si="2"/>
        <v>0</v>
      </c>
      <c r="I37" s="160">
        <f t="shared" si="0"/>
        <v>0</v>
      </c>
      <c r="J37" s="161">
        <f t="shared" si="3"/>
        <v>0</v>
      </c>
      <c r="K37" s="166">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23"/>
      <c r="D38" s="168"/>
      <c r="E38" s="168"/>
      <c r="F38" s="168"/>
      <c r="G38" s="168"/>
      <c r="H38" s="169">
        <f t="shared" ref="H38:O38" si="8">SUM(H3:H37)</f>
        <v>4.9062499999999991</v>
      </c>
      <c r="I38" s="169">
        <f t="shared" si="8"/>
        <v>4.9027777777777777</v>
      </c>
      <c r="J38" s="169">
        <f t="shared" si="8"/>
        <v>3.4722222222220989E-3</v>
      </c>
      <c r="K38" s="169">
        <f t="shared" ca="1" si="8"/>
        <v>0.33333333333333315</v>
      </c>
      <c r="L38" s="170">
        <f ca="1">SUM(L3:L37)</f>
        <v>4.90625</v>
      </c>
      <c r="M38" s="170">
        <f t="shared" ca="1" si="8"/>
        <v>4.3506944444444446</v>
      </c>
      <c r="N38" s="170">
        <f t="shared" ca="1" si="8"/>
        <v>0.41319444444444486</v>
      </c>
      <c r="O38" s="171">
        <f t="shared" ca="1" si="8"/>
        <v>0.14236111111111049</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4.9062499999999991</v>
      </c>
      <c r="I40" s="351">
        <f>SUM(I38:J38)</f>
        <v>4.90625</v>
      </c>
      <c r="J40" s="352"/>
      <c r="K40" s="28"/>
      <c r="L40" s="12">
        <f ca="1">L38</f>
        <v>4.90625</v>
      </c>
      <c r="M40" s="351">
        <f ca="1">SUM(M38:O38)</f>
        <v>4.90625</v>
      </c>
      <c r="N40" s="353"/>
      <c r="O40" s="354"/>
    </row>
    <row r="41" spans="1:16" ht="13.5" thickTop="1" x14ac:dyDescent="0.25"/>
  </sheetData>
  <mergeCells count="3">
    <mergeCell ref="A3:A16"/>
    <mergeCell ref="I40:J40"/>
    <mergeCell ref="M40:O40"/>
  </mergeCells>
  <conditionalFormatting sqref="B31:K37">
    <cfRule type="expression" dxfId="84" priority="5">
      <formula>MONTH($B$34)&lt;&gt;MONTH($B$22)</formula>
    </cfRule>
  </conditionalFormatting>
  <conditionalFormatting sqref="B3:K37">
    <cfRule type="expression" dxfId="83" priority="6">
      <formula>WEEKDAY($B3)=1</formula>
    </cfRule>
  </conditionalFormatting>
  <conditionalFormatting sqref="C3:C11 C13:C15 C20:C29 C17:C18 C31:C37">
    <cfRule type="expression" dxfId="82" priority="4">
      <formula>AND(COUNTIF(Fer,B3)=0,C3&lt;&gt;"")</formula>
    </cfRule>
  </conditionalFormatting>
  <conditionalFormatting sqref="B3:C15 B17:C29 B31:C37">
    <cfRule type="expression" dxfId="81" priority="3">
      <formula>COUNTIF(Fer,$B3)</formula>
    </cfRule>
  </conditionalFormatting>
  <conditionalFormatting sqref="B3:K15 B17:K29 B31:K37">
    <cfRule type="expression" dxfId="80" priority="2">
      <formula>NOT(MOD(ROW(),2))</formula>
    </cfRule>
  </conditionalFormatting>
  <conditionalFormatting sqref="P3:P37">
    <cfRule type="expression" dxfId="79"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R41"/>
  <sheetViews>
    <sheetView zoomScale="98" zoomScaleNormal="98" workbookViewId="0">
      <pane xSplit="1" ySplit="2" topLeftCell="B12" activePane="bottomRight" state="frozen"/>
      <selection pane="topRight" activeCell="B1" sqref="B1"/>
      <selection pane="bottomLeft" activeCell="A3" sqref="A3"/>
      <selection pane="bottomRight" activeCell="G12" sqref="G12"/>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PATRICK</v>
      </c>
      <c r="B3" s="52">
        <f>IF(OR(
DAY(EOMONTH(A2,-1))-DAY(DATE(YEAR(A2),MONTH(A2),0)+2-WEEKDAY(DATE(YEAR(A2),MONTH(A2),0)))&lt;3,
DAY(EOMONTH(A2,-1))-DAY(DATE(YEAR(A2),MONTH(A2),0)+2-WEEKDAY(DATE(YEAR(A2),MONTH(A2),0)))&gt;7),
DATE(YEAR(A2),MONTH(A2),0)+2-WEEKDAY(DATE(YEAR(A2),MONTH(A2),0)),
DATE(YEAR(A2),MONTH(A2),0)+2-WEEKDAY(DATE(YEAR(A2),MONTH(A2),0))+7)</f>
        <v>43619</v>
      </c>
      <c r="C3" s="39"/>
      <c r="D3" s="40">
        <v>0.41666666666666669</v>
      </c>
      <c r="E3" s="41">
        <v>0.51041666666666663</v>
      </c>
      <c r="F3" s="41">
        <v>0.54166666666666663</v>
      </c>
      <c r="G3" s="42">
        <v>0.64583333333333337</v>
      </c>
      <c r="H3" s="96">
        <f>MAX(MOD(($E3+$G3-$D3-$F3),1),C3*HF)</f>
        <v>0.19791666666666663</v>
      </c>
      <c r="I3" s="94">
        <f t="shared" ref="I3:I37" si="0">$H3-$J3</f>
        <v>0.19791666666666663</v>
      </c>
      <c r="J3" s="91">
        <f>($D3&lt;&gt;"")*(MAX(0,MIN($E3,HJ)-IF($E3&gt;$D3,$D3,MIN(0,$D3-HJ)))+MAX(0,1-MAX(HN,$D3)-IF($E3&gt;$D3,1-$E3,MIN(0,HN-$E3))))
+($F3&lt;&gt;"")*(MAX(0,MIN($G3,HJ)-IF($G3&gt;$F3,$F3,MIN(0,$F3-HJ)))+MAX(0,1-MAX(HN,$F3)-IF($G3&gt;$F3,1-$G3,MIN(0,HN-$G3))))</f>
        <v>0</v>
      </c>
      <c r="K3" s="98">
        <f ca="1">MAX(COUNTIF(Fer,B3)*($E3&lt;$D3)*($E3-MIN(0,$D3))
+COUNTIF(Fer,B3)*($F3&lt;$E3)*($G3-$F3)
+COUNTIF(Fer,B3)*($F3&gt;$E3)*($G3&lt;$F3)*($G3-MIN($F3,0))
+COUNTIF(Fer,B3)*($E3&gt;$D3)*(MIN($E3,1)-$D3)
+COUNTIF(Fer,B3)*($E3&lt;$D3)*(MAX($E3,1)-$D3)
+COUNTIF(Fer,B3)*($G3&gt;$F3)*($F3&gt;$E3)*(MIN($G3,1)-$F3)
+COUNTIF(Fer,B3)*($G3&lt;$F3)*($F3&gt;$E3)*(MAX($G3,1)-$F3),
(WEEKDAY(B3)=1)*H3,C3*HF)</f>
        <v>0</v>
      </c>
      <c r="L3" s="86">
        <f ca="1">(WEEKDAY(B3)=1)*SUM(OFFSET(H3,,,-MIN(ROWS($3:3),7)))</f>
        <v>0</v>
      </c>
      <c r="M3" s="29">
        <f ca="1">(WEEKDAY(B3)=1)*MIN(HS_1,L3)</f>
        <v>0</v>
      </c>
      <c r="N3" s="30">
        <f ca="1">(WEEKDAY(B3)=1)*MIN(HS_2-HS_1,L3-M3)</f>
        <v>0</v>
      </c>
      <c r="O3" s="80">
        <f ca="1">(WEEKDAY(B3)=1)*L3-M3-N3</f>
        <v>0</v>
      </c>
      <c r="P3" s="214"/>
      <c r="Q3" s="13" t="s">
        <v>8</v>
      </c>
      <c r="R3" s="14">
        <v>0.29166666666666669</v>
      </c>
    </row>
    <row r="4" spans="1:18" ht="15" x14ac:dyDescent="0.2">
      <c r="A4" s="356"/>
      <c r="B4" s="53">
        <f t="shared" ref="B4:B37" si="1">B3+1</f>
        <v>43620</v>
      </c>
      <c r="C4" s="43"/>
      <c r="D4" s="40">
        <v>0.39583333333333331</v>
      </c>
      <c r="E4" s="41">
        <v>0.52083333333333337</v>
      </c>
      <c r="F4" s="41">
        <v>0.5625</v>
      </c>
      <c r="G4" s="42">
        <v>0.625</v>
      </c>
      <c r="H4" s="90">
        <f t="shared" ref="H4:H37" si="2">MAX(MOD(($E4+$G4-$D4-$F4),1),C4*HF)</f>
        <v>0.18750000000000022</v>
      </c>
      <c r="I4" s="95">
        <f t="shared" si="0"/>
        <v>0.18750000000000022</v>
      </c>
      <c r="J4" s="92">
        <f t="shared" ref="J4:J37" si="3">($D4&lt;&gt;"")*(MAX(0,MIN($E4,HJ)-IF($E4&gt;$D4,$D4,MIN(0,$D4-HJ)))+MAX(0,1-MAX(HN,$D4)-IF($E4&gt;$D4,1-$E4,MIN(0,HN-$E4))))
+($F4&lt;&gt;"")*(MAX(0,MIN($G4,HJ)-IF($G4&gt;$F4,$F4,MIN(0,$F4-HJ)))+MAX(0,1-MAX(HN,$F4)-IF($G4&gt;$F4,1-$G4,MIN(0,HN-$G4))))</f>
        <v>0</v>
      </c>
      <c r="K4" s="98">
        <f t="shared" ref="K4:K37" ca="1" si="4">MAX(COUNTIF(Fer,B4)*($E4&lt;$D4)*($E4-MIN(0,$D4))
+COUNTIF(Fer,B4)*($F4&lt;$E4)*($G4-$F4)
+COUNTIF(Fer,B4)*($F4&gt;$E4)*($G4&lt;$F4)*($G4-MIN($F4,0))
+COUNTIF(Fer,B4)*($E4&gt;$D4)*(MIN($E4,1)-$D4)
+COUNTIF(Fer,B4)*($E4&lt;$D4)*(MAX($E4,1)-$D4)
+COUNTIF(Fer,B4)*($G4&gt;$F4)*($F4&gt;$E4)*(MIN($G4,1)-$F4)
+COUNTIF(Fer,B4)*($G4&lt;$F4)*($F4&gt;$E4)*(MAX($G4,1)-$F4),
(WEEKDAY(B4)=1)*H4,C4*HF)</f>
        <v>0</v>
      </c>
      <c r="L4" s="87">
        <f ca="1">(WEEKDAY(B4)=1)*SUM(OFFSET(H4,,,-MIN(ROWS($3:4),7)))</f>
        <v>0</v>
      </c>
      <c r="M4" s="29">
        <f t="shared" ref="M4:M37" ca="1" si="5">(WEEKDAY(B4)=1)*MIN(HS_1,L4)</f>
        <v>0</v>
      </c>
      <c r="N4" s="30">
        <f t="shared" ref="N4:N37" ca="1" si="6">(WEEKDAY(B4)=1)*MIN(HS_2-HS_1,L4-M4)</f>
        <v>0</v>
      </c>
      <c r="O4" s="81">
        <f t="shared" ref="O4:O37" ca="1" si="7">(WEEKDAY(B4)=1)*L4-M4-N4</f>
        <v>0</v>
      </c>
      <c r="P4" s="215"/>
      <c r="Q4" s="15" t="s">
        <v>9</v>
      </c>
      <c r="R4" s="16">
        <v>0.83333333333333337</v>
      </c>
    </row>
    <row r="5" spans="1:18" ht="15" x14ac:dyDescent="0.2">
      <c r="A5" s="356"/>
      <c r="B5" s="53">
        <f t="shared" si="1"/>
        <v>43621</v>
      </c>
      <c r="C5" s="44"/>
      <c r="D5" s="40">
        <v>0.32291666666666669</v>
      </c>
      <c r="E5" s="41">
        <v>0.5</v>
      </c>
      <c r="F5" s="41">
        <v>0.53125</v>
      </c>
      <c r="G5" s="42">
        <v>0.625</v>
      </c>
      <c r="H5" s="90">
        <f t="shared" si="2"/>
        <v>0.27083333333333326</v>
      </c>
      <c r="I5" s="95">
        <f t="shared" si="0"/>
        <v>0.27083333333333326</v>
      </c>
      <c r="J5" s="92">
        <f t="shared" si="3"/>
        <v>0</v>
      </c>
      <c r="K5" s="98">
        <f t="shared" ca="1" si="4"/>
        <v>0</v>
      </c>
      <c r="L5" s="87">
        <f ca="1">(WEEKDAY(B5)=1)*SUM(OFFSET(H5,,,-MIN(ROWS($3:5),7)))</f>
        <v>0</v>
      </c>
      <c r="M5" s="29">
        <f t="shared" ca="1" si="5"/>
        <v>0</v>
      </c>
      <c r="N5" s="31">
        <f t="shared" ca="1" si="6"/>
        <v>0</v>
      </c>
      <c r="O5" s="81">
        <f t="shared" ca="1" si="7"/>
        <v>0</v>
      </c>
      <c r="P5" s="215"/>
      <c r="Q5" s="15" t="s">
        <v>10</v>
      </c>
      <c r="R5" s="17">
        <f>RIGHT(M2,2)/24</f>
        <v>1.4583333333333333</v>
      </c>
    </row>
    <row r="6" spans="1:18" ht="15" x14ac:dyDescent="0.2">
      <c r="A6" s="356"/>
      <c r="B6" s="53">
        <f t="shared" si="1"/>
        <v>43622</v>
      </c>
      <c r="C6" s="43"/>
      <c r="D6" s="40">
        <v>0.33333333333333331</v>
      </c>
      <c r="E6" s="41">
        <v>0.5</v>
      </c>
      <c r="F6" s="41">
        <v>0.54166666666666663</v>
      </c>
      <c r="G6" s="42">
        <v>0.75</v>
      </c>
      <c r="H6" s="90">
        <f t="shared" si="2"/>
        <v>0.37500000000000011</v>
      </c>
      <c r="I6" s="95">
        <f t="shared" si="0"/>
        <v>0.37500000000000011</v>
      </c>
      <c r="J6" s="92">
        <f t="shared" si="3"/>
        <v>0</v>
      </c>
      <c r="K6" s="98">
        <f t="shared" ca="1" si="4"/>
        <v>0</v>
      </c>
      <c r="L6" s="87">
        <f ca="1">(WEEKDAY(B6)=1)*SUM(OFFSET(H6,,,-MIN(ROWS($3:6),7)))</f>
        <v>0</v>
      </c>
      <c r="M6" s="29">
        <f t="shared" ca="1" si="5"/>
        <v>0</v>
      </c>
      <c r="N6" s="30">
        <f t="shared" ca="1" si="6"/>
        <v>0</v>
      </c>
      <c r="O6" s="81">
        <f t="shared" ca="1" si="7"/>
        <v>0</v>
      </c>
      <c r="P6" s="215"/>
      <c r="Q6" s="15" t="s">
        <v>11</v>
      </c>
      <c r="R6" s="17">
        <f>RIGHT(N2,2)/24</f>
        <v>1.7916666666666667</v>
      </c>
    </row>
    <row r="7" spans="1:18" ht="15.75" thickBot="1" x14ac:dyDescent="0.25">
      <c r="A7" s="356"/>
      <c r="B7" s="53">
        <f t="shared" si="1"/>
        <v>43623</v>
      </c>
      <c r="C7" s="43"/>
      <c r="D7" s="40">
        <v>0.33333333333333331</v>
      </c>
      <c r="E7" s="41">
        <v>0.52083333333333337</v>
      </c>
      <c r="F7" s="41">
        <v>0.5625</v>
      </c>
      <c r="G7" s="42">
        <v>0.77083333333333337</v>
      </c>
      <c r="H7" s="90">
        <f t="shared" si="2"/>
        <v>0.39583333333333348</v>
      </c>
      <c r="I7" s="95">
        <f t="shared" si="0"/>
        <v>0.39583333333333348</v>
      </c>
      <c r="J7" s="92">
        <f t="shared" si="3"/>
        <v>0</v>
      </c>
      <c r="K7" s="98">
        <f t="shared" ca="1" si="4"/>
        <v>0</v>
      </c>
      <c r="L7" s="87">
        <f ca="1">(WEEKDAY(B7)=1)*SUM(OFFSET(H7,,,-MIN(ROWS($3:7),7)))</f>
        <v>0</v>
      </c>
      <c r="M7" s="29">
        <f t="shared" ca="1" si="5"/>
        <v>0</v>
      </c>
      <c r="N7" s="30">
        <f t="shared" ca="1" si="6"/>
        <v>0</v>
      </c>
      <c r="O7" s="81">
        <f t="shared" ca="1" si="7"/>
        <v>0</v>
      </c>
      <c r="P7" s="215"/>
      <c r="Q7" s="18" t="s">
        <v>51</v>
      </c>
      <c r="R7" s="19">
        <v>0.29166666666666669</v>
      </c>
    </row>
    <row r="8" spans="1:18" ht="16.5" thickTop="1" thickBot="1" x14ac:dyDescent="0.25">
      <c r="A8" s="356"/>
      <c r="B8" s="53">
        <f t="shared" si="1"/>
        <v>43624</v>
      </c>
      <c r="C8" s="43"/>
      <c r="D8" s="45"/>
      <c r="E8" s="46"/>
      <c r="F8" s="46"/>
      <c r="G8" s="47"/>
      <c r="H8" s="101">
        <f t="shared" si="2"/>
        <v>0</v>
      </c>
      <c r="I8" s="102">
        <f t="shared" si="0"/>
        <v>0</v>
      </c>
      <c r="J8" s="103">
        <f t="shared" si="3"/>
        <v>0</v>
      </c>
      <c r="K8" s="104">
        <f t="shared" ca="1" si="4"/>
        <v>0</v>
      </c>
      <c r="L8" s="88">
        <f ca="1">(WEEKDAY(B8)=1)*SUM(OFFSET(H8,,,-MIN(ROWS($3:8),7)))</f>
        <v>0</v>
      </c>
      <c r="M8" s="32">
        <f t="shared" ca="1" si="5"/>
        <v>0</v>
      </c>
      <c r="N8" s="33">
        <f t="shared" ca="1" si="6"/>
        <v>0</v>
      </c>
      <c r="O8" s="82">
        <f t="shared" ca="1" si="7"/>
        <v>0</v>
      </c>
      <c r="P8" s="216" t="str">
        <f>IF(H8&lt;&gt;0,"ASTREINTE","")</f>
        <v/>
      </c>
      <c r="Q8" s="10"/>
    </row>
    <row r="9" spans="1:18" ht="16.5" thickTop="1" thickBot="1" x14ac:dyDescent="0.3">
      <c r="A9" s="356"/>
      <c r="B9" s="54">
        <f t="shared" si="1"/>
        <v>43625</v>
      </c>
      <c r="C9" s="48"/>
      <c r="D9" s="49"/>
      <c r="E9" s="50"/>
      <c r="F9" s="50"/>
      <c r="G9" s="51"/>
      <c r="H9" s="105">
        <f t="shared" si="2"/>
        <v>0</v>
      </c>
      <c r="I9" s="106">
        <f t="shared" si="0"/>
        <v>0</v>
      </c>
      <c r="J9" s="107">
        <f t="shared" si="3"/>
        <v>0</v>
      </c>
      <c r="K9" s="108">
        <f t="shared" ca="1" si="4"/>
        <v>0</v>
      </c>
      <c r="L9" s="89">
        <f ca="1">(WEEKDAY(B9)=1)*SUM(OFFSET(H9,,,-MIN(ROWS($3:9),7)))</f>
        <v>1.4270833333333337</v>
      </c>
      <c r="M9" s="84">
        <f t="shared" ca="1" si="5"/>
        <v>1.4270833333333337</v>
      </c>
      <c r="N9" s="75">
        <f t="shared" ca="1" si="6"/>
        <v>0</v>
      </c>
      <c r="O9" s="76">
        <f t="shared" ca="1" si="7"/>
        <v>0</v>
      </c>
      <c r="P9" s="217" t="str">
        <f>IF(H9&lt;&gt;0,"ASTREINTE","")</f>
        <v/>
      </c>
    </row>
    <row r="10" spans="1:18" ht="15.75" thickTop="1" x14ac:dyDescent="0.25">
      <c r="A10" s="356"/>
      <c r="B10" s="52">
        <f t="shared" si="1"/>
        <v>43626</v>
      </c>
      <c r="C10" s="39"/>
      <c r="D10" s="40"/>
      <c r="E10" s="41"/>
      <c r="F10" s="41"/>
      <c r="G10" s="55"/>
      <c r="H10" s="90">
        <f t="shared" si="2"/>
        <v>0</v>
      </c>
      <c r="I10" s="95">
        <f t="shared" si="0"/>
        <v>0</v>
      </c>
      <c r="J10" s="92">
        <f t="shared" si="3"/>
        <v>0</v>
      </c>
      <c r="K10" s="98">
        <f t="shared" ca="1" si="4"/>
        <v>0</v>
      </c>
      <c r="L10" s="90">
        <f ca="1">(WEEKDAY(B10)=1)*SUM(OFFSET(H10,,,-MIN(ROWS($3:10),7)))</f>
        <v>0</v>
      </c>
      <c r="M10" s="29">
        <f t="shared" ca="1" si="5"/>
        <v>0</v>
      </c>
      <c r="N10" s="30">
        <f t="shared" ca="1" si="6"/>
        <v>0</v>
      </c>
      <c r="O10" s="81">
        <f t="shared" ca="1" si="7"/>
        <v>0</v>
      </c>
      <c r="P10" s="218"/>
    </row>
    <row r="11" spans="1:18" ht="15" x14ac:dyDescent="0.25">
      <c r="A11" s="356"/>
      <c r="B11" s="53">
        <f t="shared" si="1"/>
        <v>43627</v>
      </c>
      <c r="C11" s="43"/>
      <c r="D11" s="45">
        <v>0.33333333333333331</v>
      </c>
      <c r="E11" s="46">
        <v>0.5</v>
      </c>
      <c r="F11" s="46">
        <v>0.5625</v>
      </c>
      <c r="G11" s="56">
        <v>0.83333333333333337</v>
      </c>
      <c r="H11" s="90">
        <f t="shared" si="2"/>
        <v>0.43750000000000022</v>
      </c>
      <c r="I11" s="95">
        <f t="shared" si="0"/>
        <v>0.43750000000000022</v>
      </c>
      <c r="J11" s="92">
        <f t="shared" si="3"/>
        <v>0</v>
      </c>
      <c r="K11" s="98">
        <f t="shared" ca="1" si="4"/>
        <v>0</v>
      </c>
      <c r="L11" s="87">
        <f ca="1">(WEEKDAY(B11)=1)*SUM(OFFSET(H11,,,-MIN(ROWS($3:11),7)))</f>
        <v>0</v>
      </c>
      <c r="M11" s="29">
        <f t="shared" ca="1" si="5"/>
        <v>0</v>
      </c>
      <c r="N11" s="30">
        <f t="shared" ca="1" si="6"/>
        <v>0</v>
      </c>
      <c r="O11" s="81">
        <f t="shared" ca="1" si="7"/>
        <v>0</v>
      </c>
      <c r="P11" s="218"/>
    </row>
    <row r="12" spans="1:18" ht="15" x14ac:dyDescent="0.25">
      <c r="A12" s="356"/>
      <c r="B12" s="53">
        <f t="shared" si="1"/>
        <v>43628</v>
      </c>
      <c r="C12" s="43"/>
      <c r="D12" s="45">
        <v>0.42708333333333331</v>
      </c>
      <c r="E12" s="46">
        <v>0.5</v>
      </c>
      <c r="F12" s="46">
        <v>0.54166666666666663</v>
      </c>
      <c r="G12" s="56">
        <v>0.83333333333333337</v>
      </c>
      <c r="H12" s="90">
        <f t="shared" si="2"/>
        <v>0.36458333333333359</v>
      </c>
      <c r="I12" s="95">
        <f t="shared" si="0"/>
        <v>0.36458333333333359</v>
      </c>
      <c r="J12" s="92">
        <f t="shared" si="3"/>
        <v>0</v>
      </c>
      <c r="K12" s="98">
        <f t="shared" ca="1" si="4"/>
        <v>0</v>
      </c>
      <c r="L12" s="87">
        <f ca="1">(WEEKDAY(B12)=1)*SUM(OFFSET(H12,,,-MIN(ROWS($3:12),7)))</f>
        <v>0</v>
      </c>
      <c r="M12" s="29">
        <f t="shared" ca="1" si="5"/>
        <v>0</v>
      </c>
      <c r="N12" s="30">
        <f t="shared" ca="1" si="6"/>
        <v>0</v>
      </c>
      <c r="O12" s="81">
        <f t="shared" ca="1" si="7"/>
        <v>0</v>
      </c>
      <c r="P12" s="218"/>
    </row>
    <row r="13" spans="1:18" ht="15" x14ac:dyDescent="0.25">
      <c r="A13" s="356"/>
      <c r="B13" s="53">
        <f t="shared" si="1"/>
        <v>43629</v>
      </c>
      <c r="C13" s="43"/>
      <c r="D13" s="45">
        <v>0.375</v>
      </c>
      <c r="E13" s="46">
        <v>0.52083333333333337</v>
      </c>
      <c r="F13" s="46">
        <v>0.5625</v>
      </c>
      <c r="G13" s="56">
        <v>0.60416666666666663</v>
      </c>
      <c r="H13" s="90">
        <f t="shared" si="2"/>
        <v>0.1875</v>
      </c>
      <c r="I13" s="95">
        <f t="shared" si="0"/>
        <v>0.1875</v>
      </c>
      <c r="J13" s="92">
        <f t="shared" si="3"/>
        <v>0</v>
      </c>
      <c r="K13" s="98">
        <f t="shared" ca="1" si="4"/>
        <v>0</v>
      </c>
      <c r="L13" s="87">
        <f ca="1">(WEEKDAY(B13)=1)*SUM(OFFSET(H13,,,-MIN(ROWS($3:13),7)))</f>
        <v>0</v>
      </c>
      <c r="M13" s="29">
        <f t="shared" ca="1" si="5"/>
        <v>0</v>
      </c>
      <c r="N13" s="30">
        <f t="shared" ca="1" si="6"/>
        <v>0</v>
      </c>
      <c r="O13" s="81">
        <f t="shared" ca="1" si="7"/>
        <v>0</v>
      </c>
      <c r="P13" s="218"/>
    </row>
    <row r="14" spans="1:18" ht="15" x14ac:dyDescent="0.25">
      <c r="A14" s="356"/>
      <c r="B14" s="53">
        <f t="shared" si="1"/>
        <v>43630</v>
      </c>
      <c r="C14" s="43"/>
      <c r="D14" s="45">
        <v>0.35416666666666669</v>
      </c>
      <c r="E14" s="46">
        <v>0.52083333333333337</v>
      </c>
      <c r="F14" s="46">
        <v>0.5625</v>
      </c>
      <c r="G14" s="198">
        <v>0.75</v>
      </c>
      <c r="H14" s="90">
        <f t="shared" si="2"/>
        <v>0.35416666666666674</v>
      </c>
      <c r="I14" s="95">
        <f t="shared" si="0"/>
        <v>0.35416666666666674</v>
      </c>
      <c r="J14" s="92">
        <f t="shared" si="3"/>
        <v>0</v>
      </c>
      <c r="K14" s="98">
        <f t="shared" ca="1" si="4"/>
        <v>0</v>
      </c>
      <c r="L14" s="87">
        <f ca="1">(WEEKDAY(B14)=1)*SUM(OFFSET(H14,,,-MIN(ROWS($3:14),7)))</f>
        <v>0</v>
      </c>
      <c r="M14" s="29">
        <f t="shared" ca="1" si="5"/>
        <v>0</v>
      </c>
      <c r="N14" s="30">
        <f t="shared" ca="1" si="6"/>
        <v>0</v>
      </c>
      <c r="O14" s="81">
        <f t="shared" ca="1" si="7"/>
        <v>0</v>
      </c>
      <c r="P14" s="218"/>
    </row>
    <row r="15" spans="1:18" ht="15.75" thickBot="1" x14ac:dyDescent="0.3">
      <c r="A15" s="356"/>
      <c r="B15" s="53">
        <f t="shared" si="1"/>
        <v>43631</v>
      </c>
      <c r="C15" s="44"/>
      <c r="D15" s="57"/>
      <c r="E15" s="58"/>
      <c r="F15" s="58"/>
      <c r="G15" s="59"/>
      <c r="H15" s="101">
        <f t="shared" si="2"/>
        <v>0</v>
      </c>
      <c r="I15" s="102">
        <f t="shared" si="0"/>
        <v>0</v>
      </c>
      <c r="J15" s="103">
        <f t="shared" si="3"/>
        <v>0</v>
      </c>
      <c r="K15" s="104">
        <f t="shared" ca="1" si="4"/>
        <v>0</v>
      </c>
      <c r="L15" s="88">
        <f ca="1">(WEEKDAY(B15)=1)*SUM(OFFSET(H15,,,-MIN(ROWS($3:15),7)))</f>
        <v>0</v>
      </c>
      <c r="M15" s="32">
        <f t="shared" ca="1" si="5"/>
        <v>0</v>
      </c>
      <c r="N15" s="33">
        <f t="shared" ca="1" si="6"/>
        <v>0</v>
      </c>
      <c r="O15" s="82">
        <f t="shared" ca="1" si="7"/>
        <v>0</v>
      </c>
      <c r="P15" s="217" t="str">
        <f>IF(H15&lt;&gt;0,"ASTREINTE","")</f>
        <v/>
      </c>
    </row>
    <row r="16" spans="1:18" ht="16.5" thickTop="1" thickBot="1" x14ac:dyDescent="0.3">
      <c r="A16" s="356"/>
      <c r="B16" s="54">
        <f t="shared" si="1"/>
        <v>43632</v>
      </c>
      <c r="C16" s="48"/>
      <c r="D16" s="49"/>
      <c r="E16" s="50"/>
      <c r="F16" s="50"/>
      <c r="G16" s="60"/>
      <c r="H16" s="109">
        <f t="shared" si="2"/>
        <v>0</v>
      </c>
      <c r="I16" s="110">
        <f t="shared" si="0"/>
        <v>0</v>
      </c>
      <c r="J16" s="111">
        <f t="shared" si="3"/>
        <v>0</v>
      </c>
      <c r="K16" s="112">
        <f t="shared" ca="1" si="4"/>
        <v>0</v>
      </c>
      <c r="L16" s="89">
        <f ca="1">(WEEKDAY(B16)=1)*SUM(OFFSET(H16,,,-MIN(ROWS($3:16),7)))</f>
        <v>1.3437500000000004</v>
      </c>
      <c r="M16" s="84">
        <f t="shared" ca="1" si="5"/>
        <v>1.3437500000000004</v>
      </c>
      <c r="N16" s="75">
        <f t="shared" ca="1" si="6"/>
        <v>0</v>
      </c>
      <c r="O16" s="76">
        <f t="shared" ca="1" si="7"/>
        <v>0</v>
      </c>
      <c r="P16" s="217" t="str">
        <f>IF(H16&lt;&gt;0,"ASTREINTE","")</f>
        <v/>
      </c>
    </row>
    <row r="17" spans="1:16" ht="15.75" thickTop="1" x14ac:dyDescent="0.25">
      <c r="A17" s="66"/>
      <c r="B17" s="52">
        <f t="shared" si="1"/>
        <v>43633</v>
      </c>
      <c r="C17" s="61"/>
      <c r="D17" s="230">
        <v>0.33333333333333331</v>
      </c>
      <c r="E17" s="231">
        <v>0.52083333333333337</v>
      </c>
      <c r="F17" s="231">
        <v>0.5625</v>
      </c>
      <c r="G17" s="232">
        <v>0.75</v>
      </c>
      <c r="H17" s="90">
        <f t="shared" si="2"/>
        <v>0.37500000000000022</v>
      </c>
      <c r="I17" s="95">
        <f t="shared" si="0"/>
        <v>0.37500000000000022</v>
      </c>
      <c r="J17" s="92">
        <f t="shared" si="3"/>
        <v>0</v>
      </c>
      <c r="K17" s="98">
        <f t="shared" ca="1" si="4"/>
        <v>0</v>
      </c>
      <c r="L17" s="90">
        <f ca="1">(WEEKDAY(B17)=1)*SUM(OFFSET(H17,,,-MIN(ROWS($3:17),7)))</f>
        <v>0</v>
      </c>
      <c r="M17" s="29">
        <f t="shared" ca="1" si="5"/>
        <v>0</v>
      </c>
      <c r="N17" s="30">
        <f t="shared" ca="1" si="6"/>
        <v>0</v>
      </c>
      <c r="O17" s="81">
        <f t="shared" ca="1" si="7"/>
        <v>0</v>
      </c>
      <c r="P17" s="218"/>
    </row>
    <row r="18" spans="1:16" ht="15" x14ac:dyDescent="0.25">
      <c r="A18" s="66"/>
      <c r="B18" s="53">
        <f t="shared" si="1"/>
        <v>43634</v>
      </c>
      <c r="C18" s="44"/>
      <c r="D18" s="227">
        <v>0.32291666666666669</v>
      </c>
      <c r="E18" s="228">
        <v>0.52083333333333337</v>
      </c>
      <c r="F18" s="228">
        <v>0.54166666666666663</v>
      </c>
      <c r="G18" s="229">
        <v>0.6875</v>
      </c>
      <c r="H18" s="90">
        <f t="shared" si="2"/>
        <v>0.34375000000000011</v>
      </c>
      <c r="I18" s="95">
        <f t="shared" si="0"/>
        <v>0.34375000000000011</v>
      </c>
      <c r="J18" s="92">
        <f t="shared" si="3"/>
        <v>0</v>
      </c>
      <c r="K18" s="98">
        <f t="shared" ca="1" si="4"/>
        <v>0</v>
      </c>
      <c r="L18" s="87">
        <f ca="1">(WEEKDAY(B18)=1)*SUM(OFFSET(H18,,,-MIN(ROWS($3:18),7)))</f>
        <v>0</v>
      </c>
      <c r="M18" s="29">
        <f t="shared" ca="1" si="5"/>
        <v>0</v>
      </c>
      <c r="N18" s="30">
        <f t="shared" ca="1" si="6"/>
        <v>0</v>
      </c>
      <c r="O18" s="81">
        <f t="shared" ca="1" si="7"/>
        <v>0</v>
      </c>
      <c r="P18" s="218"/>
    </row>
    <row r="19" spans="1:16" ht="15" x14ac:dyDescent="0.25">
      <c r="A19" s="66"/>
      <c r="B19" s="53">
        <f t="shared" si="1"/>
        <v>43635</v>
      </c>
      <c r="C19" s="44"/>
      <c r="D19" s="227">
        <v>0.3125</v>
      </c>
      <c r="E19" s="228">
        <v>0.5</v>
      </c>
      <c r="F19" s="228">
        <v>0.5625</v>
      </c>
      <c r="G19" s="229">
        <v>0.60416666666666663</v>
      </c>
      <c r="H19" s="90">
        <f t="shared" si="2"/>
        <v>0.22916666666666652</v>
      </c>
      <c r="I19" s="95">
        <f t="shared" si="0"/>
        <v>0.22916666666666652</v>
      </c>
      <c r="J19" s="92">
        <f t="shared" si="3"/>
        <v>0</v>
      </c>
      <c r="K19" s="98">
        <f t="shared" ca="1" si="4"/>
        <v>0</v>
      </c>
      <c r="L19" s="87">
        <f ca="1">(WEEKDAY(B19)=1)*SUM(OFFSET(H19,,,-MIN(ROWS($3:19),7)))</f>
        <v>0</v>
      </c>
      <c r="M19" s="29">
        <f t="shared" ca="1" si="5"/>
        <v>0</v>
      </c>
      <c r="N19" s="30">
        <f t="shared" ca="1" si="6"/>
        <v>0</v>
      </c>
      <c r="O19" s="81">
        <f t="shared" ca="1" si="7"/>
        <v>0</v>
      </c>
      <c r="P19" s="218"/>
    </row>
    <row r="20" spans="1:16" ht="15" x14ac:dyDescent="0.25">
      <c r="A20" s="66"/>
      <c r="B20" s="53">
        <f t="shared" si="1"/>
        <v>43636</v>
      </c>
      <c r="C20" s="44"/>
      <c r="D20" s="227">
        <v>0.32291666666666669</v>
      </c>
      <c r="E20" s="228">
        <v>0.5</v>
      </c>
      <c r="F20" s="228">
        <v>0.54166666666666663</v>
      </c>
      <c r="G20" s="229">
        <v>0.70833333333333337</v>
      </c>
      <c r="H20" s="90">
        <f t="shared" si="2"/>
        <v>0.34375000000000011</v>
      </c>
      <c r="I20" s="95">
        <f t="shared" si="0"/>
        <v>0.34375000000000011</v>
      </c>
      <c r="J20" s="92">
        <f t="shared" si="3"/>
        <v>0</v>
      </c>
      <c r="K20" s="98">
        <f t="shared" ca="1" si="4"/>
        <v>0</v>
      </c>
      <c r="L20" s="87">
        <f ca="1">(WEEKDAY(B20)=1)*SUM(OFFSET(H20,,,-MIN(ROWS($3:20),7)))</f>
        <v>0</v>
      </c>
      <c r="M20" s="29">
        <f t="shared" ca="1" si="5"/>
        <v>0</v>
      </c>
      <c r="N20" s="30">
        <f t="shared" ca="1" si="6"/>
        <v>0</v>
      </c>
      <c r="O20" s="81">
        <f t="shared" ca="1" si="7"/>
        <v>0</v>
      </c>
      <c r="P20" s="218"/>
    </row>
    <row r="21" spans="1:16" ht="15" x14ac:dyDescent="0.25">
      <c r="A21" s="66"/>
      <c r="B21" s="53">
        <f t="shared" si="1"/>
        <v>43637</v>
      </c>
      <c r="C21" s="44"/>
      <c r="D21" s="227">
        <v>0.3611111111111111</v>
      </c>
      <c r="E21" s="228">
        <v>0.5</v>
      </c>
      <c r="F21" s="228"/>
      <c r="G21" s="229"/>
      <c r="H21" s="90">
        <f t="shared" si="2"/>
        <v>0.1388888888888889</v>
      </c>
      <c r="I21" s="95">
        <f t="shared" si="0"/>
        <v>0.1388888888888889</v>
      </c>
      <c r="J21" s="92">
        <f t="shared" si="3"/>
        <v>0</v>
      </c>
      <c r="K21" s="98">
        <f t="shared" ca="1" si="4"/>
        <v>0</v>
      </c>
      <c r="L21" s="87">
        <f ca="1">(WEEKDAY(B21)=1)*SUM(OFFSET(H21,,,-MIN(ROWS($3:21),7)))</f>
        <v>0</v>
      </c>
      <c r="M21" s="29">
        <f t="shared" ca="1" si="5"/>
        <v>0</v>
      </c>
      <c r="N21" s="30">
        <f t="shared" ca="1" si="6"/>
        <v>0</v>
      </c>
      <c r="O21" s="81">
        <f t="shared" ca="1" si="7"/>
        <v>0</v>
      </c>
      <c r="P21" s="218"/>
    </row>
    <row r="22" spans="1:16" ht="15.75" thickBot="1" x14ac:dyDescent="0.3">
      <c r="A22" s="66"/>
      <c r="B22" s="53">
        <f t="shared" si="1"/>
        <v>43638</v>
      </c>
      <c r="C22" s="44"/>
      <c r="D22" s="57"/>
      <c r="E22" s="58"/>
      <c r="F22" s="58"/>
      <c r="G22" s="59"/>
      <c r="H22" s="101">
        <f t="shared" si="2"/>
        <v>0</v>
      </c>
      <c r="I22" s="102">
        <f t="shared" si="0"/>
        <v>0</v>
      </c>
      <c r="J22" s="103">
        <f t="shared" si="3"/>
        <v>0</v>
      </c>
      <c r="K22" s="104">
        <f t="shared" ca="1" si="4"/>
        <v>0</v>
      </c>
      <c r="L22" s="88">
        <f ca="1">(WEEKDAY(B22)=1)*SUM(OFFSET(H22,,,-MIN(ROWS($3:22),7)))</f>
        <v>0</v>
      </c>
      <c r="M22" s="32">
        <f t="shared" ca="1" si="5"/>
        <v>0</v>
      </c>
      <c r="N22" s="33">
        <f t="shared" ca="1" si="6"/>
        <v>0</v>
      </c>
      <c r="O22" s="82">
        <f t="shared" ca="1" si="7"/>
        <v>0</v>
      </c>
      <c r="P22" s="217" t="str">
        <f>IF(H22&lt;&gt;0,"ASTREINTE","")</f>
        <v/>
      </c>
    </row>
    <row r="23" spans="1:16" ht="16.5" thickTop="1" thickBot="1" x14ac:dyDescent="0.3">
      <c r="A23" s="66"/>
      <c r="B23" s="54">
        <f t="shared" si="1"/>
        <v>43639</v>
      </c>
      <c r="C23" s="48"/>
      <c r="D23" s="49"/>
      <c r="E23" s="50"/>
      <c r="F23" s="50"/>
      <c r="G23" s="60"/>
      <c r="H23" s="109">
        <f t="shared" si="2"/>
        <v>0</v>
      </c>
      <c r="I23" s="110">
        <f t="shared" si="0"/>
        <v>0</v>
      </c>
      <c r="J23" s="111">
        <f t="shared" si="3"/>
        <v>0</v>
      </c>
      <c r="K23" s="113">
        <f t="shared" ca="1" si="4"/>
        <v>0</v>
      </c>
      <c r="L23" s="89">
        <f ca="1">(WEEKDAY(B23)=1)*SUM(OFFSET(H23,,,-MIN(ROWS($3:23),7)))</f>
        <v>1.4305555555555558</v>
      </c>
      <c r="M23" s="84">
        <f t="shared" ca="1" si="5"/>
        <v>1.4305555555555558</v>
      </c>
      <c r="N23" s="75">
        <f t="shared" ca="1" si="6"/>
        <v>0</v>
      </c>
      <c r="O23" s="76">
        <f t="shared" ca="1" si="7"/>
        <v>0</v>
      </c>
      <c r="P23" s="217" t="str">
        <f>IF(H23&lt;&gt;0,"ASTREINTE","")</f>
        <v/>
      </c>
    </row>
    <row r="24" spans="1:16" ht="15.75" thickTop="1" x14ac:dyDescent="0.25">
      <c r="A24" s="66"/>
      <c r="B24" s="52">
        <f t="shared" si="1"/>
        <v>43640</v>
      </c>
      <c r="C24" s="61"/>
      <c r="D24" s="62"/>
      <c r="E24" s="63"/>
      <c r="F24" s="63"/>
      <c r="G24" s="64"/>
      <c r="H24" s="90">
        <f t="shared" si="2"/>
        <v>0</v>
      </c>
      <c r="I24" s="95">
        <f t="shared" si="0"/>
        <v>0</v>
      </c>
      <c r="J24" s="92">
        <f t="shared" si="3"/>
        <v>0</v>
      </c>
      <c r="K24" s="98">
        <f t="shared" ca="1" si="4"/>
        <v>0</v>
      </c>
      <c r="L24" s="90">
        <f ca="1">(WEEKDAY(B24)=1)*SUM(OFFSET(H24,,,-MIN(ROWS($3:24),7)))</f>
        <v>0</v>
      </c>
      <c r="M24" s="29">
        <f t="shared" ca="1" si="5"/>
        <v>0</v>
      </c>
      <c r="N24" s="30">
        <f t="shared" ca="1" si="6"/>
        <v>0</v>
      </c>
      <c r="O24" s="81">
        <f t="shared" ca="1" si="7"/>
        <v>0</v>
      </c>
      <c r="P24" s="218"/>
    </row>
    <row r="25" spans="1:16" ht="15" x14ac:dyDescent="0.25">
      <c r="A25" s="66"/>
      <c r="B25" s="53">
        <f t="shared" si="1"/>
        <v>43641</v>
      </c>
      <c r="C25" s="44"/>
      <c r="D25" s="57"/>
      <c r="E25" s="58"/>
      <c r="F25" s="58"/>
      <c r="G25" s="59"/>
      <c r="H25" s="90">
        <f t="shared" si="2"/>
        <v>0</v>
      </c>
      <c r="I25" s="95">
        <f t="shared" si="0"/>
        <v>0</v>
      </c>
      <c r="J25" s="92">
        <f t="shared" si="3"/>
        <v>0</v>
      </c>
      <c r="K25" s="98">
        <f t="shared" ca="1" si="4"/>
        <v>0</v>
      </c>
      <c r="L25" s="87">
        <f ca="1">(WEEKDAY(B25)=1)*SUM(OFFSET(H25,,,-MIN(ROWS($3:25),7)))</f>
        <v>0</v>
      </c>
      <c r="M25" s="29">
        <f t="shared" ca="1" si="5"/>
        <v>0</v>
      </c>
      <c r="N25" s="30">
        <f t="shared" ca="1" si="6"/>
        <v>0</v>
      </c>
      <c r="O25" s="81">
        <f t="shared" ca="1" si="7"/>
        <v>0</v>
      </c>
      <c r="P25" s="218"/>
    </row>
    <row r="26" spans="1:16" ht="15" x14ac:dyDescent="0.25">
      <c r="A26" s="66"/>
      <c r="B26" s="53">
        <f t="shared" si="1"/>
        <v>43642</v>
      </c>
      <c r="C26" s="44"/>
      <c r="D26" s="57"/>
      <c r="E26" s="58"/>
      <c r="F26" s="58"/>
      <c r="G26" s="59"/>
      <c r="H26" s="90">
        <f t="shared" si="2"/>
        <v>0</v>
      </c>
      <c r="I26" s="95">
        <f t="shared" si="0"/>
        <v>0</v>
      </c>
      <c r="J26" s="92">
        <f t="shared" si="3"/>
        <v>0</v>
      </c>
      <c r="K26" s="98">
        <f t="shared" ca="1" si="4"/>
        <v>0</v>
      </c>
      <c r="L26" s="87">
        <f ca="1">(WEEKDAY(B26)=1)*SUM(OFFSET(H26,,,-MIN(ROWS($3:26),7)))</f>
        <v>0</v>
      </c>
      <c r="M26" s="29">
        <f t="shared" ca="1" si="5"/>
        <v>0</v>
      </c>
      <c r="N26" s="30">
        <f t="shared" ca="1" si="6"/>
        <v>0</v>
      </c>
      <c r="O26" s="81">
        <f t="shared" ca="1" si="7"/>
        <v>0</v>
      </c>
      <c r="P26" s="218"/>
    </row>
    <row r="27" spans="1:16" ht="15" x14ac:dyDescent="0.25">
      <c r="A27" s="66"/>
      <c r="B27" s="53">
        <f t="shared" si="1"/>
        <v>43643</v>
      </c>
      <c r="C27" s="44"/>
      <c r="D27" s="57"/>
      <c r="E27" s="58"/>
      <c r="F27" s="58"/>
      <c r="G27" s="59"/>
      <c r="H27" s="90">
        <f t="shared" si="2"/>
        <v>0</v>
      </c>
      <c r="I27" s="95">
        <f t="shared" si="0"/>
        <v>0</v>
      </c>
      <c r="J27" s="92">
        <f t="shared" si="3"/>
        <v>0</v>
      </c>
      <c r="K27" s="98">
        <f t="shared" ca="1" si="4"/>
        <v>0</v>
      </c>
      <c r="L27" s="87">
        <f ca="1">(WEEKDAY(B27)=1)*SUM(OFFSET(H27,,,-MIN(ROWS($3:27),7)))</f>
        <v>0</v>
      </c>
      <c r="M27" s="29">
        <f t="shared" ca="1" si="5"/>
        <v>0</v>
      </c>
      <c r="N27" s="30">
        <f t="shared" ca="1" si="6"/>
        <v>0</v>
      </c>
      <c r="O27" s="81">
        <f t="shared" ca="1" si="7"/>
        <v>0</v>
      </c>
      <c r="P27" s="218"/>
    </row>
    <row r="28" spans="1:16" ht="15" x14ac:dyDescent="0.25">
      <c r="A28" s="66"/>
      <c r="B28" s="53">
        <f t="shared" si="1"/>
        <v>43644</v>
      </c>
      <c r="C28" s="44"/>
      <c r="D28" s="57"/>
      <c r="E28" s="58"/>
      <c r="F28" s="58"/>
      <c r="G28" s="59"/>
      <c r="H28" s="90">
        <f t="shared" si="2"/>
        <v>0</v>
      </c>
      <c r="I28" s="95">
        <f t="shared" si="0"/>
        <v>0</v>
      </c>
      <c r="J28" s="92">
        <f t="shared" si="3"/>
        <v>0</v>
      </c>
      <c r="K28" s="98">
        <f t="shared" ca="1" si="4"/>
        <v>0</v>
      </c>
      <c r="L28" s="87">
        <f ca="1">(WEEKDAY(B28)=1)*SUM(OFFSET(H28,,,-MIN(ROWS($3:28),7)))</f>
        <v>0</v>
      </c>
      <c r="M28" s="29">
        <f t="shared" ca="1" si="5"/>
        <v>0</v>
      </c>
      <c r="N28" s="30">
        <f t="shared" ca="1" si="6"/>
        <v>0</v>
      </c>
      <c r="O28" s="81">
        <f t="shared" ca="1" si="7"/>
        <v>0</v>
      </c>
      <c r="P28" s="218"/>
    </row>
    <row r="29" spans="1:16" ht="15.75" thickBot="1" x14ac:dyDescent="0.3">
      <c r="A29" s="66"/>
      <c r="B29" s="53">
        <f t="shared" si="1"/>
        <v>43645</v>
      </c>
      <c r="C29" s="44"/>
      <c r="D29" s="57"/>
      <c r="E29" s="58"/>
      <c r="F29" s="58"/>
      <c r="G29" s="59"/>
      <c r="H29" s="101">
        <f t="shared" si="2"/>
        <v>0</v>
      </c>
      <c r="I29" s="102">
        <f t="shared" si="0"/>
        <v>0</v>
      </c>
      <c r="J29" s="103">
        <f t="shared" si="3"/>
        <v>0</v>
      </c>
      <c r="K29" s="104">
        <f t="shared" ca="1" si="4"/>
        <v>0</v>
      </c>
      <c r="L29" s="88">
        <f ca="1">(WEEKDAY(B29)=1)*SUM(OFFSET(H29,,,-MIN(ROWS($3:29),7)))</f>
        <v>0</v>
      </c>
      <c r="M29" s="32">
        <f t="shared" ca="1" si="5"/>
        <v>0</v>
      </c>
      <c r="N29" s="33">
        <f t="shared" ca="1" si="6"/>
        <v>0</v>
      </c>
      <c r="O29" s="82">
        <f t="shared" ca="1" si="7"/>
        <v>0</v>
      </c>
      <c r="P29" s="217" t="str">
        <f>IF(H29&lt;&gt;0,"ASTREINTE","")</f>
        <v/>
      </c>
    </row>
    <row r="30" spans="1:16" ht="16.5" thickTop="1" thickBot="1" x14ac:dyDescent="0.3">
      <c r="A30" s="66"/>
      <c r="B30" s="54">
        <f t="shared" si="1"/>
        <v>43646</v>
      </c>
      <c r="C30" s="48"/>
      <c r="D30" s="49"/>
      <c r="E30" s="50"/>
      <c r="F30" s="50"/>
      <c r="G30" s="60"/>
      <c r="H30" s="109">
        <f t="shared" si="2"/>
        <v>0</v>
      </c>
      <c r="I30" s="110">
        <f t="shared" si="0"/>
        <v>0</v>
      </c>
      <c r="J30" s="111">
        <f t="shared" si="3"/>
        <v>0</v>
      </c>
      <c r="K30" s="113">
        <f t="shared" ca="1" si="4"/>
        <v>0</v>
      </c>
      <c r="L30" s="89">
        <f ca="1">(WEEKDAY(B30)=1)*SUM(OFFSET(H30,,,-MIN(ROWS($3:30),7)))</f>
        <v>0</v>
      </c>
      <c r="M30" s="84">
        <f t="shared" ca="1" si="5"/>
        <v>0</v>
      </c>
      <c r="N30" s="75">
        <f t="shared" ca="1" si="6"/>
        <v>0</v>
      </c>
      <c r="O30" s="76">
        <f t="shared" ca="1" si="7"/>
        <v>0</v>
      </c>
      <c r="P30" s="217" t="str">
        <f>IF(H30&lt;&gt;0,"ASTREINTE","")</f>
        <v/>
      </c>
    </row>
    <row r="31" spans="1:16" ht="15.75" thickTop="1" x14ac:dyDescent="0.25">
      <c r="A31" s="66"/>
      <c r="B31" s="52">
        <f t="shared" si="1"/>
        <v>43647</v>
      </c>
      <c r="C31" s="61"/>
      <c r="D31" s="62">
        <v>0.34375</v>
      </c>
      <c r="E31" s="63">
        <v>0.52083333333333337</v>
      </c>
      <c r="F31" s="63">
        <v>0.5625</v>
      </c>
      <c r="G31" s="64">
        <v>0.77083333333333337</v>
      </c>
      <c r="H31" s="90">
        <f t="shared" si="2"/>
        <v>0.38541666666666674</v>
      </c>
      <c r="I31" s="95">
        <f t="shared" si="0"/>
        <v>0.38541666666666674</v>
      </c>
      <c r="J31" s="92">
        <f t="shared" si="3"/>
        <v>0</v>
      </c>
      <c r="K31" s="98">
        <f t="shared" ca="1" si="4"/>
        <v>0</v>
      </c>
      <c r="L31" s="90">
        <f ca="1">(WEEKDAY(B31)=1)*SUM(OFFSET(H31,,,-MIN(ROWS($3:31),7)))</f>
        <v>0</v>
      </c>
      <c r="M31" s="29">
        <f t="shared" ca="1" si="5"/>
        <v>0</v>
      </c>
      <c r="N31" s="30">
        <f t="shared" ca="1" si="6"/>
        <v>0</v>
      </c>
      <c r="O31" s="81">
        <f t="shared" ca="1" si="7"/>
        <v>0</v>
      </c>
      <c r="P31" s="217"/>
    </row>
    <row r="32" spans="1:16" ht="15" x14ac:dyDescent="0.25">
      <c r="A32" s="66"/>
      <c r="B32" s="53">
        <f t="shared" si="1"/>
        <v>43648</v>
      </c>
      <c r="C32" s="44"/>
      <c r="D32" s="57">
        <v>0.34375</v>
      </c>
      <c r="E32" s="58">
        <v>0.52083333333333337</v>
      </c>
      <c r="F32" s="58"/>
      <c r="G32" s="59"/>
      <c r="H32" s="90">
        <f t="shared" si="2"/>
        <v>0.17708333333333337</v>
      </c>
      <c r="I32" s="95">
        <f t="shared" si="0"/>
        <v>0.17708333333333337</v>
      </c>
      <c r="J32" s="92">
        <f t="shared" si="3"/>
        <v>0</v>
      </c>
      <c r="K32" s="98">
        <f t="shared" ca="1" si="4"/>
        <v>0</v>
      </c>
      <c r="L32" s="87">
        <f ca="1">(WEEKDAY(B32)=1)*SUM(OFFSET(H32,,,-MIN(ROWS($3:32),7)))</f>
        <v>0</v>
      </c>
      <c r="M32" s="29">
        <f t="shared" ca="1" si="5"/>
        <v>0</v>
      </c>
      <c r="N32" s="30">
        <f t="shared" ca="1" si="6"/>
        <v>0</v>
      </c>
      <c r="O32" s="81">
        <f t="shared" ca="1" si="7"/>
        <v>0</v>
      </c>
      <c r="P32" s="218"/>
    </row>
    <row r="33" spans="1:16" ht="15" x14ac:dyDescent="0.25">
      <c r="A33" s="66"/>
      <c r="B33" s="53">
        <f t="shared" si="1"/>
        <v>43649</v>
      </c>
      <c r="C33" s="44"/>
      <c r="D33" s="57"/>
      <c r="E33" s="58"/>
      <c r="F33" s="58"/>
      <c r="G33" s="59"/>
      <c r="H33" s="90">
        <f t="shared" si="2"/>
        <v>0</v>
      </c>
      <c r="I33" s="95">
        <f t="shared" si="0"/>
        <v>0</v>
      </c>
      <c r="J33" s="92">
        <f t="shared" si="3"/>
        <v>0</v>
      </c>
      <c r="K33" s="98">
        <f t="shared" ca="1" si="4"/>
        <v>0</v>
      </c>
      <c r="L33" s="87">
        <f ca="1">(WEEKDAY(B33)=1)*SUM(OFFSET(H33,,,-MIN(ROWS($3:33),7)))</f>
        <v>0</v>
      </c>
      <c r="M33" s="29">
        <f t="shared" ca="1" si="5"/>
        <v>0</v>
      </c>
      <c r="N33" s="30">
        <f t="shared" ca="1" si="6"/>
        <v>0</v>
      </c>
      <c r="O33" s="81">
        <f t="shared" ca="1" si="7"/>
        <v>0</v>
      </c>
      <c r="P33" s="218"/>
    </row>
    <row r="34" spans="1:16" ht="15" x14ac:dyDescent="0.25">
      <c r="A34" s="66"/>
      <c r="B34" s="53">
        <f t="shared" si="1"/>
        <v>43650</v>
      </c>
      <c r="C34" s="44"/>
      <c r="D34" s="57"/>
      <c r="E34" s="58"/>
      <c r="F34" s="58"/>
      <c r="G34" s="59"/>
      <c r="H34" s="90">
        <f t="shared" si="2"/>
        <v>0</v>
      </c>
      <c r="I34" s="95">
        <f t="shared" si="0"/>
        <v>0</v>
      </c>
      <c r="J34" s="92">
        <f t="shared" si="3"/>
        <v>0</v>
      </c>
      <c r="K34" s="98">
        <f t="shared" ca="1" si="4"/>
        <v>0</v>
      </c>
      <c r="L34" s="87">
        <f ca="1">(WEEKDAY(B34)=1)*SUM(OFFSET(H34,,,-MIN(ROWS($3:34),7)))</f>
        <v>0</v>
      </c>
      <c r="M34" s="29">
        <f t="shared" ca="1" si="5"/>
        <v>0</v>
      </c>
      <c r="N34" s="30">
        <f t="shared" ca="1" si="6"/>
        <v>0</v>
      </c>
      <c r="O34" s="81">
        <f t="shared" ca="1" si="7"/>
        <v>0</v>
      </c>
      <c r="P34" s="218"/>
    </row>
    <row r="35" spans="1:16" ht="15" x14ac:dyDescent="0.25">
      <c r="A35" s="66"/>
      <c r="B35" s="53">
        <f t="shared" si="1"/>
        <v>43651</v>
      </c>
      <c r="C35" s="44"/>
      <c r="D35" s="57"/>
      <c r="E35" s="58"/>
      <c r="F35" s="58"/>
      <c r="G35" s="59"/>
      <c r="H35" s="90">
        <f t="shared" si="2"/>
        <v>0</v>
      </c>
      <c r="I35" s="95">
        <f t="shared" si="0"/>
        <v>0</v>
      </c>
      <c r="J35" s="92">
        <f t="shared" si="3"/>
        <v>0</v>
      </c>
      <c r="K35" s="98">
        <f t="shared" ca="1" si="4"/>
        <v>0</v>
      </c>
      <c r="L35" s="87">
        <f ca="1">(WEEKDAY(B35)=1)*SUM(OFFSET(H35,,,-MIN(ROWS($3:35),7)))</f>
        <v>0</v>
      </c>
      <c r="M35" s="29">
        <f t="shared" ca="1" si="5"/>
        <v>0</v>
      </c>
      <c r="N35" s="30">
        <f t="shared" ca="1" si="6"/>
        <v>0</v>
      </c>
      <c r="O35" s="81">
        <f t="shared" ca="1" si="7"/>
        <v>0</v>
      </c>
      <c r="P35" s="218"/>
    </row>
    <row r="36" spans="1:16" ht="15.75" thickBot="1" x14ac:dyDescent="0.3">
      <c r="A36" s="66"/>
      <c r="B36" s="53">
        <f t="shared" si="1"/>
        <v>43652</v>
      </c>
      <c r="C36" s="44"/>
      <c r="D36" s="57"/>
      <c r="E36" s="58"/>
      <c r="F36" s="58"/>
      <c r="G36" s="59"/>
      <c r="H36" s="101">
        <f t="shared" si="2"/>
        <v>0</v>
      </c>
      <c r="I36" s="102">
        <f t="shared" si="0"/>
        <v>0</v>
      </c>
      <c r="J36" s="103">
        <f t="shared" si="3"/>
        <v>0</v>
      </c>
      <c r="K36" s="104">
        <f t="shared" ca="1" si="4"/>
        <v>0</v>
      </c>
      <c r="L36" s="88">
        <f ca="1">(WEEKDAY(B36)=1)*SUM(OFFSET(H36,,,-MIN(ROWS($3:36),7)))</f>
        <v>0</v>
      </c>
      <c r="M36" s="32">
        <f t="shared" ca="1" si="5"/>
        <v>0</v>
      </c>
      <c r="N36" s="33">
        <f t="shared" ca="1" si="6"/>
        <v>0</v>
      </c>
      <c r="O36" s="83">
        <f t="shared" ca="1" si="7"/>
        <v>0</v>
      </c>
      <c r="P36" s="217" t="str">
        <f>IF(H36&lt;&gt;0,"ASTREINTE","")</f>
        <v/>
      </c>
    </row>
    <row r="37" spans="1:16" ht="16.5" thickTop="1" thickBot="1" x14ac:dyDescent="0.3">
      <c r="A37" s="66"/>
      <c r="B37" s="65">
        <f t="shared" si="1"/>
        <v>43653</v>
      </c>
      <c r="C37" s="44"/>
      <c r="D37" s="57"/>
      <c r="E37" s="58"/>
      <c r="F37" s="58"/>
      <c r="G37" s="59"/>
      <c r="H37" s="109">
        <f t="shared" si="2"/>
        <v>0</v>
      </c>
      <c r="I37" s="110">
        <f t="shared" si="0"/>
        <v>0</v>
      </c>
      <c r="J37" s="111">
        <f t="shared" si="3"/>
        <v>0</v>
      </c>
      <c r="K37" s="113">
        <f t="shared" ca="1" si="4"/>
        <v>0</v>
      </c>
      <c r="L37" s="89">
        <f ca="1">(WEEKDAY(B37)=1)*SUM(OFFSET(H37,,,-MIN(ROWS($3:37),7)))</f>
        <v>0.56250000000000011</v>
      </c>
      <c r="M37" s="84">
        <f t="shared" ca="1" si="5"/>
        <v>0.56250000000000011</v>
      </c>
      <c r="N37" s="75">
        <f t="shared" ca="1" si="6"/>
        <v>0</v>
      </c>
      <c r="O37" s="76">
        <f t="shared" ca="1" si="7"/>
        <v>0</v>
      </c>
      <c r="P37" s="217" t="str">
        <f>IF(H37&lt;&gt;0,"ASTREINTE","")</f>
        <v/>
      </c>
    </row>
    <row r="38" spans="1:16" ht="16.5" thickTop="1" thickBot="1" x14ac:dyDescent="0.3">
      <c r="A38" s="66"/>
      <c r="B38" s="22" t="s">
        <v>12</v>
      </c>
      <c r="C38" s="23"/>
      <c r="D38" s="23"/>
      <c r="E38" s="23"/>
      <c r="F38" s="23"/>
      <c r="G38" s="23"/>
      <c r="H38" s="24">
        <f t="shared" ref="H38:O38" si="8">SUM(H3:H37)</f>
        <v>4.7638888888888902</v>
      </c>
      <c r="I38" s="24">
        <f t="shared" si="8"/>
        <v>4.7638888888888902</v>
      </c>
      <c r="J38" s="24">
        <f t="shared" si="8"/>
        <v>0</v>
      </c>
      <c r="K38" s="24">
        <f t="shared" ca="1" si="8"/>
        <v>0</v>
      </c>
      <c r="L38" s="77">
        <f ca="1">SUM(L3:L37)</f>
        <v>4.7638888888888893</v>
      </c>
      <c r="M38" s="77">
        <f t="shared" ca="1" si="8"/>
        <v>4.7638888888888893</v>
      </c>
      <c r="N38" s="77">
        <f t="shared" ca="1" si="8"/>
        <v>0</v>
      </c>
      <c r="O38" s="78">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4.7638888888888902</v>
      </c>
      <c r="I40" s="351">
        <f>SUM(I38:J38)</f>
        <v>4.7638888888888902</v>
      </c>
      <c r="J40" s="352"/>
      <c r="K40" s="28"/>
      <c r="L40" s="12">
        <f ca="1">L38</f>
        <v>4.7638888888888893</v>
      </c>
      <c r="M40" s="351">
        <f ca="1">SUM(M38:O38)</f>
        <v>4.7638888888888893</v>
      </c>
      <c r="N40" s="353"/>
      <c r="O40" s="354"/>
    </row>
    <row r="41" spans="1:16" ht="13.5" thickTop="1" x14ac:dyDescent="0.25"/>
  </sheetData>
  <mergeCells count="3">
    <mergeCell ref="A3:A16"/>
    <mergeCell ref="I40:J40"/>
    <mergeCell ref="M40:O40"/>
  </mergeCells>
  <conditionalFormatting sqref="B31:K37">
    <cfRule type="expression" dxfId="78" priority="5">
      <formula>MONTH($B$34)&lt;&gt;MONTH($B$22)</formula>
    </cfRule>
  </conditionalFormatting>
  <conditionalFormatting sqref="B3:K37">
    <cfRule type="expression" dxfId="77" priority="6">
      <formula>WEEKDAY($B3)=1</formula>
    </cfRule>
  </conditionalFormatting>
  <conditionalFormatting sqref="C3:C11 C13:C15 C20:C29 C17:C18 C31:C37">
    <cfRule type="expression" dxfId="76" priority="4">
      <formula>AND(COUNTIF(Fer,B3)=0,C3&lt;&gt;"")</formula>
    </cfRule>
  </conditionalFormatting>
  <conditionalFormatting sqref="B3:C15 B17:C29 B31:C37">
    <cfRule type="expression" dxfId="75" priority="3">
      <formula>COUNTIF(Fer,$B3)</formula>
    </cfRule>
  </conditionalFormatting>
  <conditionalFormatting sqref="B3:K15 B17:K29 B31:K37">
    <cfRule type="expression" dxfId="74" priority="2">
      <formula>NOT(MOD(ROW(),2))</formula>
    </cfRule>
  </conditionalFormatting>
  <conditionalFormatting sqref="P3:P37">
    <cfRule type="expression" dxfId="73"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R41"/>
  <sheetViews>
    <sheetView zoomScale="98" zoomScaleNormal="98" workbookViewId="0">
      <pane xSplit="1" ySplit="2" topLeftCell="B12" activePane="bottomRight" state="frozen"/>
      <selection pane="topRight" activeCell="B1" sqref="B1"/>
      <selection pane="bottomLeft" activeCell="A3" sqref="A3"/>
      <selection pane="bottomRight" activeCell="D31" sqref="D31:G37"/>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6.083333333333341</v>
      </c>
      <c r="E1" s="36"/>
      <c r="F1" s="35" t="s">
        <v>30</v>
      </c>
      <c r="G1" s="194">
        <f ca="1">O38/"1:"</f>
        <v>0</v>
      </c>
      <c r="H1" s="36"/>
      <c r="I1" s="37" t="s">
        <v>32</v>
      </c>
      <c r="J1" s="37"/>
      <c r="K1" s="195">
        <f>J38/"1:"</f>
        <v>0.16666666666666607</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customHeight="1" thickTop="1" x14ac:dyDescent="0.2">
      <c r="A3" s="355" t="str">
        <f ca="1">MID(CELL("filename",A1),FIND("]",CELL("filename",A1))+1,32)</f>
        <v>REMY</v>
      </c>
      <c r="B3" s="52">
        <f>IF(OR(
DAY(EOMONTH(A2,-1))-DAY(DATE(YEAR(A2),MONTH(A2),0)+2-WEEKDAY(DATE(YEAR(A2),MONTH(A2),0)))&lt;3,
DAY(EOMONTH(A2,-1))-DAY(DATE(YEAR(A2),MONTH(A2),0)+2-WEEKDAY(DATE(YEAR(A2),MONTH(A2),0)))&gt;7),
DATE(YEAR(A2),MONTH(A2),0)+2-WEEKDAY(DATE(YEAR(A2),MONTH(A2),0)),
DATE(YEAR(A2),MONTH(A2),0)+2-WEEKDAY(DATE(YEAR(A2),MONTH(A2),0))+7)</f>
        <v>43619</v>
      </c>
      <c r="C3" s="39"/>
      <c r="D3" s="40">
        <v>0.33333333333333331</v>
      </c>
      <c r="E3" s="41">
        <v>0.55555555555555558</v>
      </c>
      <c r="F3" s="41">
        <v>0.59722222222222221</v>
      </c>
      <c r="G3" s="42">
        <v>0.84027777777777779</v>
      </c>
      <c r="H3" s="96">
        <f>MAX(MOD(($E3+$G3-$D3-$F3),1),C3*HF)</f>
        <v>0.46527777777777801</v>
      </c>
      <c r="I3" s="94">
        <f t="shared" ref="I3:I37" si="0">$H3-$J3</f>
        <v>0.45833333333333359</v>
      </c>
      <c r="J3" s="91">
        <f>($D3&lt;&gt;"")*(MAX(0,MIN($E3,HJ)-IF($E3&gt;$D3,$D3,MIN(0,$D3-HJ)))+MAX(0,1-MAX(HN,$D3)-IF($E3&gt;$D3,1-$E3,MIN(0,HN-$E3))))
+($F3&lt;&gt;"")*(MAX(0,MIN($G3,HJ)-IF($G3&gt;$F3,$F3,MIN(0,$F3-HJ)))+MAX(0,1-MAX(HN,$F3)-IF($G3&gt;$F3,1-$G3,MIN(0,HN-$G3))))</f>
        <v>6.9444444444444198E-3</v>
      </c>
      <c r="K3" s="98">
        <f ca="1">MAX(COUNTIF(Fer,B3)*($E3&lt;$D3)*($E3-MIN(0,$D3))
+COUNTIF(Fer,B3)*($F3&lt;$E3)*($G3-$F3)
+COUNTIF(Fer,B3)*($F3&gt;$E3)*($G3&lt;$F3)*($G3-MIN($F3,0))
+COUNTIF(Fer,B3)*($E3&gt;$D3)*(MIN($E3,1)-$D3)
+COUNTIF(Fer,B3)*($E3&lt;$D3)*(MAX($E3,1)-$D3)
+COUNTIF(Fer,B3)*($G3&gt;$F3)*($F3&gt;$E3)*(MIN($G3,1)-$F3)
+COUNTIF(Fer,B3)*($G3&lt;$F3)*($F3&gt;$E3)*(MAX($G3,1)-$F3),
(WEEKDAY(B3)=1)*H3,C3*HF)</f>
        <v>0</v>
      </c>
      <c r="L3" s="86">
        <f ca="1">(WEEKDAY(B3)=1)*SUM(OFFSET(H3,,,-MIN(ROWS($3:3),7)))</f>
        <v>0</v>
      </c>
      <c r="M3" s="29">
        <f ca="1">(WEEKDAY(B3)=1)*MIN(HS_1,L3)</f>
        <v>0</v>
      </c>
      <c r="N3" s="30">
        <f ca="1">(WEEKDAY(B3)=1)*MIN(HS_2-HS_1,L3-M3)</f>
        <v>0</v>
      </c>
      <c r="O3" s="80">
        <f ca="1">(WEEKDAY(B3)=1)*L3-M3-N3</f>
        <v>0</v>
      </c>
      <c r="P3" s="214"/>
      <c r="Q3" s="13" t="s">
        <v>8</v>
      </c>
      <c r="R3" s="14">
        <v>0.29166666666666669</v>
      </c>
    </row>
    <row r="4" spans="1:18" ht="15" x14ac:dyDescent="0.2">
      <c r="A4" s="356"/>
      <c r="B4" s="53">
        <f t="shared" ref="B4:B37" si="1">B3+1</f>
        <v>43620</v>
      </c>
      <c r="C4" s="43"/>
      <c r="D4" s="40">
        <v>0.35416666666666669</v>
      </c>
      <c r="E4" s="41">
        <v>0.52777777777777779</v>
      </c>
      <c r="F4" s="41">
        <v>0.56944444444444442</v>
      </c>
      <c r="G4" s="42">
        <v>0.76388888888888884</v>
      </c>
      <c r="H4" s="90">
        <f t="shared" ref="H4:H37" si="2">MAX(MOD(($E4+$G4-$D4-$F4),1),C4*HF)</f>
        <v>0.36805555555555536</v>
      </c>
      <c r="I4" s="95">
        <f t="shared" si="0"/>
        <v>0.36805555555555536</v>
      </c>
      <c r="J4" s="92">
        <f t="shared" ref="J4:J37" si="3">($D4&lt;&gt;"")*(MAX(0,MIN($E4,HJ)-IF($E4&gt;$D4,$D4,MIN(0,$D4-HJ)))+MAX(0,1-MAX(HN,$D4)-IF($E4&gt;$D4,1-$E4,MIN(0,HN-$E4))))
+($F4&lt;&gt;"")*(MAX(0,MIN($G4,HJ)-IF($G4&gt;$F4,$F4,MIN(0,$F4-HJ)))+MAX(0,1-MAX(HN,$F4)-IF($G4&gt;$F4,1-$G4,MIN(0,HN-$G4))))</f>
        <v>0</v>
      </c>
      <c r="K4" s="98">
        <f t="shared" ref="K4:K37" ca="1" si="4">MAX(COUNTIF(Fer,B4)*($E4&lt;$D4)*($E4-MIN(0,$D4))
+COUNTIF(Fer,B4)*($F4&lt;$E4)*($G4-$F4)
+COUNTIF(Fer,B4)*($F4&gt;$E4)*($G4&lt;$F4)*($G4-MIN($F4,0))
+COUNTIF(Fer,B4)*($E4&gt;$D4)*(MIN($E4,1)-$D4)
+COUNTIF(Fer,B4)*($E4&lt;$D4)*(MAX($E4,1)-$D4)
+COUNTIF(Fer,B4)*($G4&gt;$F4)*($F4&gt;$E4)*(MIN($G4,1)-$F4)
+COUNTIF(Fer,B4)*($G4&lt;$F4)*($F4&gt;$E4)*(MAX($G4,1)-$F4),
(WEEKDAY(B4)=1)*H4,C4*HF)</f>
        <v>0</v>
      </c>
      <c r="L4" s="87">
        <f ca="1">(WEEKDAY(B4)=1)*SUM(OFFSET(H4,,,-MIN(ROWS($3:4),7)))</f>
        <v>0</v>
      </c>
      <c r="M4" s="29">
        <f t="shared" ref="M4:M37" ca="1" si="5">(WEEKDAY(B4)=1)*MIN(HS_1,L4)</f>
        <v>0</v>
      </c>
      <c r="N4" s="30">
        <f t="shared" ref="N4:N37" ca="1" si="6">(WEEKDAY(B4)=1)*MIN(HS_2-HS_1,L4-M4)</f>
        <v>0</v>
      </c>
      <c r="O4" s="81">
        <f t="shared" ref="O4:O37" ca="1" si="7">(WEEKDAY(B4)=1)*L4-M4-N4</f>
        <v>0</v>
      </c>
      <c r="P4" s="215"/>
      <c r="Q4" s="15" t="s">
        <v>9</v>
      </c>
      <c r="R4" s="16">
        <v>0.83333333333333337</v>
      </c>
    </row>
    <row r="5" spans="1:18" ht="15" x14ac:dyDescent="0.2">
      <c r="A5" s="356"/>
      <c r="B5" s="53">
        <f t="shared" si="1"/>
        <v>43621</v>
      </c>
      <c r="C5" s="44"/>
      <c r="D5" s="40">
        <v>0.33333333333333331</v>
      </c>
      <c r="E5" s="41">
        <v>0.54166666666666663</v>
      </c>
      <c r="F5" s="41"/>
      <c r="G5" s="42"/>
      <c r="H5" s="90">
        <f t="shared" si="2"/>
        <v>0.20833333333333331</v>
      </c>
      <c r="I5" s="95">
        <f t="shared" si="0"/>
        <v>0.20833333333333331</v>
      </c>
      <c r="J5" s="92">
        <f t="shared" si="3"/>
        <v>0</v>
      </c>
      <c r="K5" s="98">
        <f t="shared" ca="1" si="4"/>
        <v>0</v>
      </c>
      <c r="L5" s="87">
        <f ca="1">(WEEKDAY(B5)=1)*SUM(OFFSET(H5,,,-MIN(ROWS($3:5),7)))</f>
        <v>0</v>
      </c>
      <c r="M5" s="29">
        <f t="shared" ca="1" si="5"/>
        <v>0</v>
      </c>
      <c r="N5" s="31">
        <f t="shared" ca="1" si="6"/>
        <v>0</v>
      </c>
      <c r="O5" s="81">
        <f t="shared" ca="1" si="7"/>
        <v>0</v>
      </c>
      <c r="P5" s="215"/>
      <c r="Q5" s="15" t="s">
        <v>10</v>
      </c>
      <c r="R5" s="17">
        <f>RIGHT(M2,2)/24</f>
        <v>1.4583333333333333</v>
      </c>
    </row>
    <row r="6" spans="1:18" ht="15" x14ac:dyDescent="0.2">
      <c r="A6" s="356"/>
      <c r="B6" s="53">
        <f t="shared" si="1"/>
        <v>43622</v>
      </c>
      <c r="C6" s="43"/>
      <c r="D6" s="40">
        <v>0.33333333333333331</v>
      </c>
      <c r="E6" s="41">
        <v>0.54166666666666663</v>
      </c>
      <c r="F6" s="41">
        <v>0.58333333333333337</v>
      </c>
      <c r="G6" s="42">
        <v>0.70138888888888884</v>
      </c>
      <c r="H6" s="90">
        <f t="shared" si="2"/>
        <v>0.32638888888888873</v>
      </c>
      <c r="I6" s="95">
        <f t="shared" si="0"/>
        <v>0.32638888888888873</v>
      </c>
      <c r="J6" s="92">
        <f t="shared" si="3"/>
        <v>0</v>
      </c>
      <c r="K6" s="98">
        <f t="shared" ca="1" si="4"/>
        <v>0</v>
      </c>
      <c r="L6" s="87">
        <f ca="1">(WEEKDAY(B6)=1)*SUM(OFFSET(H6,,,-MIN(ROWS($3:6),7)))</f>
        <v>0</v>
      </c>
      <c r="M6" s="29">
        <f t="shared" ca="1" si="5"/>
        <v>0</v>
      </c>
      <c r="N6" s="30">
        <f t="shared" ca="1" si="6"/>
        <v>0</v>
      </c>
      <c r="O6" s="81">
        <f t="shared" ca="1" si="7"/>
        <v>0</v>
      </c>
      <c r="P6" s="215"/>
      <c r="Q6" s="15" t="s">
        <v>11</v>
      </c>
      <c r="R6" s="17">
        <f>RIGHT(N2,2)/24</f>
        <v>1.7916666666666667</v>
      </c>
    </row>
    <row r="7" spans="1:18" ht="15.75" thickBot="1" x14ac:dyDescent="0.25">
      <c r="A7" s="356"/>
      <c r="B7" s="53">
        <f t="shared" si="1"/>
        <v>43623</v>
      </c>
      <c r="C7" s="43"/>
      <c r="D7" s="40">
        <v>0.33333333333333331</v>
      </c>
      <c r="E7" s="41">
        <v>0.5</v>
      </c>
      <c r="F7" s="41"/>
      <c r="G7" s="42"/>
      <c r="H7" s="90">
        <f t="shared" si="2"/>
        <v>0.16666666666666669</v>
      </c>
      <c r="I7" s="95">
        <f t="shared" si="0"/>
        <v>0.16666666666666669</v>
      </c>
      <c r="J7" s="92">
        <f t="shared" si="3"/>
        <v>0</v>
      </c>
      <c r="K7" s="98">
        <f t="shared" ca="1" si="4"/>
        <v>0</v>
      </c>
      <c r="L7" s="87">
        <f ca="1">(WEEKDAY(B7)=1)*SUM(OFFSET(H7,,,-MIN(ROWS($3:7),7)))</f>
        <v>0</v>
      </c>
      <c r="M7" s="29">
        <f t="shared" ca="1" si="5"/>
        <v>0</v>
      </c>
      <c r="N7" s="30">
        <f t="shared" ca="1" si="6"/>
        <v>0</v>
      </c>
      <c r="O7" s="81">
        <f t="shared" ca="1" si="7"/>
        <v>0</v>
      </c>
      <c r="P7" s="215"/>
      <c r="Q7" s="18" t="s">
        <v>51</v>
      </c>
      <c r="R7" s="19">
        <v>0.29166666666666669</v>
      </c>
    </row>
    <row r="8" spans="1:18" ht="16.5" thickTop="1" thickBot="1" x14ac:dyDescent="0.25">
      <c r="A8" s="356"/>
      <c r="B8" s="53">
        <f t="shared" si="1"/>
        <v>43624</v>
      </c>
      <c r="C8" s="43"/>
      <c r="D8" s="45"/>
      <c r="E8" s="46"/>
      <c r="F8" s="46"/>
      <c r="G8" s="47"/>
      <c r="H8" s="101">
        <f t="shared" si="2"/>
        <v>0</v>
      </c>
      <c r="I8" s="102">
        <f t="shared" si="0"/>
        <v>0</v>
      </c>
      <c r="J8" s="103">
        <f t="shared" si="3"/>
        <v>0</v>
      </c>
      <c r="K8" s="104">
        <f t="shared" ca="1" si="4"/>
        <v>0</v>
      </c>
      <c r="L8" s="88">
        <f ca="1">(WEEKDAY(B8)=1)*SUM(OFFSET(H8,,,-MIN(ROWS($3:8),7)))</f>
        <v>0</v>
      </c>
      <c r="M8" s="32">
        <f t="shared" ca="1" si="5"/>
        <v>0</v>
      </c>
      <c r="N8" s="33">
        <f t="shared" ca="1" si="6"/>
        <v>0</v>
      </c>
      <c r="O8" s="82">
        <f t="shared" ca="1" si="7"/>
        <v>0</v>
      </c>
      <c r="P8" s="216" t="str">
        <f>IF(H8&lt;&gt;0,"ASTREINTE","")</f>
        <v/>
      </c>
      <c r="Q8" s="10"/>
    </row>
    <row r="9" spans="1:18" ht="16.5" thickTop="1" thickBot="1" x14ac:dyDescent="0.3">
      <c r="A9" s="356"/>
      <c r="B9" s="54">
        <f t="shared" si="1"/>
        <v>43625</v>
      </c>
      <c r="C9" s="48"/>
      <c r="D9" s="49"/>
      <c r="E9" s="50"/>
      <c r="F9" s="50"/>
      <c r="G9" s="51"/>
      <c r="H9" s="172">
        <f t="shared" si="2"/>
        <v>0</v>
      </c>
      <c r="I9" s="173">
        <f t="shared" si="0"/>
        <v>0</v>
      </c>
      <c r="J9" s="174">
        <f t="shared" si="3"/>
        <v>0</v>
      </c>
      <c r="K9" s="175">
        <f t="shared" ca="1" si="4"/>
        <v>0</v>
      </c>
      <c r="L9" s="89">
        <f ca="1">(WEEKDAY(B9)=1)*SUM(OFFSET(H9,,,-MIN(ROWS($3:9),7)))</f>
        <v>1.5347222222222221</v>
      </c>
      <c r="M9" s="84">
        <f t="shared" ca="1" si="5"/>
        <v>1.4583333333333333</v>
      </c>
      <c r="N9" s="75">
        <f t="shared" ca="1" si="6"/>
        <v>7.638888888888884E-2</v>
      </c>
      <c r="O9" s="76">
        <f t="shared" ca="1" si="7"/>
        <v>0</v>
      </c>
      <c r="P9" s="217" t="str">
        <f>IF(H9&lt;&gt;0,"ASTREINTE","")</f>
        <v/>
      </c>
    </row>
    <row r="10" spans="1:18" ht="15.75" thickTop="1" x14ac:dyDescent="0.25">
      <c r="A10" s="356"/>
      <c r="B10" s="52">
        <f t="shared" si="1"/>
        <v>43626</v>
      </c>
      <c r="C10" s="39"/>
      <c r="D10" s="40"/>
      <c r="E10" s="41"/>
      <c r="F10" s="41"/>
      <c r="G10" s="55"/>
      <c r="H10" s="90">
        <f t="shared" si="2"/>
        <v>0</v>
      </c>
      <c r="I10" s="95">
        <f t="shared" si="0"/>
        <v>0</v>
      </c>
      <c r="J10" s="92">
        <f t="shared" si="3"/>
        <v>0</v>
      </c>
      <c r="K10" s="98">
        <f t="shared" ca="1" si="4"/>
        <v>0</v>
      </c>
      <c r="L10" s="90">
        <f ca="1">(WEEKDAY(B10)=1)*SUM(OFFSET(H10,,,-MIN(ROWS($3:10),7)))</f>
        <v>0</v>
      </c>
      <c r="M10" s="29">
        <f t="shared" ca="1" si="5"/>
        <v>0</v>
      </c>
      <c r="N10" s="30">
        <f t="shared" ca="1" si="6"/>
        <v>0</v>
      </c>
      <c r="O10" s="81">
        <f t="shared" ca="1" si="7"/>
        <v>0</v>
      </c>
      <c r="P10" s="218"/>
    </row>
    <row r="11" spans="1:18" ht="15" x14ac:dyDescent="0.25">
      <c r="A11" s="356"/>
      <c r="B11" s="53">
        <f t="shared" si="1"/>
        <v>43627</v>
      </c>
      <c r="C11" s="43"/>
      <c r="D11" s="45">
        <v>0.33333333333333331</v>
      </c>
      <c r="E11" s="46">
        <v>0.54166666666666663</v>
      </c>
      <c r="F11" s="46">
        <v>0.58333333333333337</v>
      </c>
      <c r="G11" s="56">
        <v>0.73958333333333337</v>
      </c>
      <c r="H11" s="90">
        <f t="shared" si="2"/>
        <v>0.36458333333333337</v>
      </c>
      <c r="I11" s="95">
        <f t="shared" si="0"/>
        <v>0.36458333333333337</v>
      </c>
      <c r="J11" s="92">
        <f t="shared" si="3"/>
        <v>0</v>
      </c>
      <c r="K11" s="98">
        <f t="shared" ca="1" si="4"/>
        <v>0</v>
      </c>
      <c r="L11" s="87">
        <f ca="1">(WEEKDAY(B11)=1)*SUM(OFFSET(H11,,,-MIN(ROWS($3:11),7)))</f>
        <v>0</v>
      </c>
      <c r="M11" s="29">
        <f t="shared" ca="1" si="5"/>
        <v>0</v>
      </c>
      <c r="N11" s="30">
        <f t="shared" ca="1" si="6"/>
        <v>0</v>
      </c>
      <c r="O11" s="81">
        <f t="shared" ca="1" si="7"/>
        <v>0</v>
      </c>
      <c r="P11" s="218"/>
    </row>
    <row r="12" spans="1:18" ht="15" x14ac:dyDescent="0.25">
      <c r="A12" s="356"/>
      <c r="B12" s="53">
        <f t="shared" si="1"/>
        <v>43628</v>
      </c>
      <c r="C12" s="43"/>
      <c r="D12" s="45">
        <v>0.33333333333333331</v>
      </c>
      <c r="E12" s="46">
        <v>0.5</v>
      </c>
      <c r="F12" s="46">
        <v>0.54166666666666663</v>
      </c>
      <c r="G12" s="56">
        <v>0.75</v>
      </c>
      <c r="H12" s="90">
        <f t="shared" si="2"/>
        <v>0.37500000000000011</v>
      </c>
      <c r="I12" s="95">
        <f t="shared" si="0"/>
        <v>0.37500000000000011</v>
      </c>
      <c r="J12" s="92">
        <f t="shared" si="3"/>
        <v>0</v>
      </c>
      <c r="K12" s="98">
        <f t="shared" ca="1" si="4"/>
        <v>0</v>
      </c>
      <c r="L12" s="87">
        <f ca="1">(WEEKDAY(B12)=1)*SUM(OFFSET(H12,,,-MIN(ROWS($3:12),7)))</f>
        <v>0</v>
      </c>
      <c r="M12" s="29">
        <f t="shared" ca="1" si="5"/>
        <v>0</v>
      </c>
      <c r="N12" s="30">
        <f t="shared" ca="1" si="6"/>
        <v>0</v>
      </c>
      <c r="O12" s="81">
        <f t="shared" ca="1" si="7"/>
        <v>0</v>
      </c>
      <c r="P12" s="218"/>
    </row>
    <row r="13" spans="1:18" ht="15" x14ac:dyDescent="0.25">
      <c r="A13" s="356"/>
      <c r="B13" s="53">
        <f t="shared" si="1"/>
        <v>43629</v>
      </c>
      <c r="C13" s="43"/>
      <c r="D13" s="45">
        <v>0.33333333333333331</v>
      </c>
      <c r="E13" s="46">
        <v>0.54166666666666663</v>
      </c>
      <c r="F13" s="46">
        <v>0.58333333333333337</v>
      </c>
      <c r="G13" s="56">
        <v>0.8125</v>
      </c>
      <c r="H13" s="90">
        <f t="shared" si="2"/>
        <v>0.43749999999999989</v>
      </c>
      <c r="I13" s="95">
        <f t="shared" si="0"/>
        <v>0.43749999999999989</v>
      </c>
      <c r="J13" s="92">
        <f t="shared" si="3"/>
        <v>0</v>
      </c>
      <c r="K13" s="98">
        <f t="shared" ca="1" si="4"/>
        <v>0</v>
      </c>
      <c r="L13" s="87">
        <f ca="1">(WEEKDAY(B13)=1)*SUM(OFFSET(H13,,,-MIN(ROWS($3:13),7)))</f>
        <v>0</v>
      </c>
      <c r="M13" s="29">
        <f t="shared" ca="1" si="5"/>
        <v>0</v>
      </c>
      <c r="N13" s="30">
        <f t="shared" ca="1" si="6"/>
        <v>0</v>
      </c>
      <c r="O13" s="81">
        <f t="shared" ca="1" si="7"/>
        <v>0</v>
      </c>
      <c r="P13" s="218"/>
    </row>
    <row r="14" spans="1:18" ht="15" x14ac:dyDescent="0.25">
      <c r="A14" s="356"/>
      <c r="B14" s="53">
        <f t="shared" si="1"/>
        <v>43630</v>
      </c>
      <c r="C14" s="43"/>
      <c r="D14" s="45">
        <v>0.375</v>
      </c>
      <c r="E14" s="199">
        <v>0.83333333333333337</v>
      </c>
      <c r="F14" s="46"/>
      <c r="G14" s="56"/>
      <c r="H14" s="90">
        <f t="shared" si="2"/>
        <v>0.45833333333333337</v>
      </c>
      <c r="I14" s="95">
        <f t="shared" si="0"/>
        <v>0.45833333333333337</v>
      </c>
      <c r="J14" s="92">
        <f t="shared" si="3"/>
        <v>0</v>
      </c>
      <c r="K14" s="98">
        <f t="shared" ca="1" si="4"/>
        <v>0</v>
      </c>
      <c r="L14" s="87">
        <f ca="1">(WEEKDAY(B14)=1)*SUM(OFFSET(H14,,,-MIN(ROWS($3:14),7)))</f>
        <v>0</v>
      </c>
      <c r="M14" s="29">
        <f t="shared" ca="1" si="5"/>
        <v>0</v>
      </c>
      <c r="N14" s="30">
        <f t="shared" ca="1" si="6"/>
        <v>0</v>
      </c>
      <c r="O14" s="81">
        <f t="shared" ca="1" si="7"/>
        <v>0</v>
      </c>
      <c r="P14" s="218"/>
    </row>
    <row r="15" spans="1:18" ht="15.75" thickBot="1" x14ac:dyDescent="0.3">
      <c r="A15" s="356"/>
      <c r="B15" s="53">
        <f t="shared" si="1"/>
        <v>43631</v>
      </c>
      <c r="C15" s="44"/>
      <c r="D15" s="57"/>
      <c r="E15" s="58"/>
      <c r="F15" s="58"/>
      <c r="G15" s="59"/>
      <c r="H15" s="101">
        <f t="shared" si="2"/>
        <v>0</v>
      </c>
      <c r="I15" s="102">
        <f t="shared" si="0"/>
        <v>0</v>
      </c>
      <c r="J15" s="103">
        <f t="shared" si="3"/>
        <v>0</v>
      </c>
      <c r="K15" s="104">
        <f t="shared" ca="1" si="4"/>
        <v>0</v>
      </c>
      <c r="L15" s="88">
        <f ca="1">(WEEKDAY(B15)=1)*SUM(OFFSET(H15,,,-MIN(ROWS($3:15),7)))</f>
        <v>0</v>
      </c>
      <c r="M15" s="32">
        <f t="shared" ca="1" si="5"/>
        <v>0</v>
      </c>
      <c r="N15" s="33">
        <f t="shared" ca="1" si="6"/>
        <v>0</v>
      </c>
      <c r="O15" s="82">
        <f t="shared" ca="1" si="7"/>
        <v>0</v>
      </c>
      <c r="P15" s="217" t="str">
        <f>IF(H15&lt;&gt;0,"ASTREINTE","")</f>
        <v/>
      </c>
    </row>
    <row r="16" spans="1:18" ht="16.5" thickTop="1" thickBot="1" x14ac:dyDescent="0.3">
      <c r="A16" s="356"/>
      <c r="B16" s="54">
        <f t="shared" si="1"/>
        <v>43632</v>
      </c>
      <c r="C16" s="48"/>
      <c r="D16" s="49"/>
      <c r="E16" s="50"/>
      <c r="F16" s="50"/>
      <c r="G16" s="60"/>
      <c r="H16" s="176">
        <f t="shared" si="2"/>
        <v>0</v>
      </c>
      <c r="I16" s="177">
        <f t="shared" si="0"/>
        <v>0</v>
      </c>
      <c r="J16" s="178">
        <f t="shared" si="3"/>
        <v>0</v>
      </c>
      <c r="K16" s="179">
        <f t="shared" ca="1" si="4"/>
        <v>0</v>
      </c>
      <c r="L16" s="89">
        <f ca="1">(WEEKDAY(B16)=1)*SUM(OFFSET(H16,,,-MIN(ROWS($3:16),7)))</f>
        <v>1.635416666666667</v>
      </c>
      <c r="M16" s="84">
        <f t="shared" ca="1" si="5"/>
        <v>1.4583333333333333</v>
      </c>
      <c r="N16" s="75">
        <f t="shared" ca="1" si="6"/>
        <v>0.1770833333333337</v>
      </c>
      <c r="O16" s="76">
        <f t="shared" ca="1" si="7"/>
        <v>0</v>
      </c>
      <c r="P16" s="217" t="str">
        <f>IF(H16&lt;&gt;0,"ASTREINTE","")</f>
        <v/>
      </c>
    </row>
    <row r="17" spans="1:16" ht="15.75" thickTop="1" x14ac:dyDescent="0.25">
      <c r="A17" s="66"/>
      <c r="B17" s="52">
        <f t="shared" si="1"/>
        <v>43633</v>
      </c>
      <c r="C17" s="61"/>
      <c r="D17" s="236">
        <v>0.375</v>
      </c>
      <c r="E17" s="237">
        <v>0.5</v>
      </c>
      <c r="F17" s="237">
        <v>0.54166666666666663</v>
      </c>
      <c r="G17" s="238">
        <v>0.69444444444444453</v>
      </c>
      <c r="H17" s="90">
        <f t="shared" si="2"/>
        <v>0.27777777777777801</v>
      </c>
      <c r="I17" s="95">
        <f t="shared" si="0"/>
        <v>0.27777777777777801</v>
      </c>
      <c r="J17" s="92">
        <f t="shared" si="3"/>
        <v>0</v>
      </c>
      <c r="K17" s="98">
        <f t="shared" ca="1" si="4"/>
        <v>0</v>
      </c>
      <c r="L17" s="90">
        <f ca="1">(WEEKDAY(B17)=1)*SUM(OFFSET(H17,,,-MIN(ROWS($3:17),7)))</f>
        <v>0</v>
      </c>
      <c r="M17" s="29">
        <f t="shared" ca="1" si="5"/>
        <v>0</v>
      </c>
      <c r="N17" s="30">
        <f t="shared" ca="1" si="6"/>
        <v>0</v>
      </c>
      <c r="O17" s="81">
        <f t="shared" ca="1" si="7"/>
        <v>0</v>
      </c>
      <c r="P17" s="218"/>
    </row>
    <row r="18" spans="1:16" ht="15" x14ac:dyDescent="0.25">
      <c r="A18" s="66"/>
      <c r="B18" s="53">
        <f t="shared" si="1"/>
        <v>43634</v>
      </c>
      <c r="C18" s="44"/>
      <c r="D18" s="233">
        <v>0.52083333333333337</v>
      </c>
      <c r="E18" s="234">
        <v>0.6875</v>
      </c>
      <c r="F18" s="234"/>
      <c r="G18" s="235"/>
      <c r="H18" s="90">
        <f t="shared" si="2"/>
        <v>0.16666666666666663</v>
      </c>
      <c r="I18" s="95">
        <f t="shared" si="0"/>
        <v>0.16666666666666663</v>
      </c>
      <c r="J18" s="92">
        <f t="shared" si="3"/>
        <v>0</v>
      </c>
      <c r="K18" s="98">
        <f t="shared" ca="1" si="4"/>
        <v>0</v>
      </c>
      <c r="L18" s="87">
        <f ca="1">(WEEKDAY(B18)=1)*SUM(OFFSET(H18,,,-MIN(ROWS($3:18),7)))</f>
        <v>0</v>
      </c>
      <c r="M18" s="29">
        <f t="shared" ca="1" si="5"/>
        <v>0</v>
      </c>
      <c r="N18" s="30">
        <f t="shared" ca="1" si="6"/>
        <v>0</v>
      </c>
      <c r="O18" s="81">
        <f t="shared" ca="1" si="7"/>
        <v>0</v>
      </c>
      <c r="P18" s="218"/>
    </row>
    <row r="19" spans="1:16" ht="15" x14ac:dyDescent="0.25">
      <c r="A19" s="66"/>
      <c r="B19" s="53">
        <f t="shared" si="1"/>
        <v>43635</v>
      </c>
      <c r="C19" s="44"/>
      <c r="D19" s="233">
        <v>0.33333333333333331</v>
      </c>
      <c r="E19" s="234">
        <v>0.54166666666666663</v>
      </c>
      <c r="F19" s="234">
        <v>0.58333333333333337</v>
      </c>
      <c r="G19" s="235">
        <v>0.80902777777777779</v>
      </c>
      <c r="H19" s="90">
        <f t="shared" si="2"/>
        <v>0.43402777777777779</v>
      </c>
      <c r="I19" s="95">
        <f t="shared" si="0"/>
        <v>0.43402777777777779</v>
      </c>
      <c r="J19" s="92">
        <f t="shared" si="3"/>
        <v>0</v>
      </c>
      <c r="K19" s="98">
        <f t="shared" ca="1" si="4"/>
        <v>0</v>
      </c>
      <c r="L19" s="87">
        <f ca="1">(WEEKDAY(B19)=1)*SUM(OFFSET(H19,,,-MIN(ROWS($3:19),7)))</f>
        <v>0</v>
      </c>
      <c r="M19" s="29">
        <f t="shared" ca="1" si="5"/>
        <v>0</v>
      </c>
      <c r="N19" s="30">
        <f t="shared" ca="1" si="6"/>
        <v>0</v>
      </c>
      <c r="O19" s="81">
        <f t="shared" ca="1" si="7"/>
        <v>0</v>
      </c>
      <c r="P19" s="218"/>
    </row>
    <row r="20" spans="1:16" ht="15" x14ac:dyDescent="0.25">
      <c r="A20" s="66"/>
      <c r="B20" s="53">
        <f t="shared" si="1"/>
        <v>43636</v>
      </c>
      <c r="C20" s="44"/>
      <c r="D20" s="233">
        <v>0.33333333333333331</v>
      </c>
      <c r="E20" s="234">
        <v>0.54166666666666663</v>
      </c>
      <c r="F20" s="234">
        <v>0.58333333333333337</v>
      </c>
      <c r="G20" s="235">
        <v>0.8125</v>
      </c>
      <c r="H20" s="90">
        <f t="shared" si="2"/>
        <v>0.43749999999999989</v>
      </c>
      <c r="I20" s="95">
        <f t="shared" si="0"/>
        <v>0.43749999999999989</v>
      </c>
      <c r="J20" s="92">
        <f t="shared" si="3"/>
        <v>0</v>
      </c>
      <c r="K20" s="98">
        <f t="shared" ca="1" si="4"/>
        <v>0</v>
      </c>
      <c r="L20" s="87">
        <f ca="1">(WEEKDAY(B20)=1)*SUM(OFFSET(H20,,,-MIN(ROWS($3:20),7)))</f>
        <v>0</v>
      </c>
      <c r="M20" s="29">
        <f t="shared" ca="1" si="5"/>
        <v>0</v>
      </c>
      <c r="N20" s="30">
        <f t="shared" ca="1" si="6"/>
        <v>0</v>
      </c>
      <c r="O20" s="81">
        <f t="shared" ca="1" si="7"/>
        <v>0</v>
      </c>
      <c r="P20" s="218"/>
    </row>
    <row r="21" spans="1:16" ht="15" x14ac:dyDescent="0.25">
      <c r="A21" s="66"/>
      <c r="B21" s="53">
        <f t="shared" si="1"/>
        <v>43637</v>
      </c>
      <c r="C21" s="44"/>
      <c r="D21" s="57"/>
      <c r="E21" s="58"/>
      <c r="F21" s="58"/>
      <c r="G21" s="59"/>
      <c r="H21" s="90">
        <f t="shared" si="2"/>
        <v>0</v>
      </c>
      <c r="I21" s="95">
        <f t="shared" si="0"/>
        <v>0</v>
      </c>
      <c r="J21" s="92">
        <f t="shared" si="3"/>
        <v>0</v>
      </c>
      <c r="K21" s="98">
        <f t="shared" ca="1" si="4"/>
        <v>0</v>
      </c>
      <c r="L21" s="87">
        <f ca="1">(WEEKDAY(B21)=1)*SUM(OFFSET(H21,,,-MIN(ROWS($3:21),7)))</f>
        <v>0</v>
      </c>
      <c r="M21" s="29">
        <f t="shared" ca="1" si="5"/>
        <v>0</v>
      </c>
      <c r="N21" s="30">
        <f t="shared" ca="1" si="6"/>
        <v>0</v>
      </c>
      <c r="O21" s="81">
        <f t="shared" ca="1" si="7"/>
        <v>0</v>
      </c>
      <c r="P21" s="218"/>
    </row>
    <row r="22" spans="1:16" ht="15.75" thickBot="1" x14ac:dyDescent="0.3">
      <c r="A22" s="66"/>
      <c r="B22" s="53">
        <f t="shared" si="1"/>
        <v>43638</v>
      </c>
      <c r="C22" s="44"/>
      <c r="D22" s="57"/>
      <c r="E22" s="58"/>
      <c r="F22" s="58"/>
      <c r="G22" s="59"/>
      <c r="H22" s="101">
        <f t="shared" si="2"/>
        <v>0</v>
      </c>
      <c r="I22" s="102">
        <f t="shared" si="0"/>
        <v>0</v>
      </c>
      <c r="J22" s="103">
        <f t="shared" si="3"/>
        <v>0</v>
      </c>
      <c r="K22" s="104">
        <f t="shared" ca="1" si="4"/>
        <v>0</v>
      </c>
      <c r="L22" s="88">
        <f ca="1">(WEEKDAY(B22)=1)*SUM(OFFSET(H22,,,-MIN(ROWS($3:22),7)))</f>
        <v>0</v>
      </c>
      <c r="M22" s="32">
        <f t="shared" ca="1" si="5"/>
        <v>0</v>
      </c>
      <c r="N22" s="33">
        <f t="shared" ca="1" si="6"/>
        <v>0</v>
      </c>
      <c r="O22" s="82">
        <f t="shared" ca="1" si="7"/>
        <v>0</v>
      </c>
      <c r="P22" s="217" t="str">
        <f>IF(H22&lt;&gt;0,"ASTREINTE","")</f>
        <v/>
      </c>
    </row>
    <row r="23" spans="1:16" ht="16.5" thickTop="1" thickBot="1" x14ac:dyDescent="0.3">
      <c r="A23" s="66"/>
      <c r="B23" s="54">
        <f t="shared" si="1"/>
        <v>43639</v>
      </c>
      <c r="C23" s="48"/>
      <c r="D23" s="49"/>
      <c r="E23" s="50"/>
      <c r="F23" s="50"/>
      <c r="G23" s="60"/>
      <c r="H23" s="176">
        <f t="shared" si="2"/>
        <v>0</v>
      </c>
      <c r="I23" s="177">
        <f t="shared" si="0"/>
        <v>0</v>
      </c>
      <c r="J23" s="178">
        <f t="shared" si="3"/>
        <v>0</v>
      </c>
      <c r="K23" s="180">
        <f t="shared" ca="1" si="4"/>
        <v>0</v>
      </c>
      <c r="L23" s="89">
        <f ca="1">(WEEKDAY(B23)=1)*SUM(OFFSET(H23,,,-MIN(ROWS($3:23),7)))</f>
        <v>1.3159722222222223</v>
      </c>
      <c r="M23" s="84">
        <f t="shared" ca="1" si="5"/>
        <v>1.3159722222222223</v>
      </c>
      <c r="N23" s="75">
        <f t="shared" ca="1" si="6"/>
        <v>0</v>
      </c>
      <c r="O23" s="76">
        <f t="shared" ca="1" si="7"/>
        <v>0</v>
      </c>
      <c r="P23" s="217" t="str">
        <f>IF(H23&lt;&gt;0,"ASTREINTE","")</f>
        <v/>
      </c>
    </row>
    <row r="24" spans="1:16" ht="15.75" thickTop="1" x14ac:dyDescent="0.25">
      <c r="A24" s="66"/>
      <c r="B24" s="52">
        <f t="shared" si="1"/>
        <v>43640</v>
      </c>
      <c r="C24" s="61"/>
      <c r="D24" s="62"/>
      <c r="E24" s="63"/>
      <c r="F24" s="63"/>
      <c r="G24" s="64"/>
      <c r="H24" s="90">
        <f t="shared" si="2"/>
        <v>0</v>
      </c>
      <c r="I24" s="95">
        <f t="shared" si="0"/>
        <v>0</v>
      </c>
      <c r="J24" s="92">
        <f t="shared" si="3"/>
        <v>0</v>
      </c>
      <c r="K24" s="98">
        <f t="shared" ca="1" si="4"/>
        <v>0</v>
      </c>
      <c r="L24" s="90">
        <f ca="1">(WEEKDAY(B24)=1)*SUM(OFFSET(H24,,,-MIN(ROWS($3:24),7)))</f>
        <v>0</v>
      </c>
      <c r="M24" s="29">
        <f t="shared" ca="1" si="5"/>
        <v>0</v>
      </c>
      <c r="N24" s="30">
        <f t="shared" ca="1" si="6"/>
        <v>0</v>
      </c>
      <c r="O24" s="81">
        <f t="shared" ca="1" si="7"/>
        <v>0</v>
      </c>
      <c r="P24" s="218"/>
    </row>
    <row r="25" spans="1:16" ht="15" x14ac:dyDescent="0.25">
      <c r="A25" s="66"/>
      <c r="B25" s="53">
        <f t="shared" si="1"/>
        <v>43641</v>
      </c>
      <c r="C25" s="44"/>
      <c r="D25" s="57"/>
      <c r="E25" s="58"/>
      <c r="F25" s="58"/>
      <c r="G25" s="59"/>
      <c r="H25" s="90">
        <f t="shared" si="2"/>
        <v>0</v>
      </c>
      <c r="I25" s="95">
        <f t="shared" si="0"/>
        <v>0</v>
      </c>
      <c r="J25" s="92">
        <f t="shared" si="3"/>
        <v>0</v>
      </c>
      <c r="K25" s="98">
        <f t="shared" ca="1" si="4"/>
        <v>0</v>
      </c>
      <c r="L25" s="87">
        <f ca="1">(WEEKDAY(B25)=1)*SUM(OFFSET(H25,,,-MIN(ROWS($3:25),7)))</f>
        <v>0</v>
      </c>
      <c r="M25" s="29">
        <f t="shared" ca="1" si="5"/>
        <v>0</v>
      </c>
      <c r="N25" s="30">
        <f t="shared" ca="1" si="6"/>
        <v>0</v>
      </c>
      <c r="O25" s="81">
        <f t="shared" ca="1" si="7"/>
        <v>0</v>
      </c>
      <c r="P25" s="218"/>
    </row>
    <row r="26" spans="1:16" ht="15" x14ac:dyDescent="0.25">
      <c r="A26" s="66"/>
      <c r="B26" s="53">
        <f t="shared" si="1"/>
        <v>43642</v>
      </c>
      <c r="C26" s="44"/>
      <c r="D26" s="57"/>
      <c r="E26" s="58"/>
      <c r="F26" s="58"/>
      <c r="G26" s="59"/>
      <c r="H26" s="90">
        <f t="shared" si="2"/>
        <v>0</v>
      </c>
      <c r="I26" s="95">
        <f t="shared" si="0"/>
        <v>0</v>
      </c>
      <c r="J26" s="92">
        <f t="shared" si="3"/>
        <v>0</v>
      </c>
      <c r="K26" s="98">
        <f t="shared" ca="1" si="4"/>
        <v>0</v>
      </c>
      <c r="L26" s="87">
        <f ca="1">(WEEKDAY(B26)=1)*SUM(OFFSET(H26,,,-MIN(ROWS($3:26),7)))</f>
        <v>0</v>
      </c>
      <c r="M26" s="29">
        <f t="shared" ca="1" si="5"/>
        <v>0</v>
      </c>
      <c r="N26" s="30">
        <f t="shared" ca="1" si="6"/>
        <v>0</v>
      </c>
      <c r="O26" s="81">
        <f t="shared" ca="1" si="7"/>
        <v>0</v>
      </c>
      <c r="P26" s="218"/>
    </row>
    <row r="27" spans="1:16" ht="15" x14ac:dyDescent="0.25">
      <c r="A27" s="66"/>
      <c r="B27" s="53">
        <f t="shared" si="1"/>
        <v>43643</v>
      </c>
      <c r="C27" s="44"/>
      <c r="D27" s="57"/>
      <c r="E27" s="58"/>
      <c r="F27" s="58"/>
      <c r="G27" s="59"/>
      <c r="H27" s="90">
        <f t="shared" si="2"/>
        <v>0</v>
      </c>
      <c r="I27" s="95">
        <f t="shared" si="0"/>
        <v>0</v>
      </c>
      <c r="J27" s="92">
        <f t="shared" si="3"/>
        <v>0</v>
      </c>
      <c r="K27" s="98">
        <f t="shared" ca="1" si="4"/>
        <v>0</v>
      </c>
      <c r="L27" s="87">
        <f ca="1">(WEEKDAY(B27)=1)*SUM(OFFSET(H27,,,-MIN(ROWS($3:27),7)))</f>
        <v>0</v>
      </c>
      <c r="M27" s="29">
        <f t="shared" ca="1" si="5"/>
        <v>0</v>
      </c>
      <c r="N27" s="30">
        <f t="shared" ca="1" si="6"/>
        <v>0</v>
      </c>
      <c r="O27" s="81">
        <f t="shared" ca="1" si="7"/>
        <v>0</v>
      </c>
      <c r="P27" s="218"/>
    </row>
    <row r="28" spans="1:16" ht="15" x14ac:dyDescent="0.25">
      <c r="A28" s="66"/>
      <c r="B28" s="53">
        <f t="shared" si="1"/>
        <v>43644</v>
      </c>
      <c r="C28" s="44"/>
      <c r="D28" s="57"/>
      <c r="E28" s="58"/>
      <c r="F28" s="58"/>
      <c r="G28" s="59"/>
      <c r="H28" s="90">
        <f t="shared" si="2"/>
        <v>0</v>
      </c>
      <c r="I28" s="95">
        <f t="shared" si="0"/>
        <v>0</v>
      </c>
      <c r="J28" s="92">
        <f t="shared" si="3"/>
        <v>0</v>
      </c>
      <c r="K28" s="98">
        <f t="shared" ca="1" si="4"/>
        <v>0</v>
      </c>
      <c r="L28" s="87">
        <f ca="1">(WEEKDAY(B28)=1)*SUM(OFFSET(H28,,,-MIN(ROWS($3:28),7)))</f>
        <v>0</v>
      </c>
      <c r="M28" s="29">
        <f t="shared" ca="1" si="5"/>
        <v>0</v>
      </c>
      <c r="N28" s="30">
        <f t="shared" ca="1" si="6"/>
        <v>0</v>
      </c>
      <c r="O28" s="81">
        <f t="shared" ca="1" si="7"/>
        <v>0</v>
      </c>
      <c r="P28" s="218"/>
    </row>
    <row r="29" spans="1:16" ht="15.75" thickBot="1" x14ac:dyDescent="0.3">
      <c r="A29" s="66"/>
      <c r="B29" s="53">
        <f t="shared" si="1"/>
        <v>43645</v>
      </c>
      <c r="C29" s="44"/>
      <c r="D29" s="57"/>
      <c r="E29" s="58"/>
      <c r="F29" s="58"/>
      <c r="G29" s="59"/>
      <c r="H29" s="101">
        <f t="shared" si="2"/>
        <v>0</v>
      </c>
      <c r="I29" s="102">
        <f t="shared" si="0"/>
        <v>0</v>
      </c>
      <c r="J29" s="103">
        <f t="shared" si="3"/>
        <v>0</v>
      </c>
      <c r="K29" s="104">
        <f t="shared" ca="1" si="4"/>
        <v>0</v>
      </c>
      <c r="L29" s="88">
        <f ca="1">(WEEKDAY(B29)=1)*SUM(OFFSET(H29,,,-MIN(ROWS($3:29),7)))</f>
        <v>0</v>
      </c>
      <c r="M29" s="32">
        <f t="shared" ca="1" si="5"/>
        <v>0</v>
      </c>
      <c r="N29" s="33">
        <f t="shared" ca="1" si="6"/>
        <v>0</v>
      </c>
      <c r="O29" s="82">
        <f t="shared" ca="1" si="7"/>
        <v>0</v>
      </c>
      <c r="P29" s="217" t="str">
        <f>IF(H29&lt;&gt;0,"ASTREINTE","")</f>
        <v/>
      </c>
    </row>
    <row r="30" spans="1:16" ht="16.5" thickTop="1" thickBot="1" x14ac:dyDescent="0.3">
      <c r="A30" s="66"/>
      <c r="B30" s="54">
        <f t="shared" si="1"/>
        <v>43646</v>
      </c>
      <c r="C30" s="48"/>
      <c r="D30" s="49"/>
      <c r="E30" s="50"/>
      <c r="F30" s="50"/>
      <c r="G30" s="60"/>
      <c r="H30" s="176">
        <f t="shared" si="2"/>
        <v>0</v>
      </c>
      <c r="I30" s="177">
        <f t="shared" si="0"/>
        <v>0</v>
      </c>
      <c r="J30" s="178">
        <f t="shared" si="3"/>
        <v>0</v>
      </c>
      <c r="K30" s="180">
        <f t="shared" ca="1" si="4"/>
        <v>0</v>
      </c>
      <c r="L30" s="89">
        <f ca="1">(WEEKDAY(B30)=1)*SUM(OFFSET(H30,,,-MIN(ROWS($3:30),7)))</f>
        <v>0</v>
      </c>
      <c r="M30" s="84">
        <f t="shared" ca="1" si="5"/>
        <v>0</v>
      </c>
      <c r="N30" s="75">
        <f t="shared" ca="1" si="6"/>
        <v>0</v>
      </c>
      <c r="O30" s="76">
        <f t="shared" ca="1" si="7"/>
        <v>0</v>
      </c>
      <c r="P30" s="217" t="str">
        <f>IF(H30&lt;&gt;0,"ASTREINTE","")</f>
        <v/>
      </c>
    </row>
    <row r="31" spans="1:16" ht="15.75" thickTop="1" x14ac:dyDescent="0.25">
      <c r="A31" s="66"/>
      <c r="B31" s="52">
        <f t="shared" si="1"/>
        <v>43647</v>
      </c>
      <c r="C31" s="61"/>
      <c r="D31" s="62"/>
      <c r="E31" s="63"/>
      <c r="F31" s="63"/>
      <c r="G31" s="64"/>
      <c r="H31" s="90">
        <f t="shared" si="2"/>
        <v>0</v>
      </c>
      <c r="I31" s="95">
        <f t="shared" si="0"/>
        <v>0</v>
      </c>
      <c r="J31" s="92">
        <f t="shared" si="3"/>
        <v>0</v>
      </c>
      <c r="K31" s="98">
        <f t="shared" ca="1" si="4"/>
        <v>0</v>
      </c>
      <c r="L31" s="90">
        <f ca="1">(WEEKDAY(B31)=1)*SUM(OFFSET(H31,,,-MIN(ROWS($3:31),7)))</f>
        <v>0</v>
      </c>
      <c r="M31" s="29">
        <f t="shared" ca="1" si="5"/>
        <v>0</v>
      </c>
      <c r="N31" s="30">
        <f t="shared" ca="1" si="6"/>
        <v>0</v>
      </c>
      <c r="O31" s="81">
        <f t="shared" ca="1" si="7"/>
        <v>0</v>
      </c>
      <c r="P31" s="217"/>
    </row>
    <row r="32" spans="1:16" ht="15" x14ac:dyDescent="0.25">
      <c r="A32" s="66"/>
      <c r="B32" s="53">
        <f t="shared" si="1"/>
        <v>43648</v>
      </c>
      <c r="C32" s="44"/>
      <c r="D32" s="57"/>
      <c r="E32" s="58"/>
      <c r="F32" s="58"/>
      <c r="G32" s="59"/>
      <c r="H32" s="90">
        <f t="shared" si="2"/>
        <v>0</v>
      </c>
      <c r="I32" s="95">
        <f t="shared" si="0"/>
        <v>0</v>
      </c>
      <c r="J32" s="92">
        <f t="shared" si="3"/>
        <v>0</v>
      </c>
      <c r="K32" s="98">
        <f t="shared" ca="1" si="4"/>
        <v>0</v>
      </c>
      <c r="L32" s="87">
        <f ca="1">(WEEKDAY(B32)=1)*SUM(OFFSET(H32,,,-MIN(ROWS($3:32),7)))</f>
        <v>0</v>
      </c>
      <c r="M32" s="29">
        <f t="shared" ca="1" si="5"/>
        <v>0</v>
      </c>
      <c r="N32" s="30">
        <f t="shared" ca="1" si="6"/>
        <v>0</v>
      </c>
      <c r="O32" s="81">
        <f t="shared" ca="1" si="7"/>
        <v>0</v>
      </c>
      <c r="P32" s="218"/>
    </row>
    <row r="33" spans="1:16" ht="15" x14ac:dyDescent="0.25">
      <c r="A33" s="66"/>
      <c r="B33" s="53">
        <f t="shared" si="1"/>
        <v>43649</v>
      </c>
      <c r="C33" s="44"/>
      <c r="D33" s="57"/>
      <c r="E33" s="58"/>
      <c r="F33" s="58"/>
      <c r="G33" s="59"/>
      <c r="H33" s="90">
        <f t="shared" si="2"/>
        <v>0</v>
      </c>
      <c r="I33" s="95">
        <f t="shared" si="0"/>
        <v>0</v>
      </c>
      <c r="J33" s="92">
        <f t="shared" si="3"/>
        <v>0</v>
      </c>
      <c r="K33" s="98">
        <f t="shared" ca="1" si="4"/>
        <v>0</v>
      </c>
      <c r="L33" s="87">
        <f ca="1">(WEEKDAY(B33)=1)*SUM(OFFSET(H33,,,-MIN(ROWS($3:33),7)))</f>
        <v>0</v>
      </c>
      <c r="M33" s="29">
        <f t="shared" ca="1" si="5"/>
        <v>0</v>
      </c>
      <c r="N33" s="30">
        <f t="shared" ca="1" si="6"/>
        <v>0</v>
      </c>
      <c r="O33" s="81">
        <f t="shared" ca="1" si="7"/>
        <v>0</v>
      </c>
      <c r="P33" s="218"/>
    </row>
    <row r="34" spans="1:16" ht="15" x14ac:dyDescent="0.25">
      <c r="A34" s="66"/>
      <c r="B34" s="53">
        <f t="shared" si="1"/>
        <v>43650</v>
      </c>
      <c r="C34" s="44"/>
      <c r="D34" s="57"/>
      <c r="E34" s="58"/>
      <c r="F34" s="58"/>
      <c r="G34" s="59"/>
      <c r="H34" s="90">
        <f t="shared" si="2"/>
        <v>0</v>
      </c>
      <c r="I34" s="95">
        <f t="shared" si="0"/>
        <v>0</v>
      </c>
      <c r="J34" s="92">
        <f t="shared" si="3"/>
        <v>0</v>
      </c>
      <c r="K34" s="98">
        <f t="shared" ca="1" si="4"/>
        <v>0</v>
      </c>
      <c r="L34" s="87">
        <f ca="1">(WEEKDAY(B34)=1)*SUM(OFFSET(H34,,,-MIN(ROWS($3:34),7)))</f>
        <v>0</v>
      </c>
      <c r="M34" s="29">
        <f t="shared" ca="1" si="5"/>
        <v>0</v>
      </c>
      <c r="N34" s="30">
        <f t="shared" ca="1" si="6"/>
        <v>0</v>
      </c>
      <c r="O34" s="81">
        <f t="shared" ca="1" si="7"/>
        <v>0</v>
      </c>
      <c r="P34" s="218"/>
    </row>
    <row r="35" spans="1:16" ht="15" x14ac:dyDescent="0.25">
      <c r="A35" s="66"/>
      <c r="B35" s="53">
        <f t="shared" si="1"/>
        <v>43651</v>
      </c>
      <c r="C35" s="44"/>
      <c r="D35" s="57"/>
      <c r="E35" s="58"/>
      <c r="F35" s="58"/>
      <c r="G35" s="59"/>
      <c r="H35" s="90">
        <f t="shared" si="2"/>
        <v>0</v>
      </c>
      <c r="I35" s="95">
        <f t="shared" si="0"/>
        <v>0</v>
      </c>
      <c r="J35" s="92">
        <f t="shared" si="3"/>
        <v>0</v>
      </c>
      <c r="K35" s="98">
        <f t="shared" ca="1" si="4"/>
        <v>0</v>
      </c>
      <c r="L35" s="87">
        <f ca="1">(WEEKDAY(B35)=1)*SUM(OFFSET(H35,,,-MIN(ROWS($3:35),7)))</f>
        <v>0</v>
      </c>
      <c r="M35" s="29">
        <f t="shared" ca="1" si="5"/>
        <v>0</v>
      </c>
      <c r="N35" s="30">
        <f t="shared" ca="1" si="6"/>
        <v>0</v>
      </c>
      <c r="O35" s="81">
        <f t="shared" ca="1" si="7"/>
        <v>0</v>
      </c>
      <c r="P35" s="218"/>
    </row>
    <row r="36" spans="1:16" ht="15.75" thickBot="1" x14ac:dyDescent="0.3">
      <c r="A36" s="66"/>
      <c r="B36" s="53">
        <f t="shared" si="1"/>
        <v>43652</v>
      </c>
      <c r="C36" s="44"/>
      <c r="D36" s="57"/>
      <c r="E36" s="58"/>
      <c r="F36" s="58"/>
      <c r="G36" s="59"/>
      <c r="H36" s="101">
        <f t="shared" si="2"/>
        <v>0</v>
      </c>
      <c r="I36" s="102">
        <f t="shared" si="0"/>
        <v>0</v>
      </c>
      <c r="J36" s="103">
        <f t="shared" si="3"/>
        <v>0</v>
      </c>
      <c r="K36" s="104">
        <f t="shared" ca="1" si="4"/>
        <v>0</v>
      </c>
      <c r="L36" s="88">
        <f ca="1">(WEEKDAY(B36)=1)*SUM(OFFSET(H36,,,-MIN(ROWS($3:36),7)))</f>
        <v>0</v>
      </c>
      <c r="M36" s="32">
        <f t="shared" ca="1" si="5"/>
        <v>0</v>
      </c>
      <c r="N36" s="33">
        <f t="shared" ca="1" si="6"/>
        <v>0</v>
      </c>
      <c r="O36" s="83">
        <f t="shared" ca="1" si="7"/>
        <v>0</v>
      </c>
      <c r="P36" s="217" t="str">
        <f>IF(H36&lt;&gt;0,"ASTREINTE","")</f>
        <v/>
      </c>
    </row>
    <row r="37" spans="1:16" ht="16.5" thickTop="1" thickBot="1" x14ac:dyDescent="0.3">
      <c r="A37" s="66"/>
      <c r="B37" s="65">
        <f t="shared" si="1"/>
        <v>43653</v>
      </c>
      <c r="C37" s="44"/>
      <c r="D37" s="57"/>
      <c r="E37" s="58"/>
      <c r="F37" s="58"/>
      <c r="G37" s="59"/>
      <c r="H37" s="176">
        <f t="shared" si="2"/>
        <v>0</v>
      </c>
      <c r="I37" s="177">
        <f t="shared" si="0"/>
        <v>0</v>
      </c>
      <c r="J37" s="178">
        <f t="shared" si="3"/>
        <v>0</v>
      </c>
      <c r="K37" s="180">
        <f t="shared" ca="1" si="4"/>
        <v>0</v>
      </c>
      <c r="L37" s="89">
        <f ca="1">(WEEKDAY(B37)=1)*SUM(OFFSET(H37,,,-MIN(ROWS($3:37),7)))</f>
        <v>0</v>
      </c>
      <c r="M37" s="84">
        <f t="shared" ca="1" si="5"/>
        <v>0</v>
      </c>
      <c r="N37" s="75">
        <f t="shared" ca="1" si="6"/>
        <v>0</v>
      </c>
      <c r="O37" s="76">
        <f t="shared" ca="1" si="7"/>
        <v>0</v>
      </c>
      <c r="P37" s="217" t="str">
        <f>IF(H37&lt;&gt;0,"ASTREINTE","")</f>
        <v/>
      </c>
    </row>
    <row r="38" spans="1:16" ht="16.5" thickTop="1" thickBot="1" x14ac:dyDescent="0.3">
      <c r="A38" s="66"/>
      <c r="B38" s="22" t="s">
        <v>12</v>
      </c>
      <c r="C38" s="23"/>
      <c r="D38" s="23"/>
      <c r="E38" s="23"/>
      <c r="F38" s="23"/>
      <c r="G38" s="23"/>
      <c r="H38" s="24">
        <f t="shared" ref="H38:O38" si="8">SUM(H3:H37)</f>
        <v>4.4861111111111116</v>
      </c>
      <c r="I38" s="24">
        <f t="shared" si="8"/>
        <v>4.479166666666667</v>
      </c>
      <c r="J38" s="24">
        <f t="shared" si="8"/>
        <v>6.9444444444444198E-3</v>
      </c>
      <c r="K38" s="24">
        <f t="shared" ca="1" si="8"/>
        <v>0</v>
      </c>
      <c r="L38" s="77">
        <f ca="1">SUM(L3:L37)</f>
        <v>4.4861111111111116</v>
      </c>
      <c r="M38" s="77">
        <f t="shared" ca="1" si="8"/>
        <v>4.2326388888888893</v>
      </c>
      <c r="N38" s="77">
        <f t="shared" ca="1" si="8"/>
        <v>0.25347222222222254</v>
      </c>
      <c r="O38" s="78">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4.4861111111111116</v>
      </c>
      <c r="I40" s="351">
        <f>SUM(I38:J38)</f>
        <v>4.4861111111111116</v>
      </c>
      <c r="J40" s="352"/>
      <c r="K40" s="28"/>
      <c r="L40" s="12">
        <f ca="1">L38</f>
        <v>4.4861111111111116</v>
      </c>
      <c r="M40" s="351">
        <f ca="1">SUM(M38:O38)</f>
        <v>4.4861111111111116</v>
      </c>
      <c r="N40" s="353"/>
      <c r="O40" s="354"/>
    </row>
    <row r="41" spans="1:16" ht="13.5" thickTop="1" x14ac:dyDescent="0.25"/>
  </sheetData>
  <mergeCells count="3">
    <mergeCell ref="A3:A16"/>
    <mergeCell ref="I40:J40"/>
    <mergeCell ref="M40:O40"/>
  </mergeCells>
  <conditionalFormatting sqref="B31:K37">
    <cfRule type="expression" dxfId="72" priority="5">
      <formula>MONTH($B$34)&lt;&gt;MONTH($B$22)</formula>
    </cfRule>
  </conditionalFormatting>
  <conditionalFormatting sqref="B3:K37">
    <cfRule type="expression" dxfId="71" priority="6">
      <formula>WEEKDAY($B3)=1</formula>
    </cfRule>
  </conditionalFormatting>
  <conditionalFormatting sqref="C3:C11 C13:C15 C20:C29 C17:C18 C31:C37">
    <cfRule type="expression" dxfId="70" priority="4">
      <formula>AND(COUNTIF(Fer,B3)=0,C3&lt;&gt;"")</formula>
    </cfRule>
  </conditionalFormatting>
  <conditionalFormatting sqref="B3:C15 B17:C29 B31:C37">
    <cfRule type="expression" dxfId="69" priority="3">
      <formula>COUNTIF(Fer,$B3)</formula>
    </cfRule>
  </conditionalFormatting>
  <conditionalFormatting sqref="B3:K15 B17:K29 B31:K37">
    <cfRule type="expression" dxfId="68" priority="2">
      <formula>NOT(MOD(ROW(),2))</formula>
    </cfRule>
  </conditionalFormatting>
  <conditionalFormatting sqref="P3:P37">
    <cfRule type="expression" dxfId="67"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41"/>
  <sheetViews>
    <sheetView zoomScale="98" zoomScaleNormal="98" workbookViewId="0">
      <pane xSplit="1" ySplit="2" topLeftCell="B12" activePane="bottomRight" state="frozen"/>
      <selection pane="topRight" activeCell="B1" sqref="B1"/>
      <selection pane="bottomLeft" activeCell="A3" sqref="A3"/>
      <selection pane="bottomRight" activeCell="C35" sqref="C35"/>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ALEXANDRE</v>
      </c>
      <c r="B3" s="52">
        <f>IF(OR(
DAY(EOMONTH(A2,-1))-DAY(DATE(YEAR(A2),MONTH(A2),0)+2-WEEKDAY(DATE(YEAR(A2),MONTH(A2),0)))&lt;3,
DAY(EOMONTH(A2,-1))-DAY(DATE(YEAR(A2),MONTH(A2),0)+2-WEEKDAY(DATE(YEAR(A2),MONTH(A2),0)))&gt;7),
DATE(YEAR(A2),MONTH(A2),0)+2-WEEKDAY(DATE(YEAR(A2),MONTH(A2),0)),
DATE(YEAR(A2),MONTH(A2),0)+2-WEEKDAY(DATE(YEAR(A2),MONTH(A2),0))+7)</f>
        <v>43619</v>
      </c>
      <c r="C3" s="39"/>
      <c r="D3" s="260">
        <v>0.34722222222222227</v>
      </c>
      <c r="E3" s="261">
        <v>0.5</v>
      </c>
      <c r="F3" s="261">
        <v>0.54166666666666663</v>
      </c>
      <c r="G3" s="262">
        <v>0.6875</v>
      </c>
      <c r="H3" s="96">
        <f>MAX(MOD(($E3+$G3-$D3-$F3),1),C3*HF)</f>
        <v>0.29861111111111105</v>
      </c>
      <c r="I3" s="94">
        <f t="shared" ref="I3:I37" si="0">$H3-$J3</f>
        <v>0.29861111111111105</v>
      </c>
      <c r="J3" s="91">
        <f>($D3&lt;&gt;"")*(MAX(0,MIN($E3,HJ)-IF($E3&gt;$D3,$D3,MIN(0,$D3-HJ)))+MAX(0,1-MAX(HN,$D3)-IF($E3&gt;$D3,1-$E3,MIN(0,HN-$E3))))
+($F3&lt;&gt;"")*(MAX(0,MIN($G3,HJ)-IF($G3&gt;$F3,$F3,MIN(0,$F3-HJ)))+MAX(0,1-MAX(HN,$F3)-IF($G3&gt;$F3,1-$G3,MIN(0,HN-$G3))))</f>
        <v>0</v>
      </c>
      <c r="K3" s="98">
        <f ca="1">MAX(COUNTIF(Fer,B3)*($E3&lt;$D3)*($E3-MIN(0,$D3))
+COUNTIF(Fer,B3)*($F3&lt;$E3)*($G3-$F3)
+COUNTIF(Fer,B3)*($F3&gt;$E3)*($G3&lt;$F3)*($G3-MIN($F3,0))
+COUNTIF(Fer,B3)*($E3&gt;$D3)*(MIN($E3,1)-$D3)
+COUNTIF(Fer,B3)*($E3&lt;$D3)*(MAX($E3,1)-$D3)
+COUNTIF(Fer,B3)*($G3&gt;$F3)*($F3&gt;$E3)*(MIN($G3,1)-$F3)
+COUNTIF(Fer,B3)*($G3&lt;$F3)*($F3&gt;$E3)*(MAX($G3,1)-$F3),
(WEEKDAY(B3)=1)*H3,C3*HF)</f>
        <v>0</v>
      </c>
      <c r="L3" s="86">
        <f ca="1">(WEEKDAY(B3)=1)*SUM(OFFSET(H3,,,-MIN(ROWS($3:3),7)))</f>
        <v>0</v>
      </c>
      <c r="M3" s="29">
        <f ca="1">(WEEKDAY(B3)=1)*MIN(HS_1,L3)</f>
        <v>0</v>
      </c>
      <c r="N3" s="30">
        <f ca="1">(WEEKDAY(B3)=1)*MIN(HS_2-HS_1,L3-M3)</f>
        <v>0</v>
      </c>
      <c r="O3" s="80">
        <f ca="1">(WEEKDAY(B3)=1)*L3-M3-N3</f>
        <v>0</v>
      </c>
      <c r="P3" s="214"/>
      <c r="Q3" s="13" t="s">
        <v>8</v>
      </c>
      <c r="R3" s="14">
        <v>0.29166666666666669</v>
      </c>
    </row>
    <row r="4" spans="1:18" ht="15" x14ac:dyDescent="0.2">
      <c r="A4" s="356"/>
      <c r="B4" s="53">
        <f t="shared" ref="B4:B37" si="1">B3+1</f>
        <v>43620</v>
      </c>
      <c r="C4" s="43"/>
      <c r="D4" s="257">
        <v>0.33333333333333331</v>
      </c>
      <c r="E4" s="258">
        <v>0.54166666666666663</v>
      </c>
      <c r="F4" s="258">
        <v>0.58333333333333337</v>
      </c>
      <c r="G4" s="259">
        <v>0.66666666666666663</v>
      </c>
      <c r="H4" s="90">
        <f t="shared" ref="H4:H37" si="2">MAX(MOD(($E4+$G4-$D4-$F4),1),C4*HF)</f>
        <v>0.29166666666666663</v>
      </c>
      <c r="I4" s="95">
        <f t="shared" si="0"/>
        <v>0.29166666666666663</v>
      </c>
      <c r="J4" s="92">
        <f t="shared" ref="J4:J37" si="3">($D4&lt;&gt;"")*(MAX(0,MIN($E4,HJ)-IF($E4&gt;$D4,$D4,MIN(0,$D4-HJ)))+MAX(0,1-MAX(HN,$D4)-IF($E4&gt;$D4,1-$E4,MIN(0,HN-$E4))))
+($F4&lt;&gt;"")*(MAX(0,MIN($G4,HJ)-IF($G4&gt;$F4,$F4,MIN(0,$F4-HJ)))+MAX(0,1-MAX(HN,$F4)-IF($G4&gt;$F4,1-$G4,MIN(0,HN-$G4))))</f>
        <v>0</v>
      </c>
      <c r="K4" s="98">
        <f t="shared" ref="K4:K37" ca="1" si="4">MAX(COUNTIF(Fer,B4)*($E4&lt;$D4)*($E4-MIN(0,$D4))
+COUNTIF(Fer,B4)*($F4&lt;$E4)*($G4-$F4)
+COUNTIF(Fer,B4)*($F4&gt;$E4)*($G4&lt;$F4)*($G4-MIN($F4,0))
+COUNTIF(Fer,B4)*($E4&gt;$D4)*(MIN($E4,1)-$D4)
+COUNTIF(Fer,B4)*($E4&lt;$D4)*(MAX($E4,1)-$D4)
+COUNTIF(Fer,B4)*($G4&gt;$F4)*($F4&gt;$E4)*(MIN($G4,1)-$F4)
+COUNTIF(Fer,B4)*($G4&lt;$F4)*($F4&gt;$E4)*(MAX($G4,1)-$F4),
(WEEKDAY(B4)=1)*H4,C4*HF)</f>
        <v>0</v>
      </c>
      <c r="L4" s="87">
        <f ca="1">(WEEKDAY(B4)=1)*SUM(OFFSET(H4,,,-MIN(ROWS($3:4),7)))</f>
        <v>0</v>
      </c>
      <c r="M4" s="29">
        <f t="shared" ref="M4:M37" ca="1" si="5">(WEEKDAY(B4)=1)*MIN(HS_1,L4)</f>
        <v>0</v>
      </c>
      <c r="N4" s="30">
        <f t="shared" ref="N4:N37" ca="1" si="6">(WEEKDAY(B4)=1)*MIN(HS_2-HS_1,L4-M4)</f>
        <v>0</v>
      </c>
      <c r="O4" s="81">
        <f t="shared" ref="O4:O37" ca="1" si="7">(WEEKDAY(B4)=1)*L4-M4-N4</f>
        <v>0</v>
      </c>
      <c r="P4" s="215"/>
      <c r="Q4" s="15" t="s">
        <v>9</v>
      </c>
      <c r="R4" s="16">
        <v>0.83333333333333337</v>
      </c>
    </row>
    <row r="5" spans="1:18" ht="15" x14ac:dyDescent="0.2">
      <c r="A5" s="356"/>
      <c r="B5" s="53">
        <f t="shared" si="1"/>
        <v>43621</v>
      </c>
      <c r="C5" s="44"/>
      <c r="D5" s="257">
        <v>0.33333333333333331</v>
      </c>
      <c r="E5" s="258">
        <v>0.5</v>
      </c>
      <c r="F5" s="258">
        <v>0.54166666666666663</v>
      </c>
      <c r="G5" s="259">
        <v>0.60416666666666663</v>
      </c>
      <c r="H5" s="90">
        <f t="shared" si="2"/>
        <v>0.22916666666666663</v>
      </c>
      <c r="I5" s="95">
        <f t="shared" si="0"/>
        <v>0.22916666666666663</v>
      </c>
      <c r="J5" s="92">
        <f t="shared" si="3"/>
        <v>0</v>
      </c>
      <c r="K5" s="98">
        <f t="shared" ca="1" si="4"/>
        <v>0</v>
      </c>
      <c r="L5" s="87">
        <f ca="1">(WEEKDAY(B5)=1)*SUM(OFFSET(H5,,,-MIN(ROWS($3:5),7)))</f>
        <v>0</v>
      </c>
      <c r="M5" s="29">
        <f t="shared" ca="1" si="5"/>
        <v>0</v>
      </c>
      <c r="N5" s="31">
        <f t="shared" ca="1" si="6"/>
        <v>0</v>
      </c>
      <c r="O5" s="81">
        <f t="shared" ca="1" si="7"/>
        <v>0</v>
      </c>
      <c r="P5" s="215"/>
      <c r="Q5" s="15" t="s">
        <v>10</v>
      </c>
      <c r="R5" s="17">
        <f>RIGHT(M2,2)/24</f>
        <v>1.4583333333333333</v>
      </c>
    </row>
    <row r="6" spans="1:18" ht="15" x14ac:dyDescent="0.2">
      <c r="A6" s="356"/>
      <c r="B6" s="53">
        <f t="shared" si="1"/>
        <v>43622</v>
      </c>
      <c r="C6" s="43"/>
      <c r="D6" s="257">
        <v>0.33333333333333331</v>
      </c>
      <c r="E6" s="258">
        <v>0.5</v>
      </c>
      <c r="F6" s="258">
        <v>0.54166666666666663</v>
      </c>
      <c r="G6" s="259">
        <v>0.69791666666666663</v>
      </c>
      <c r="H6" s="90">
        <f t="shared" si="2"/>
        <v>0.32291666666666663</v>
      </c>
      <c r="I6" s="95">
        <f t="shared" si="0"/>
        <v>0.32291666666666663</v>
      </c>
      <c r="J6" s="92">
        <f t="shared" si="3"/>
        <v>0</v>
      </c>
      <c r="K6" s="98">
        <f t="shared" ca="1" si="4"/>
        <v>0</v>
      </c>
      <c r="L6" s="87">
        <f ca="1">(WEEKDAY(B6)=1)*SUM(OFFSET(H6,,,-MIN(ROWS($3:6),7)))</f>
        <v>0</v>
      </c>
      <c r="M6" s="29">
        <f t="shared" ca="1" si="5"/>
        <v>0</v>
      </c>
      <c r="N6" s="30">
        <f t="shared" ca="1" si="6"/>
        <v>0</v>
      </c>
      <c r="O6" s="81">
        <f t="shared" ca="1" si="7"/>
        <v>0</v>
      </c>
      <c r="P6" s="215"/>
      <c r="Q6" s="15" t="s">
        <v>11</v>
      </c>
      <c r="R6" s="17">
        <f>RIGHT(N2,2)/24</f>
        <v>1.7916666666666667</v>
      </c>
    </row>
    <row r="7" spans="1:18" ht="15.75" thickBot="1" x14ac:dyDescent="0.25">
      <c r="A7" s="356"/>
      <c r="B7" s="53">
        <f t="shared" si="1"/>
        <v>43623</v>
      </c>
      <c r="C7" s="43"/>
      <c r="D7" s="257">
        <v>0.32291666666666669</v>
      </c>
      <c r="E7" s="258">
        <v>0.5</v>
      </c>
      <c r="F7" s="258">
        <v>0.54166666666666663</v>
      </c>
      <c r="G7" s="259">
        <v>0.66666666666666663</v>
      </c>
      <c r="H7" s="90">
        <f t="shared" si="2"/>
        <v>0.30208333333333315</v>
      </c>
      <c r="I7" s="95">
        <f t="shared" si="0"/>
        <v>0.30208333333333315</v>
      </c>
      <c r="J7" s="92">
        <f t="shared" si="3"/>
        <v>0</v>
      </c>
      <c r="K7" s="98">
        <f t="shared" ca="1" si="4"/>
        <v>0</v>
      </c>
      <c r="L7" s="87">
        <f ca="1">(WEEKDAY(B7)=1)*SUM(OFFSET(H7,,,-MIN(ROWS($3:7),7)))</f>
        <v>0</v>
      </c>
      <c r="M7" s="29">
        <f t="shared" ca="1" si="5"/>
        <v>0</v>
      </c>
      <c r="N7" s="30">
        <f t="shared" ca="1" si="6"/>
        <v>0</v>
      </c>
      <c r="O7" s="81">
        <f t="shared" ca="1" si="7"/>
        <v>0</v>
      </c>
      <c r="P7" s="215"/>
      <c r="Q7" s="18" t="s">
        <v>51</v>
      </c>
      <c r="R7" s="19">
        <v>0.29166666666666669</v>
      </c>
    </row>
    <row r="8" spans="1:18" ht="16.5" thickTop="1" thickBot="1" x14ac:dyDescent="0.25">
      <c r="A8" s="356"/>
      <c r="B8" s="53">
        <f t="shared" si="1"/>
        <v>43624</v>
      </c>
      <c r="C8" s="43"/>
      <c r="D8" s="45"/>
      <c r="E8" s="46"/>
      <c r="F8" s="46"/>
      <c r="G8" s="47"/>
      <c r="H8" s="101">
        <f t="shared" si="2"/>
        <v>0</v>
      </c>
      <c r="I8" s="102">
        <f t="shared" si="0"/>
        <v>0</v>
      </c>
      <c r="J8" s="103">
        <f t="shared" si="3"/>
        <v>0</v>
      </c>
      <c r="K8" s="104">
        <f t="shared" ca="1" si="4"/>
        <v>0</v>
      </c>
      <c r="L8" s="88">
        <f ca="1">(WEEKDAY(B8)=1)*SUM(OFFSET(H8,,,-MIN(ROWS($3:8),7)))</f>
        <v>0</v>
      </c>
      <c r="M8" s="32">
        <f t="shared" ca="1" si="5"/>
        <v>0</v>
      </c>
      <c r="N8" s="33">
        <f t="shared" ca="1" si="6"/>
        <v>0</v>
      </c>
      <c r="O8" s="82">
        <f t="shared" ca="1" si="7"/>
        <v>0</v>
      </c>
      <c r="P8" s="216" t="str">
        <f>IF(H8&lt;&gt;0,"ASTREINTE","")</f>
        <v/>
      </c>
      <c r="Q8" s="10"/>
    </row>
    <row r="9" spans="1:18" ht="16.5" thickTop="1" thickBot="1" x14ac:dyDescent="0.3">
      <c r="A9" s="356"/>
      <c r="B9" s="54">
        <f t="shared" si="1"/>
        <v>43625</v>
      </c>
      <c r="C9" s="48"/>
      <c r="D9" s="49"/>
      <c r="E9" s="50"/>
      <c r="F9" s="50"/>
      <c r="G9" s="51"/>
      <c r="H9" s="181">
        <f t="shared" si="2"/>
        <v>0</v>
      </c>
      <c r="I9" s="177">
        <f t="shared" si="0"/>
        <v>0</v>
      </c>
      <c r="J9" s="178">
        <f t="shared" si="3"/>
        <v>0</v>
      </c>
      <c r="K9" s="179">
        <f t="shared" ca="1" si="4"/>
        <v>0</v>
      </c>
      <c r="L9" s="89">
        <f ca="1">(WEEKDAY(B9)=1)*SUM(OFFSET(H9,,,-MIN(ROWS($3:9),7)))</f>
        <v>1.4444444444444442</v>
      </c>
      <c r="M9" s="84">
        <f t="shared" ca="1" si="5"/>
        <v>1.4444444444444442</v>
      </c>
      <c r="N9" s="75">
        <f t="shared" ca="1" si="6"/>
        <v>0</v>
      </c>
      <c r="O9" s="76">
        <f t="shared" ca="1" si="7"/>
        <v>0</v>
      </c>
      <c r="P9" s="217" t="str">
        <f>IF(H9&lt;&gt;0,"ASTREINTE","")</f>
        <v/>
      </c>
    </row>
    <row r="10" spans="1:18" ht="15.75" thickTop="1" x14ac:dyDescent="0.25">
      <c r="A10" s="356"/>
      <c r="B10" s="52">
        <f t="shared" si="1"/>
        <v>43626</v>
      </c>
      <c r="C10" s="39"/>
      <c r="D10" s="40"/>
      <c r="E10" s="41"/>
      <c r="F10" s="41"/>
      <c r="G10" s="55"/>
      <c r="H10" s="90">
        <f t="shared" si="2"/>
        <v>0</v>
      </c>
      <c r="I10" s="95">
        <f t="shared" si="0"/>
        <v>0</v>
      </c>
      <c r="J10" s="92">
        <f t="shared" si="3"/>
        <v>0</v>
      </c>
      <c r="K10" s="98">
        <f t="shared" ca="1" si="4"/>
        <v>0</v>
      </c>
      <c r="L10" s="90">
        <f ca="1">(WEEKDAY(B10)=1)*SUM(OFFSET(H10,,,-MIN(ROWS($3:10),7)))</f>
        <v>0</v>
      </c>
      <c r="M10" s="29">
        <f t="shared" ca="1" si="5"/>
        <v>0</v>
      </c>
      <c r="N10" s="30">
        <f t="shared" ca="1" si="6"/>
        <v>0</v>
      </c>
      <c r="O10" s="81">
        <f t="shared" ca="1" si="7"/>
        <v>0</v>
      </c>
      <c r="P10" s="218"/>
    </row>
    <row r="11" spans="1:18" ht="15" x14ac:dyDescent="0.25">
      <c r="A11" s="356"/>
      <c r="B11" s="53">
        <f t="shared" si="1"/>
        <v>43627</v>
      </c>
      <c r="C11" s="43"/>
      <c r="D11" s="263">
        <v>0.33680555555555558</v>
      </c>
      <c r="E11" s="264">
        <v>0.50694444444444442</v>
      </c>
      <c r="F11" s="264">
        <v>0.58333333333333337</v>
      </c>
      <c r="G11" s="265">
        <v>0.69097222222222221</v>
      </c>
      <c r="H11" s="90">
        <f t="shared" si="2"/>
        <v>0.27777777777777757</v>
      </c>
      <c r="I11" s="95">
        <f t="shared" si="0"/>
        <v>0.27777777777777757</v>
      </c>
      <c r="J11" s="92">
        <f t="shared" si="3"/>
        <v>0</v>
      </c>
      <c r="K11" s="98">
        <f t="shared" ca="1" si="4"/>
        <v>0</v>
      </c>
      <c r="L11" s="87">
        <f ca="1">(WEEKDAY(B11)=1)*SUM(OFFSET(H11,,,-MIN(ROWS($3:11),7)))</f>
        <v>0</v>
      </c>
      <c r="M11" s="29">
        <f t="shared" ca="1" si="5"/>
        <v>0</v>
      </c>
      <c r="N11" s="30">
        <f t="shared" ca="1" si="6"/>
        <v>0</v>
      </c>
      <c r="O11" s="81">
        <f t="shared" ca="1" si="7"/>
        <v>0</v>
      </c>
      <c r="P11" s="218"/>
    </row>
    <row r="12" spans="1:18" ht="15" x14ac:dyDescent="0.25">
      <c r="A12" s="356"/>
      <c r="B12" s="53">
        <f t="shared" si="1"/>
        <v>43628</v>
      </c>
      <c r="C12" s="43"/>
      <c r="D12" s="263">
        <v>0.31944444444444448</v>
      </c>
      <c r="E12" s="264">
        <v>0.48958333333333331</v>
      </c>
      <c r="F12" s="264">
        <v>0.55902777777777779</v>
      </c>
      <c r="G12" s="265">
        <v>0.77083333333333337</v>
      </c>
      <c r="H12" s="90">
        <f t="shared" si="2"/>
        <v>0.38194444444444453</v>
      </c>
      <c r="I12" s="95">
        <f t="shared" si="0"/>
        <v>0.38194444444444453</v>
      </c>
      <c r="J12" s="92">
        <f t="shared" si="3"/>
        <v>0</v>
      </c>
      <c r="K12" s="98">
        <f t="shared" ca="1" si="4"/>
        <v>0</v>
      </c>
      <c r="L12" s="87">
        <f ca="1">(WEEKDAY(B12)=1)*SUM(OFFSET(H12,,,-MIN(ROWS($3:12),7)))</f>
        <v>0</v>
      </c>
      <c r="M12" s="29">
        <f t="shared" ca="1" si="5"/>
        <v>0</v>
      </c>
      <c r="N12" s="30">
        <f t="shared" ca="1" si="6"/>
        <v>0</v>
      </c>
      <c r="O12" s="81">
        <f t="shared" ca="1" si="7"/>
        <v>0</v>
      </c>
      <c r="P12" s="218"/>
    </row>
    <row r="13" spans="1:18" ht="15" x14ac:dyDescent="0.25">
      <c r="A13" s="356"/>
      <c r="B13" s="53">
        <f t="shared" si="1"/>
        <v>43629</v>
      </c>
      <c r="C13" s="43"/>
      <c r="D13" s="263">
        <v>0.3298611111111111</v>
      </c>
      <c r="E13" s="264">
        <v>0.51388888888888895</v>
      </c>
      <c r="F13" s="264">
        <v>0.54513888888888895</v>
      </c>
      <c r="G13" s="265">
        <v>0.76736111111111116</v>
      </c>
      <c r="H13" s="90">
        <f t="shared" si="2"/>
        <v>0.40624999999999989</v>
      </c>
      <c r="I13" s="95">
        <f t="shared" si="0"/>
        <v>0.40624999999999989</v>
      </c>
      <c r="J13" s="92">
        <f t="shared" si="3"/>
        <v>0</v>
      </c>
      <c r="K13" s="98">
        <f t="shared" ca="1" si="4"/>
        <v>0</v>
      </c>
      <c r="L13" s="87">
        <f ca="1">(WEEKDAY(B13)=1)*SUM(OFFSET(H13,,,-MIN(ROWS($3:13),7)))</f>
        <v>0</v>
      </c>
      <c r="M13" s="29">
        <f t="shared" ca="1" si="5"/>
        <v>0</v>
      </c>
      <c r="N13" s="30">
        <f t="shared" ca="1" si="6"/>
        <v>0</v>
      </c>
      <c r="O13" s="81">
        <f t="shared" ca="1" si="7"/>
        <v>0</v>
      </c>
      <c r="P13" s="218"/>
    </row>
    <row r="14" spans="1:18" ht="15" x14ac:dyDescent="0.25">
      <c r="A14" s="356"/>
      <c r="B14" s="53">
        <f t="shared" si="1"/>
        <v>43630</v>
      </c>
      <c r="C14" s="43"/>
      <c r="D14" s="266">
        <v>0.33333333333333331</v>
      </c>
      <c r="E14" s="264">
        <v>0.52083333333333337</v>
      </c>
      <c r="F14" s="264">
        <v>0.5625</v>
      </c>
      <c r="G14" s="265">
        <v>0.75347222222222221</v>
      </c>
      <c r="H14" s="90">
        <f t="shared" si="2"/>
        <v>0.37847222222222232</v>
      </c>
      <c r="I14" s="95">
        <f t="shared" si="0"/>
        <v>0.37847222222222232</v>
      </c>
      <c r="J14" s="92">
        <f t="shared" si="3"/>
        <v>0</v>
      </c>
      <c r="K14" s="98">
        <f t="shared" ca="1" si="4"/>
        <v>0</v>
      </c>
      <c r="L14" s="87">
        <f ca="1">(WEEKDAY(B14)=1)*SUM(OFFSET(H14,,,-MIN(ROWS($3:14),7)))</f>
        <v>0</v>
      </c>
      <c r="M14" s="29">
        <f t="shared" ca="1" si="5"/>
        <v>0</v>
      </c>
      <c r="N14" s="30">
        <f t="shared" ca="1" si="6"/>
        <v>0</v>
      </c>
      <c r="O14" s="81">
        <f t="shared" ca="1" si="7"/>
        <v>0</v>
      </c>
      <c r="P14" s="218"/>
    </row>
    <row r="15" spans="1:18" ht="15.75" thickBot="1" x14ac:dyDescent="0.3">
      <c r="A15" s="356"/>
      <c r="B15" s="53">
        <f t="shared" si="1"/>
        <v>43631</v>
      </c>
      <c r="C15" s="44"/>
      <c r="D15" s="57"/>
      <c r="E15" s="58"/>
      <c r="F15" s="58"/>
      <c r="G15" s="59"/>
      <c r="H15" s="101">
        <f t="shared" si="2"/>
        <v>0</v>
      </c>
      <c r="I15" s="102">
        <f t="shared" si="0"/>
        <v>0</v>
      </c>
      <c r="J15" s="103">
        <f t="shared" si="3"/>
        <v>0</v>
      </c>
      <c r="K15" s="104">
        <f t="shared" ca="1" si="4"/>
        <v>0</v>
      </c>
      <c r="L15" s="88">
        <f ca="1">(WEEKDAY(B15)=1)*SUM(OFFSET(H15,,,-MIN(ROWS($3:15),7)))</f>
        <v>0</v>
      </c>
      <c r="M15" s="32">
        <f t="shared" ca="1" si="5"/>
        <v>0</v>
      </c>
      <c r="N15" s="33">
        <f t="shared" ca="1" si="6"/>
        <v>0</v>
      </c>
      <c r="O15" s="82">
        <f t="shared" ca="1" si="7"/>
        <v>0</v>
      </c>
      <c r="P15" s="217" t="str">
        <f>IF(H15&lt;&gt;0,"ASTREINTE","")</f>
        <v/>
      </c>
    </row>
    <row r="16" spans="1:18" ht="16.5" thickTop="1" thickBot="1" x14ac:dyDescent="0.3">
      <c r="A16" s="356"/>
      <c r="B16" s="54">
        <f t="shared" si="1"/>
        <v>43632</v>
      </c>
      <c r="C16" s="48"/>
      <c r="D16" s="49"/>
      <c r="E16" s="50"/>
      <c r="F16" s="50"/>
      <c r="G16" s="60"/>
      <c r="H16" s="176">
        <f t="shared" si="2"/>
        <v>0</v>
      </c>
      <c r="I16" s="177">
        <f t="shared" si="0"/>
        <v>0</v>
      </c>
      <c r="J16" s="178">
        <f t="shared" si="3"/>
        <v>0</v>
      </c>
      <c r="K16" s="179">
        <f t="shared" ca="1" si="4"/>
        <v>0</v>
      </c>
      <c r="L16" s="89">
        <f ca="1">(WEEKDAY(B16)=1)*SUM(OFFSET(H16,,,-MIN(ROWS($3:16),7)))</f>
        <v>1.4444444444444442</v>
      </c>
      <c r="M16" s="84">
        <f t="shared" ca="1" si="5"/>
        <v>1.4444444444444442</v>
      </c>
      <c r="N16" s="75">
        <f t="shared" ca="1" si="6"/>
        <v>0</v>
      </c>
      <c r="O16" s="76">
        <f t="shared" ca="1" si="7"/>
        <v>0</v>
      </c>
      <c r="P16" s="217" t="str">
        <f>IF(H16&lt;&gt;0,"ASTREINTE","")</f>
        <v/>
      </c>
    </row>
    <row r="17" spans="1:16" ht="15.75" thickTop="1" x14ac:dyDescent="0.25">
      <c r="A17" s="66"/>
      <c r="B17" s="52">
        <f t="shared" si="1"/>
        <v>43633</v>
      </c>
      <c r="C17" s="61"/>
      <c r="D17" s="270">
        <v>0.32291666666666669</v>
      </c>
      <c r="E17" s="271">
        <v>0.51388888888888895</v>
      </c>
      <c r="F17" s="271">
        <v>0.55555555555555558</v>
      </c>
      <c r="G17" s="272">
        <v>0.70138888888888884</v>
      </c>
      <c r="H17" s="90">
        <f t="shared" si="2"/>
        <v>0.33680555555555536</v>
      </c>
      <c r="I17" s="95">
        <f t="shared" si="0"/>
        <v>0.33680555555555536</v>
      </c>
      <c r="J17" s="92">
        <f t="shared" si="3"/>
        <v>0</v>
      </c>
      <c r="K17" s="98">
        <f t="shared" ca="1" si="4"/>
        <v>0</v>
      </c>
      <c r="L17" s="90">
        <f ca="1">(WEEKDAY(B17)=1)*SUM(OFFSET(H17,,,-MIN(ROWS($3:17),7)))</f>
        <v>0</v>
      </c>
      <c r="M17" s="29">
        <f t="shared" ca="1" si="5"/>
        <v>0</v>
      </c>
      <c r="N17" s="30">
        <f t="shared" ca="1" si="6"/>
        <v>0</v>
      </c>
      <c r="O17" s="81">
        <f t="shared" ca="1" si="7"/>
        <v>0</v>
      </c>
      <c r="P17" s="218"/>
    </row>
    <row r="18" spans="1:16" ht="15" x14ac:dyDescent="0.25">
      <c r="A18" s="66"/>
      <c r="B18" s="53">
        <f t="shared" si="1"/>
        <v>43634</v>
      </c>
      <c r="C18" s="44"/>
      <c r="D18" s="267">
        <v>0.30208333333333331</v>
      </c>
      <c r="E18" s="268">
        <v>0.5</v>
      </c>
      <c r="F18" s="268">
        <v>0.54166666666666663</v>
      </c>
      <c r="G18" s="269">
        <v>0.66666666666666663</v>
      </c>
      <c r="H18" s="90">
        <f t="shared" si="2"/>
        <v>0.32291666666666663</v>
      </c>
      <c r="I18" s="95">
        <f t="shared" si="0"/>
        <v>0.32291666666666663</v>
      </c>
      <c r="J18" s="92">
        <f t="shared" si="3"/>
        <v>0</v>
      </c>
      <c r="K18" s="98">
        <f t="shared" ca="1" si="4"/>
        <v>0</v>
      </c>
      <c r="L18" s="87">
        <f ca="1">(WEEKDAY(B18)=1)*SUM(OFFSET(H18,,,-MIN(ROWS($3:18),7)))</f>
        <v>0</v>
      </c>
      <c r="M18" s="29">
        <f t="shared" ca="1" si="5"/>
        <v>0</v>
      </c>
      <c r="N18" s="30">
        <f t="shared" ca="1" si="6"/>
        <v>0</v>
      </c>
      <c r="O18" s="81">
        <f t="shared" ca="1" si="7"/>
        <v>0</v>
      </c>
      <c r="P18" s="218"/>
    </row>
    <row r="19" spans="1:16" ht="15" x14ac:dyDescent="0.25">
      <c r="A19" s="66"/>
      <c r="B19" s="53">
        <f t="shared" si="1"/>
        <v>43635</v>
      </c>
      <c r="C19" s="44"/>
      <c r="D19" s="267">
        <v>0.3263888888888889</v>
      </c>
      <c r="E19" s="268">
        <v>0.4826388888888889</v>
      </c>
      <c r="F19" s="268">
        <v>0.52083333333333337</v>
      </c>
      <c r="G19" s="269">
        <v>0.67708333333333337</v>
      </c>
      <c r="H19" s="90">
        <f t="shared" si="2"/>
        <v>0.31250000000000011</v>
      </c>
      <c r="I19" s="95">
        <f t="shared" si="0"/>
        <v>0.31250000000000011</v>
      </c>
      <c r="J19" s="92">
        <f t="shared" si="3"/>
        <v>0</v>
      </c>
      <c r="K19" s="98">
        <f t="shared" ca="1" si="4"/>
        <v>0</v>
      </c>
      <c r="L19" s="87">
        <f ca="1">(WEEKDAY(B19)=1)*SUM(OFFSET(H19,,,-MIN(ROWS($3:19),7)))</f>
        <v>0</v>
      </c>
      <c r="M19" s="29">
        <f t="shared" ca="1" si="5"/>
        <v>0</v>
      </c>
      <c r="N19" s="30">
        <f t="shared" ca="1" si="6"/>
        <v>0</v>
      </c>
      <c r="O19" s="81">
        <f t="shared" ca="1" si="7"/>
        <v>0</v>
      </c>
      <c r="P19" s="218"/>
    </row>
    <row r="20" spans="1:16" ht="15" x14ac:dyDescent="0.25">
      <c r="A20" s="66"/>
      <c r="B20" s="53">
        <f t="shared" si="1"/>
        <v>43636</v>
      </c>
      <c r="C20" s="44"/>
      <c r="D20" s="267">
        <v>0.2986111111111111</v>
      </c>
      <c r="E20" s="268">
        <v>0.47916666666666669</v>
      </c>
      <c r="F20" s="268">
        <v>0.52083333333333337</v>
      </c>
      <c r="G20" s="269">
        <v>0.57638888888888895</v>
      </c>
      <c r="H20" s="90">
        <f t="shared" si="2"/>
        <v>0.23611111111111105</v>
      </c>
      <c r="I20" s="95">
        <f t="shared" si="0"/>
        <v>0.23611111111111105</v>
      </c>
      <c r="J20" s="92">
        <f t="shared" si="3"/>
        <v>0</v>
      </c>
      <c r="K20" s="98">
        <f t="shared" ca="1" si="4"/>
        <v>0</v>
      </c>
      <c r="L20" s="87">
        <f ca="1">(WEEKDAY(B20)=1)*SUM(OFFSET(H20,,,-MIN(ROWS($3:20),7)))</f>
        <v>0</v>
      </c>
      <c r="M20" s="29">
        <f t="shared" ca="1" si="5"/>
        <v>0</v>
      </c>
      <c r="N20" s="30">
        <f t="shared" ca="1" si="6"/>
        <v>0</v>
      </c>
      <c r="O20" s="81">
        <f t="shared" ca="1" si="7"/>
        <v>0</v>
      </c>
      <c r="P20" s="218"/>
    </row>
    <row r="21" spans="1:16" ht="15" x14ac:dyDescent="0.25">
      <c r="A21" s="66"/>
      <c r="B21" s="53">
        <f t="shared" si="1"/>
        <v>43637</v>
      </c>
      <c r="C21" s="44"/>
      <c r="D21" s="57"/>
      <c r="E21" s="58"/>
      <c r="F21" s="58"/>
      <c r="G21" s="59"/>
      <c r="H21" s="90">
        <f t="shared" si="2"/>
        <v>0</v>
      </c>
      <c r="I21" s="95">
        <f t="shared" si="0"/>
        <v>0</v>
      </c>
      <c r="J21" s="92">
        <f t="shared" si="3"/>
        <v>0</v>
      </c>
      <c r="K21" s="98">
        <f t="shared" ca="1" si="4"/>
        <v>0</v>
      </c>
      <c r="L21" s="87">
        <f ca="1">(WEEKDAY(B21)=1)*SUM(OFFSET(H21,,,-MIN(ROWS($3:21),7)))</f>
        <v>0</v>
      </c>
      <c r="M21" s="29">
        <f t="shared" ca="1" si="5"/>
        <v>0</v>
      </c>
      <c r="N21" s="30">
        <f t="shared" ca="1" si="6"/>
        <v>0</v>
      </c>
      <c r="O21" s="81">
        <f t="shared" ca="1" si="7"/>
        <v>0</v>
      </c>
      <c r="P21" s="218"/>
    </row>
    <row r="22" spans="1:16" ht="15.75" thickBot="1" x14ac:dyDescent="0.3">
      <c r="A22" s="66"/>
      <c r="B22" s="53">
        <f t="shared" si="1"/>
        <v>43638</v>
      </c>
      <c r="C22" s="44"/>
      <c r="D22" s="57"/>
      <c r="E22" s="58"/>
      <c r="F22" s="58"/>
      <c r="G22" s="59"/>
      <c r="H22" s="101">
        <f t="shared" si="2"/>
        <v>0</v>
      </c>
      <c r="I22" s="102">
        <f t="shared" si="0"/>
        <v>0</v>
      </c>
      <c r="J22" s="103">
        <f t="shared" si="3"/>
        <v>0</v>
      </c>
      <c r="K22" s="104">
        <f t="shared" ca="1" si="4"/>
        <v>0</v>
      </c>
      <c r="L22" s="88">
        <f ca="1">(WEEKDAY(B22)=1)*SUM(OFFSET(H22,,,-MIN(ROWS($3:22),7)))</f>
        <v>0</v>
      </c>
      <c r="M22" s="32">
        <f t="shared" ca="1" si="5"/>
        <v>0</v>
      </c>
      <c r="N22" s="33">
        <f t="shared" ca="1" si="6"/>
        <v>0</v>
      </c>
      <c r="O22" s="82">
        <f t="shared" ca="1" si="7"/>
        <v>0</v>
      </c>
      <c r="P22" s="217" t="str">
        <f>IF(H22&lt;&gt;0,"ASTREINTE","")</f>
        <v/>
      </c>
    </row>
    <row r="23" spans="1:16" ht="16.5" thickTop="1" thickBot="1" x14ac:dyDescent="0.3">
      <c r="A23" s="66"/>
      <c r="B23" s="54">
        <f t="shared" si="1"/>
        <v>43639</v>
      </c>
      <c r="C23" s="48"/>
      <c r="D23" s="49"/>
      <c r="E23" s="50"/>
      <c r="F23" s="50"/>
      <c r="G23" s="60"/>
      <c r="H23" s="176">
        <f t="shared" si="2"/>
        <v>0</v>
      </c>
      <c r="I23" s="177">
        <f t="shared" si="0"/>
        <v>0</v>
      </c>
      <c r="J23" s="178">
        <f t="shared" si="3"/>
        <v>0</v>
      </c>
      <c r="K23" s="180">
        <f t="shared" ca="1" si="4"/>
        <v>0</v>
      </c>
      <c r="L23" s="89">
        <f ca="1">(WEEKDAY(B23)=1)*SUM(OFFSET(H23,,,-MIN(ROWS($3:23),7)))</f>
        <v>1.208333333333333</v>
      </c>
      <c r="M23" s="84">
        <f t="shared" ca="1" si="5"/>
        <v>1.208333333333333</v>
      </c>
      <c r="N23" s="75">
        <f t="shared" ca="1" si="6"/>
        <v>0</v>
      </c>
      <c r="O23" s="76">
        <f t="shared" ca="1" si="7"/>
        <v>0</v>
      </c>
      <c r="P23" s="217" t="str">
        <f>IF(H23&lt;&gt;0,"ASTREINTE","")</f>
        <v/>
      </c>
    </row>
    <row r="24" spans="1:16" ht="15.75" thickTop="1" x14ac:dyDescent="0.25">
      <c r="A24" s="66"/>
      <c r="B24" s="52">
        <f t="shared" si="1"/>
        <v>43640</v>
      </c>
      <c r="C24" s="61"/>
      <c r="D24" s="62"/>
      <c r="E24" s="63"/>
      <c r="F24" s="63"/>
      <c r="G24" s="64"/>
      <c r="H24" s="90">
        <f t="shared" si="2"/>
        <v>0</v>
      </c>
      <c r="I24" s="95">
        <f t="shared" si="0"/>
        <v>0</v>
      </c>
      <c r="J24" s="92">
        <f t="shared" si="3"/>
        <v>0</v>
      </c>
      <c r="K24" s="98">
        <f t="shared" ca="1" si="4"/>
        <v>0</v>
      </c>
      <c r="L24" s="90">
        <f ca="1">(WEEKDAY(B24)=1)*SUM(OFFSET(H24,,,-MIN(ROWS($3:24),7)))</f>
        <v>0</v>
      </c>
      <c r="M24" s="29">
        <f t="shared" ca="1" si="5"/>
        <v>0</v>
      </c>
      <c r="N24" s="30">
        <f t="shared" ca="1" si="6"/>
        <v>0</v>
      </c>
      <c r="O24" s="81">
        <f t="shared" ca="1" si="7"/>
        <v>0</v>
      </c>
      <c r="P24" s="218"/>
    </row>
    <row r="25" spans="1:16" ht="15" x14ac:dyDescent="0.25">
      <c r="A25" s="66"/>
      <c r="B25" s="53">
        <f t="shared" si="1"/>
        <v>43641</v>
      </c>
      <c r="C25" s="44"/>
      <c r="D25" s="57"/>
      <c r="E25" s="58"/>
      <c r="F25" s="58"/>
      <c r="G25" s="59"/>
      <c r="H25" s="90">
        <f t="shared" si="2"/>
        <v>0</v>
      </c>
      <c r="I25" s="95">
        <f t="shared" si="0"/>
        <v>0</v>
      </c>
      <c r="J25" s="92">
        <f t="shared" si="3"/>
        <v>0</v>
      </c>
      <c r="K25" s="98">
        <f t="shared" ca="1" si="4"/>
        <v>0</v>
      </c>
      <c r="L25" s="87">
        <f ca="1">(WEEKDAY(B25)=1)*SUM(OFFSET(H25,,,-MIN(ROWS($3:25),7)))</f>
        <v>0</v>
      </c>
      <c r="M25" s="29">
        <f t="shared" ca="1" si="5"/>
        <v>0</v>
      </c>
      <c r="N25" s="30">
        <f t="shared" ca="1" si="6"/>
        <v>0</v>
      </c>
      <c r="O25" s="81">
        <f t="shared" ca="1" si="7"/>
        <v>0</v>
      </c>
      <c r="P25" s="218"/>
    </row>
    <row r="26" spans="1:16" ht="15" x14ac:dyDescent="0.25">
      <c r="A26" s="66"/>
      <c r="B26" s="53">
        <f t="shared" si="1"/>
        <v>43642</v>
      </c>
      <c r="C26" s="44"/>
      <c r="D26" s="57"/>
      <c r="E26" s="58"/>
      <c r="F26" s="58"/>
      <c r="G26" s="59"/>
      <c r="H26" s="90">
        <f t="shared" si="2"/>
        <v>0</v>
      </c>
      <c r="I26" s="95">
        <f t="shared" si="0"/>
        <v>0</v>
      </c>
      <c r="J26" s="92">
        <f t="shared" si="3"/>
        <v>0</v>
      </c>
      <c r="K26" s="98">
        <f t="shared" ca="1" si="4"/>
        <v>0</v>
      </c>
      <c r="L26" s="87">
        <f ca="1">(WEEKDAY(B26)=1)*SUM(OFFSET(H26,,,-MIN(ROWS($3:26),7)))</f>
        <v>0</v>
      </c>
      <c r="M26" s="29">
        <f t="shared" ca="1" si="5"/>
        <v>0</v>
      </c>
      <c r="N26" s="30">
        <f t="shared" ca="1" si="6"/>
        <v>0</v>
      </c>
      <c r="O26" s="81">
        <f t="shared" ca="1" si="7"/>
        <v>0</v>
      </c>
      <c r="P26" s="218"/>
    </row>
    <row r="27" spans="1:16" ht="15" x14ac:dyDescent="0.25">
      <c r="A27" s="66"/>
      <c r="B27" s="53">
        <f t="shared" si="1"/>
        <v>43643</v>
      </c>
      <c r="C27" s="44"/>
      <c r="D27" s="57"/>
      <c r="E27" s="58"/>
      <c r="F27" s="58"/>
      <c r="G27" s="59"/>
      <c r="H27" s="90">
        <f t="shared" si="2"/>
        <v>0</v>
      </c>
      <c r="I27" s="95">
        <f t="shared" si="0"/>
        <v>0</v>
      </c>
      <c r="J27" s="92">
        <f t="shared" si="3"/>
        <v>0</v>
      </c>
      <c r="K27" s="98">
        <f t="shared" ca="1" si="4"/>
        <v>0</v>
      </c>
      <c r="L27" s="87">
        <f ca="1">(WEEKDAY(B27)=1)*SUM(OFFSET(H27,,,-MIN(ROWS($3:27),7)))</f>
        <v>0</v>
      </c>
      <c r="M27" s="29">
        <f t="shared" ca="1" si="5"/>
        <v>0</v>
      </c>
      <c r="N27" s="30">
        <f t="shared" ca="1" si="6"/>
        <v>0</v>
      </c>
      <c r="O27" s="81">
        <f t="shared" ca="1" si="7"/>
        <v>0</v>
      </c>
      <c r="P27" s="218"/>
    </row>
    <row r="28" spans="1:16" ht="15" x14ac:dyDescent="0.25">
      <c r="A28" s="66"/>
      <c r="B28" s="53">
        <f t="shared" si="1"/>
        <v>43644</v>
      </c>
      <c r="C28" s="44"/>
      <c r="D28" s="57"/>
      <c r="E28" s="58"/>
      <c r="F28" s="58"/>
      <c r="G28" s="59"/>
      <c r="H28" s="90">
        <f t="shared" si="2"/>
        <v>0</v>
      </c>
      <c r="I28" s="95">
        <f t="shared" si="0"/>
        <v>0</v>
      </c>
      <c r="J28" s="92">
        <f t="shared" si="3"/>
        <v>0</v>
      </c>
      <c r="K28" s="98">
        <f t="shared" ca="1" si="4"/>
        <v>0</v>
      </c>
      <c r="L28" s="87">
        <f ca="1">(WEEKDAY(B28)=1)*SUM(OFFSET(H28,,,-MIN(ROWS($3:28),7)))</f>
        <v>0</v>
      </c>
      <c r="M28" s="29">
        <f t="shared" ca="1" si="5"/>
        <v>0</v>
      </c>
      <c r="N28" s="30">
        <f t="shared" ca="1" si="6"/>
        <v>0</v>
      </c>
      <c r="O28" s="81">
        <f t="shared" ca="1" si="7"/>
        <v>0</v>
      </c>
      <c r="P28" s="218"/>
    </row>
    <row r="29" spans="1:16" ht="15.75" thickBot="1" x14ac:dyDescent="0.3">
      <c r="A29" s="66"/>
      <c r="B29" s="53">
        <f t="shared" si="1"/>
        <v>43645</v>
      </c>
      <c r="C29" s="44"/>
      <c r="D29" s="57"/>
      <c r="E29" s="58"/>
      <c r="F29" s="58"/>
      <c r="G29" s="59"/>
      <c r="H29" s="101">
        <f t="shared" si="2"/>
        <v>0</v>
      </c>
      <c r="I29" s="102">
        <f t="shared" si="0"/>
        <v>0</v>
      </c>
      <c r="J29" s="103">
        <f t="shared" si="3"/>
        <v>0</v>
      </c>
      <c r="K29" s="104">
        <f t="shared" ca="1" si="4"/>
        <v>0</v>
      </c>
      <c r="L29" s="88">
        <f ca="1">(WEEKDAY(B29)=1)*SUM(OFFSET(H29,,,-MIN(ROWS($3:29),7)))</f>
        <v>0</v>
      </c>
      <c r="M29" s="32">
        <f t="shared" ca="1" si="5"/>
        <v>0</v>
      </c>
      <c r="N29" s="33">
        <f t="shared" ca="1" si="6"/>
        <v>0</v>
      </c>
      <c r="O29" s="82">
        <f t="shared" ca="1" si="7"/>
        <v>0</v>
      </c>
      <c r="P29" s="217" t="str">
        <f>IF(H29&lt;&gt;0,"ASTREINTE","")</f>
        <v/>
      </c>
    </row>
    <row r="30" spans="1:16" ht="16.5" thickTop="1" thickBot="1" x14ac:dyDescent="0.3">
      <c r="A30" s="66"/>
      <c r="B30" s="54">
        <f t="shared" si="1"/>
        <v>43646</v>
      </c>
      <c r="C30" s="48"/>
      <c r="D30" s="49"/>
      <c r="E30" s="50"/>
      <c r="F30" s="50"/>
      <c r="G30" s="60"/>
      <c r="H30" s="176">
        <f t="shared" si="2"/>
        <v>0</v>
      </c>
      <c r="I30" s="177">
        <f t="shared" si="0"/>
        <v>0</v>
      </c>
      <c r="J30" s="178">
        <f t="shared" si="3"/>
        <v>0</v>
      </c>
      <c r="K30" s="180">
        <f t="shared" ca="1" si="4"/>
        <v>0</v>
      </c>
      <c r="L30" s="89">
        <f ca="1">(WEEKDAY(B30)=1)*SUM(OFFSET(H30,,,-MIN(ROWS($3:30),7)))</f>
        <v>0</v>
      </c>
      <c r="M30" s="84">
        <f t="shared" ca="1" si="5"/>
        <v>0</v>
      </c>
      <c r="N30" s="75">
        <f t="shared" ca="1" si="6"/>
        <v>0</v>
      </c>
      <c r="O30" s="76">
        <f t="shared" ca="1" si="7"/>
        <v>0</v>
      </c>
      <c r="P30" s="217" t="str">
        <f>IF(H30&lt;&gt;0,"ASTREINTE","")</f>
        <v/>
      </c>
    </row>
    <row r="31" spans="1:16" ht="15.75" thickTop="1" x14ac:dyDescent="0.25">
      <c r="A31" s="66"/>
      <c r="B31" s="52">
        <f t="shared" si="1"/>
        <v>43647</v>
      </c>
      <c r="C31" s="61"/>
      <c r="D31" s="62"/>
      <c r="E31" s="63"/>
      <c r="F31" s="63"/>
      <c r="G31" s="64"/>
      <c r="H31" s="90">
        <f t="shared" si="2"/>
        <v>0</v>
      </c>
      <c r="I31" s="95">
        <f t="shared" si="0"/>
        <v>0</v>
      </c>
      <c r="J31" s="92">
        <f t="shared" si="3"/>
        <v>0</v>
      </c>
      <c r="K31" s="98">
        <f t="shared" ca="1" si="4"/>
        <v>0</v>
      </c>
      <c r="L31" s="90">
        <f ca="1">(WEEKDAY(B31)=1)*SUM(OFFSET(H31,,,-MIN(ROWS($3:31),7)))</f>
        <v>0</v>
      </c>
      <c r="M31" s="29">
        <f t="shared" ca="1" si="5"/>
        <v>0</v>
      </c>
      <c r="N31" s="30">
        <f t="shared" ca="1" si="6"/>
        <v>0</v>
      </c>
      <c r="O31" s="81">
        <f t="shared" ca="1" si="7"/>
        <v>0</v>
      </c>
      <c r="P31" s="217"/>
    </row>
    <row r="32" spans="1:16" ht="15" x14ac:dyDescent="0.25">
      <c r="A32" s="66"/>
      <c r="B32" s="53">
        <f t="shared" si="1"/>
        <v>43648</v>
      </c>
      <c r="C32" s="44"/>
      <c r="D32" s="57"/>
      <c r="E32" s="58"/>
      <c r="F32" s="58"/>
      <c r="G32" s="59"/>
      <c r="H32" s="90">
        <f t="shared" si="2"/>
        <v>0</v>
      </c>
      <c r="I32" s="95">
        <f t="shared" si="0"/>
        <v>0</v>
      </c>
      <c r="J32" s="92">
        <f t="shared" si="3"/>
        <v>0</v>
      </c>
      <c r="K32" s="98">
        <f t="shared" ca="1" si="4"/>
        <v>0</v>
      </c>
      <c r="L32" s="87">
        <f ca="1">(WEEKDAY(B32)=1)*SUM(OFFSET(H32,,,-MIN(ROWS($3:32),7)))</f>
        <v>0</v>
      </c>
      <c r="M32" s="29">
        <f t="shared" ca="1" si="5"/>
        <v>0</v>
      </c>
      <c r="N32" s="30">
        <f t="shared" ca="1" si="6"/>
        <v>0</v>
      </c>
      <c r="O32" s="81">
        <f t="shared" ca="1" si="7"/>
        <v>0</v>
      </c>
      <c r="P32" s="218"/>
    </row>
    <row r="33" spans="1:16" ht="15" x14ac:dyDescent="0.25">
      <c r="A33" s="66"/>
      <c r="B33" s="53">
        <f t="shared" si="1"/>
        <v>43649</v>
      </c>
      <c r="C33" s="44"/>
      <c r="D33" s="57"/>
      <c r="E33" s="58"/>
      <c r="F33" s="58"/>
      <c r="G33" s="197"/>
      <c r="H33" s="90">
        <f t="shared" si="2"/>
        <v>0</v>
      </c>
      <c r="I33" s="95">
        <f t="shared" si="0"/>
        <v>0</v>
      </c>
      <c r="J33" s="92">
        <f t="shared" si="3"/>
        <v>0</v>
      </c>
      <c r="K33" s="98">
        <f t="shared" ca="1" si="4"/>
        <v>0</v>
      </c>
      <c r="L33" s="87">
        <f ca="1">(WEEKDAY(B33)=1)*SUM(OFFSET(H33,,,-MIN(ROWS($3:33),7)))</f>
        <v>0</v>
      </c>
      <c r="M33" s="29">
        <f t="shared" ca="1" si="5"/>
        <v>0</v>
      </c>
      <c r="N33" s="30">
        <f t="shared" ca="1" si="6"/>
        <v>0</v>
      </c>
      <c r="O33" s="81">
        <f t="shared" ca="1" si="7"/>
        <v>0</v>
      </c>
      <c r="P33" s="218"/>
    </row>
    <row r="34" spans="1:16" ht="15" x14ac:dyDescent="0.25">
      <c r="A34" s="66"/>
      <c r="B34" s="53">
        <f t="shared" si="1"/>
        <v>43650</v>
      </c>
      <c r="C34" s="44"/>
      <c r="D34" s="57"/>
      <c r="E34" s="58"/>
      <c r="F34" s="58"/>
      <c r="G34" s="59"/>
      <c r="H34" s="90">
        <f t="shared" si="2"/>
        <v>0</v>
      </c>
      <c r="I34" s="95">
        <f t="shared" si="0"/>
        <v>0</v>
      </c>
      <c r="J34" s="92">
        <f t="shared" si="3"/>
        <v>0</v>
      </c>
      <c r="K34" s="98">
        <f t="shared" ca="1" si="4"/>
        <v>0</v>
      </c>
      <c r="L34" s="87">
        <f ca="1">(WEEKDAY(B34)=1)*SUM(OFFSET(H34,,,-MIN(ROWS($3:34),7)))</f>
        <v>0</v>
      </c>
      <c r="M34" s="29">
        <f t="shared" ca="1" si="5"/>
        <v>0</v>
      </c>
      <c r="N34" s="30">
        <f t="shared" ca="1" si="6"/>
        <v>0</v>
      </c>
      <c r="O34" s="81">
        <f t="shared" ca="1" si="7"/>
        <v>0</v>
      </c>
      <c r="P34" s="218"/>
    </row>
    <row r="35" spans="1:16" ht="15" x14ac:dyDescent="0.25">
      <c r="A35" s="66"/>
      <c r="B35" s="53">
        <f t="shared" si="1"/>
        <v>43651</v>
      </c>
      <c r="C35" s="44"/>
      <c r="D35" s="57"/>
      <c r="E35" s="58"/>
      <c r="F35" s="58"/>
      <c r="G35" s="59"/>
      <c r="H35" s="90">
        <f t="shared" si="2"/>
        <v>0</v>
      </c>
      <c r="I35" s="95">
        <f t="shared" si="0"/>
        <v>0</v>
      </c>
      <c r="J35" s="92">
        <f t="shared" si="3"/>
        <v>0</v>
      </c>
      <c r="K35" s="98">
        <f t="shared" ca="1" si="4"/>
        <v>0</v>
      </c>
      <c r="L35" s="87">
        <f ca="1">(WEEKDAY(B35)=1)*SUM(OFFSET(H35,,,-MIN(ROWS($3:35),7)))</f>
        <v>0</v>
      </c>
      <c r="M35" s="29">
        <f t="shared" ca="1" si="5"/>
        <v>0</v>
      </c>
      <c r="N35" s="30">
        <f t="shared" ca="1" si="6"/>
        <v>0</v>
      </c>
      <c r="O35" s="81">
        <f t="shared" ca="1" si="7"/>
        <v>0</v>
      </c>
      <c r="P35" s="218"/>
    </row>
    <row r="36" spans="1:16" ht="15.75" thickBot="1" x14ac:dyDescent="0.3">
      <c r="A36" s="66"/>
      <c r="B36" s="53">
        <f t="shared" si="1"/>
        <v>43652</v>
      </c>
      <c r="C36" s="44"/>
      <c r="D36" s="57"/>
      <c r="E36" s="58"/>
      <c r="F36" s="58"/>
      <c r="G36" s="59"/>
      <c r="H36" s="101">
        <f t="shared" si="2"/>
        <v>0</v>
      </c>
      <c r="I36" s="102">
        <f t="shared" si="0"/>
        <v>0</v>
      </c>
      <c r="J36" s="103">
        <f t="shared" si="3"/>
        <v>0</v>
      </c>
      <c r="K36" s="104">
        <f t="shared" ca="1" si="4"/>
        <v>0</v>
      </c>
      <c r="L36" s="88">
        <f ca="1">(WEEKDAY(B36)=1)*SUM(OFFSET(H36,,,-MIN(ROWS($3:36),7)))</f>
        <v>0</v>
      </c>
      <c r="M36" s="32">
        <f t="shared" ca="1" si="5"/>
        <v>0</v>
      </c>
      <c r="N36" s="33">
        <f t="shared" ca="1" si="6"/>
        <v>0</v>
      </c>
      <c r="O36" s="83">
        <f t="shared" ca="1" si="7"/>
        <v>0</v>
      </c>
      <c r="P36" s="217" t="str">
        <f>IF(H36&lt;&gt;0,"ASTREINTE","")</f>
        <v/>
      </c>
    </row>
    <row r="37" spans="1:16" ht="16.5" thickTop="1" thickBot="1" x14ac:dyDescent="0.3">
      <c r="A37" s="66"/>
      <c r="B37" s="65">
        <f t="shared" si="1"/>
        <v>43653</v>
      </c>
      <c r="C37" s="44"/>
      <c r="D37" s="57"/>
      <c r="E37" s="58"/>
      <c r="F37" s="58"/>
      <c r="G37" s="59"/>
      <c r="H37" s="176">
        <f t="shared" si="2"/>
        <v>0</v>
      </c>
      <c r="I37" s="177">
        <f t="shared" si="0"/>
        <v>0</v>
      </c>
      <c r="J37" s="178">
        <f t="shared" si="3"/>
        <v>0</v>
      </c>
      <c r="K37" s="180">
        <f t="shared" ca="1" si="4"/>
        <v>0</v>
      </c>
      <c r="L37" s="89">
        <f ca="1">(WEEKDAY(B37)=1)*SUM(OFFSET(H37,,,-MIN(ROWS($3:37),7)))</f>
        <v>0</v>
      </c>
      <c r="M37" s="84">
        <f t="shared" ca="1" si="5"/>
        <v>0</v>
      </c>
      <c r="N37" s="75">
        <f t="shared" ca="1" si="6"/>
        <v>0</v>
      </c>
      <c r="O37" s="76">
        <f t="shared" ca="1" si="7"/>
        <v>0</v>
      </c>
      <c r="P37" s="217" t="str">
        <f>IF(H37&lt;&gt;0,"ASTREINTE","")</f>
        <v/>
      </c>
    </row>
    <row r="38" spans="1:16" ht="16.5" thickTop="1" thickBot="1" x14ac:dyDescent="0.3">
      <c r="A38" s="66"/>
      <c r="B38" s="22" t="s">
        <v>12</v>
      </c>
      <c r="C38" s="23"/>
      <c r="D38" s="23"/>
      <c r="E38" s="23"/>
      <c r="F38" s="23"/>
      <c r="G38" s="23"/>
      <c r="H38" s="24">
        <f t="shared" ref="H38:O38" si="8">SUM(H3:H37)</f>
        <v>4.0972222222222214</v>
      </c>
      <c r="I38" s="24">
        <f t="shared" si="8"/>
        <v>4.0972222222222214</v>
      </c>
      <c r="J38" s="24">
        <f t="shared" si="8"/>
        <v>0</v>
      </c>
      <c r="K38" s="24">
        <f t="shared" ca="1" si="8"/>
        <v>0</v>
      </c>
      <c r="L38" s="77">
        <f ca="1">SUM(L3:L37)</f>
        <v>4.0972222222222214</v>
      </c>
      <c r="M38" s="77">
        <f t="shared" ca="1" si="8"/>
        <v>4.0972222222222214</v>
      </c>
      <c r="N38" s="77">
        <f t="shared" ca="1" si="8"/>
        <v>0</v>
      </c>
      <c r="O38" s="78">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4.0972222222222214</v>
      </c>
      <c r="I40" s="351">
        <f>SUM(I38:J38)</f>
        <v>4.0972222222222214</v>
      </c>
      <c r="J40" s="352"/>
      <c r="K40" s="28"/>
      <c r="L40" s="12">
        <f ca="1">L38</f>
        <v>4.0972222222222214</v>
      </c>
      <c r="M40" s="351">
        <f ca="1">SUM(M38:O38)</f>
        <v>4.0972222222222214</v>
      </c>
      <c r="N40" s="353"/>
      <c r="O40" s="354"/>
    </row>
    <row r="41" spans="1:16" ht="13.5" thickTop="1" x14ac:dyDescent="0.25"/>
  </sheetData>
  <mergeCells count="3">
    <mergeCell ref="A3:A16"/>
    <mergeCell ref="I40:J40"/>
    <mergeCell ref="M40:O40"/>
  </mergeCells>
  <conditionalFormatting sqref="B31:K37">
    <cfRule type="expression" dxfId="66" priority="5">
      <formula>MONTH($B$34)&lt;&gt;MONTH($B$22)</formula>
    </cfRule>
  </conditionalFormatting>
  <conditionalFormatting sqref="B3:K37">
    <cfRule type="expression" dxfId="65" priority="6">
      <formula>WEEKDAY($B3)=1</formula>
    </cfRule>
  </conditionalFormatting>
  <conditionalFormatting sqref="C3:C11 C13:C15 C20:C29 C17:C18 C31:C37">
    <cfRule type="expression" dxfId="64" priority="4">
      <formula>AND(COUNTIF(Fer,B3)=0,C3&lt;&gt;"")</formula>
    </cfRule>
  </conditionalFormatting>
  <conditionalFormatting sqref="B3:C15 B17:C29 B31:C37">
    <cfRule type="expression" dxfId="63" priority="3">
      <formula>COUNTIF(Fer,$B3)</formula>
    </cfRule>
  </conditionalFormatting>
  <conditionalFormatting sqref="B3:K15 B17:K29 B31:K37">
    <cfRule type="expression" dxfId="62" priority="2">
      <formula>NOT(MOD(ROW(),2))</formula>
    </cfRule>
  </conditionalFormatting>
  <conditionalFormatting sqref="P3:P37">
    <cfRule type="expression" dxfId="61"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R41"/>
  <sheetViews>
    <sheetView zoomScale="98" zoomScaleNormal="98" workbookViewId="0">
      <pane xSplit="1" ySplit="2" topLeftCell="B15" activePane="bottomRight" state="frozen"/>
      <selection pane="topRight" activeCell="B1" sqref="B1"/>
      <selection pane="bottomLeft" activeCell="A3" sqref="A3"/>
      <selection pane="bottomRight" activeCell="C34" sqref="C34"/>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4.8333333333333428</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THIERRY</v>
      </c>
      <c r="B3" s="52">
        <f>IF(OR(
DAY(EOMONTH(A2,-1))-DAY(DATE(YEAR(A2),MONTH(A2),0)+2-WEEKDAY(DATE(YEAR(A2),MONTH(A2),0)))&lt;3,
DAY(EOMONTH(A2,-1))-DAY(DATE(YEAR(A2),MONTH(A2),0)+2-WEEKDAY(DATE(YEAR(A2),MONTH(A2),0)))&gt;7),
DATE(YEAR(A2),MONTH(A2),0)+2-WEEKDAY(DATE(YEAR(A2),MONTH(A2),0)),
DATE(YEAR(A2),MONTH(A2),0)+2-WEEKDAY(DATE(YEAR(A2),MONTH(A2),0))+7)</f>
        <v>43619</v>
      </c>
      <c r="C3" s="182"/>
      <c r="D3" s="114">
        <v>0.33333333333333331</v>
      </c>
      <c r="E3" s="115">
        <v>0.5625</v>
      </c>
      <c r="F3" s="115">
        <v>0.60416666666666663</v>
      </c>
      <c r="G3" s="116">
        <v>0.71875</v>
      </c>
      <c r="H3" s="117">
        <f>MAX(MOD(($E3+$G3-$D3-$F3),1),C3*HF)</f>
        <v>0.34375000000000011</v>
      </c>
      <c r="I3" s="123">
        <f t="shared" ref="I3:I37" si="0">$H3-$J3</f>
        <v>0.34375000000000011</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356"/>
      <c r="B4" s="53">
        <f t="shared" ref="B4:B37" si="1">B3+1</f>
        <v>43620</v>
      </c>
      <c r="C4" s="183"/>
      <c r="D4" s="114">
        <v>0.33333333333333331</v>
      </c>
      <c r="E4" s="115">
        <v>0.54166666666666663</v>
      </c>
      <c r="F4" s="115">
        <v>0.58333333333333337</v>
      </c>
      <c r="G4" s="116">
        <v>0.66666666666666663</v>
      </c>
      <c r="H4" s="118">
        <f t="shared" ref="H4:H37" si="2">MAX(MOD(($E4+$G4-$D4-$F4),1),C4*HF)</f>
        <v>0.29166666666666663</v>
      </c>
      <c r="I4" s="130">
        <f t="shared" si="0"/>
        <v>0.29166666666666663</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356"/>
      <c r="B5" s="53">
        <f t="shared" si="1"/>
        <v>43621</v>
      </c>
      <c r="C5" s="184"/>
      <c r="D5" s="114">
        <v>0.33333333333333331</v>
      </c>
      <c r="E5" s="115">
        <v>0.52083333333333337</v>
      </c>
      <c r="F5" s="115">
        <v>0.58333333333333337</v>
      </c>
      <c r="G5" s="116">
        <v>0.69791666666666663</v>
      </c>
      <c r="H5" s="118">
        <f t="shared" si="2"/>
        <v>0.30208333333333337</v>
      </c>
      <c r="I5" s="130">
        <f t="shared" si="0"/>
        <v>0.30208333333333337</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356"/>
      <c r="B6" s="53">
        <f t="shared" si="1"/>
        <v>43622</v>
      </c>
      <c r="C6" s="183"/>
      <c r="D6" s="114">
        <v>0.34375</v>
      </c>
      <c r="E6" s="115">
        <v>0.52083333333333337</v>
      </c>
      <c r="F6" s="115">
        <v>0.5625</v>
      </c>
      <c r="G6" s="116">
        <v>0.69791666666666663</v>
      </c>
      <c r="H6" s="118">
        <f t="shared" si="2"/>
        <v>0.3125</v>
      </c>
      <c r="I6" s="130">
        <f t="shared" si="0"/>
        <v>0.3125</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356"/>
      <c r="B7" s="53">
        <f t="shared" si="1"/>
        <v>43623</v>
      </c>
      <c r="C7" s="183"/>
      <c r="D7" s="114">
        <v>0.33333333333333331</v>
      </c>
      <c r="E7" s="115">
        <v>0.54166666666666663</v>
      </c>
      <c r="F7" s="115">
        <v>0.58333333333333337</v>
      </c>
      <c r="G7" s="116">
        <v>0.64930555555555558</v>
      </c>
      <c r="H7" s="118">
        <f t="shared" si="2"/>
        <v>0.27430555555555569</v>
      </c>
      <c r="I7" s="130">
        <f t="shared" si="0"/>
        <v>0.27430555555555569</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356"/>
      <c r="B8" s="53">
        <f t="shared" si="1"/>
        <v>43624</v>
      </c>
      <c r="C8" s="18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356"/>
      <c r="B9" s="54">
        <f t="shared" si="1"/>
        <v>43625</v>
      </c>
      <c r="C9" s="185"/>
      <c r="D9" s="142"/>
      <c r="E9" s="143"/>
      <c r="F9" s="143"/>
      <c r="G9" s="144"/>
      <c r="H9" s="186">
        <f t="shared" si="2"/>
        <v>0</v>
      </c>
      <c r="I9" s="187">
        <f t="shared" si="0"/>
        <v>0</v>
      </c>
      <c r="J9" s="188">
        <f t="shared" si="3"/>
        <v>0</v>
      </c>
      <c r="K9" s="189">
        <f t="shared" ca="1" si="4"/>
        <v>0</v>
      </c>
      <c r="L9" s="149">
        <f ca="1">(WEEKDAY(B9)=1)*SUM(OFFSET(H9,,,-MIN(ROWS($3:9),7)))</f>
        <v>1.5243055555555558</v>
      </c>
      <c r="M9" s="150">
        <f t="shared" ca="1" si="5"/>
        <v>1.4583333333333333</v>
      </c>
      <c r="N9" s="151">
        <f t="shared" ca="1" si="6"/>
        <v>6.5972222222222543E-2</v>
      </c>
      <c r="O9" s="152">
        <f t="shared" ca="1" si="7"/>
        <v>0</v>
      </c>
      <c r="P9" s="217" t="str">
        <f>IF(H9&lt;&gt;0,"ASTREINTE","")</f>
        <v/>
      </c>
    </row>
    <row r="10" spans="1:18" ht="15.75" thickTop="1" x14ac:dyDescent="0.25">
      <c r="A10" s="356"/>
      <c r="B10" s="52">
        <f t="shared" si="1"/>
        <v>43626</v>
      </c>
      <c r="C10" s="182"/>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356"/>
      <c r="B11" s="53">
        <f t="shared" si="1"/>
        <v>43627</v>
      </c>
      <c r="C11" s="183"/>
      <c r="D11" s="119">
        <v>0.33333333333333331</v>
      </c>
      <c r="E11" s="120">
        <v>0.54166666666666663</v>
      </c>
      <c r="F11" s="120">
        <v>0.58333333333333337</v>
      </c>
      <c r="G11" s="154">
        <v>0.79166666666666663</v>
      </c>
      <c r="H11" s="118">
        <f t="shared" si="2"/>
        <v>0.41666666666666663</v>
      </c>
      <c r="I11" s="130">
        <f t="shared" si="0"/>
        <v>0.41666666666666663</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356"/>
      <c r="B12" s="53">
        <f t="shared" si="1"/>
        <v>43628</v>
      </c>
      <c r="C12" s="183"/>
      <c r="D12" s="119">
        <v>0.33333333333333331</v>
      </c>
      <c r="E12" s="120">
        <v>0.54166666666666663</v>
      </c>
      <c r="F12" s="120">
        <v>0.58333333333333337</v>
      </c>
      <c r="G12" s="154">
        <v>0.76041666666666663</v>
      </c>
      <c r="H12" s="118">
        <f t="shared" si="2"/>
        <v>0.38541666666666663</v>
      </c>
      <c r="I12" s="130">
        <f t="shared" si="0"/>
        <v>0.38541666666666663</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356"/>
      <c r="B13" s="53">
        <f t="shared" si="1"/>
        <v>43629</v>
      </c>
      <c r="C13" s="183"/>
      <c r="D13" s="119">
        <v>0.33333333333333331</v>
      </c>
      <c r="E13" s="120">
        <v>0.5</v>
      </c>
      <c r="F13" s="120">
        <v>0.54166666666666663</v>
      </c>
      <c r="G13" s="154">
        <v>0.75</v>
      </c>
      <c r="H13" s="118">
        <f t="shared" si="2"/>
        <v>0.37500000000000011</v>
      </c>
      <c r="I13" s="130">
        <f t="shared" si="0"/>
        <v>0.37500000000000011</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356"/>
      <c r="B14" s="53">
        <f t="shared" si="1"/>
        <v>43630</v>
      </c>
      <c r="C14" s="183"/>
      <c r="D14" s="119">
        <v>0.33333333333333331</v>
      </c>
      <c r="E14" s="120">
        <v>0.54166666666666663</v>
      </c>
      <c r="F14" s="120">
        <v>0.58333333333333337</v>
      </c>
      <c r="G14" s="154">
        <v>0.79166666666666663</v>
      </c>
      <c r="H14" s="118">
        <f t="shared" si="2"/>
        <v>0.41666666666666663</v>
      </c>
      <c r="I14" s="130">
        <f t="shared" si="0"/>
        <v>0.41666666666666663</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356"/>
      <c r="B15" s="53">
        <f t="shared" si="1"/>
        <v>43631</v>
      </c>
      <c r="C15" s="184"/>
      <c r="D15" s="155"/>
      <c r="E15" s="156"/>
      <c r="F15" s="156"/>
      <c r="G15" s="157"/>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356"/>
      <c r="B16" s="54">
        <f t="shared" si="1"/>
        <v>43632</v>
      </c>
      <c r="C16" s="185"/>
      <c r="D16" s="142"/>
      <c r="E16" s="143"/>
      <c r="F16" s="143"/>
      <c r="G16" s="158"/>
      <c r="H16" s="190">
        <f t="shared" si="2"/>
        <v>0</v>
      </c>
      <c r="I16" s="187">
        <f t="shared" si="0"/>
        <v>0</v>
      </c>
      <c r="J16" s="188">
        <f t="shared" si="3"/>
        <v>0</v>
      </c>
      <c r="K16" s="189">
        <f t="shared" ca="1" si="4"/>
        <v>0</v>
      </c>
      <c r="L16" s="149">
        <f ca="1">(WEEKDAY(B16)=1)*SUM(OFFSET(H16,,,-MIN(ROWS($3:16),7)))</f>
        <v>1.59375</v>
      </c>
      <c r="M16" s="150">
        <f t="shared" ca="1" si="5"/>
        <v>1.4583333333333333</v>
      </c>
      <c r="N16" s="151">
        <f t="shared" ca="1" si="6"/>
        <v>0.13541666666666674</v>
      </c>
      <c r="O16" s="152">
        <f t="shared" ca="1" si="7"/>
        <v>0</v>
      </c>
      <c r="P16" s="217" t="str">
        <f>IF(H16&lt;&gt;0,"ASTREINTE","")</f>
        <v/>
      </c>
    </row>
    <row r="17" spans="1:16" ht="15.75" thickTop="1" x14ac:dyDescent="0.25">
      <c r="A17" s="66"/>
      <c r="B17" s="52">
        <f t="shared" si="1"/>
        <v>43633</v>
      </c>
      <c r="C17" s="191"/>
      <c r="D17" s="242">
        <v>0.375</v>
      </c>
      <c r="E17" s="243">
        <v>0.5</v>
      </c>
      <c r="F17" s="243">
        <v>0.5625</v>
      </c>
      <c r="G17" s="244">
        <v>0.73263888888888884</v>
      </c>
      <c r="H17" s="118">
        <f t="shared" si="2"/>
        <v>0.29513888888888884</v>
      </c>
      <c r="I17" s="130">
        <f t="shared" si="0"/>
        <v>0.29513888888888884</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239">
        <v>0.33333333333333331</v>
      </c>
      <c r="E18" s="240">
        <v>0.5</v>
      </c>
      <c r="F18" s="240">
        <v>0.54166666666666663</v>
      </c>
      <c r="G18" s="241">
        <v>0.77083333333333337</v>
      </c>
      <c r="H18" s="118">
        <f t="shared" si="2"/>
        <v>0.39583333333333359</v>
      </c>
      <c r="I18" s="130">
        <f t="shared" si="0"/>
        <v>0.39583333333333359</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239">
        <v>0.33333333333333331</v>
      </c>
      <c r="E19" s="240">
        <v>0.5</v>
      </c>
      <c r="F19" s="240">
        <v>0.54166666666666663</v>
      </c>
      <c r="G19" s="241">
        <v>0.66666666666666663</v>
      </c>
      <c r="H19" s="118">
        <f t="shared" si="2"/>
        <v>0.29166666666666663</v>
      </c>
      <c r="I19" s="130">
        <f t="shared" si="0"/>
        <v>0.29166666666666663</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239">
        <v>0.2986111111111111</v>
      </c>
      <c r="E20" s="240">
        <v>0.47916666666666669</v>
      </c>
      <c r="F20" s="240">
        <v>0.52083333333333337</v>
      </c>
      <c r="G20" s="241">
        <v>0.57638888888888895</v>
      </c>
      <c r="H20" s="118">
        <f t="shared" si="2"/>
        <v>0.23611111111111105</v>
      </c>
      <c r="I20" s="130">
        <f t="shared" si="0"/>
        <v>0.23611111111111105</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1.21875</v>
      </c>
      <c r="M23" s="150">
        <f t="shared" ca="1" si="5"/>
        <v>1.21875</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4.3368055555555554</v>
      </c>
      <c r="I38" s="169">
        <f t="shared" si="8"/>
        <v>4.3368055555555554</v>
      </c>
      <c r="J38" s="169">
        <f t="shared" si="8"/>
        <v>0</v>
      </c>
      <c r="K38" s="169">
        <f t="shared" ca="1" si="8"/>
        <v>0</v>
      </c>
      <c r="L38" s="170">
        <f ca="1">SUM(L3:L37)</f>
        <v>4.3368055555555554</v>
      </c>
      <c r="M38" s="170">
        <f t="shared" ca="1" si="8"/>
        <v>4.1354166666666661</v>
      </c>
      <c r="N38" s="170">
        <f ca="1">SUM(N3:N37)</f>
        <v>0.20138888888888928</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4.3368055555555554</v>
      </c>
      <c r="I40" s="351">
        <f>SUM(I38:J38)</f>
        <v>4.3368055555555554</v>
      </c>
      <c r="J40" s="352"/>
      <c r="K40" s="28"/>
      <c r="L40" s="12">
        <f ca="1">L38</f>
        <v>4.3368055555555554</v>
      </c>
      <c r="M40" s="351">
        <f ca="1">SUM(M38:O38)</f>
        <v>4.3368055555555554</v>
      </c>
      <c r="N40" s="353"/>
      <c r="O40" s="354"/>
    </row>
    <row r="41" spans="1:16" ht="13.5" thickTop="1" x14ac:dyDescent="0.25"/>
  </sheetData>
  <mergeCells count="3">
    <mergeCell ref="A3:A16"/>
    <mergeCell ref="I40:J40"/>
    <mergeCell ref="M40:O40"/>
  </mergeCells>
  <conditionalFormatting sqref="B31:K37">
    <cfRule type="expression" dxfId="60" priority="5">
      <formula>MONTH($B$34)&lt;&gt;MONTH($B$22)</formula>
    </cfRule>
  </conditionalFormatting>
  <conditionalFormatting sqref="B3:K37">
    <cfRule type="expression" dxfId="59" priority="6">
      <formula>WEEKDAY($B3)=1</formula>
    </cfRule>
  </conditionalFormatting>
  <conditionalFormatting sqref="C3:C11 C13:C15 C20:C29 C17:C18 C31:C37">
    <cfRule type="expression" dxfId="58" priority="4">
      <formula>AND(COUNTIF(Fer,B3)=0,C3&lt;&gt;"")</formula>
    </cfRule>
  </conditionalFormatting>
  <conditionalFormatting sqref="B3:C15 B17:C29 B31:C37">
    <cfRule type="expression" dxfId="57" priority="3">
      <formula>COUNTIF(Fer,$B3)</formula>
    </cfRule>
  </conditionalFormatting>
  <conditionalFormatting sqref="B3:K15 B17:K29 B31:K37">
    <cfRule type="expression" dxfId="56" priority="2">
      <formula>NOT(MOD(ROW(),2))</formula>
    </cfRule>
  </conditionalFormatting>
  <conditionalFormatting sqref="P3:P37">
    <cfRule type="expression" dxfId="55"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R41"/>
  <sheetViews>
    <sheetView zoomScale="98" zoomScaleNormal="98" workbookViewId="0">
      <pane xSplit="1" ySplit="2" topLeftCell="B15" activePane="bottomRight" state="frozen"/>
      <selection pane="topRight" activeCell="B1" sqref="B1"/>
      <selection pane="bottomLeft" activeCell="A3" sqref="A3"/>
      <selection pane="bottomRight" activeCell="E49" sqref="E49"/>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AYMERIC</v>
      </c>
      <c r="B3" s="52">
        <f>IF(OR(
DAY(EOMONTH(A2,-1))-DAY(DATE(YEAR(A2),MONTH(A2),0)+2-WEEKDAY(DATE(YEAR(A2),MONTH(A2),0)))&lt;3,
DAY(EOMONTH(A2,-1))-DAY(DATE(YEAR(A2),MONTH(A2),0)+2-WEEKDAY(DATE(YEAR(A2),MONTH(A2),0)))&gt;7),
DATE(YEAR(A2),MONTH(A2),0)+2-WEEKDAY(DATE(YEAR(A2),MONTH(A2),0)),
DATE(YEAR(A2),MONTH(A2),0)+2-WEEKDAY(DATE(YEAR(A2),MONTH(A2),0))+7)</f>
        <v>43619</v>
      </c>
      <c r="C3" s="182"/>
      <c r="D3" s="114">
        <v>0.32291666666666669</v>
      </c>
      <c r="E3" s="115">
        <v>0.52083333333333337</v>
      </c>
      <c r="F3" s="115">
        <v>0.5625</v>
      </c>
      <c r="G3" s="116">
        <v>0.69791666666666663</v>
      </c>
      <c r="H3" s="117">
        <f>MAX(MOD(($E3+$G3-$D3-$F3),1),C3*HF)</f>
        <v>0.33333333333333326</v>
      </c>
      <c r="I3" s="123">
        <f t="shared" ref="I3:I37" si="0">$H3-$J3</f>
        <v>0.33333333333333326</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356"/>
      <c r="B4" s="53">
        <f t="shared" ref="B4:B37" si="1">B3+1</f>
        <v>43620</v>
      </c>
      <c r="C4" s="183"/>
      <c r="D4" s="114">
        <v>0.32291666666666669</v>
      </c>
      <c r="E4" s="115">
        <v>0.53125</v>
      </c>
      <c r="F4" s="115">
        <v>0.57291666666666663</v>
      </c>
      <c r="G4" s="116">
        <v>0.66666666666666663</v>
      </c>
      <c r="H4" s="118">
        <f t="shared" ref="H4:H37" si="2">MAX(MOD(($E4+$G4-$D4-$F4),1),C4*HF)</f>
        <v>0.30208333333333315</v>
      </c>
      <c r="I4" s="130">
        <f t="shared" si="0"/>
        <v>0.30208333333333315</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356"/>
      <c r="B5" s="53">
        <f t="shared" si="1"/>
        <v>43621</v>
      </c>
      <c r="C5" s="184"/>
      <c r="D5" s="114">
        <v>0.33333333333333331</v>
      </c>
      <c r="E5" s="115">
        <v>0.54166666666666663</v>
      </c>
      <c r="F5" s="115">
        <v>0.58333333333333337</v>
      </c>
      <c r="G5" s="116">
        <v>0.64583333333333337</v>
      </c>
      <c r="H5" s="118">
        <f t="shared" si="2"/>
        <v>0.27083333333333337</v>
      </c>
      <c r="I5" s="130">
        <f t="shared" si="0"/>
        <v>0.27083333333333337</v>
      </c>
      <c r="J5" s="131">
        <f t="shared" si="3"/>
        <v>0</v>
      </c>
      <c r="K5" s="125">
        <f ca="1">MAX(COUNTIF(Fer,B5)*($E5&lt;$D5)*($E5-MIN(0,$D5))
+COUNTIF(Fer,B5)*($F5&lt;$E5)*($G5-$F5)
+COUNTIF(Fer,B5)*($F5&gt;$E5)*($G5&lt;$F5)*($G5-MIN($F5,0))
+COUNTIF(Fer,B5)*($E5&gt;$D5)*(MIN($E5,1)-$D5)
+COUNTIF(Fer,B5)*($E5&lt;$D5)*(MAX($E5,1)-$D5)
+COUNTIF(Fer,B5)*($G5&gt;$F5)*($F5&gt;$E5)*(MIN($G5,1)-$F5)
+COUNTIF(Fer,B5)*($G5&lt;$F5)*($F5&gt;$E5)*(MAX($G5,1)-$F5),
(WEEKDAY(B5)=1)*H5,C5*HF)</f>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356"/>
      <c r="B6" s="53">
        <f t="shared" si="1"/>
        <v>43622</v>
      </c>
      <c r="C6" s="183"/>
      <c r="D6" s="114">
        <v>0.33333333333333331</v>
      </c>
      <c r="E6" s="115">
        <v>0.5</v>
      </c>
      <c r="F6" s="115">
        <v>0.52083333333333337</v>
      </c>
      <c r="G6" s="116">
        <v>0.69791666666666663</v>
      </c>
      <c r="H6" s="118">
        <f t="shared" si="2"/>
        <v>0.34374999999999989</v>
      </c>
      <c r="I6" s="130">
        <f t="shared" si="0"/>
        <v>0.34374999999999989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356"/>
      <c r="B7" s="53">
        <f t="shared" si="1"/>
        <v>43623</v>
      </c>
      <c r="C7" s="183"/>
      <c r="D7" s="114">
        <v>0.33333333333333331</v>
      </c>
      <c r="E7" s="115">
        <v>0.5</v>
      </c>
      <c r="F7" s="115"/>
      <c r="G7" s="116"/>
      <c r="H7" s="118">
        <f t="shared" si="2"/>
        <v>0.16666666666666669</v>
      </c>
      <c r="I7" s="130">
        <f t="shared" si="0"/>
        <v>0.16666666666666669</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356"/>
      <c r="B8" s="53">
        <f t="shared" si="1"/>
        <v>43624</v>
      </c>
      <c r="C8" s="18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356"/>
      <c r="B9" s="54">
        <f t="shared" si="1"/>
        <v>43625</v>
      </c>
      <c r="C9" s="185"/>
      <c r="D9" s="142"/>
      <c r="E9" s="143"/>
      <c r="F9" s="143"/>
      <c r="G9" s="144"/>
      <c r="H9" s="186">
        <f t="shared" si="2"/>
        <v>0</v>
      </c>
      <c r="I9" s="187">
        <f t="shared" si="0"/>
        <v>0</v>
      </c>
      <c r="J9" s="188">
        <f t="shared" si="3"/>
        <v>0</v>
      </c>
      <c r="K9" s="189">
        <f t="shared" ca="1" si="4"/>
        <v>0</v>
      </c>
      <c r="L9" s="149">
        <f ca="1">(WEEKDAY(B9)=1)*SUM(OFFSET(H9,,,-MIN(ROWS($3:9),7)))</f>
        <v>1.4166666666666663</v>
      </c>
      <c r="M9" s="150">
        <f t="shared" ca="1" si="5"/>
        <v>1.4166666666666663</v>
      </c>
      <c r="N9" s="151">
        <f t="shared" ca="1" si="6"/>
        <v>0</v>
      </c>
      <c r="O9" s="152">
        <f t="shared" ca="1" si="7"/>
        <v>0</v>
      </c>
      <c r="P9" s="217" t="str">
        <f>IF(H9&lt;&gt;0,"ASTREINTE","")</f>
        <v/>
      </c>
    </row>
    <row r="10" spans="1:18" ht="15.75" thickTop="1" x14ac:dyDescent="0.25">
      <c r="A10" s="356"/>
      <c r="B10" s="52">
        <f t="shared" si="1"/>
        <v>43626</v>
      </c>
      <c r="C10" s="182"/>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356"/>
      <c r="B11" s="53">
        <f t="shared" si="1"/>
        <v>43627</v>
      </c>
      <c r="C11" s="183"/>
      <c r="D11" s="119">
        <v>0.33333333333333331</v>
      </c>
      <c r="E11" s="120">
        <v>0.5</v>
      </c>
      <c r="F11" s="120">
        <v>0.58333333333333337</v>
      </c>
      <c r="G11" s="154">
        <v>0.71875</v>
      </c>
      <c r="H11" s="118">
        <f t="shared" si="2"/>
        <v>0.30208333333333337</v>
      </c>
      <c r="I11" s="130">
        <f t="shared" si="0"/>
        <v>0.30208333333333337</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356"/>
      <c r="B12" s="53">
        <f t="shared" si="1"/>
        <v>43628</v>
      </c>
      <c r="C12" s="183"/>
      <c r="D12" s="119">
        <v>0.33333333333333331</v>
      </c>
      <c r="E12" s="120">
        <v>0.45833333333333331</v>
      </c>
      <c r="F12" s="120">
        <v>0.5</v>
      </c>
      <c r="G12" s="154">
        <v>0.67361111111111116</v>
      </c>
      <c r="H12" s="118">
        <f t="shared" si="2"/>
        <v>0.29861111111111116</v>
      </c>
      <c r="I12" s="130">
        <f t="shared" si="0"/>
        <v>0.29861111111111116</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356"/>
      <c r="B13" s="53">
        <f t="shared" si="1"/>
        <v>43629</v>
      </c>
      <c r="C13" s="183"/>
      <c r="D13" s="119">
        <v>0.29166666666666669</v>
      </c>
      <c r="E13" s="120">
        <v>0.58333333333333337</v>
      </c>
      <c r="F13" s="120"/>
      <c r="G13" s="154"/>
      <c r="H13" s="118">
        <f t="shared" si="2"/>
        <v>0.29166666666666669</v>
      </c>
      <c r="I13" s="130">
        <f t="shared" si="0"/>
        <v>0.29166666666666669</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356"/>
      <c r="B14" s="53">
        <f t="shared" si="1"/>
        <v>43630</v>
      </c>
      <c r="C14" s="183"/>
      <c r="D14" s="119">
        <v>0.33333333333333331</v>
      </c>
      <c r="E14" s="120">
        <v>0.5</v>
      </c>
      <c r="F14" s="120">
        <v>0.54166666666666663</v>
      </c>
      <c r="G14" s="154">
        <v>0.67361111111111116</v>
      </c>
      <c r="H14" s="118">
        <f t="shared" si="2"/>
        <v>0.29861111111111127</v>
      </c>
      <c r="I14" s="130">
        <f t="shared" si="0"/>
        <v>0.29861111111111127</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356"/>
      <c r="B15" s="53">
        <f t="shared" si="1"/>
        <v>43631</v>
      </c>
      <c r="C15" s="184"/>
      <c r="D15" s="155"/>
      <c r="E15" s="156"/>
      <c r="F15" s="156"/>
      <c r="G15" s="157"/>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356"/>
      <c r="B16" s="54">
        <f t="shared" si="1"/>
        <v>43632</v>
      </c>
      <c r="C16" s="185"/>
      <c r="D16" s="142"/>
      <c r="E16" s="143"/>
      <c r="F16" s="143"/>
      <c r="G16" s="158"/>
      <c r="H16" s="190">
        <f t="shared" si="2"/>
        <v>0</v>
      </c>
      <c r="I16" s="187">
        <f t="shared" si="0"/>
        <v>0</v>
      </c>
      <c r="J16" s="188">
        <f t="shared" si="3"/>
        <v>0</v>
      </c>
      <c r="K16" s="189">
        <f t="shared" ca="1" si="4"/>
        <v>0</v>
      </c>
      <c r="L16" s="149">
        <f ca="1">(WEEKDAY(B16)=1)*SUM(OFFSET(H16,,,-MIN(ROWS($3:16),7)))</f>
        <v>1.1909722222222223</v>
      </c>
      <c r="M16" s="150">
        <f t="shared" ca="1" si="5"/>
        <v>1.1909722222222223</v>
      </c>
      <c r="N16" s="151">
        <f t="shared" ca="1" si="6"/>
        <v>0</v>
      </c>
      <c r="O16" s="152">
        <f t="shared" ca="1" si="7"/>
        <v>0</v>
      </c>
      <c r="P16" s="217" t="str">
        <f>IF(H16&lt;&gt;0,"ASTREINTE","")</f>
        <v/>
      </c>
    </row>
    <row r="17" spans="1:16" ht="15.75" thickTop="1" x14ac:dyDescent="0.25">
      <c r="A17" s="66"/>
      <c r="B17" s="52">
        <f t="shared" si="1"/>
        <v>43633</v>
      </c>
      <c r="C17" s="191"/>
      <c r="D17" s="276">
        <v>0.33333333333333331</v>
      </c>
      <c r="E17" s="277">
        <v>0.5</v>
      </c>
      <c r="F17" s="277">
        <v>0.54166666666666663</v>
      </c>
      <c r="G17" s="278">
        <v>0.64583333333333337</v>
      </c>
      <c r="H17" s="118">
        <f t="shared" si="2"/>
        <v>0.27083333333333359</v>
      </c>
      <c r="I17" s="130">
        <f t="shared" si="0"/>
        <v>0.27083333333333359</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273">
        <v>0.33333333333333331</v>
      </c>
      <c r="E18" s="274">
        <v>0.5</v>
      </c>
      <c r="F18" s="274">
        <v>0.54166666666666663</v>
      </c>
      <c r="G18" s="275">
        <v>0.66666666666666663</v>
      </c>
      <c r="H18" s="118">
        <f t="shared" si="2"/>
        <v>0.29166666666666663</v>
      </c>
      <c r="I18" s="130">
        <f t="shared" si="0"/>
        <v>0.29166666666666663</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273">
        <v>0.33333333333333331</v>
      </c>
      <c r="E19" s="274">
        <v>0.45833333333333331</v>
      </c>
      <c r="F19" s="274">
        <v>0.5</v>
      </c>
      <c r="G19" s="275">
        <v>0.60416666666666663</v>
      </c>
      <c r="H19" s="118">
        <f t="shared" si="2"/>
        <v>0.22916666666666674</v>
      </c>
      <c r="I19" s="130">
        <f t="shared" si="0"/>
        <v>0.22916666666666674</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273">
        <v>0.33333333333333331</v>
      </c>
      <c r="E20" s="274">
        <v>0.5</v>
      </c>
      <c r="F20" s="274">
        <v>0.54166666666666663</v>
      </c>
      <c r="G20" s="275">
        <v>0.625</v>
      </c>
      <c r="H20" s="118">
        <f t="shared" si="2"/>
        <v>0.25000000000000011</v>
      </c>
      <c r="I20" s="130">
        <f t="shared" si="0"/>
        <v>0.25000000000000011</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1.041666666666667</v>
      </c>
      <c r="M23" s="150">
        <f t="shared" ca="1" si="5"/>
        <v>1.041666666666667</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3.6493055555555554</v>
      </c>
      <c r="I38" s="169">
        <f t="shared" si="8"/>
        <v>3.6493055555555554</v>
      </c>
      <c r="J38" s="169">
        <f t="shared" si="8"/>
        <v>0</v>
      </c>
      <c r="K38" s="169">
        <f t="shared" ca="1" si="8"/>
        <v>0</v>
      </c>
      <c r="L38" s="170">
        <f ca="1">SUM(L3:L37)</f>
        <v>3.6493055555555554</v>
      </c>
      <c r="M38" s="170">
        <f t="shared" ca="1" si="8"/>
        <v>3.6493055555555554</v>
      </c>
      <c r="N38" s="170">
        <f t="shared" ca="1" si="8"/>
        <v>0</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3.6493055555555554</v>
      </c>
      <c r="I40" s="351">
        <f>SUM(I38:J38)</f>
        <v>3.6493055555555554</v>
      </c>
      <c r="J40" s="352"/>
      <c r="K40" s="28"/>
      <c r="L40" s="12">
        <f ca="1">L38</f>
        <v>3.6493055555555554</v>
      </c>
      <c r="M40" s="351">
        <f ca="1">SUM(M38:O38)</f>
        <v>3.6493055555555554</v>
      </c>
      <c r="N40" s="353"/>
      <c r="O40" s="354"/>
    </row>
    <row r="41" spans="1:16" ht="13.5" thickTop="1" x14ac:dyDescent="0.25"/>
  </sheetData>
  <mergeCells count="3">
    <mergeCell ref="A3:A16"/>
    <mergeCell ref="I40:J40"/>
    <mergeCell ref="M40:O40"/>
  </mergeCells>
  <conditionalFormatting sqref="B31:K37">
    <cfRule type="expression" dxfId="54" priority="5">
      <formula>MONTH($B$34)&lt;&gt;MONTH($B$22)</formula>
    </cfRule>
  </conditionalFormatting>
  <conditionalFormatting sqref="B3:K37">
    <cfRule type="expression" dxfId="53" priority="6">
      <formula>WEEKDAY($B3)=1</formula>
    </cfRule>
  </conditionalFormatting>
  <conditionalFormatting sqref="C3:C11 C13:C15 C20:C29 C17:C18 C31:C37">
    <cfRule type="expression" dxfId="52" priority="4">
      <formula>AND(COUNTIF(Fer,B3)=0,C3&lt;&gt;"")</formula>
    </cfRule>
  </conditionalFormatting>
  <conditionalFormatting sqref="B3:C15 B17:C29 B31:C37">
    <cfRule type="expression" dxfId="51" priority="3">
      <formula>COUNTIF(Fer,$B3)</formula>
    </cfRule>
  </conditionalFormatting>
  <conditionalFormatting sqref="B3:K15 B17:K29 B31:K37">
    <cfRule type="expression" dxfId="50" priority="2">
      <formula>NOT(MOD(ROW(),2))</formula>
    </cfRule>
  </conditionalFormatting>
  <conditionalFormatting sqref="P3:P37">
    <cfRule type="expression" dxfId="49"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R41"/>
  <sheetViews>
    <sheetView zoomScale="98" zoomScaleNormal="98" workbookViewId="0">
      <pane xSplit="1" ySplit="2" topLeftCell="B19" activePane="bottomRight" state="frozen"/>
      <selection pane="topRight" activeCell="B1" sqref="B1"/>
      <selection pane="bottomLeft" activeCell="A3" sqref="A3"/>
      <selection pane="bottomRight" activeCell="D31" sqref="D31:G37"/>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2.5833333333333428</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DANIEL</v>
      </c>
      <c r="B3" s="52">
        <f>IF(OR(
DAY(EOMONTH(A2,-1))-DAY(DATE(YEAR(A2),MONTH(A2),0)+2-WEEKDAY(DATE(YEAR(A2),MONTH(A2),0)))&lt;3,
DAY(EOMONTH(A2,-1))-DAY(DATE(YEAR(A2),MONTH(A2),0)+2-WEEKDAY(DATE(YEAR(A2),MONTH(A2),0)))&gt;7),
DATE(YEAR(A2),MONTH(A2),0)+2-WEEKDAY(DATE(YEAR(A2),MONTH(A2),0)),
DATE(YEAR(A2),MONTH(A2),0)+2-WEEKDAY(DATE(YEAR(A2),MONTH(A2),0))+7)</f>
        <v>43619</v>
      </c>
      <c r="C3" s="182"/>
      <c r="D3" s="279">
        <v>0.33333333333333331</v>
      </c>
      <c r="E3" s="280">
        <v>0.52083333333333337</v>
      </c>
      <c r="F3" s="280">
        <v>0.5625</v>
      </c>
      <c r="G3" s="281">
        <v>0.69791666666666663</v>
      </c>
      <c r="H3" s="117">
        <f>MAX(MOD(($E3+$G3-$D3-$F3),1),C3*HF)</f>
        <v>0.32291666666666674</v>
      </c>
      <c r="I3" s="123">
        <f t="shared" ref="I3:I37" si="0">$H3-$J3</f>
        <v>0.32291666666666674</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356"/>
      <c r="B4" s="53">
        <f t="shared" ref="B4:B37" si="1">B3+1</f>
        <v>43620</v>
      </c>
      <c r="C4" s="183"/>
      <c r="D4" s="279">
        <v>0.33333333333333331</v>
      </c>
      <c r="E4" s="280">
        <v>0.54166666666666663</v>
      </c>
      <c r="F4" s="280">
        <v>0.57638888888888895</v>
      </c>
      <c r="G4" s="281">
        <v>0.79166666666666663</v>
      </c>
      <c r="H4" s="118">
        <f t="shared" ref="H4:H37" si="2">MAX(MOD(($E4+$G4-$D4-$F4),1),C4*HF)</f>
        <v>0.42361111111111105</v>
      </c>
      <c r="I4" s="130">
        <f t="shared" si="0"/>
        <v>0.42361111111111105</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356"/>
      <c r="B5" s="53">
        <f t="shared" si="1"/>
        <v>43621</v>
      </c>
      <c r="C5" s="184"/>
      <c r="D5" s="279">
        <v>0.3298611111111111</v>
      </c>
      <c r="E5" s="280">
        <v>0.5</v>
      </c>
      <c r="F5" s="280">
        <v>0.54166666666666663</v>
      </c>
      <c r="G5" s="281">
        <v>0.69444444444444453</v>
      </c>
      <c r="H5" s="118">
        <f t="shared" si="2"/>
        <v>0.32291666666666685</v>
      </c>
      <c r="I5" s="130">
        <f t="shared" si="0"/>
        <v>0.32291666666666685</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356"/>
      <c r="B6" s="53">
        <f t="shared" si="1"/>
        <v>43622</v>
      </c>
      <c r="C6" s="183"/>
      <c r="D6" s="279">
        <v>0.34722222222222227</v>
      </c>
      <c r="E6" s="280">
        <v>0.5</v>
      </c>
      <c r="F6" s="280">
        <v>0.54166666666666663</v>
      </c>
      <c r="G6" s="281">
        <v>0.64583333333333337</v>
      </c>
      <c r="H6" s="118">
        <f t="shared" si="2"/>
        <v>0.25694444444444453</v>
      </c>
      <c r="I6" s="130">
        <f t="shared" si="0"/>
        <v>0.25694444444444453</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356"/>
      <c r="B7" s="53">
        <f t="shared" si="1"/>
        <v>43623</v>
      </c>
      <c r="C7" s="183"/>
      <c r="D7" s="279">
        <v>0.34027777777777773</v>
      </c>
      <c r="E7" s="280">
        <v>0.50694444444444442</v>
      </c>
      <c r="F7" s="280">
        <v>0.55555555555555558</v>
      </c>
      <c r="G7" s="281">
        <v>0.62847222222222221</v>
      </c>
      <c r="H7" s="118">
        <f t="shared" si="2"/>
        <v>0.23958333333333326</v>
      </c>
      <c r="I7" s="130">
        <f t="shared" si="0"/>
        <v>0.23958333333333326</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356"/>
      <c r="B8" s="53">
        <f t="shared" si="1"/>
        <v>43624</v>
      </c>
      <c r="C8" s="183"/>
      <c r="D8" s="282"/>
      <c r="E8" s="283"/>
      <c r="F8" s="283"/>
      <c r="G8" s="284"/>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356"/>
      <c r="B9" s="54">
        <f t="shared" si="1"/>
        <v>43625</v>
      </c>
      <c r="C9" s="185"/>
      <c r="D9" s="285"/>
      <c r="E9" s="286"/>
      <c r="F9" s="286"/>
      <c r="G9" s="287"/>
      <c r="H9" s="186">
        <f t="shared" si="2"/>
        <v>0</v>
      </c>
      <c r="I9" s="187">
        <f t="shared" si="0"/>
        <v>0</v>
      </c>
      <c r="J9" s="188">
        <f t="shared" si="3"/>
        <v>0</v>
      </c>
      <c r="K9" s="189">
        <f t="shared" ca="1" si="4"/>
        <v>0</v>
      </c>
      <c r="L9" s="149">
        <f ca="1">(WEEKDAY(B9)=1)*SUM(OFFSET(H9,,,-MIN(ROWS($3:9),7)))</f>
        <v>1.5659722222222225</v>
      </c>
      <c r="M9" s="150">
        <f t="shared" ca="1" si="5"/>
        <v>1.4583333333333333</v>
      </c>
      <c r="N9" s="151">
        <f t="shared" ca="1" si="6"/>
        <v>0.10763888888888928</v>
      </c>
      <c r="O9" s="152">
        <f t="shared" ca="1" si="7"/>
        <v>0</v>
      </c>
      <c r="P9" s="217" t="str">
        <f>IF(H9&lt;&gt;0,"ASTREINTE","")</f>
        <v/>
      </c>
    </row>
    <row r="10" spans="1:18" ht="15.75" thickTop="1" x14ac:dyDescent="0.25">
      <c r="A10" s="356"/>
      <c r="B10" s="52">
        <f t="shared" si="1"/>
        <v>43626</v>
      </c>
      <c r="C10" s="182"/>
      <c r="D10" s="279"/>
      <c r="E10" s="280"/>
      <c r="F10" s="280"/>
      <c r="G10" s="288"/>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356"/>
      <c r="B11" s="53">
        <f t="shared" si="1"/>
        <v>43627</v>
      </c>
      <c r="C11" s="183"/>
      <c r="D11" s="282">
        <v>0.33680555555555558</v>
      </c>
      <c r="E11" s="283">
        <v>0.5</v>
      </c>
      <c r="F11" s="283">
        <v>0.5625</v>
      </c>
      <c r="G11" s="289">
        <v>0.73263888888888884</v>
      </c>
      <c r="H11" s="118">
        <f t="shared" si="2"/>
        <v>0.33333333333333326</v>
      </c>
      <c r="I11" s="130">
        <f t="shared" si="0"/>
        <v>0.33333333333333326</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356"/>
      <c r="B12" s="53">
        <f t="shared" si="1"/>
        <v>43628</v>
      </c>
      <c r="C12" s="183"/>
      <c r="D12" s="282">
        <v>0.3263888888888889</v>
      </c>
      <c r="E12" s="283">
        <v>0.5</v>
      </c>
      <c r="F12" s="283">
        <v>0.5625</v>
      </c>
      <c r="G12" s="289">
        <v>0.79166666666666663</v>
      </c>
      <c r="H12" s="118">
        <f t="shared" si="2"/>
        <v>0.40277777777777768</v>
      </c>
      <c r="I12" s="130">
        <f t="shared" si="0"/>
        <v>0.40277777777777768</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356"/>
      <c r="B13" s="53">
        <f t="shared" si="1"/>
        <v>43629</v>
      </c>
      <c r="C13" s="183"/>
      <c r="D13" s="282">
        <v>0.3611111111111111</v>
      </c>
      <c r="E13" s="283">
        <v>0.5</v>
      </c>
      <c r="F13" s="283">
        <v>0.5625</v>
      </c>
      <c r="G13" s="289">
        <v>0.67013888888888884</v>
      </c>
      <c r="H13" s="118">
        <f t="shared" si="2"/>
        <v>0.24652777777777768</v>
      </c>
      <c r="I13" s="130">
        <f t="shared" si="0"/>
        <v>0.24652777777777768</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356"/>
      <c r="B14" s="53">
        <f t="shared" si="1"/>
        <v>43630</v>
      </c>
      <c r="C14" s="183"/>
      <c r="D14" s="282">
        <v>0.34375</v>
      </c>
      <c r="E14" s="283">
        <v>0.53125</v>
      </c>
      <c r="F14" s="283">
        <v>0.56597222222222221</v>
      </c>
      <c r="G14" s="289">
        <v>0.81597222222222221</v>
      </c>
      <c r="H14" s="118">
        <f t="shared" si="2"/>
        <v>0.43750000000000011</v>
      </c>
      <c r="I14" s="130">
        <f t="shared" si="0"/>
        <v>0.43750000000000011</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356"/>
      <c r="B15" s="53">
        <f t="shared" si="1"/>
        <v>43631</v>
      </c>
      <c r="C15" s="184"/>
      <c r="D15" s="290"/>
      <c r="E15" s="291"/>
      <c r="F15" s="291"/>
      <c r="G15" s="292"/>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356"/>
      <c r="B16" s="54">
        <f t="shared" si="1"/>
        <v>43632</v>
      </c>
      <c r="C16" s="185"/>
      <c r="D16" s="285"/>
      <c r="E16" s="286"/>
      <c r="F16" s="286"/>
      <c r="G16" s="293"/>
      <c r="H16" s="190">
        <f t="shared" si="2"/>
        <v>0</v>
      </c>
      <c r="I16" s="187">
        <f t="shared" si="0"/>
        <v>0</v>
      </c>
      <c r="J16" s="188">
        <f t="shared" si="3"/>
        <v>0</v>
      </c>
      <c r="K16" s="189">
        <f t="shared" ca="1" si="4"/>
        <v>0</v>
      </c>
      <c r="L16" s="149">
        <f ca="1">(WEEKDAY(B16)=1)*SUM(OFFSET(H16,,,-MIN(ROWS($3:16),7)))</f>
        <v>1.4201388888888888</v>
      </c>
      <c r="M16" s="150">
        <f t="shared" ca="1" si="5"/>
        <v>1.4201388888888888</v>
      </c>
      <c r="N16" s="151">
        <f t="shared" ca="1" si="6"/>
        <v>0</v>
      </c>
      <c r="O16" s="152">
        <f t="shared" ca="1" si="7"/>
        <v>0</v>
      </c>
      <c r="P16" s="217" t="str">
        <f>IF(H16&lt;&gt;0,"ASTREINTE","")</f>
        <v/>
      </c>
    </row>
    <row r="17" spans="1:16" ht="15.75" thickTop="1" x14ac:dyDescent="0.25">
      <c r="A17" s="66"/>
      <c r="B17" s="52">
        <f t="shared" si="1"/>
        <v>43633</v>
      </c>
      <c r="C17" s="191"/>
      <c r="D17" s="294">
        <v>0.33680555555555558</v>
      </c>
      <c r="E17" s="295">
        <v>0.5</v>
      </c>
      <c r="F17" s="295">
        <v>0.54166666666666663</v>
      </c>
      <c r="G17" s="296">
        <v>0.73611111111111116</v>
      </c>
      <c r="H17" s="118">
        <f t="shared" si="2"/>
        <v>0.35763888888888895</v>
      </c>
      <c r="I17" s="130">
        <f t="shared" si="0"/>
        <v>0.35763888888888895</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290">
        <v>0.34027777777777773</v>
      </c>
      <c r="E18" s="291">
        <v>0.5</v>
      </c>
      <c r="F18" s="291">
        <v>0.54166666666666663</v>
      </c>
      <c r="G18" s="292">
        <v>0.76736111111111116</v>
      </c>
      <c r="H18" s="118">
        <f t="shared" si="2"/>
        <v>0.38541666666666685</v>
      </c>
      <c r="I18" s="130">
        <f t="shared" si="0"/>
        <v>0.38541666666666685</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290">
        <v>0.30902777777777779</v>
      </c>
      <c r="E19" s="291">
        <v>0.48958333333333331</v>
      </c>
      <c r="F19" s="291">
        <v>0.54861111111111105</v>
      </c>
      <c r="G19" s="292">
        <v>0.59375</v>
      </c>
      <c r="H19" s="118">
        <f t="shared" si="2"/>
        <v>0.22569444444444442</v>
      </c>
      <c r="I19" s="130">
        <f t="shared" si="0"/>
        <v>0.22569444444444442</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290">
        <v>0.33333333333333331</v>
      </c>
      <c r="E20" s="291">
        <v>0.52777777777777779</v>
      </c>
      <c r="F20" s="291">
        <v>0.55555555555555558</v>
      </c>
      <c r="G20" s="292">
        <v>0.63888888888888895</v>
      </c>
      <c r="H20" s="118">
        <f t="shared" si="2"/>
        <v>0.2777777777777779</v>
      </c>
      <c r="I20" s="130">
        <f t="shared" si="0"/>
        <v>0.2777777777777779</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290">
        <v>0.30902777777777779</v>
      </c>
      <c r="E21" s="291">
        <v>0.5</v>
      </c>
      <c r="F21" s="291"/>
      <c r="G21" s="292"/>
      <c r="H21" s="118">
        <f t="shared" si="2"/>
        <v>0.19097222222222221</v>
      </c>
      <c r="I21" s="130">
        <f t="shared" si="0"/>
        <v>0.19097222222222221</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290"/>
      <c r="E22" s="291"/>
      <c r="F22" s="291"/>
      <c r="G22" s="292"/>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1.4375000000000004</v>
      </c>
      <c r="M23" s="150">
        <f t="shared" ca="1" si="5"/>
        <v>1.4375000000000004</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4.4236111111111116</v>
      </c>
      <c r="I38" s="169">
        <f t="shared" si="8"/>
        <v>4.4236111111111116</v>
      </c>
      <c r="J38" s="169">
        <f t="shared" si="8"/>
        <v>0</v>
      </c>
      <c r="K38" s="169">
        <f t="shared" ca="1" si="8"/>
        <v>0</v>
      </c>
      <c r="L38" s="170">
        <f ca="1">SUM(L3:L37)</f>
        <v>4.4236111111111125</v>
      </c>
      <c r="M38" s="170">
        <f t="shared" ca="1" si="8"/>
        <v>4.3159722222222232</v>
      </c>
      <c r="N38" s="170">
        <f t="shared" ca="1" si="8"/>
        <v>0.10763888888888928</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4.4236111111111116</v>
      </c>
      <c r="I40" s="351">
        <f>SUM(I38:J38)</f>
        <v>4.4236111111111116</v>
      </c>
      <c r="J40" s="352"/>
      <c r="K40" s="28"/>
      <c r="L40" s="12">
        <f ca="1">L38</f>
        <v>4.4236111111111125</v>
      </c>
      <c r="M40" s="351">
        <f ca="1">SUM(M38:O38)</f>
        <v>4.4236111111111125</v>
      </c>
      <c r="N40" s="353"/>
      <c r="O40" s="354"/>
    </row>
    <row r="41" spans="1:16" ht="13.5" thickTop="1" x14ac:dyDescent="0.25"/>
  </sheetData>
  <mergeCells count="3">
    <mergeCell ref="A3:A16"/>
    <mergeCell ref="I40:J40"/>
    <mergeCell ref="M40:O40"/>
  </mergeCells>
  <conditionalFormatting sqref="B31:K37">
    <cfRule type="expression" dxfId="48" priority="5">
      <formula>MONTH($B$34)&lt;&gt;MONTH($B$22)</formula>
    </cfRule>
  </conditionalFormatting>
  <conditionalFormatting sqref="B3:K37">
    <cfRule type="expression" dxfId="47" priority="6">
      <formula>WEEKDAY($B3)=1</formula>
    </cfRule>
  </conditionalFormatting>
  <conditionalFormatting sqref="C3:C11 C13:C15 C20:C29 C17:C18 C31:C37">
    <cfRule type="expression" dxfId="46" priority="4">
      <formula>AND(COUNTIF(Fer,B3)=0,C3&lt;&gt;"")</formula>
    </cfRule>
  </conditionalFormatting>
  <conditionalFormatting sqref="B3:C15 B17:C29 B31:C37">
    <cfRule type="expression" dxfId="45" priority="3">
      <formula>COUNTIF(Fer,$B3)</formula>
    </cfRule>
  </conditionalFormatting>
  <conditionalFormatting sqref="B3:K15 B17:K29 B31:K37">
    <cfRule type="expression" dxfId="44" priority="2">
      <formula>NOT(MOD(ROW(),2))</formula>
    </cfRule>
  </conditionalFormatting>
  <conditionalFormatting sqref="P3:P37">
    <cfRule type="expression" dxfId="43"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R41"/>
  <sheetViews>
    <sheetView zoomScale="98" zoomScaleNormal="98" workbookViewId="0">
      <pane xSplit="1" ySplit="2" topLeftCell="B3" activePane="bottomRight" state="frozen"/>
      <selection pane="topRight" activeCell="B1" sqref="B1"/>
      <selection pane="bottomLeft" activeCell="A3" sqref="A3"/>
      <selection pane="bottomRight" activeCell="F25" sqref="F25"/>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4.4166666666666643</v>
      </c>
      <c r="E1" s="36"/>
      <c r="F1" s="35" t="s">
        <v>30</v>
      </c>
      <c r="G1" s="194">
        <f ca="1">O38/"1:"</f>
        <v>0</v>
      </c>
      <c r="H1" s="36"/>
      <c r="I1" s="37" t="s">
        <v>32</v>
      </c>
      <c r="J1" s="37"/>
      <c r="K1" s="195">
        <f>J38/"1:"</f>
        <v>0.99999999999999911</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PATRICE</v>
      </c>
      <c r="B3" s="52">
        <f>IF(OR(
DAY(EOMONTH(A2,-1))-DAY(DATE(YEAR(A2),MONTH(A2),0)+2-WEEKDAY(DATE(YEAR(A2),MONTH(A2),0)))&lt;3,
DAY(EOMONTH(A2,-1))-DAY(DATE(YEAR(A2),MONTH(A2),0)+2-WEEKDAY(DATE(YEAR(A2),MONTH(A2),0)))&gt;7),
DATE(YEAR(A2),MONTH(A2),0)+2-WEEKDAY(DATE(YEAR(A2),MONTH(A2),0)),
DATE(YEAR(A2),MONTH(A2),0)+2-WEEKDAY(DATE(YEAR(A2),MONTH(A2),0))+7)</f>
        <v>43619</v>
      </c>
      <c r="C3" s="182"/>
      <c r="D3" s="297">
        <v>0.35069444444444442</v>
      </c>
      <c r="E3" s="298">
        <v>0.54166666666666663</v>
      </c>
      <c r="F3" s="298">
        <v>0.58333333333333337</v>
      </c>
      <c r="G3" s="299">
        <v>0.66666666666666663</v>
      </c>
      <c r="H3" s="117">
        <f>MAX(MOD(($E3+$G3-$D3-$F3),1),C3*HF)</f>
        <v>0.27430555555555547</v>
      </c>
      <c r="I3" s="123">
        <f t="shared" ref="I3:I37" si="0">$H3-$J3</f>
        <v>0.27430555555555547</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356"/>
      <c r="B4" s="53">
        <f t="shared" ref="B4:B37" si="1">B3+1</f>
        <v>43620</v>
      </c>
      <c r="C4" s="183"/>
      <c r="D4" s="297">
        <v>0.3611111111111111</v>
      </c>
      <c r="E4" s="298">
        <v>0.54166666666666663</v>
      </c>
      <c r="F4" s="298">
        <v>0.58333333333333337</v>
      </c>
      <c r="G4" s="299">
        <v>0.64583333333333337</v>
      </c>
      <c r="H4" s="118">
        <f t="shared" ref="H4:H37" si="2">MAX(MOD(($E4+$G4-$D4-$F4),1),C4*HF)</f>
        <v>0.24305555555555547</v>
      </c>
      <c r="I4" s="130">
        <f t="shared" si="0"/>
        <v>0.24305555555555547</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356"/>
      <c r="B5" s="53">
        <f t="shared" si="1"/>
        <v>43621</v>
      </c>
      <c r="C5" s="184"/>
      <c r="D5" s="297">
        <v>0.34027777777777773</v>
      </c>
      <c r="E5" s="298">
        <v>0.54166666666666663</v>
      </c>
      <c r="F5" s="298">
        <v>0.58333333333333337</v>
      </c>
      <c r="G5" s="299">
        <v>0.69791666666666663</v>
      </c>
      <c r="H5" s="118">
        <f t="shared" si="2"/>
        <v>0.31597222222222221</v>
      </c>
      <c r="I5" s="130">
        <f t="shared" si="0"/>
        <v>0.31597222222222221</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356"/>
      <c r="B6" s="53">
        <f t="shared" si="1"/>
        <v>43622</v>
      </c>
      <c r="C6" s="183"/>
      <c r="D6" s="297">
        <v>0.34722222222222227</v>
      </c>
      <c r="E6" s="298">
        <v>0.54166666666666663</v>
      </c>
      <c r="F6" s="298">
        <v>0.58333333333333337</v>
      </c>
      <c r="G6" s="299">
        <v>0.69791666666666663</v>
      </c>
      <c r="H6" s="118">
        <f t="shared" si="2"/>
        <v>0.30902777777777757</v>
      </c>
      <c r="I6" s="130">
        <f t="shared" si="0"/>
        <v>0.30902777777777757</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356"/>
      <c r="B7" s="53">
        <f t="shared" si="1"/>
        <v>43623</v>
      </c>
      <c r="C7" s="183"/>
      <c r="D7" s="297">
        <v>0.39930555555555558</v>
      </c>
      <c r="E7" s="298">
        <v>0.54166666666666663</v>
      </c>
      <c r="F7" s="298">
        <v>0.58333333333333337</v>
      </c>
      <c r="G7" s="299">
        <v>0.73263888888888884</v>
      </c>
      <c r="H7" s="118">
        <f t="shared" si="2"/>
        <v>0.29166666666666641</v>
      </c>
      <c r="I7" s="130">
        <f t="shared" si="0"/>
        <v>0.29166666666666641</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356"/>
      <c r="B8" s="53">
        <f t="shared" si="1"/>
        <v>43624</v>
      </c>
      <c r="C8" s="183"/>
      <c r="D8" s="300"/>
      <c r="E8" s="301"/>
      <c r="F8" s="301"/>
      <c r="G8" s="302"/>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356"/>
      <c r="B9" s="54">
        <f t="shared" si="1"/>
        <v>43625</v>
      </c>
      <c r="C9" s="185"/>
      <c r="D9" s="303"/>
      <c r="E9" s="304"/>
      <c r="F9" s="304"/>
      <c r="G9" s="305"/>
      <c r="H9" s="186">
        <f t="shared" si="2"/>
        <v>0</v>
      </c>
      <c r="I9" s="187">
        <f t="shared" si="0"/>
        <v>0</v>
      </c>
      <c r="J9" s="188">
        <f t="shared" si="3"/>
        <v>0</v>
      </c>
      <c r="K9" s="189">
        <f t="shared" ca="1" si="4"/>
        <v>0</v>
      </c>
      <c r="L9" s="149">
        <f ca="1">(WEEKDAY(B9)=1)*SUM(OFFSET(H9,,,-MIN(ROWS($3:9),7)))</f>
        <v>1.4340277777777772</v>
      </c>
      <c r="M9" s="150">
        <f t="shared" ca="1" si="5"/>
        <v>1.4340277777777772</v>
      </c>
      <c r="N9" s="151">
        <f t="shared" ca="1" si="6"/>
        <v>0</v>
      </c>
      <c r="O9" s="152">
        <f t="shared" ca="1" si="7"/>
        <v>0</v>
      </c>
      <c r="P9" s="217" t="str">
        <f>IF(H9&lt;&gt;0,"ASTREINTE","")</f>
        <v/>
      </c>
    </row>
    <row r="10" spans="1:18" ht="15.75" thickTop="1" x14ac:dyDescent="0.25">
      <c r="A10" s="356"/>
      <c r="B10" s="52">
        <f t="shared" si="1"/>
        <v>43626</v>
      </c>
      <c r="C10" s="182"/>
      <c r="D10" s="297"/>
      <c r="E10" s="298"/>
      <c r="F10" s="298"/>
      <c r="G10" s="306"/>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356"/>
      <c r="B11" s="53">
        <f t="shared" si="1"/>
        <v>43627</v>
      </c>
      <c r="C11" s="183"/>
      <c r="D11" s="300">
        <v>0.33333333333333331</v>
      </c>
      <c r="E11" s="301">
        <v>0.42708333333333331</v>
      </c>
      <c r="F11" s="301">
        <v>0.54861111111111105</v>
      </c>
      <c r="G11" s="307">
        <v>0.81597222222222221</v>
      </c>
      <c r="H11" s="118">
        <f t="shared" si="2"/>
        <v>0.36111111111111127</v>
      </c>
      <c r="I11" s="130">
        <f t="shared" si="0"/>
        <v>0.36111111111111127</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356"/>
      <c r="B12" s="53">
        <f t="shared" si="1"/>
        <v>43628</v>
      </c>
      <c r="C12" s="183"/>
      <c r="D12" s="300">
        <v>0.35069444444444442</v>
      </c>
      <c r="E12" s="301">
        <v>0.54166666666666663</v>
      </c>
      <c r="F12" s="301">
        <v>0.58333333333333337</v>
      </c>
      <c r="G12" s="307">
        <v>0.6875</v>
      </c>
      <c r="H12" s="118">
        <f t="shared" si="2"/>
        <v>0.29513888888888873</v>
      </c>
      <c r="I12" s="130">
        <f t="shared" si="0"/>
        <v>0.29513888888888873</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356"/>
      <c r="B13" s="53">
        <f t="shared" si="1"/>
        <v>43629</v>
      </c>
      <c r="C13" s="183"/>
      <c r="D13" s="300">
        <v>0.34027777777777773</v>
      </c>
      <c r="E13" s="301">
        <v>0.55902777777777779</v>
      </c>
      <c r="F13" s="301">
        <v>0.61805555555555558</v>
      </c>
      <c r="G13" s="307">
        <v>0.8125</v>
      </c>
      <c r="H13" s="118">
        <f t="shared" si="2"/>
        <v>0.41319444444444442</v>
      </c>
      <c r="I13" s="130">
        <f t="shared" si="0"/>
        <v>0.41319444444444442</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356"/>
      <c r="B14" s="53">
        <f t="shared" si="1"/>
        <v>43630</v>
      </c>
      <c r="C14" s="183"/>
      <c r="D14" s="300">
        <v>0.41666666666666669</v>
      </c>
      <c r="E14" s="301">
        <v>0.625</v>
      </c>
      <c r="F14" s="301">
        <v>0.66666666666666663</v>
      </c>
      <c r="G14" s="307">
        <v>0.8125</v>
      </c>
      <c r="H14" s="118">
        <f t="shared" si="2"/>
        <v>0.35416666666666663</v>
      </c>
      <c r="I14" s="130">
        <f t="shared" si="0"/>
        <v>0.35416666666666663</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356"/>
      <c r="B15" s="53">
        <f t="shared" si="1"/>
        <v>43631</v>
      </c>
      <c r="C15" s="184"/>
      <c r="D15" s="308">
        <v>0.4375</v>
      </c>
      <c r="E15" s="309">
        <v>0.52083333333333337</v>
      </c>
      <c r="F15" s="309">
        <v>0.69791666666666663</v>
      </c>
      <c r="G15" s="310">
        <v>0.73958333333333337</v>
      </c>
      <c r="H15" s="122">
        <f t="shared" si="2"/>
        <v>0.12500000000000011</v>
      </c>
      <c r="I15" s="135">
        <f t="shared" si="0"/>
        <v>0.12500000000000011</v>
      </c>
      <c r="J15" s="136">
        <f t="shared" si="3"/>
        <v>0</v>
      </c>
      <c r="K15" s="137">
        <f t="shared" ca="1" si="4"/>
        <v>0</v>
      </c>
      <c r="L15" s="138">
        <f ca="1">(WEEKDAY(B15)=1)*SUM(OFFSET(H15,,,-MIN(ROWS($3:15),7)))</f>
        <v>0</v>
      </c>
      <c r="M15" s="139">
        <f t="shared" ca="1" si="5"/>
        <v>0</v>
      </c>
      <c r="N15" s="140">
        <f t="shared" ca="1" si="6"/>
        <v>0</v>
      </c>
      <c r="O15" s="141">
        <f t="shared" ca="1" si="7"/>
        <v>0</v>
      </c>
      <c r="P15" s="217" t="str">
        <f>IF(H15&lt;&gt;0,"ASTREINTE","")</f>
        <v>ASTREINTE</v>
      </c>
    </row>
    <row r="16" spans="1:18" ht="16.5" thickTop="1" thickBot="1" x14ac:dyDescent="0.3">
      <c r="A16" s="356"/>
      <c r="B16" s="54">
        <f t="shared" si="1"/>
        <v>43632</v>
      </c>
      <c r="C16" s="185"/>
      <c r="D16" s="303"/>
      <c r="E16" s="304"/>
      <c r="F16" s="304"/>
      <c r="G16" s="311"/>
      <c r="H16" s="190">
        <f t="shared" si="2"/>
        <v>0</v>
      </c>
      <c r="I16" s="187">
        <f t="shared" si="0"/>
        <v>0</v>
      </c>
      <c r="J16" s="188">
        <f t="shared" si="3"/>
        <v>0</v>
      </c>
      <c r="K16" s="189">
        <f t="shared" ca="1" si="4"/>
        <v>0</v>
      </c>
      <c r="L16" s="149">
        <f ca="1">(WEEKDAY(B16)=1)*SUM(OFFSET(H16,,,-MIN(ROWS($3:16),7)))</f>
        <v>1.5486111111111112</v>
      </c>
      <c r="M16" s="150">
        <f t="shared" ca="1" si="5"/>
        <v>1.4583333333333333</v>
      </c>
      <c r="N16" s="151">
        <f t="shared" ca="1" si="6"/>
        <v>9.0277777777777901E-2</v>
      </c>
      <c r="O16" s="152">
        <f t="shared" ca="1" si="7"/>
        <v>0</v>
      </c>
      <c r="P16" s="217" t="str">
        <f>IF(H16&lt;&gt;0,"ASTREINTE","")</f>
        <v/>
      </c>
    </row>
    <row r="17" spans="1:16" ht="15.75" thickTop="1" x14ac:dyDescent="0.25">
      <c r="A17" s="66"/>
      <c r="B17" s="52">
        <f t="shared" si="1"/>
        <v>43633</v>
      </c>
      <c r="C17" s="191"/>
      <c r="D17" s="312">
        <v>0.35069444444444442</v>
      </c>
      <c r="E17" s="313">
        <v>0.54166666666666663</v>
      </c>
      <c r="F17" s="313">
        <v>0.58333333333333337</v>
      </c>
      <c r="G17" s="314">
        <v>0.72916666666666663</v>
      </c>
      <c r="H17" s="118">
        <f t="shared" si="2"/>
        <v>0.33680555555555547</v>
      </c>
      <c r="I17" s="130">
        <f t="shared" si="0"/>
        <v>0.33680555555555547</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308">
        <v>0.33333333333333331</v>
      </c>
      <c r="E18" s="309">
        <v>0.54166666666666663</v>
      </c>
      <c r="F18" s="309">
        <v>0.58333333333333337</v>
      </c>
      <c r="G18" s="310">
        <v>0.83333333333333337</v>
      </c>
      <c r="H18" s="118">
        <f t="shared" si="2"/>
        <v>0.45833333333333337</v>
      </c>
      <c r="I18" s="130">
        <f t="shared" si="0"/>
        <v>0.45833333333333337</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308">
        <v>0.33333333333333331</v>
      </c>
      <c r="E19" s="309">
        <v>0.54166666666666663</v>
      </c>
      <c r="F19" s="309">
        <v>0.58333333333333337</v>
      </c>
      <c r="G19" s="310">
        <v>0.875</v>
      </c>
      <c r="H19" s="118">
        <f t="shared" si="2"/>
        <v>0.49999999999999989</v>
      </c>
      <c r="I19" s="130">
        <f t="shared" si="0"/>
        <v>0.45833333333333326</v>
      </c>
      <c r="J19" s="131">
        <f t="shared" si="3"/>
        <v>4.166666666666663E-2</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308">
        <v>0.5625</v>
      </c>
      <c r="E20" s="309">
        <v>0.66319444444444442</v>
      </c>
      <c r="F20" s="309">
        <v>0.67708333333333337</v>
      </c>
      <c r="G20" s="310">
        <v>0.83333333333333337</v>
      </c>
      <c r="H20" s="118">
        <f t="shared" si="2"/>
        <v>0.25694444444444431</v>
      </c>
      <c r="I20" s="130">
        <f t="shared" si="0"/>
        <v>0.25694444444444431</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308"/>
      <c r="E21" s="309"/>
      <c r="F21" s="309"/>
      <c r="G21" s="310"/>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1.552083333333333</v>
      </c>
      <c r="M23" s="150">
        <f t="shared" ca="1" si="5"/>
        <v>1.4583333333333333</v>
      </c>
      <c r="N23" s="151">
        <f t="shared" ca="1" si="6"/>
        <v>9.3749999999999778E-2</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4.5347222222222214</v>
      </c>
      <c r="I38" s="169">
        <f t="shared" si="8"/>
        <v>4.4930555555555545</v>
      </c>
      <c r="J38" s="169">
        <f t="shared" si="8"/>
        <v>4.166666666666663E-2</v>
      </c>
      <c r="K38" s="169">
        <f t="shared" ca="1" si="8"/>
        <v>0</v>
      </c>
      <c r="L38" s="170">
        <f ca="1">SUM(L3:L37)</f>
        <v>4.5347222222222214</v>
      </c>
      <c r="M38" s="170">
        <f t="shared" ca="1" si="8"/>
        <v>4.3506944444444438</v>
      </c>
      <c r="N38" s="170">
        <f t="shared" ca="1" si="8"/>
        <v>0.18402777777777768</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4.5347222222222214</v>
      </c>
      <c r="I40" s="351">
        <f>SUM(I38:J38)</f>
        <v>4.5347222222222214</v>
      </c>
      <c r="J40" s="352"/>
      <c r="K40" s="28"/>
      <c r="L40" s="12">
        <f ca="1">L38</f>
        <v>4.5347222222222214</v>
      </c>
      <c r="M40" s="351">
        <f ca="1">SUM(M38:O38)</f>
        <v>4.5347222222222214</v>
      </c>
      <c r="N40" s="353"/>
      <c r="O40" s="354"/>
    </row>
    <row r="41" spans="1:16" ht="13.5" thickTop="1" x14ac:dyDescent="0.25"/>
  </sheetData>
  <mergeCells count="3">
    <mergeCell ref="A3:A16"/>
    <mergeCell ref="I40:J40"/>
    <mergeCell ref="M40:O40"/>
  </mergeCells>
  <conditionalFormatting sqref="B31:K37">
    <cfRule type="expression" dxfId="42" priority="5">
      <formula>MONTH($B$34)&lt;&gt;MONTH($B$22)</formula>
    </cfRule>
  </conditionalFormatting>
  <conditionalFormatting sqref="B3:K37">
    <cfRule type="expression" dxfId="41" priority="6">
      <formula>WEEKDAY($B3)=1</formula>
    </cfRule>
  </conditionalFormatting>
  <conditionalFormatting sqref="C3:C11 C13:C15 C20:C29 C17:C18 C31:C37">
    <cfRule type="expression" dxfId="40" priority="4">
      <formula>AND(COUNTIF(Fer,B3)=0,C3&lt;&gt;"")</formula>
    </cfRule>
  </conditionalFormatting>
  <conditionalFormatting sqref="B3:C15 B17:C29 B31:C37">
    <cfRule type="expression" dxfId="39" priority="3">
      <formula>COUNTIF(Fer,$B3)</formula>
    </cfRule>
  </conditionalFormatting>
  <conditionalFormatting sqref="B3:K15 B17:K29 B31:K37">
    <cfRule type="expression" dxfId="38" priority="2">
      <formula>NOT(MOD(ROW(),2))</formula>
    </cfRule>
  </conditionalFormatting>
  <conditionalFormatting sqref="P3:P37">
    <cfRule type="expression" dxfId="37"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R41"/>
  <sheetViews>
    <sheetView zoomScale="98" zoomScaleNormal="98" workbookViewId="0">
      <pane xSplit="1" ySplit="2" topLeftCell="B15" activePane="bottomRight" state="frozen"/>
      <selection pane="topRight" activeCell="B1" sqref="B1"/>
      <selection pane="bottomLeft" activeCell="A3" sqref="A3"/>
      <selection pane="bottomRight" activeCell="C33" sqref="C33"/>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9.3333333333333481</v>
      </c>
      <c r="E1" s="36"/>
      <c r="F1" s="35" t="s">
        <v>30</v>
      </c>
      <c r="G1" s="194">
        <f ca="1">O38/"1:"</f>
        <v>0</v>
      </c>
      <c r="H1" s="36"/>
      <c r="I1" s="37" t="s">
        <v>32</v>
      </c>
      <c r="J1" s="37"/>
      <c r="K1" s="195">
        <f>J38/"1:"</f>
        <v>0</v>
      </c>
      <c r="L1" s="36"/>
      <c r="M1" s="37" t="s">
        <v>33</v>
      </c>
      <c r="N1" s="38"/>
      <c r="O1" s="196">
        <f ca="1">K38/"1:"</f>
        <v>7.4999999999999991</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GABRIEL</v>
      </c>
      <c r="B3" s="52">
        <f>IF(OR(
DAY(EOMONTH(A2,-1))-DAY(DATE(YEAR(A2),MONTH(A2),0)+2-WEEKDAY(DATE(YEAR(A2),MONTH(A2),0)))&lt;3,
DAY(EOMONTH(A2,-1))-DAY(DATE(YEAR(A2),MONTH(A2),0)+2-WEEKDAY(DATE(YEAR(A2),MONTH(A2),0)))&gt;7),
DATE(YEAR(A2),MONTH(A2),0)+2-WEEKDAY(DATE(YEAR(A2),MONTH(A2),0)),
DATE(YEAR(A2),MONTH(A2),0)+2-WEEKDAY(DATE(YEAR(A2),MONTH(A2),0))+7)</f>
        <v>43619</v>
      </c>
      <c r="C3" s="182"/>
      <c r="D3" s="315">
        <v>0.33333333333333331</v>
      </c>
      <c r="E3" s="316">
        <v>0.5</v>
      </c>
      <c r="F3" s="316">
        <v>0.54166666666666663</v>
      </c>
      <c r="G3" s="317">
        <v>0.70833333333333337</v>
      </c>
      <c r="H3" s="117">
        <f>MAX(MOD(($E3+$G3-$D3-$F3),1),C3*HF)</f>
        <v>0.33333333333333359</v>
      </c>
      <c r="I3" s="123">
        <f t="shared" ref="I3:I37" si="0">$H3-$J3</f>
        <v>0.33333333333333359</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356"/>
      <c r="B4" s="53">
        <f t="shared" ref="B4:B37" si="1">B3+1</f>
        <v>43620</v>
      </c>
      <c r="C4" s="183"/>
      <c r="D4" s="315">
        <v>0.32291666666666669</v>
      </c>
      <c r="E4" s="316">
        <v>0.5</v>
      </c>
      <c r="F4" s="316">
        <v>0.54166666666666663</v>
      </c>
      <c r="G4" s="317">
        <v>0.66666666666666663</v>
      </c>
      <c r="H4" s="118">
        <f t="shared" ref="H4:H37" si="2">MAX(MOD(($E4+$G4-$D4-$F4),1),C4*HF)</f>
        <v>0.30208333333333315</v>
      </c>
      <c r="I4" s="130">
        <f t="shared" si="0"/>
        <v>0.30208333333333315</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356"/>
      <c r="B5" s="53">
        <f t="shared" si="1"/>
        <v>43621</v>
      </c>
      <c r="C5" s="184"/>
      <c r="D5" s="315">
        <v>0.33333333333333331</v>
      </c>
      <c r="E5" s="316">
        <v>0.52083333333333337</v>
      </c>
      <c r="F5" s="316">
        <v>0.58333333333333337</v>
      </c>
      <c r="G5" s="317">
        <v>0.65625</v>
      </c>
      <c r="H5" s="118">
        <f t="shared" si="2"/>
        <v>0.26041666666666685</v>
      </c>
      <c r="I5" s="130">
        <f t="shared" si="0"/>
        <v>0.26041666666666685</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356"/>
      <c r="B6" s="53">
        <f t="shared" si="1"/>
        <v>43622</v>
      </c>
      <c r="C6" s="183"/>
      <c r="D6" s="315">
        <v>0.33333333333333331</v>
      </c>
      <c r="E6" s="316">
        <v>0.5</v>
      </c>
      <c r="F6" s="316">
        <v>0.54166666666666663</v>
      </c>
      <c r="G6" s="317">
        <v>0.83333333333333337</v>
      </c>
      <c r="H6" s="118">
        <f t="shared" si="2"/>
        <v>0.45833333333333359</v>
      </c>
      <c r="I6" s="130">
        <f t="shared" si="0"/>
        <v>0.45833333333333359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356"/>
      <c r="B7" s="53">
        <f t="shared" si="1"/>
        <v>43623</v>
      </c>
      <c r="C7" s="183"/>
      <c r="D7" s="315"/>
      <c r="E7" s="316"/>
      <c r="F7" s="316"/>
      <c r="G7" s="317"/>
      <c r="H7" s="118">
        <f t="shared" si="2"/>
        <v>0</v>
      </c>
      <c r="I7" s="130">
        <f t="shared" si="0"/>
        <v>0</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356"/>
      <c r="B8" s="53">
        <f t="shared" si="1"/>
        <v>43624</v>
      </c>
      <c r="C8" s="183"/>
      <c r="D8" s="318">
        <v>0.33333333333333331</v>
      </c>
      <c r="E8" s="319">
        <v>0.5</v>
      </c>
      <c r="F8" s="319">
        <v>0.52083333333333337</v>
      </c>
      <c r="G8" s="320">
        <v>0.72916666666666663</v>
      </c>
      <c r="H8" s="122">
        <f t="shared" si="2"/>
        <v>0.37499999999999989</v>
      </c>
      <c r="I8" s="135">
        <f t="shared" si="0"/>
        <v>0.37499999999999989</v>
      </c>
      <c r="J8" s="136">
        <f t="shared" si="3"/>
        <v>0</v>
      </c>
      <c r="K8" s="137">
        <f t="shared" ca="1" si="4"/>
        <v>0</v>
      </c>
      <c r="L8" s="138">
        <f ca="1">(WEEKDAY(B8)=1)*SUM(OFFSET(H8,,,-MIN(ROWS($3:8),7)))</f>
        <v>0</v>
      </c>
      <c r="M8" s="139">
        <f t="shared" ca="1" si="5"/>
        <v>0</v>
      </c>
      <c r="N8" s="140">
        <f t="shared" ca="1" si="6"/>
        <v>0</v>
      </c>
      <c r="O8" s="141">
        <f t="shared" ca="1" si="7"/>
        <v>0</v>
      </c>
      <c r="P8" s="216" t="str">
        <f>IF(H8&lt;&gt;0,"ASTREINTE","")</f>
        <v>ASTREINTE</v>
      </c>
      <c r="Q8" s="10"/>
    </row>
    <row r="9" spans="1:18" ht="16.5" thickTop="1" thickBot="1" x14ac:dyDescent="0.3">
      <c r="A9" s="356"/>
      <c r="B9" s="54">
        <f t="shared" si="1"/>
        <v>43625</v>
      </c>
      <c r="C9" s="185"/>
      <c r="D9" s="321"/>
      <c r="E9" s="322"/>
      <c r="F9" s="322"/>
      <c r="G9" s="323"/>
      <c r="H9" s="186">
        <f t="shared" si="2"/>
        <v>0</v>
      </c>
      <c r="I9" s="187">
        <f t="shared" si="0"/>
        <v>0</v>
      </c>
      <c r="J9" s="188">
        <f t="shared" si="3"/>
        <v>0</v>
      </c>
      <c r="K9" s="189">
        <f t="shared" ca="1" si="4"/>
        <v>0</v>
      </c>
      <c r="L9" s="149">
        <f ca="1">(WEEKDAY(B9)=1)*SUM(OFFSET(H9,,,-MIN(ROWS($3:9),7)))</f>
        <v>1.729166666666667</v>
      </c>
      <c r="M9" s="150">
        <f t="shared" ca="1" si="5"/>
        <v>1.4583333333333333</v>
      </c>
      <c r="N9" s="151">
        <f t="shared" ca="1" si="6"/>
        <v>0.2708333333333337</v>
      </c>
      <c r="O9" s="152">
        <f t="shared" ca="1" si="7"/>
        <v>0</v>
      </c>
      <c r="P9" s="217" t="str">
        <f>IF(H9&lt;&gt;0,"ASTREINTE","")</f>
        <v/>
      </c>
    </row>
    <row r="10" spans="1:18" ht="15.75" thickTop="1" x14ac:dyDescent="0.25">
      <c r="A10" s="356"/>
      <c r="B10" s="52">
        <f t="shared" si="1"/>
        <v>43626</v>
      </c>
      <c r="C10" s="182"/>
      <c r="D10" s="315">
        <v>0.33333333333333331</v>
      </c>
      <c r="E10" s="316">
        <v>0.5</v>
      </c>
      <c r="F10" s="316">
        <v>0.52083333333333337</v>
      </c>
      <c r="G10" s="324">
        <v>0.66666666666666663</v>
      </c>
      <c r="H10" s="118">
        <f t="shared" si="2"/>
        <v>0.31249999999999989</v>
      </c>
      <c r="I10" s="130">
        <f t="shared" si="0"/>
        <v>0.31249999999999989</v>
      </c>
      <c r="J10" s="131">
        <f t="shared" si="3"/>
        <v>0</v>
      </c>
      <c r="K10" s="125">
        <f t="shared" ca="1" si="4"/>
        <v>0.31249999999999994</v>
      </c>
      <c r="L10" s="118">
        <f ca="1">(WEEKDAY(B10)=1)*SUM(OFFSET(H10,,,-MIN(ROWS($3:10),7)))</f>
        <v>0</v>
      </c>
      <c r="M10" s="127">
        <f t="shared" ca="1" si="5"/>
        <v>0</v>
      </c>
      <c r="N10" s="128">
        <f t="shared" ca="1" si="6"/>
        <v>0</v>
      </c>
      <c r="O10" s="133">
        <f t="shared" ca="1" si="7"/>
        <v>0</v>
      </c>
      <c r="P10" s="218"/>
    </row>
    <row r="11" spans="1:18" ht="15" x14ac:dyDescent="0.25">
      <c r="A11" s="356"/>
      <c r="B11" s="53">
        <f t="shared" si="1"/>
        <v>43627</v>
      </c>
      <c r="C11" s="183"/>
      <c r="D11" s="318">
        <v>0.33333333333333331</v>
      </c>
      <c r="E11" s="319">
        <v>0.5</v>
      </c>
      <c r="F11" s="319">
        <v>0.52083333333333337</v>
      </c>
      <c r="G11" s="325">
        <v>0.65972222222222221</v>
      </c>
      <c r="H11" s="118">
        <f t="shared" si="2"/>
        <v>0.30555555555555569</v>
      </c>
      <c r="I11" s="130">
        <f t="shared" si="0"/>
        <v>0.30555555555555569</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356"/>
      <c r="B12" s="53">
        <f t="shared" si="1"/>
        <v>43628</v>
      </c>
      <c r="C12" s="183"/>
      <c r="D12" s="318">
        <v>0.33333333333333331</v>
      </c>
      <c r="E12" s="319">
        <v>0.54166666666666663</v>
      </c>
      <c r="F12" s="319">
        <v>0.5625</v>
      </c>
      <c r="G12" s="325">
        <v>0.61458333333333337</v>
      </c>
      <c r="H12" s="118">
        <f t="shared" si="2"/>
        <v>0.26041666666666674</v>
      </c>
      <c r="I12" s="130">
        <f t="shared" si="0"/>
        <v>0.26041666666666674</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356"/>
      <c r="B13" s="53">
        <f t="shared" si="1"/>
        <v>43629</v>
      </c>
      <c r="C13" s="183"/>
      <c r="D13" s="318">
        <v>0.33333333333333331</v>
      </c>
      <c r="E13" s="319">
        <v>0.52083333333333337</v>
      </c>
      <c r="F13" s="319">
        <v>0.5625</v>
      </c>
      <c r="G13" s="325">
        <v>0.625</v>
      </c>
      <c r="H13" s="118">
        <f t="shared" si="2"/>
        <v>0.25000000000000022</v>
      </c>
      <c r="I13" s="130">
        <f t="shared" si="0"/>
        <v>0.25000000000000022</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356"/>
      <c r="B14" s="53">
        <f t="shared" si="1"/>
        <v>43630</v>
      </c>
      <c r="C14" s="183"/>
      <c r="D14" s="318">
        <v>0.33333333333333331</v>
      </c>
      <c r="E14" s="319">
        <v>0.54166666666666663</v>
      </c>
      <c r="F14" s="319">
        <v>0.5625</v>
      </c>
      <c r="G14" s="325">
        <v>0.78472222222222221</v>
      </c>
      <c r="H14" s="118">
        <f t="shared" si="2"/>
        <v>0.43055555555555558</v>
      </c>
      <c r="I14" s="130">
        <f t="shared" si="0"/>
        <v>0.43055555555555558</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356"/>
      <c r="B15" s="53">
        <f t="shared" si="1"/>
        <v>43631</v>
      </c>
      <c r="C15" s="184"/>
      <c r="D15" s="326"/>
      <c r="E15" s="327"/>
      <c r="F15" s="327"/>
      <c r="G15" s="328"/>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356"/>
      <c r="B16" s="54">
        <f t="shared" si="1"/>
        <v>43632</v>
      </c>
      <c r="C16" s="185"/>
      <c r="D16" s="321"/>
      <c r="E16" s="322"/>
      <c r="F16" s="322"/>
      <c r="G16" s="329"/>
      <c r="H16" s="190">
        <f t="shared" si="2"/>
        <v>0</v>
      </c>
      <c r="I16" s="187">
        <f t="shared" si="0"/>
        <v>0</v>
      </c>
      <c r="J16" s="188">
        <f t="shared" si="3"/>
        <v>0</v>
      </c>
      <c r="K16" s="189">
        <f t="shared" ca="1" si="4"/>
        <v>0</v>
      </c>
      <c r="L16" s="149">
        <f ca="1">(WEEKDAY(B16)=1)*SUM(OFFSET(H16,,,-MIN(ROWS($3:16),7)))</f>
        <v>1.5590277777777781</v>
      </c>
      <c r="M16" s="150">
        <f t="shared" ca="1" si="5"/>
        <v>1.4583333333333333</v>
      </c>
      <c r="N16" s="151">
        <f t="shared" ca="1" si="6"/>
        <v>0.10069444444444486</v>
      </c>
      <c r="O16" s="152">
        <f t="shared" ca="1" si="7"/>
        <v>0</v>
      </c>
      <c r="P16" s="217" t="str">
        <f>IF(H16&lt;&gt;0,"ASTREINTE","")</f>
        <v/>
      </c>
    </row>
    <row r="17" spans="1:16" ht="15.75" thickTop="1" x14ac:dyDescent="0.25">
      <c r="A17" s="66"/>
      <c r="B17" s="52">
        <f t="shared" si="1"/>
        <v>43633</v>
      </c>
      <c r="C17" s="191"/>
      <c r="D17" s="330">
        <v>0.32291666666666669</v>
      </c>
      <c r="E17" s="331">
        <v>0.52083333333333337</v>
      </c>
      <c r="F17" s="331">
        <v>0.5625</v>
      </c>
      <c r="G17" s="332">
        <v>0.72916666666666663</v>
      </c>
      <c r="H17" s="118">
        <f t="shared" si="2"/>
        <v>0.36458333333333326</v>
      </c>
      <c r="I17" s="130">
        <f t="shared" si="0"/>
        <v>0.36458333333333326</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326">
        <v>0.30208333333333331</v>
      </c>
      <c r="E18" s="327">
        <v>0.5</v>
      </c>
      <c r="F18" s="327">
        <v>0.5625</v>
      </c>
      <c r="G18" s="328">
        <v>0.60416666666666663</v>
      </c>
      <c r="H18" s="118">
        <f t="shared" si="2"/>
        <v>0.23958333333333326</v>
      </c>
      <c r="I18" s="130">
        <f t="shared" si="0"/>
        <v>0.23958333333333326</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326">
        <v>0.3125</v>
      </c>
      <c r="E19" s="327">
        <v>0.52083333333333337</v>
      </c>
      <c r="F19" s="327">
        <v>0.5625</v>
      </c>
      <c r="G19" s="328">
        <v>0.78472222222222221</v>
      </c>
      <c r="H19" s="118">
        <f t="shared" si="2"/>
        <v>0.43055555555555558</v>
      </c>
      <c r="I19" s="130">
        <f t="shared" si="0"/>
        <v>0.43055555555555558</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326">
        <v>0.32291666666666669</v>
      </c>
      <c r="E20" s="327">
        <v>0.60416666666666663</v>
      </c>
      <c r="F20" s="327">
        <v>0.60416666666666663</v>
      </c>
      <c r="G20" s="328">
        <v>0.76388888888888884</v>
      </c>
      <c r="H20" s="118">
        <f t="shared" si="2"/>
        <v>0.44097222222222199</v>
      </c>
      <c r="I20" s="130">
        <f t="shared" si="0"/>
        <v>0.44097222222222199</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1.4756944444444442</v>
      </c>
      <c r="M23" s="150">
        <f t="shared" ca="1" si="5"/>
        <v>1.4583333333333333</v>
      </c>
      <c r="N23" s="151">
        <f t="shared" ca="1" si="6"/>
        <v>1.7361111111110938E-2</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4.7638888888888884</v>
      </c>
      <c r="I38" s="169">
        <f t="shared" si="8"/>
        <v>4.7638888888888884</v>
      </c>
      <c r="J38" s="169">
        <f t="shared" si="8"/>
        <v>0</v>
      </c>
      <c r="K38" s="169">
        <f t="shared" ca="1" si="8"/>
        <v>0.31249999999999994</v>
      </c>
      <c r="L38" s="170">
        <f ca="1">SUM(L3:L37)</f>
        <v>4.7638888888888893</v>
      </c>
      <c r="M38" s="170">
        <f t="shared" ca="1" si="8"/>
        <v>4.375</v>
      </c>
      <c r="N38" s="170">
        <f t="shared" ca="1" si="8"/>
        <v>0.38888888888888951</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4.7638888888888884</v>
      </c>
      <c r="I40" s="351">
        <f>SUM(I38:J38)</f>
        <v>4.7638888888888884</v>
      </c>
      <c r="J40" s="352"/>
      <c r="K40" s="28"/>
      <c r="L40" s="12">
        <f ca="1">L38</f>
        <v>4.7638888888888893</v>
      </c>
      <c r="M40" s="351">
        <f ca="1">SUM(M38:O38)</f>
        <v>4.7638888888888893</v>
      </c>
      <c r="N40" s="353"/>
      <c r="O40" s="354"/>
    </row>
    <row r="41" spans="1:16" ht="13.5" thickTop="1" x14ac:dyDescent="0.25"/>
  </sheetData>
  <mergeCells count="3">
    <mergeCell ref="A3:A16"/>
    <mergeCell ref="I40:J40"/>
    <mergeCell ref="M40:O40"/>
  </mergeCells>
  <conditionalFormatting sqref="B31:K37">
    <cfRule type="expression" dxfId="36" priority="5">
      <formula>MONTH($B$34)&lt;&gt;MONTH($B$22)</formula>
    </cfRule>
  </conditionalFormatting>
  <conditionalFormatting sqref="B3:K37">
    <cfRule type="expression" dxfId="35" priority="6">
      <formula>WEEKDAY($B3)=1</formula>
    </cfRule>
  </conditionalFormatting>
  <conditionalFormatting sqref="C3:C11 C13:C15 C20:C29 C17:C18 C31:C37">
    <cfRule type="expression" dxfId="34" priority="4">
      <formula>AND(COUNTIF(Fer,B3)=0,C3&lt;&gt;"")</formula>
    </cfRule>
  </conditionalFormatting>
  <conditionalFormatting sqref="B3:C15 B17:C29 B31:C37">
    <cfRule type="expression" dxfId="33" priority="3">
      <formula>COUNTIF(Fer,$B3)</formula>
    </cfRule>
  </conditionalFormatting>
  <conditionalFormatting sqref="B3:K15 B17:K29 B31:K37">
    <cfRule type="expression" dxfId="32" priority="2">
      <formula>NOT(MOD(ROW(),2))</formula>
    </cfRule>
  </conditionalFormatting>
  <conditionalFormatting sqref="P3:P37">
    <cfRule type="expression" dxfId="31"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R41"/>
  <sheetViews>
    <sheetView zoomScale="98" zoomScaleNormal="98" workbookViewId="0">
      <pane xSplit="1" ySplit="2" topLeftCell="B3" activePane="bottomRight" state="frozen"/>
      <selection pane="topRight" activeCell="B1" sqref="B1"/>
      <selection pane="bottomLeft" activeCell="A3" sqref="A3"/>
      <selection pane="bottomRight" activeCell="T10" sqref="T10"/>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360"/>
      <c r="B1" s="361" t="s">
        <v>31</v>
      </c>
      <c r="C1" s="362" t="s">
        <v>29</v>
      </c>
      <c r="D1" s="363">
        <f ca="1">N38/"1:"</f>
        <v>5.7500000000000142</v>
      </c>
      <c r="E1" s="364"/>
      <c r="F1" s="362" t="s">
        <v>30</v>
      </c>
      <c r="G1" s="365">
        <f ca="1">O38/"1:"</f>
        <v>0</v>
      </c>
      <c r="H1" s="364"/>
      <c r="I1" s="366" t="s">
        <v>32</v>
      </c>
      <c r="J1" s="366"/>
      <c r="K1" s="367">
        <f>J38/"1:"</f>
        <v>0</v>
      </c>
      <c r="L1" s="364"/>
      <c r="M1" s="366" t="s">
        <v>33</v>
      </c>
      <c r="N1" s="368"/>
      <c r="O1" s="369">
        <f ca="1">K38/"1:"</f>
        <v>0</v>
      </c>
    </row>
    <row r="2" spans="1:18" ht="40.5" customHeight="1" thickTop="1" thickBot="1" x14ac:dyDescent="0.3">
      <c r="A2" s="370">
        <v>43617</v>
      </c>
      <c r="B2" s="371" t="s">
        <v>0</v>
      </c>
      <c r="C2" s="372" t="s">
        <v>1</v>
      </c>
      <c r="D2" s="373" t="s">
        <v>34</v>
      </c>
      <c r="E2" s="374" t="s">
        <v>35</v>
      </c>
      <c r="F2" s="374" t="s">
        <v>36</v>
      </c>
      <c r="G2" s="375" t="s">
        <v>37</v>
      </c>
      <c r="H2" s="376" t="s">
        <v>2</v>
      </c>
      <c r="I2" s="377" t="str">
        <f>"Dont
H Jour
("&amp;TEXT(HJ,"hh")&amp;" à "&amp;TEXT(HN,"hh")&amp;")"</f>
        <v>Dont
H Jour
(07 à 20)</v>
      </c>
      <c r="J2" s="378" t="str">
        <f>"Dont
H Nuit
("&amp;TEXT(HN,"hh")&amp;" à "&amp;TEXT(HJ,"hh")&amp;")"</f>
        <v>Dont
H Nuit
(20 à 07)</v>
      </c>
      <c r="K2" s="379" t="s">
        <v>3</v>
      </c>
      <c r="L2" s="380" t="s">
        <v>4</v>
      </c>
      <c r="M2" s="373" t="s">
        <v>5</v>
      </c>
      <c r="N2" s="374" t="s">
        <v>6</v>
      </c>
      <c r="O2" s="381" t="s">
        <v>7</v>
      </c>
      <c r="P2" s="381" t="s">
        <v>52</v>
      </c>
    </row>
    <row r="3" spans="1:18" ht="15.75" thickTop="1" x14ac:dyDescent="0.2">
      <c r="A3" s="382" t="str">
        <f ca="1">MID(CELL("filename",A1),FIND("]",CELL("filename",A1))+1,32)</f>
        <v>HENRI</v>
      </c>
      <c r="B3" s="383">
        <f>IF(OR(
DAY(EOMONTH(A2,-1))-DAY(DATE(YEAR(A2),MONTH(A2),0)+2-WEEKDAY(DATE(YEAR(A2),MONTH(A2),0)))&lt;3,
DAY(EOMONTH(A2,-1))-DAY(DATE(YEAR(A2),MONTH(A2),0)+2-WEEKDAY(DATE(YEAR(A2),MONTH(A2),0)))&gt;7),
DATE(YEAR(A2),MONTH(A2),0)+2-WEEKDAY(DATE(YEAR(A2),MONTH(A2),0)),
DATE(YEAR(A2),MONTH(A2),0)+2-WEEKDAY(DATE(YEAR(A2),MONTH(A2),0))+7)</f>
        <v>43619</v>
      </c>
      <c r="C3" s="384"/>
      <c r="D3" s="333">
        <v>0.33333333333333331</v>
      </c>
      <c r="E3" s="334">
        <v>0.55208333333333337</v>
      </c>
      <c r="F3" s="334">
        <v>0.59375</v>
      </c>
      <c r="G3" s="335">
        <v>0.6875</v>
      </c>
      <c r="H3" s="385">
        <f>MAX(MOD(($E3+$G3-$D3-$F3),1),C3*HF)</f>
        <v>0.31250000000000022</v>
      </c>
      <c r="I3" s="386">
        <f t="shared" ref="I3:I37" si="0">$H3-$J3</f>
        <v>0.31250000000000022</v>
      </c>
      <c r="J3" s="387">
        <f>($D3&lt;&gt;"")*(MAX(0,MIN($E3,HJ)-IF($E3&gt;$D3,$D3,MIN(0,$D3-HJ)))+MAX(0,1-MAX(HN,$D3)-IF($E3&gt;$D3,1-$E3,MIN(0,HN-$E3))))
+($F3&lt;&gt;"")*(MAX(0,MIN($G3,HJ)-IF($G3&gt;$F3,$F3,MIN(0,$F3-HJ)))+MAX(0,1-MAX(HN,$F3)-IF($G3&gt;$F3,1-$G3,MIN(0,HN-$G3))))</f>
        <v>0</v>
      </c>
      <c r="K3" s="388">
        <f ca="1">MAX(COUNTIF(Fer,B3)*($E3&lt;$D3)*($E3-MIN(0,$D3))
+COUNTIF(Fer,B3)*($F3&lt;$E3)*($G3-$F3)
+COUNTIF(Fer,B3)*($F3&gt;$E3)*($G3&lt;$F3)*($G3-MIN($F3,0))
+COUNTIF(Fer,B3)*($E3&gt;$D3)*(MIN($E3,1)-$D3)
+COUNTIF(Fer,B3)*($E3&lt;$D3)*(MAX($E3,1)-$D3)
+COUNTIF(Fer,B3)*($G3&gt;$F3)*($F3&gt;$E3)*(MIN($G3,1)-$F3)
+COUNTIF(Fer,B3)*($G3&lt;$F3)*($F3&gt;$E3)*(MAX($G3,1)-$F3),
(WEEKDAY(B3)=1)*H3,C3*HF)</f>
        <v>0</v>
      </c>
      <c r="L3" s="389">
        <f ca="1">(WEEKDAY(B3)=1)*SUM(OFFSET(H3,,,-MIN(ROWS($3:3),7)))</f>
        <v>0</v>
      </c>
      <c r="M3" s="390">
        <f ca="1">(WEEKDAY(B3)=1)*MIN(HS_1,L3)</f>
        <v>0</v>
      </c>
      <c r="N3" s="391">
        <f ca="1">(WEEKDAY(B3)=1)*MIN(HS_2-HS_1,L3-M3)</f>
        <v>0</v>
      </c>
      <c r="O3" s="392">
        <f ca="1">(WEEKDAY(B3)=1)*L3-M3-N3</f>
        <v>0</v>
      </c>
      <c r="P3" s="214"/>
      <c r="Q3" s="13" t="s">
        <v>8</v>
      </c>
      <c r="R3" s="14">
        <v>0.29166666666666669</v>
      </c>
    </row>
    <row r="4" spans="1:18" ht="15" x14ac:dyDescent="0.2">
      <c r="A4" s="393"/>
      <c r="B4" s="394">
        <f t="shared" ref="B4:B37" si="1">B3+1</f>
        <v>43620</v>
      </c>
      <c r="C4" s="395"/>
      <c r="D4" s="333">
        <v>0.33333333333333331</v>
      </c>
      <c r="E4" s="334">
        <v>0.55208333333333337</v>
      </c>
      <c r="F4" s="334">
        <v>0.59375</v>
      </c>
      <c r="G4" s="335">
        <v>0.625</v>
      </c>
      <c r="H4" s="396">
        <f t="shared" ref="H4:H37" si="2">MAX(MOD(($E4+$G4-$D4-$F4),1),C4*HF)</f>
        <v>0.25000000000000022</v>
      </c>
      <c r="I4" s="397">
        <f t="shared" si="0"/>
        <v>0.25000000000000022</v>
      </c>
      <c r="J4" s="398">
        <f t="shared" ref="J4:J37" si="3">($D4&lt;&gt;"")*(MAX(0,MIN($E4,HJ)-IF($E4&gt;$D4,$D4,MIN(0,$D4-HJ)))+MAX(0,1-MAX(HN,$D4)-IF($E4&gt;$D4,1-$E4,MIN(0,HN-$E4))))
+($F4&lt;&gt;"")*(MAX(0,MIN($G4,HJ)-IF($G4&gt;$F4,$F4,MIN(0,$F4-HJ)))+MAX(0,1-MAX(HN,$F4)-IF($G4&gt;$F4,1-$G4,MIN(0,HN-$G4))))</f>
        <v>0</v>
      </c>
      <c r="K4" s="388">
        <f t="shared" ref="K4:K37" ca="1" si="4">MAX(COUNTIF(Fer,B4)*($E4&lt;$D4)*($E4-MIN(0,$D4))
+COUNTIF(Fer,B4)*($F4&lt;$E4)*($G4-$F4)
+COUNTIF(Fer,B4)*($F4&gt;$E4)*($G4&lt;$F4)*($G4-MIN($F4,0))
+COUNTIF(Fer,B4)*($E4&gt;$D4)*(MIN($E4,1)-$D4)
+COUNTIF(Fer,B4)*($E4&lt;$D4)*(MAX($E4,1)-$D4)
+COUNTIF(Fer,B4)*($G4&gt;$F4)*($F4&gt;$E4)*(MIN($G4,1)-$F4)
+COUNTIF(Fer,B4)*($G4&lt;$F4)*($F4&gt;$E4)*(MAX($G4,1)-$F4),
(WEEKDAY(B4)=1)*H4,C4*HF)</f>
        <v>0</v>
      </c>
      <c r="L4" s="399">
        <f ca="1">(WEEKDAY(B4)=1)*SUM(OFFSET(H4,,,-MIN(ROWS($3:4),7)))</f>
        <v>0</v>
      </c>
      <c r="M4" s="390">
        <f t="shared" ref="M4:M37" ca="1" si="5">(WEEKDAY(B4)=1)*MIN(HS_1,L4)</f>
        <v>0</v>
      </c>
      <c r="N4" s="391">
        <f t="shared" ref="N4:N37" ca="1" si="6">(WEEKDAY(B4)=1)*MIN(HS_2-HS_1,L4-M4)</f>
        <v>0</v>
      </c>
      <c r="O4" s="400">
        <f t="shared" ref="O4:O37" ca="1" si="7">(WEEKDAY(B4)=1)*L4-M4-N4</f>
        <v>0</v>
      </c>
      <c r="P4" s="215"/>
      <c r="Q4" s="15" t="s">
        <v>9</v>
      </c>
      <c r="R4" s="16">
        <v>0.83333333333333337</v>
      </c>
    </row>
    <row r="5" spans="1:18" ht="15" x14ac:dyDescent="0.2">
      <c r="A5" s="393"/>
      <c r="B5" s="394">
        <f t="shared" si="1"/>
        <v>43621</v>
      </c>
      <c r="C5" s="401"/>
      <c r="D5" s="333">
        <v>0.35416666666666669</v>
      </c>
      <c r="E5" s="334">
        <v>0.5</v>
      </c>
      <c r="F5" s="334">
        <v>0.54166666666666663</v>
      </c>
      <c r="G5" s="335">
        <v>0.6875</v>
      </c>
      <c r="H5" s="396">
        <f t="shared" si="2"/>
        <v>0.29166666666666663</v>
      </c>
      <c r="I5" s="397">
        <f t="shared" si="0"/>
        <v>0.29166666666666663</v>
      </c>
      <c r="J5" s="398">
        <f t="shared" si="3"/>
        <v>0</v>
      </c>
      <c r="K5" s="388">
        <f t="shared" ca="1" si="4"/>
        <v>0</v>
      </c>
      <c r="L5" s="399">
        <f ca="1">(WEEKDAY(B5)=1)*SUM(OFFSET(H5,,,-MIN(ROWS($3:5),7)))</f>
        <v>0</v>
      </c>
      <c r="M5" s="390">
        <f t="shared" ca="1" si="5"/>
        <v>0</v>
      </c>
      <c r="N5" s="402">
        <f t="shared" ca="1" si="6"/>
        <v>0</v>
      </c>
      <c r="O5" s="400">
        <f t="shared" ca="1" si="7"/>
        <v>0</v>
      </c>
      <c r="P5" s="215"/>
      <c r="Q5" s="15" t="s">
        <v>10</v>
      </c>
      <c r="R5" s="17">
        <f>RIGHT(M2,2)/24</f>
        <v>1.4583333333333333</v>
      </c>
    </row>
    <row r="6" spans="1:18" ht="15" x14ac:dyDescent="0.2">
      <c r="A6" s="393"/>
      <c r="B6" s="394">
        <f t="shared" si="1"/>
        <v>43622</v>
      </c>
      <c r="C6" s="395"/>
      <c r="D6" s="333">
        <v>0.35416666666666669</v>
      </c>
      <c r="E6" s="334">
        <v>0.5</v>
      </c>
      <c r="F6" s="334">
        <v>0.54166666666666663</v>
      </c>
      <c r="G6" s="335">
        <v>0.6875</v>
      </c>
      <c r="H6" s="396">
        <f t="shared" si="2"/>
        <v>0.29166666666666663</v>
      </c>
      <c r="I6" s="397">
        <f t="shared" si="0"/>
        <v>0.29166666666666663</v>
      </c>
      <c r="J6" s="398">
        <f t="shared" si="3"/>
        <v>0</v>
      </c>
      <c r="K6" s="388">
        <f t="shared" ca="1" si="4"/>
        <v>0</v>
      </c>
      <c r="L6" s="399">
        <f ca="1">(WEEKDAY(B6)=1)*SUM(OFFSET(H6,,,-MIN(ROWS($3:6),7)))</f>
        <v>0</v>
      </c>
      <c r="M6" s="390">
        <f t="shared" ca="1" si="5"/>
        <v>0</v>
      </c>
      <c r="N6" s="391">
        <f t="shared" ca="1" si="6"/>
        <v>0</v>
      </c>
      <c r="O6" s="400">
        <f t="shared" ca="1" si="7"/>
        <v>0</v>
      </c>
      <c r="P6" s="215"/>
      <c r="Q6" s="15" t="s">
        <v>11</v>
      </c>
      <c r="R6" s="17">
        <f>RIGHT(N2,2)/24</f>
        <v>1.7916666666666667</v>
      </c>
    </row>
    <row r="7" spans="1:18" ht="15.75" thickBot="1" x14ac:dyDescent="0.25">
      <c r="A7" s="393"/>
      <c r="B7" s="394">
        <f t="shared" si="1"/>
        <v>43623</v>
      </c>
      <c r="C7" s="395"/>
      <c r="D7" s="333">
        <v>0.35416666666666669</v>
      </c>
      <c r="E7" s="334">
        <v>0.5</v>
      </c>
      <c r="F7" s="334">
        <v>0.54166666666666663</v>
      </c>
      <c r="G7" s="335">
        <v>0.6875</v>
      </c>
      <c r="H7" s="396">
        <f t="shared" si="2"/>
        <v>0.29166666666666663</v>
      </c>
      <c r="I7" s="397">
        <f t="shared" si="0"/>
        <v>0.29166666666666663</v>
      </c>
      <c r="J7" s="398">
        <f t="shared" si="3"/>
        <v>0</v>
      </c>
      <c r="K7" s="388">
        <f t="shared" ca="1" si="4"/>
        <v>0</v>
      </c>
      <c r="L7" s="399">
        <f ca="1">(WEEKDAY(B7)=1)*SUM(OFFSET(H7,,,-MIN(ROWS($3:7),7)))</f>
        <v>0</v>
      </c>
      <c r="M7" s="390">
        <f t="shared" ca="1" si="5"/>
        <v>0</v>
      </c>
      <c r="N7" s="391">
        <f t="shared" ca="1" si="6"/>
        <v>0</v>
      </c>
      <c r="O7" s="400">
        <f t="shared" ca="1" si="7"/>
        <v>0</v>
      </c>
      <c r="P7" s="215"/>
      <c r="Q7" s="18" t="s">
        <v>51</v>
      </c>
      <c r="R7" s="19">
        <v>0.29166666666666669</v>
      </c>
    </row>
    <row r="8" spans="1:18" ht="16.5" thickTop="1" thickBot="1" x14ac:dyDescent="0.25">
      <c r="A8" s="393"/>
      <c r="B8" s="394">
        <f t="shared" si="1"/>
        <v>43624</v>
      </c>
      <c r="C8" s="395"/>
      <c r="D8" s="336"/>
      <c r="E8" s="337"/>
      <c r="F8" s="337"/>
      <c r="G8" s="338"/>
      <c r="H8" s="403">
        <f t="shared" si="2"/>
        <v>0</v>
      </c>
      <c r="I8" s="404">
        <f t="shared" si="0"/>
        <v>0</v>
      </c>
      <c r="J8" s="405">
        <f t="shared" si="3"/>
        <v>0</v>
      </c>
      <c r="K8" s="406">
        <f t="shared" ca="1" si="4"/>
        <v>0</v>
      </c>
      <c r="L8" s="407">
        <f ca="1">(WEEKDAY(B8)=1)*SUM(OFFSET(H8,,,-MIN(ROWS($3:8),7)))</f>
        <v>0</v>
      </c>
      <c r="M8" s="408">
        <f t="shared" ca="1" si="5"/>
        <v>0</v>
      </c>
      <c r="N8" s="409">
        <f t="shared" ca="1" si="6"/>
        <v>0</v>
      </c>
      <c r="O8" s="410">
        <f t="shared" ca="1" si="7"/>
        <v>0</v>
      </c>
      <c r="P8" s="216" t="str">
        <f>IF(H8&lt;&gt;0,"ASTREINTE","")</f>
        <v/>
      </c>
      <c r="Q8" s="10"/>
    </row>
    <row r="9" spans="1:18" ht="16.5" thickTop="1" thickBot="1" x14ac:dyDescent="0.3">
      <c r="A9" s="393"/>
      <c r="B9" s="411">
        <f t="shared" si="1"/>
        <v>43625</v>
      </c>
      <c r="C9" s="412"/>
      <c r="D9" s="339"/>
      <c r="E9" s="340"/>
      <c r="F9" s="340"/>
      <c r="G9" s="341"/>
      <c r="H9" s="413">
        <f t="shared" si="2"/>
        <v>0</v>
      </c>
      <c r="I9" s="414">
        <f t="shared" si="0"/>
        <v>0</v>
      </c>
      <c r="J9" s="415">
        <f t="shared" si="3"/>
        <v>0</v>
      </c>
      <c r="K9" s="416">
        <f t="shared" ca="1" si="4"/>
        <v>0</v>
      </c>
      <c r="L9" s="417">
        <f ca="1">(WEEKDAY(B9)=1)*SUM(OFFSET(H9,,,-MIN(ROWS($3:9),7)))</f>
        <v>1.4375000000000004</v>
      </c>
      <c r="M9" s="418">
        <f t="shared" ca="1" si="5"/>
        <v>1.4375000000000004</v>
      </c>
      <c r="N9" s="419">
        <f t="shared" ca="1" si="6"/>
        <v>0</v>
      </c>
      <c r="O9" s="420">
        <f t="shared" ca="1" si="7"/>
        <v>0</v>
      </c>
      <c r="P9" s="217" t="str">
        <f>IF(H9&lt;&gt;0,"ASTREINTE","")</f>
        <v/>
      </c>
    </row>
    <row r="10" spans="1:18" ht="15.75" thickTop="1" x14ac:dyDescent="0.25">
      <c r="A10" s="393"/>
      <c r="B10" s="383">
        <f t="shared" si="1"/>
        <v>43626</v>
      </c>
      <c r="C10" s="384"/>
      <c r="D10" s="333"/>
      <c r="E10" s="334"/>
      <c r="F10" s="334"/>
      <c r="G10" s="342"/>
      <c r="H10" s="396">
        <f t="shared" si="2"/>
        <v>0</v>
      </c>
      <c r="I10" s="397">
        <f t="shared" si="0"/>
        <v>0</v>
      </c>
      <c r="J10" s="398">
        <f t="shared" si="3"/>
        <v>0</v>
      </c>
      <c r="K10" s="388">
        <f t="shared" ca="1" si="4"/>
        <v>0</v>
      </c>
      <c r="L10" s="396">
        <f ca="1">(WEEKDAY(B10)=1)*SUM(OFFSET(H10,,,-MIN(ROWS($3:10),7)))</f>
        <v>0</v>
      </c>
      <c r="M10" s="390">
        <f t="shared" ca="1" si="5"/>
        <v>0</v>
      </c>
      <c r="N10" s="391">
        <f t="shared" ca="1" si="6"/>
        <v>0</v>
      </c>
      <c r="O10" s="400">
        <f t="shared" ca="1" si="7"/>
        <v>0</v>
      </c>
      <c r="P10" s="218"/>
    </row>
    <row r="11" spans="1:18" ht="15" x14ac:dyDescent="0.25">
      <c r="A11" s="393"/>
      <c r="B11" s="394">
        <f t="shared" si="1"/>
        <v>43627</v>
      </c>
      <c r="C11" s="395"/>
      <c r="D11" s="336">
        <v>0.33333333333333331</v>
      </c>
      <c r="E11" s="337">
        <v>0.52083333333333337</v>
      </c>
      <c r="F11" s="337">
        <v>0.5625</v>
      </c>
      <c r="G11" s="343">
        <v>0.70833333333333337</v>
      </c>
      <c r="H11" s="396">
        <f t="shared" si="2"/>
        <v>0.33333333333333348</v>
      </c>
      <c r="I11" s="397">
        <f t="shared" si="0"/>
        <v>0.33333333333333348</v>
      </c>
      <c r="J11" s="398">
        <f t="shared" si="3"/>
        <v>0</v>
      </c>
      <c r="K11" s="388">
        <f t="shared" ca="1" si="4"/>
        <v>0</v>
      </c>
      <c r="L11" s="399">
        <f ca="1">(WEEKDAY(B11)=1)*SUM(OFFSET(H11,,,-MIN(ROWS($3:11),7)))</f>
        <v>0</v>
      </c>
      <c r="M11" s="390">
        <f t="shared" ca="1" si="5"/>
        <v>0</v>
      </c>
      <c r="N11" s="391">
        <f t="shared" ca="1" si="6"/>
        <v>0</v>
      </c>
      <c r="O11" s="400">
        <f t="shared" ca="1" si="7"/>
        <v>0</v>
      </c>
      <c r="P11" s="218"/>
    </row>
    <row r="12" spans="1:18" ht="15" x14ac:dyDescent="0.25">
      <c r="A12" s="393"/>
      <c r="B12" s="394">
        <f t="shared" si="1"/>
        <v>43628</v>
      </c>
      <c r="C12" s="395"/>
      <c r="D12" s="336">
        <v>0.33333333333333331</v>
      </c>
      <c r="E12" s="337">
        <v>0.52083333333333337</v>
      </c>
      <c r="F12" s="337">
        <v>0.5625</v>
      </c>
      <c r="G12" s="343">
        <v>0.70833333333333337</v>
      </c>
      <c r="H12" s="396">
        <f t="shared" si="2"/>
        <v>0.33333333333333348</v>
      </c>
      <c r="I12" s="397">
        <f t="shared" si="0"/>
        <v>0.33333333333333348</v>
      </c>
      <c r="J12" s="398">
        <f t="shared" si="3"/>
        <v>0</v>
      </c>
      <c r="K12" s="388">
        <f t="shared" ca="1" si="4"/>
        <v>0</v>
      </c>
      <c r="L12" s="399">
        <f ca="1">(WEEKDAY(B12)=1)*SUM(OFFSET(H12,,,-MIN(ROWS($3:12),7)))</f>
        <v>0</v>
      </c>
      <c r="M12" s="390">
        <f t="shared" ca="1" si="5"/>
        <v>0</v>
      </c>
      <c r="N12" s="391">
        <f t="shared" ca="1" si="6"/>
        <v>0</v>
      </c>
      <c r="O12" s="400">
        <f t="shared" ca="1" si="7"/>
        <v>0</v>
      </c>
      <c r="P12" s="218"/>
    </row>
    <row r="13" spans="1:18" ht="15" x14ac:dyDescent="0.25">
      <c r="A13" s="393"/>
      <c r="B13" s="394">
        <f t="shared" si="1"/>
        <v>43629</v>
      </c>
      <c r="C13" s="395"/>
      <c r="D13" s="336">
        <v>0.33333333333333331</v>
      </c>
      <c r="E13" s="337">
        <v>0.51041666666666663</v>
      </c>
      <c r="F13" s="337">
        <v>0.55208333333333337</v>
      </c>
      <c r="G13" s="343">
        <v>0.71875</v>
      </c>
      <c r="H13" s="396">
        <f t="shared" si="2"/>
        <v>0.34374999999999989</v>
      </c>
      <c r="I13" s="397">
        <f t="shared" si="0"/>
        <v>0.34374999999999989</v>
      </c>
      <c r="J13" s="398">
        <f t="shared" si="3"/>
        <v>0</v>
      </c>
      <c r="K13" s="388">
        <f t="shared" ca="1" si="4"/>
        <v>0</v>
      </c>
      <c r="L13" s="399">
        <f ca="1">(WEEKDAY(B13)=1)*SUM(OFFSET(H13,,,-MIN(ROWS($3:13),7)))</f>
        <v>0</v>
      </c>
      <c r="M13" s="390">
        <f t="shared" ca="1" si="5"/>
        <v>0</v>
      </c>
      <c r="N13" s="391">
        <f t="shared" ca="1" si="6"/>
        <v>0</v>
      </c>
      <c r="O13" s="400">
        <f t="shared" ca="1" si="7"/>
        <v>0</v>
      </c>
      <c r="P13" s="218"/>
    </row>
    <row r="14" spans="1:18" ht="15" x14ac:dyDescent="0.25">
      <c r="A14" s="393"/>
      <c r="B14" s="394">
        <f t="shared" si="1"/>
        <v>43630</v>
      </c>
      <c r="C14" s="395"/>
      <c r="D14" s="336">
        <v>0.33333333333333331</v>
      </c>
      <c r="E14" s="337">
        <v>0.51041666666666663</v>
      </c>
      <c r="F14" s="337">
        <v>0.55208333333333337</v>
      </c>
      <c r="G14" s="343">
        <v>0.70833333333333337</v>
      </c>
      <c r="H14" s="396">
        <f t="shared" si="2"/>
        <v>0.33333333333333337</v>
      </c>
      <c r="I14" s="397">
        <f t="shared" si="0"/>
        <v>0.33333333333333337</v>
      </c>
      <c r="J14" s="398">
        <f t="shared" si="3"/>
        <v>0</v>
      </c>
      <c r="K14" s="388">
        <f t="shared" ca="1" si="4"/>
        <v>0</v>
      </c>
      <c r="L14" s="399">
        <f ca="1">(WEEKDAY(B14)=1)*SUM(OFFSET(H14,,,-MIN(ROWS($3:14),7)))</f>
        <v>0</v>
      </c>
      <c r="M14" s="390">
        <f t="shared" ca="1" si="5"/>
        <v>0</v>
      </c>
      <c r="N14" s="391">
        <f t="shared" ca="1" si="6"/>
        <v>0</v>
      </c>
      <c r="O14" s="400">
        <f t="shared" ca="1" si="7"/>
        <v>0</v>
      </c>
      <c r="P14" s="218"/>
    </row>
    <row r="15" spans="1:18" ht="15.75" thickBot="1" x14ac:dyDescent="0.3">
      <c r="A15" s="393"/>
      <c r="B15" s="394">
        <f t="shared" si="1"/>
        <v>43631</v>
      </c>
      <c r="C15" s="401"/>
      <c r="D15" s="344">
        <v>0.29166666666666669</v>
      </c>
      <c r="E15" s="345">
        <v>0.58333333333333337</v>
      </c>
      <c r="F15" s="345">
        <v>0.625</v>
      </c>
      <c r="G15" s="346">
        <v>0.6875</v>
      </c>
      <c r="H15" s="403">
        <f t="shared" si="2"/>
        <v>0.35416666666666674</v>
      </c>
      <c r="I15" s="404">
        <f t="shared" si="0"/>
        <v>0.35416666666666674</v>
      </c>
      <c r="J15" s="405">
        <f t="shared" si="3"/>
        <v>0</v>
      </c>
      <c r="K15" s="406">
        <f t="shared" ca="1" si="4"/>
        <v>0</v>
      </c>
      <c r="L15" s="407">
        <f ca="1">(WEEKDAY(B15)=1)*SUM(OFFSET(H15,,,-MIN(ROWS($3:15),7)))</f>
        <v>0</v>
      </c>
      <c r="M15" s="408">
        <f t="shared" ca="1" si="5"/>
        <v>0</v>
      </c>
      <c r="N15" s="409">
        <f t="shared" ca="1" si="6"/>
        <v>0</v>
      </c>
      <c r="O15" s="410">
        <f t="shared" ca="1" si="7"/>
        <v>0</v>
      </c>
      <c r="P15" s="217" t="str">
        <f>IF(H15&lt;&gt;0,"ASTREINTE","")</f>
        <v>ASTREINTE</v>
      </c>
    </row>
    <row r="16" spans="1:18" ht="16.5" thickTop="1" thickBot="1" x14ac:dyDescent="0.3">
      <c r="A16" s="393"/>
      <c r="B16" s="411">
        <f t="shared" si="1"/>
        <v>43632</v>
      </c>
      <c r="C16" s="412"/>
      <c r="D16" s="339"/>
      <c r="E16" s="340"/>
      <c r="F16" s="340"/>
      <c r="G16" s="347"/>
      <c r="H16" s="421">
        <f t="shared" si="2"/>
        <v>0</v>
      </c>
      <c r="I16" s="414">
        <f t="shared" si="0"/>
        <v>0</v>
      </c>
      <c r="J16" s="415">
        <f t="shared" si="3"/>
        <v>0</v>
      </c>
      <c r="K16" s="416">
        <f t="shared" ca="1" si="4"/>
        <v>0</v>
      </c>
      <c r="L16" s="417">
        <f ca="1">(WEEKDAY(B16)=1)*SUM(OFFSET(H16,,,-MIN(ROWS($3:16),7)))</f>
        <v>1.6979166666666672</v>
      </c>
      <c r="M16" s="418">
        <f t="shared" ca="1" si="5"/>
        <v>1.4583333333333333</v>
      </c>
      <c r="N16" s="419">
        <f t="shared" ca="1" si="6"/>
        <v>0.23958333333333393</v>
      </c>
      <c r="O16" s="420">
        <f t="shared" ca="1" si="7"/>
        <v>0</v>
      </c>
      <c r="P16" s="217" t="str">
        <f>IF(H16&lt;&gt;0,"ASTREINTE","")</f>
        <v/>
      </c>
    </row>
    <row r="17" spans="1:16" ht="15.75" thickTop="1" x14ac:dyDescent="0.25">
      <c r="A17" s="422"/>
      <c r="B17" s="383">
        <f t="shared" si="1"/>
        <v>43633</v>
      </c>
      <c r="C17" s="423"/>
      <c r="D17" s="348">
        <v>0.33333333333333331</v>
      </c>
      <c r="E17" s="349">
        <v>0.5</v>
      </c>
      <c r="F17" s="349">
        <v>0.54166666666666663</v>
      </c>
      <c r="G17" s="350">
        <v>0.71875</v>
      </c>
      <c r="H17" s="396">
        <f t="shared" si="2"/>
        <v>0.34375000000000011</v>
      </c>
      <c r="I17" s="397">
        <f t="shared" si="0"/>
        <v>0.34375000000000011</v>
      </c>
      <c r="J17" s="398">
        <f t="shared" si="3"/>
        <v>0</v>
      </c>
      <c r="K17" s="388">
        <f t="shared" ca="1" si="4"/>
        <v>0</v>
      </c>
      <c r="L17" s="396">
        <f ca="1">(WEEKDAY(B17)=1)*SUM(OFFSET(H17,,,-MIN(ROWS($3:17),7)))</f>
        <v>0</v>
      </c>
      <c r="M17" s="390">
        <f t="shared" ca="1" si="5"/>
        <v>0</v>
      </c>
      <c r="N17" s="391">
        <f t="shared" ca="1" si="6"/>
        <v>0</v>
      </c>
      <c r="O17" s="400">
        <f t="shared" ca="1" si="7"/>
        <v>0</v>
      </c>
      <c r="P17" s="218"/>
    </row>
    <row r="18" spans="1:16" ht="15" x14ac:dyDescent="0.25">
      <c r="A18" s="422"/>
      <c r="B18" s="394">
        <f t="shared" si="1"/>
        <v>43634</v>
      </c>
      <c r="C18" s="401"/>
      <c r="D18" s="344">
        <v>0.33333333333333331</v>
      </c>
      <c r="E18" s="345">
        <v>0.51041666666666663</v>
      </c>
      <c r="F18" s="345">
        <v>0.55208333333333337</v>
      </c>
      <c r="G18" s="346">
        <v>0.72916666666666663</v>
      </c>
      <c r="H18" s="396">
        <f t="shared" si="2"/>
        <v>0.35416666666666663</v>
      </c>
      <c r="I18" s="397">
        <f t="shared" si="0"/>
        <v>0.35416666666666663</v>
      </c>
      <c r="J18" s="398">
        <f t="shared" si="3"/>
        <v>0</v>
      </c>
      <c r="K18" s="388">
        <f t="shared" ca="1" si="4"/>
        <v>0</v>
      </c>
      <c r="L18" s="399">
        <f ca="1">(WEEKDAY(B18)=1)*SUM(OFFSET(H18,,,-MIN(ROWS($3:18),7)))</f>
        <v>0</v>
      </c>
      <c r="M18" s="390">
        <f t="shared" ca="1" si="5"/>
        <v>0</v>
      </c>
      <c r="N18" s="391">
        <f t="shared" ca="1" si="6"/>
        <v>0</v>
      </c>
      <c r="O18" s="400">
        <f t="shared" ca="1" si="7"/>
        <v>0</v>
      </c>
      <c r="P18" s="218"/>
    </row>
    <row r="19" spans="1:16" ht="15" x14ac:dyDescent="0.25">
      <c r="A19" s="422"/>
      <c r="B19" s="394">
        <f t="shared" si="1"/>
        <v>43635</v>
      </c>
      <c r="C19" s="401"/>
      <c r="D19" s="344">
        <v>0.33333333333333331</v>
      </c>
      <c r="E19" s="345">
        <v>0.48958333333333331</v>
      </c>
      <c r="F19" s="345">
        <v>0.54166666666666663</v>
      </c>
      <c r="G19" s="346">
        <v>0.6875</v>
      </c>
      <c r="H19" s="396">
        <f t="shared" si="2"/>
        <v>0.30208333333333337</v>
      </c>
      <c r="I19" s="397">
        <f t="shared" si="0"/>
        <v>0.30208333333333337</v>
      </c>
      <c r="J19" s="398">
        <f t="shared" si="3"/>
        <v>0</v>
      </c>
      <c r="K19" s="388">
        <f t="shared" ca="1" si="4"/>
        <v>0</v>
      </c>
      <c r="L19" s="399">
        <f ca="1">(WEEKDAY(B19)=1)*SUM(OFFSET(H19,,,-MIN(ROWS($3:19),7)))</f>
        <v>0</v>
      </c>
      <c r="M19" s="390">
        <f t="shared" ca="1" si="5"/>
        <v>0</v>
      </c>
      <c r="N19" s="391">
        <f t="shared" ca="1" si="6"/>
        <v>0</v>
      </c>
      <c r="O19" s="400">
        <f t="shared" ca="1" si="7"/>
        <v>0</v>
      </c>
      <c r="P19" s="218"/>
    </row>
    <row r="20" spans="1:16" ht="15" x14ac:dyDescent="0.25">
      <c r="A20" s="422"/>
      <c r="B20" s="394">
        <f t="shared" si="1"/>
        <v>43636</v>
      </c>
      <c r="C20" s="401"/>
      <c r="D20" s="344">
        <v>0.33333333333333331</v>
      </c>
      <c r="E20" s="345">
        <v>0.5</v>
      </c>
      <c r="F20" s="345">
        <v>0.54166666666666663</v>
      </c>
      <c r="G20" s="346">
        <v>0.66666666666666663</v>
      </c>
      <c r="H20" s="396">
        <f t="shared" si="2"/>
        <v>0.29166666666666663</v>
      </c>
      <c r="I20" s="397">
        <f t="shared" si="0"/>
        <v>0.29166666666666663</v>
      </c>
      <c r="J20" s="398">
        <f t="shared" si="3"/>
        <v>0</v>
      </c>
      <c r="K20" s="388">
        <f t="shared" ca="1" si="4"/>
        <v>0</v>
      </c>
      <c r="L20" s="399">
        <f ca="1">(WEEKDAY(B20)=1)*SUM(OFFSET(H20,,,-MIN(ROWS($3:20),7)))</f>
        <v>0</v>
      </c>
      <c r="M20" s="390">
        <f t="shared" ca="1" si="5"/>
        <v>0</v>
      </c>
      <c r="N20" s="391">
        <f t="shared" ca="1" si="6"/>
        <v>0</v>
      </c>
      <c r="O20" s="400">
        <f t="shared" ca="1" si="7"/>
        <v>0</v>
      </c>
      <c r="P20" s="218"/>
    </row>
    <row r="21" spans="1:16" ht="15" x14ac:dyDescent="0.25">
      <c r="A21" s="422"/>
      <c r="B21" s="394">
        <f t="shared" si="1"/>
        <v>43637</v>
      </c>
      <c r="C21" s="401"/>
      <c r="D21" s="344"/>
      <c r="E21" s="345"/>
      <c r="F21" s="345"/>
      <c r="G21" s="346"/>
      <c r="H21" s="396">
        <f t="shared" si="2"/>
        <v>0</v>
      </c>
      <c r="I21" s="397">
        <f t="shared" si="0"/>
        <v>0</v>
      </c>
      <c r="J21" s="398">
        <f t="shared" si="3"/>
        <v>0</v>
      </c>
      <c r="K21" s="388">
        <f t="shared" ca="1" si="4"/>
        <v>0</v>
      </c>
      <c r="L21" s="399">
        <f ca="1">(WEEKDAY(B21)=1)*SUM(OFFSET(H21,,,-MIN(ROWS($3:21),7)))</f>
        <v>0</v>
      </c>
      <c r="M21" s="390">
        <f t="shared" ca="1" si="5"/>
        <v>0</v>
      </c>
      <c r="N21" s="391">
        <f t="shared" ca="1" si="6"/>
        <v>0</v>
      </c>
      <c r="O21" s="400">
        <f t="shared" ca="1" si="7"/>
        <v>0</v>
      </c>
      <c r="P21" s="218"/>
    </row>
    <row r="22" spans="1:16" ht="15.75" thickBot="1" x14ac:dyDescent="0.3">
      <c r="A22" s="422"/>
      <c r="B22" s="394">
        <f t="shared" si="1"/>
        <v>43638</v>
      </c>
      <c r="C22" s="401"/>
      <c r="D22" s="344"/>
      <c r="E22" s="345"/>
      <c r="F22" s="345"/>
      <c r="G22" s="346"/>
      <c r="H22" s="403">
        <f t="shared" si="2"/>
        <v>0</v>
      </c>
      <c r="I22" s="404">
        <f t="shared" si="0"/>
        <v>0</v>
      </c>
      <c r="J22" s="405">
        <f t="shared" si="3"/>
        <v>0</v>
      </c>
      <c r="K22" s="406">
        <f t="shared" ca="1" si="4"/>
        <v>0</v>
      </c>
      <c r="L22" s="407">
        <f ca="1">(WEEKDAY(B22)=1)*SUM(OFFSET(H22,,,-MIN(ROWS($3:22),7)))</f>
        <v>0</v>
      </c>
      <c r="M22" s="408">
        <f t="shared" ca="1" si="5"/>
        <v>0</v>
      </c>
      <c r="N22" s="409">
        <f t="shared" ca="1" si="6"/>
        <v>0</v>
      </c>
      <c r="O22" s="410">
        <f t="shared" ca="1" si="7"/>
        <v>0</v>
      </c>
      <c r="P22" s="217" t="str">
        <f>IF(H22&lt;&gt;0,"ASTREINTE","")</f>
        <v/>
      </c>
    </row>
    <row r="23" spans="1:16" ht="16.5" thickTop="1" thickBot="1" x14ac:dyDescent="0.3">
      <c r="A23" s="422"/>
      <c r="B23" s="411">
        <f t="shared" si="1"/>
        <v>43639</v>
      </c>
      <c r="C23" s="412"/>
      <c r="D23" s="339"/>
      <c r="E23" s="340"/>
      <c r="F23" s="340"/>
      <c r="G23" s="347"/>
      <c r="H23" s="421">
        <f t="shared" si="2"/>
        <v>0</v>
      </c>
      <c r="I23" s="414">
        <f t="shared" si="0"/>
        <v>0</v>
      </c>
      <c r="J23" s="415">
        <f t="shared" si="3"/>
        <v>0</v>
      </c>
      <c r="K23" s="424">
        <f t="shared" ca="1" si="4"/>
        <v>0</v>
      </c>
      <c r="L23" s="417">
        <f ca="1">(WEEKDAY(B23)=1)*SUM(OFFSET(H23,,,-MIN(ROWS($3:23),7)))</f>
        <v>1.2916666666666665</v>
      </c>
      <c r="M23" s="418">
        <f t="shared" ca="1" si="5"/>
        <v>1.2916666666666665</v>
      </c>
      <c r="N23" s="419">
        <f t="shared" ca="1" si="6"/>
        <v>0</v>
      </c>
      <c r="O23" s="420">
        <f t="shared" ca="1" si="7"/>
        <v>0</v>
      </c>
      <c r="P23" s="217" t="str">
        <f>IF(H23&lt;&gt;0,"ASTREINTE","")</f>
        <v/>
      </c>
    </row>
    <row r="24" spans="1:16" ht="15.75" thickTop="1" x14ac:dyDescent="0.25">
      <c r="A24" s="422"/>
      <c r="B24" s="383">
        <f t="shared" si="1"/>
        <v>43640</v>
      </c>
      <c r="C24" s="423"/>
      <c r="D24" s="348"/>
      <c r="E24" s="349"/>
      <c r="F24" s="349"/>
      <c r="G24" s="350"/>
      <c r="H24" s="396">
        <f t="shared" si="2"/>
        <v>0</v>
      </c>
      <c r="I24" s="397">
        <f t="shared" si="0"/>
        <v>0</v>
      </c>
      <c r="J24" s="398">
        <f t="shared" si="3"/>
        <v>0</v>
      </c>
      <c r="K24" s="388">
        <f t="shared" ca="1" si="4"/>
        <v>0</v>
      </c>
      <c r="L24" s="396">
        <f ca="1">(WEEKDAY(B24)=1)*SUM(OFFSET(H24,,,-MIN(ROWS($3:24),7)))</f>
        <v>0</v>
      </c>
      <c r="M24" s="390">
        <f t="shared" ca="1" si="5"/>
        <v>0</v>
      </c>
      <c r="N24" s="391">
        <f t="shared" ca="1" si="6"/>
        <v>0</v>
      </c>
      <c r="O24" s="400">
        <f t="shared" ca="1" si="7"/>
        <v>0</v>
      </c>
      <c r="P24" s="218"/>
    </row>
    <row r="25" spans="1:16" ht="15" x14ac:dyDescent="0.25">
      <c r="A25" s="422"/>
      <c r="B25" s="394">
        <f t="shared" si="1"/>
        <v>43641</v>
      </c>
      <c r="C25" s="401"/>
      <c r="D25" s="344"/>
      <c r="E25" s="345"/>
      <c r="F25" s="345"/>
      <c r="G25" s="346"/>
      <c r="H25" s="396">
        <f t="shared" si="2"/>
        <v>0</v>
      </c>
      <c r="I25" s="397">
        <f t="shared" si="0"/>
        <v>0</v>
      </c>
      <c r="J25" s="398">
        <f t="shared" si="3"/>
        <v>0</v>
      </c>
      <c r="K25" s="388">
        <f t="shared" ca="1" si="4"/>
        <v>0</v>
      </c>
      <c r="L25" s="399">
        <f ca="1">(WEEKDAY(B25)=1)*SUM(OFFSET(H25,,,-MIN(ROWS($3:25),7)))</f>
        <v>0</v>
      </c>
      <c r="M25" s="390">
        <f t="shared" ca="1" si="5"/>
        <v>0</v>
      </c>
      <c r="N25" s="391">
        <f t="shared" ca="1" si="6"/>
        <v>0</v>
      </c>
      <c r="O25" s="400">
        <f t="shared" ca="1" si="7"/>
        <v>0</v>
      </c>
      <c r="P25" s="218"/>
    </row>
    <row r="26" spans="1:16" ht="15" x14ac:dyDescent="0.25">
      <c r="A26" s="422"/>
      <c r="B26" s="394">
        <f t="shared" si="1"/>
        <v>43642</v>
      </c>
      <c r="C26" s="401"/>
      <c r="D26" s="344"/>
      <c r="E26" s="345"/>
      <c r="F26" s="345"/>
      <c r="G26" s="346"/>
      <c r="H26" s="396">
        <f t="shared" si="2"/>
        <v>0</v>
      </c>
      <c r="I26" s="397">
        <f t="shared" si="0"/>
        <v>0</v>
      </c>
      <c r="J26" s="398">
        <f t="shared" si="3"/>
        <v>0</v>
      </c>
      <c r="K26" s="388">
        <f t="shared" ca="1" si="4"/>
        <v>0</v>
      </c>
      <c r="L26" s="399">
        <f ca="1">(WEEKDAY(B26)=1)*SUM(OFFSET(H26,,,-MIN(ROWS($3:26),7)))</f>
        <v>0</v>
      </c>
      <c r="M26" s="390">
        <f t="shared" ca="1" si="5"/>
        <v>0</v>
      </c>
      <c r="N26" s="391">
        <f t="shared" ca="1" si="6"/>
        <v>0</v>
      </c>
      <c r="O26" s="400">
        <f t="shared" ca="1" si="7"/>
        <v>0</v>
      </c>
      <c r="P26" s="218"/>
    </row>
    <row r="27" spans="1:16" ht="15" x14ac:dyDescent="0.25">
      <c r="A27" s="422"/>
      <c r="B27" s="394">
        <f t="shared" si="1"/>
        <v>43643</v>
      </c>
      <c r="C27" s="401"/>
      <c r="D27" s="344"/>
      <c r="E27" s="345"/>
      <c r="F27" s="345"/>
      <c r="G27" s="346"/>
      <c r="H27" s="396">
        <f t="shared" si="2"/>
        <v>0</v>
      </c>
      <c r="I27" s="397">
        <f t="shared" si="0"/>
        <v>0</v>
      </c>
      <c r="J27" s="398">
        <f t="shared" si="3"/>
        <v>0</v>
      </c>
      <c r="K27" s="388">
        <f t="shared" ca="1" si="4"/>
        <v>0</v>
      </c>
      <c r="L27" s="399">
        <f ca="1">(WEEKDAY(B27)=1)*SUM(OFFSET(H27,,,-MIN(ROWS($3:27),7)))</f>
        <v>0</v>
      </c>
      <c r="M27" s="390">
        <f t="shared" ca="1" si="5"/>
        <v>0</v>
      </c>
      <c r="N27" s="391">
        <f t="shared" ca="1" si="6"/>
        <v>0</v>
      </c>
      <c r="O27" s="400">
        <f t="shared" ca="1" si="7"/>
        <v>0</v>
      </c>
      <c r="P27" s="218"/>
    </row>
    <row r="28" spans="1:16" ht="15" x14ac:dyDescent="0.25">
      <c r="A28" s="422"/>
      <c r="B28" s="394">
        <f t="shared" si="1"/>
        <v>43644</v>
      </c>
      <c r="C28" s="401"/>
      <c r="D28" s="344"/>
      <c r="E28" s="345"/>
      <c r="F28" s="345"/>
      <c r="G28" s="346"/>
      <c r="H28" s="396">
        <f t="shared" si="2"/>
        <v>0</v>
      </c>
      <c r="I28" s="397">
        <f t="shared" si="0"/>
        <v>0</v>
      </c>
      <c r="J28" s="398">
        <f t="shared" si="3"/>
        <v>0</v>
      </c>
      <c r="K28" s="388">
        <f t="shared" ca="1" si="4"/>
        <v>0</v>
      </c>
      <c r="L28" s="399">
        <f ca="1">(WEEKDAY(B28)=1)*SUM(OFFSET(H28,,,-MIN(ROWS($3:28),7)))</f>
        <v>0</v>
      </c>
      <c r="M28" s="390">
        <f t="shared" ca="1" si="5"/>
        <v>0</v>
      </c>
      <c r="N28" s="391">
        <f t="shared" ca="1" si="6"/>
        <v>0</v>
      </c>
      <c r="O28" s="400">
        <f t="shared" ca="1" si="7"/>
        <v>0</v>
      </c>
      <c r="P28" s="218"/>
    </row>
    <row r="29" spans="1:16" ht="15.75" thickBot="1" x14ac:dyDescent="0.3">
      <c r="A29" s="422"/>
      <c r="B29" s="394">
        <f t="shared" si="1"/>
        <v>43645</v>
      </c>
      <c r="C29" s="401"/>
      <c r="D29" s="344"/>
      <c r="E29" s="345"/>
      <c r="F29" s="345"/>
      <c r="G29" s="346"/>
      <c r="H29" s="403">
        <f t="shared" si="2"/>
        <v>0</v>
      </c>
      <c r="I29" s="404">
        <f t="shared" si="0"/>
        <v>0</v>
      </c>
      <c r="J29" s="405">
        <f t="shared" si="3"/>
        <v>0</v>
      </c>
      <c r="K29" s="406">
        <f t="shared" ca="1" si="4"/>
        <v>0</v>
      </c>
      <c r="L29" s="407">
        <f ca="1">(WEEKDAY(B29)=1)*SUM(OFFSET(H29,,,-MIN(ROWS($3:29),7)))</f>
        <v>0</v>
      </c>
      <c r="M29" s="408">
        <f t="shared" ca="1" si="5"/>
        <v>0</v>
      </c>
      <c r="N29" s="409">
        <f t="shared" ca="1" si="6"/>
        <v>0</v>
      </c>
      <c r="O29" s="410">
        <f t="shared" ca="1" si="7"/>
        <v>0</v>
      </c>
      <c r="P29" s="217" t="str">
        <f>IF(H29&lt;&gt;0,"ASTREINTE","")</f>
        <v/>
      </c>
    </row>
    <row r="30" spans="1:16" ht="16.5" thickTop="1" thickBot="1" x14ac:dyDescent="0.3">
      <c r="A30" s="422"/>
      <c r="B30" s="411">
        <f t="shared" si="1"/>
        <v>43646</v>
      </c>
      <c r="C30" s="412"/>
      <c r="D30" s="339"/>
      <c r="E30" s="340"/>
      <c r="F30" s="340"/>
      <c r="G30" s="347"/>
      <c r="H30" s="421">
        <f t="shared" si="2"/>
        <v>0</v>
      </c>
      <c r="I30" s="414">
        <f t="shared" si="0"/>
        <v>0</v>
      </c>
      <c r="J30" s="415">
        <f t="shared" si="3"/>
        <v>0</v>
      </c>
      <c r="K30" s="424">
        <f t="shared" ca="1" si="4"/>
        <v>0</v>
      </c>
      <c r="L30" s="417">
        <f ca="1">(WEEKDAY(B30)=1)*SUM(OFFSET(H30,,,-MIN(ROWS($3:30),7)))</f>
        <v>0</v>
      </c>
      <c r="M30" s="418">
        <f t="shared" ca="1" si="5"/>
        <v>0</v>
      </c>
      <c r="N30" s="419">
        <f t="shared" ca="1" si="6"/>
        <v>0</v>
      </c>
      <c r="O30" s="420">
        <f t="shared" ca="1" si="7"/>
        <v>0</v>
      </c>
      <c r="P30" s="217" t="str">
        <f>IF(H30&lt;&gt;0,"ASTREINTE","")</f>
        <v/>
      </c>
    </row>
    <row r="31" spans="1:16" ht="15.75" thickTop="1" x14ac:dyDescent="0.25">
      <c r="A31" s="422"/>
      <c r="B31" s="383">
        <f t="shared" si="1"/>
        <v>43647</v>
      </c>
      <c r="C31" s="423"/>
      <c r="D31" s="348"/>
      <c r="E31" s="349"/>
      <c r="F31" s="349"/>
      <c r="G31" s="350"/>
      <c r="H31" s="396">
        <f t="shared" si="2"/>
        <v>0</v>
      </c>
      <c r="I31" s="397">
        <f t="shared" si="0"/>
        <v>0</v>
      </c>
      <c r="J31" s="398">
        <f t="shared" si="3"/>
        <v>0</v>
      </c>
      <c r="K31" s="388">
        <f t="shared" ca="1" si="4"/>
        <v>0</v>
      </c>
      <c r="L31" s="396">
        <f ca="1">(WEEKDAY(B31)=1)*SUM(OFFSET(H31,,,-MIN(ROWS($3:31),7)))</f>
        <v>0</v>
      </c>
      <c r="M31" s="390">
        <f t="shared" ca="1" si="5"/>
        <v>0</v>
      </c>
      <c r="N31" s="391">
        <f t="shared" ca="1" si="6"/>
        <v>0</v>
      </c>
      <c r="O31" s="400">
        <f t="shared" ca="1" si="7"/>
        <v>0</v>
      </c>
      <c r="P31" s="217"/>
    </row>
    <row r="32" spans="1:16" ht="15" x14ac:dyDescent="0.25">
      <c r="A32" s="422"/>
      <c r="B32" s="394">
        <f t="shared" si="1"/>
        <v>43648</v>
      </c>
      <c r="C32" s="401"/>
      <c r="D32" s="344"/>
      <c r="E32" s="345"/>
      <c r="F32" s="345"/>
      <c r="G32" s="346"/>
      <c r="H32" s="396">
        <f t="shared" si="2"/>
        <v>0</v>
      </c>
      <c r="I32" s="397">
        <f t="shared" si="0"/>
        <v>0</v>
      </c>
      <c r="J32" s="398">
        <f t="shared" si="3"/>
        <v>0</v>
      </c>
      <c r="K32" s="388">
        <f t="shared" ca="1" si="4"/>
        <v>0</v>
      </c>
      <c r="L32" s="399">
        <f ca="1">(WEEKDAY(B32)=1)*SUM(OFFSET(H32,,,-MIN(ROWS($3:32),7)))</f>
        <v>0</v>
      </c>
      <c r="M32" s="390">
        <f t="shared" ca="1" si="5"/>
        <v>0</v>
      </c>
      <c r="N32" s="391">
        <f t="shared" ca="1" si="6"/>
        <v>0</v>
      </c>
      <c r="O32" s="400">
        <f t="shared" ca="1" si="7"/>
        <v>0</v>
      </c>
      <c r="P32" s="218"/>
    </row>
    <row r="33" spans="1:16" ht="15" x14ac:dyDescent="0.25">
      <c r="A33" s="422"/>
      <c r="B33" s="394">
        <f t="shared" si="1"/>
        <v>43649</v>
      </c>
      <c r="C33" s="401"/>
      <c r="D33" s="344"/>
      <c r="E33" s="345"/>
      <c r="F33" s="345"/>
      <c r="G33" s="346"/>
      <c r="H33" s="396">
        <f t="shared" si="2"/>
        <v>0</v>
      </c>
      <c r="I33" s="397">
        <f t="shared" si="0"/>
        <v>0</v>
      </c>
      <c r="J33" s="398">
        <f t="shared" si="3"/>
        <v>0</v>
      </c>
      <c r="K33" s="388">
        <f t="shared" ca="1" si="4"/>
        <v>0</v>
      </c>
      <c r="L33" s="399">
        <f ca="1">(WEEKDAY(B33)=1)*SUM(OFFSET(H33,,,-MIN(ROWS($3:33),7)))</f>
        <v>0</v>
      </c>
      <c r="M33" s="390">
        <f t="shared" ca="1" si="5"/>
        <v>0</v>
      </c>
      <c r="N33" s="391">
        <f t="shared" ca="1" si="6"/>
        <v>0</v>
      </c>
      <c r="O33" s="400">
        <f t="shared" ca="1" si="7"/>
        <v>0</v>
      </c>
      <c r="P33" s="218"/>
    </row>
    <row r="34" spans="1:16" ht="15" x14ac:dyDescent="0.25">
      <c r="A34" s="422"/>
      <c r="B34" s="394">
        <f t="shared" si="1"/>
        <v>43650</v>
      </c>
      <c r="C34" s="401"/>
      <c r="D34" s="344"/>
      <c r="E34" s="345"/>
      <c r="F34" s="345"/>
      <c r="G34" s="346"/>
      <c r="H34" s="396">
        <f t="shared" si="2"/>
        <v>0</v>
      </c>
      <c r="I34" s="397">
        <f t="shared" si="0"/>
        <v>0</v>
      </c>
      <c r="J34" s="398">
        <f t="shared" si="3"/>
        <v>0</v>
      </c>
      <c r="K34" s="388">
        <f t="shared" ca="1" si="4"/>
        <v>0</v>
      </c>
      <c r="L34" s="399">
        <f ca="1">(WEEKDAY(B34)=1)*SUM(OFFSET(H34,,,-MIN(ROWS($3:34),7)))</f>
        <v>0</v>
      </c>
      <c r="M34" s="390">
        <f t="shared" ca="1" si="5"/>
        <v>0</v>
      </c>
      <c r="N34" s="391">
        <f t="shared" ca="1" si="6"/>
        <v>0</v>
      </c>
      <c r="O34" s="400">
        <f t="shared" ca="1" si="7"/>
        <v>0</v>
      </c>
      <c r="P34" s="218"/>
    </row>
    <row r="35" spans="1:16" ht="15" x14ac:dyDescent="0.25">
      <c r="A35" s="422"/>
      <c r="B35" s="394">
        <f t="shared" si="1"/>
        <v>43651</v>
      </c>
      <c r="C35" s="401"/>
      <c r="D35" s="344"/>
      <c r="E35" s="345"/>
      <c r="F35" s="345"/>
      <c r="G35" s="346"/>
      <c r="H35" s="396">
        <f t="shared" si="2"/>
        <v>0</v>
      </c>
      <c r="I35" s="397">
        <f t="shared" si="0"/>
        <v>0</v>
      </c>
      <c r="J35" s="398">
        <f t="shared" si="3"/>
        <v>0</v>
      </c>
      <c r="K35" s="388">
        <f t="shared" ca="1" si="4"/>
        <v>0</v>
      </c>
      <c r="L35" s="399">
        <f ca="1">(WEEKDAY(B35)=1)*SUM(OFFSET(H35,,,-MIN(ROWS($3:35),7)))</f>
        <v>0</v>
      </c>
      <c r="M35" s="390">
        <f t="shared" ca="1" si="5"/>
        <v>0</v>
      </c>
      <c r="N35" s="391">
        <f t="shared" ca="1" si="6"/>
        <v>0</v>
      </c>
      <c r="O35" s="400">
        <f t="shared" ca="1" si="7"/>
        <v>0</v>
      </c>
      <c r="P35" s="218"/>
    </row>
    <row r="36" spans="1:16" ht="15.75" thickBot="1" x14ac:dyDescent="0.3">
      <c r="A36" s="422"/>
      <c r="B36" s="394">
        <f t="shared" si="1"/>
        <v>43652</v>
      </c>
      <c r="C36" s="401"/>
      <c r="D36" s="344"/>
      <c r="E36" s="345"/>
      <c r="F36" s="345"/>
      <c r="G36" s="346"/>
      <c r="H36" s="403">
        <f t="shared" si="2"/>
        <v>0</v>
      </c>
      <c r="I36" s="404">
        <f t="shared" si="0"/>
        <v>0</v>
      </c>
      <c r="J36" s="405">
        <f t="shared" si="3"/>
        <v>0</v>
      </c>
      <c r="K36" s="406">
        <f t="shared" ca="1" si="4"/>
        <v>0</v>
      </c>
      <c r="L36" s="407">
        <f ca="1">(WEEKDAY(B36)=1)*SUM(OFFSET(H36,,,-MIN(ROWS($3:36),7)))</f>
        <v>0</v>
      </c>
      <c r="M36" s="408">
        <f t="shared" ca="1" si="5"/>
        <v>0</v>
      </c>
      <c r="N36" s="409">
        <f t="shared" ca="1" si="6"/>
        <v>0</v>
      </c>
      <c r="O36" s="425">
        <f t="shared" ca="1" si="7"/>
        <v>0</v>
      </c>
      <c r="P36" s="217" t="str">
        <f>IF(H36&lt;&gt;0,"ASTREINTE","")</f>
        <v/>
      </c>
    </row>
    <row r="37" spans="1:16" ht="16.5" thickTop="1" thickBot="1" x14ac:dyDescent="0.3">
      <c r="A37" s="422"/>
      <c r="B37" s="426">
        <f t="shared" si="1"/>
        <v>43653</v>
      </c>
      <c r="C37" s="401"/>
      <c r="D37" s="344"/>
      <c r="E37" s="345"/>
      <c r="F37" s="345"/>
      <c r="G37" s="346"/>
      <c r="H37" s="421">
        <f t="shared" si="2"/>
        <v>0</v>
      </c>
      <c r="I37" s="414">
        <f t="shared" si="0"/>
        <v>0</v>
      </c>
      <c r="J37" s="415">
        <f t="shared" si="3"/>
        <v>0</v>
      </c>
      <c r="K37" s="424">
        <f t="shared" ca="1" si="4"/>
        <v>0</v>
      </c>
      <c r="L37" s="417">
        <f ca="1">(WEEKDAY(B37)=1)*SUM(OFFSET(H37,,,-MIN(ROWS($3:37),7)))</f>
        <v>0</v>
      </c>
      <c r="M37" s="418">
        <f t="shared" ca="1" si="5"/>
        <v>0</v>
      </c>
      <c r="N37" s="419">
        <f t="shared" ca="1" si="6"/>
        <v>0</v>
      </c>
      <c r="O37" s="420">
        <f t="shared" ca="1" si="7"/>
        <v>0</v>
      </c>
      <c r="P37" s="217" t="str">
        <f>IF(H37&lt;&gt;0,"ASTREINTE","")</f>
        <v/>
      </c>
    </row>
    <row r="38" spans="1:16" ht="16.5" thickTop="1" thickBot="1" x14ac:dyDescent="0.3">
      <c r="A38" s="422"/>
      <c r="B38" s="427" t="s">
        <v>12</v>
      </c>
      <c r="C38" s="428"/>
      <c r="D38" s="428"/>
      <c r="E38" s="428"/>
      <c r="F38" s="428"/>
      <c r="G38" s="428"/>
      <c r="H38" s="429">
        <f t="shared" ref="H38:O38" si="8">SUM(H3:H37)</f>
        <v>4.4270833333333348</v>
      </c>
      <c r="I38" s="429">
        <f t="shared" si="8"/>
        <v>4.4270833333333348</v>
      </c>
      <c r="J38" s="429">
        <f t="shared" si="8"/>
        <v>0</v>
      </c>
      <c r="K38" s="429">
        <f t="shared" ca="1" si="8"/>
        <v>0</v>
      </c>
      <c r="L38" s="430">
        <f ca="1">SUM(L3:L37)</f>
        <v>4.4270833333333339</v>
      </c>
      <c r="M38" s="430">
        <f t="shared" ca="1" si="8"/>
        <v>4.1875</v>
      </c>
      <c r="N38" s="430">
        <f t="shared" ca="1" si="8"/>
        <v>0.23958333333333393</v>
      </c>
      <c r="O38" s="43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4.4270833333333348</v>
      </c>
      <c r="I40" s="351">
        <f>SUM(I38:J38)</f>
        <v>4.4270833333333348</v>
      </c>
      <c r="J40" s="352"/>
      <c r="K40" s="28"/>
      <c r="L40" s="12">
        <f ca="1">L38</f>
        <v>4.4270833333333339</v>
      </c>
      <c r="M40" s="351">
        <f ca="1">SUM(M38:O38)</f>
        <v>4.4270833333333339</v>
      </c>
      <c r="N40" s="353"/>
      <c r="O40" s="354"/>
    </row>
    <row r="41" spans="1:16" ht="13.5" thickTop="1" x14ac:dyDescent="0.25"/>
  </sheetData>
  <mergeCells count="3">
    <mergeCell ref="A3:A16"/>
    <mergeCell ref="I40:J40"/>
    <mergeCell ref="M40:O40"/>
  </mergeCells>
  <conditionalFormatting sqref="B31:K37">
    <cfRule type="expression" dxfId="5" priority="5">
      <formula>MONTH($B$34)&lt;&gt;MONTH($B$22)</formula>
    </cfRule>
  </conditionalFormatting>
  <conditionalFormatting sqref="B3:K37">
    <cfRule type="expression" dxfId="4" priority="6">
      <formula>WEEKDAY($B3)=1</formula>
    </cfRule>
  </conditionalFormatting>
  <conditionalFormatting sqref="C3:C11 C13:C15 C20:C29 C17:C18 C31:C37">
    <cfRule type="expression" dxfId="3" priority="4">
      <formula>AND(COUNTIF(Fer,B3)=0,C3&lt;&gt;"")</formula>
    </cfRule>
  </conditionalFormatting>
  <conditionalFormatting sqref="B3:C15 B17:C29 B31:C37">
    <cfRule type="expression" dxfId="2" priority="3">
      <formula>COUNTIF(Fer,$B3)</formula>
    </cfRule>
  </conditionalFormatting>
  <conditionalFormatting sqref="B3:K15 B17:K29 B31:K37">
    <cfRule type="expression" dxfId="1" priority="2">
      <formula>NOT(MOD(ROW(),2))</formula>
    </cfRule>
  </conditionalFormatting>
  <conditionalFormatting sqref="P3:P37">
    <cfRule type="expression" dxfId="0"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R41"/>
  <sheetViews>
    <sheetView zoomScale="98" zoomScaleNormal="98" workbookViewId="0">
      <pane xSplit="1" ySplit="2" topLeftCell="B3" activePane="bottomRight" state="frozen"/>
      <selection pane="topRight" activeCell="B1" sqref="B1"/>
      <selection pane="bottomLeft" activeCell="A3" sqref="A3"/>
      <selection pane="bottomRight" activeCell="C37" sqref="C37"/>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2.1666666666666803</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355" t="str">
        <f ca="1">MID(CELL("filename",A1),FIND("]",CELL("filename",A1))+1,32)</f>
        <v>GUILLAUME</v>
      </c>
      <c r="B3" s="52">
        <f>IF(OR(
DAY(EOMONTH(A2,-1))-DAY(DATE(YEAR(A2),MONTH(A2),0)+2-WEEKDAY(DATE(YEAR(A2),MONTH(A2),0)))&lt;3,
DAY(EOMONTH(A2,-1))-DAY(DATE(YEAR(A2),MONTH(A2),0)+2-WEEKDAY(DATE(YEAR(A2),MONTH(A2),0)))&gt;7),
DATE(YEAR(A2),MONTH(A2),0)+2-WEEKDAY(DATE(YEAR(A2),MONTH(A2),0)),
DATE(YEAR(A2),MONTH(A2),0)+2-WEEKDAY(DATE(YEAR(A2),MONTH(A2),0))+7)</f>
        <v>43619</v>
      </c>
      <c r="C3" s="182"/>
      <c r="D3" s="333">
        <v>0.33333333333333331</v>
      </c>
      <c r="E3" s="334">
        <v>0.5</v>
      </c>
      <c r="F3" s="334">
        <v>0.54166666666666663</v>
      </c>
      <c r="G3" s="335">
        <v>0.70833333333333337</v>
      </c>
      <c r="H3" s="117">
        <f>MAX(MOD(($E3+$G3-$D3-$F3),1),C3*HF)</f>
        <v>0.33333333333333359</v>
      </c>
      <c r="I3" s="123">
        <f t="shared" ref="I3:I37" si="0">$H3-$J3</f>
        <v>0.33333333333333359</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356"/>
      <c r="B4" s="53">
        <f t="shared" ref="B4:B37" si="1">B3+1</f>
        <v>43620</v>
      </c>
      <c r="C4" s="183"/>
      <c r="D4" s="333">
        <v>0.33333333333333331</v>
      </c>
      <c r="E4" s="334">
        <v>0.52083333333333337</v>
      </c>
      <c r="F4" s="334">
        <v>0.5625</v>
      </c>
      <c r="G4" s="335">
        <v>0.68402777777777779</v>
      </c>
      <c r="H4" s="118">
        <f t="shared" ref="H4:H37" si="2">MAX(MOD(($E4+$G4-$D4-$F4),1),C4*HF)</f>
        <v>0.3090277777777779</v>
      </c>
      <c r="I4" s="130">
        <f t="shared" si="0"/>
        <v>0.3090277777777779</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356"/>
      <c r="B5" s="53">
        <f t="shared" si="1"/>
        <v>43621</v>
      </c>
      <c r="C5" s="184"/>
      <c r="D5" s="333">
        <v>0.33333333333333331</v>
      </c>
      <c r="E5" s="334">
        <v>0.5</v>
      </c>
      <c r="F5" s="334">
        <v>0.54166666666666663</v>
      </c>
      <c r="G5" s="335">
        <v>0.60069444444444442</v>
      </c>
      <c r="H5" s="118">
        <f t="shared" si="2"/>
        <v>0.22569444444444453</v>
      </c>
      <c r="I5" s="130">
        <f t="shared" si="0"/>
        <v>0.22569444444444453</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356"/>
      <c r="B6" s="53">
        <f t="shared" si="1"/>
        <v>43622</v>
      </c>
      <c r="C6" s="183"/>
      <c r="D6" s="333">
        <v>0.33333333333333331</v>
      </c>
      <c r="E6" s="334">
        <v>0.5</v>
      </c>
      <c r="F6" s="334">
        <v>0.54166666666666663</v>
      </c>
      <c r="G6" s="335">
        <v>0.64583333333333337</v>
      </c>
      <c r="H6" s="118">
        <f t="shared" si="2"/>
        <v>0.27083333333333359</v>
      </c>
      <c r="I6" s="130">
        <f t="shared" si="0"/>
        <v>0.27083333333333359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356"/>
      <c r="B7" s="53">
        <f t="shared" si="1"/>
        <v>43623</v>
      </c>
      <c r="C7" s="183"/>
      <c r="D7" s="333">
        <v>0.375</v>
      </c>
      <c r="E7" s="334">
        <v>0.5</v>
      </c>
      <c r="F7" s="334">
        <v>0.54166666666666663</v>
      </c>
      <c r="G7" s="335">
        <v>0.63541666666666663</v>
      </c>
      <c r="H7" s="118">
        <f t="shared" si="2"/>
        <v>0.21874999999999989</v>
      </c>
      <c r="I7" s="130">
        <f t="shared" si="0"/>
        <v>0.21874999999999989</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356"/>
      <c r="B8" s="53">
        <f t="shared" si="1"/>
        <v>43624</v>
      </c>
      <c r="C8" s="183"/>
      <c r="D8" s="336"/>
      <c r="E8" s="337"/>
      <c r="F8" s="337"/>
      <c r="G8" s="338"/>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356"/>
      <c r="B9" s="54">
        <f t="shared" si="1"/>
        <v>43625</v>
      </c>
      <c r="C9" s="185"/>
      <c r="D9" s="339"/>
      <c r="E9" s="340"/>
      <c r="F9" s="340"/>
      <c r="G9" s="341"/>
      <c r="H9" s="186">
        <f t="shared" si="2"/>
        <v>0</v>
      </c>
      <c r="I9" s="187">
        <f t="shared" si="0"/>
        <v>0</v>
      </c>
      <c r="J9" s="188">
        <f t="shared" si="3"/>
        <v>0</v>
      </c>
      <c r="K9" s="189">
        <f t="shared" ca="1" si="4"/>
        <v>0</v>
      </c>
      <c r="L9" s="149">
        <f ca="1">(WEEKDAY(B9)=1)*SUM(OFFSET(H9,,,-MIN(ROWS($3:9),7)))</f>
        <v>1.3576388888888897</v>
      </c>
      <c r="M9" s="150">
        <f t="shared" ca="1" si="5"/>
        <v>1.3576388888888897</v>
      </c>
      <c r="N9" s="151">
        <f t="shared" ca="1" si="6"/>
        <v>0</v>
      </c>
      <c r="O9" s="152">
        <f t="shared" ca="1" si="7"/>
        <v>0</v>
      </c>
      <c r="P9" s="217" t="str">
        <f>IF(H9&lt;&gt;0,"ASTREINTE","")</f>
        <v/>
      </c>
    </row>
    <row r="10" spans="1:18" ht="15.75" thickTop="1" x14ac:dyDescent="0.25">
      <c r="A10" s="356"/>
      <c r="B10" s="52">
        <f t="shared" si="1"/>
        <v>43626</v>
      </c>
      <c r="C10" s="182"/>
      <c r="D10" s="333"/>
      <c r="E10" s="334"/>
      <c r="F10" s="334"/>
      <c r="G10" s="342"/>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356"/>
      <c r="B11" s="53">
        <f t="shared" si="1"/>
        <v>43627</v>
      </c>
      <c r="C11" s="183"/>
      <c r="D11" s="336">
        <v>0.33333333333333331</v>
      </c>
      <c r="E11" s="337">
        <v>0.54166666666666663</v>
      </c>
      <c r="F11" s="337">
        <v>0.5625</v>
      </c>
      <c r="G11" s="343">
        <v>0.80208333333333337</v>
      </c>
      <c r="H11" s="118">
        <f t="shared" si="2"/>
        <v>0.44791666666666674</v>
      </c>
      <c r="I11" s="130">
        <f t="shared" si="0"/>
        <v>0.44791666666666674</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356"/>
      <c r="B12" s="53">
        <f t="shared" si="1"/>
        <v>43628</v>
      </c>
      <c r="C12" s="183"/>
      <c r="D12" s="336">
        <v>0.33333333333333331</v>
      </c>
      <c r="E12" s="337">
        <v>0.54166666666666663</v>
      </c>
      <c r="F12" s="337">
        <v>0.58333333333333337</v>
      </c>
      <c r="G12" s="343">
        <v>0.80208333333333337</v>
      </c>
      <c r="H12" s="118">
        <f t="shared" si="2"/>
        <v>0.42708333333333337</v>
      </c>
      <c r="I12" s="130">
        <f t="shared" si="0"/>
        <v>0.42708333333333337</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356"/>
      <c r="B13" s="53">
        <f t="shared" si="1"/>
        <v>43629</v>
      </c>
      <c r="C13" s="183"/>
      <c r="D13" s="336">
        <v>0.33333333333333331</v>
      </c>
      <c r="E13" s="337">
        <v>0.52083333333333337</v>
      </c>
      <c r="F13" s="337">
        <v>0.54166666666666663</v>
      </c>
      <c r="G13" s="343">
        <v>0.72916666666666663</v>
      </c>
      <c r="H13" s="118">
        <f t="shared" si="2"/>
        <v>0.37500000000000011</v>
      </c>
      <c r="I13" s="130">
        <f t="shared" si="0"/>
        <v>0.37500000000000011</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356"/>
      <c r="B14" s="53">
        <f t="shared" si="1"/>
        <v>43630</v>
      </c>
      <c r="C14" s="183"/>
      <c r="D14" s="336">
        <v>0.33333333333333331</v>
      </c>
      <c r="E14" s="337">
        <v>0.5</v>
      </c>
      <c r="F14" s="337">
        <v>0.54166666666666663</v>
      </c>
      <c r="G14" s="343">
        <v>0.67361111111111116</v>
      </c>
      <c r="H14" s="118">
        <f t="shared" si="2"/>
        <v>0.29861111111111127</v>
      </c>
      <c r="I14" s="130">
        <f t="shared" si="0"/>
        <v>0.29861111111111127</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356"/>
      <c r="B15" s="53">
        <f t="shared" si="1"/>
        <v>43631</v>
      </c>
      <c r="C15" s="184"/>
      <c r="D15" s="344"/>
      <c r="E15" s="345"/>
      <c r="F15" s="345"/>
      <c r="G15" s="346"/>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356"/>
      <c r="B16" s="54">
        <f t="shared" si="1"/>
        <v>43632</v>
      </c>
      <c r="C16" s="185"/>
      <c r="D16" s="339"/>
      <c r="E16" s="340"/>
      <c r="F16" s="340"/>
      <c r="G16" s="347"/>
      <c r="H16" s="190">
        <f t="shared" si="2"/>
        <v>0</v>
      </c>
      <c r="I16" s="187">
        <f t="shared" si="0"/>
        <v>0</v>
      </c>
      <c r="J16" s="188">
        <f t="shared" si="3"/>
        <v>0</v>
      </c>
      <c r="K16" s="189">
        <f t="shared" ca="1" si="4"/>
        <v>0</v>
      </c>
      <c r="L16" s="149">
        <f ca="1">(WEEKDAY(B16)=1)*SUM(OFFSET(H16,,,-MIN(ROWS($3:16),7)))</f>
        <v>1.5486111111111116</v>
      </c>
      <c r="M16" s="150">
        <f t="shared" ca="1" si="5"/>
        <v>1.4583333333333333</v>
      </c>
      <c r="N16" s="151">
        <f t="shared" ca="1" si="6"/>
        <v>9.0277777777778345E-2</v>
      </c>
      <c r="O16" s="152">
        <f t="shared" ca="1" si="7"/>
        <v>0</v>
      </c>
      <c r="P16" s="217" t="str">
        <f>IF(H16&lt;&gt;0,"ASTREINTE","")</f>
        <v/>
      </c>
    </row>
    <row r="17" spans="1:16" ht="15.75" thickTop="1" x14ac:dyDescent="0.25">
      <c r="A17" s="66"/>
      <c r="B17" s="52">
        <f t="shared" si="1"/>
        <v>43633</v>
      </c>
      <c r="C17" s="191"/>
      <c r="D17" s="348">
        <v>0.33333333333333331</v>
      </c>
      <c r="E17" s="349">
        <v>0.5625</v>
      </c>
      <c r="F17" s="349">
        <v>0.58333333333333337</v>
      </c>
      <c r="G17" s="350">
        <v>0.75</v>
      </c>
      <c r="H17" s="118">
        <f t="shared" si="2"/>
        <v>0.39583333333333337</v>
      </c>
      <c r="I17" s="130">
        <f t="shared" si="0"/>
        <v>0.39583333333333337</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344">
        <v>0.33333333333333331</v>
      </c>
      <c r="E18" s="345">
        <v>0.5</v>
      </c>
      <c r="F18" s="345">
        <v>0.53125</v>
      </c>
      <c r="G18" s="346">
        <v>0.66666666666666663</v>
      </c>
      <c r="H18" s="118">
        <f t="shared" si="2"/>
        <v>0.30208333333333326</v>
      </c>
      <c r="I18" s="130">
        <f t="shared" si="0"/>
        <v>0.30208333333333326</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344">
        <v>0.33333333333333331</v>
      </c>
      <c r="E19" s="345">
        <v>0.5</v>
      </c>
      <c r="F19" s="345">
        <v>0.54166666666666663</v>
      </c>
      <c r="G19" s="346">
        <v>0.66666666666666663</v>
      </c>
      <c r="H19" s="118">
        <f t="shared" si="2"/>
        <v>0.29166666666666663</v>
      </c>
      <c r="I19" s="130">
        <f t="shared" si="0"/>
        <v>0.29166666666666663</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344">
        <v>0.33333333333333331</v>
      </c>
      <c r="E20" s="345">
        <v>0.52777777777777779</v>
      </c>
      <c r="F20" s="345">
        <v>0.54861111111111105</v>
      </c>
      <c r="G20" s="346">
        <v>0.64583333333333337</v>
      </c>
      <c r="H20" s="118">
        <f t="shared" si="2"/>
        <v>0.29166666666666685</v>
      </c>
      <c r="I20" s="130">
        <f t="shared" si="0"/>
        <v>0.29166666666666685</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1.28125</v>
      </c>
      <c r="M23" s="150">
        <f t="shared" ca="1" si="5"/>
        <v>1.28125</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4.1875000000000009</v>
      </c>
      <c r="I38" s="169">
        <f t="shared" si="8"/>
        <v>4.1875000000000009</v>
      </c>
      <c r="J38" s="169">
        <f t="shared" si="8"/>
        <v>0</v>
      </c>
      <c r="K38" s="169">
        <f t="shared" ca="1" si="8"/>
        <v>0</v>
      </c>
      <c r="L38" s="170">
        <f ca="1">SUM(L3:L37)</f>
        <v>4.1875000000000018</v>
      </c>
      <c r="M38" s="170">
        <f t="shared" ca="1" si="8"/>
        <v>4.0972222222222232</v>
      </c>
      <c r="N38" s="170">
        <f t="shared" ca="1" si="8"/>
        <v>9.0277777777778345E-2</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4.1875000000000009</v>
      </c>
      <c r="I40" s="351">
        <f>SUM(I38:J38)</f>
        <v>4.1875000000000009</v>
      </c>
      <c r="J40" s="352"/>
      <c r="K40" s="28"/>
      <c r="L40" s="12">
        <f ca="1">L38</f>
        <v>4.1875000000000018</v>
      </c>
      <c r="M40" s="351">
        <f ca="1">SUM(M38:O38)</f>
        <v>4.1875000000000018</v>
      </c>
      <c r="N40" s="353"/>
      <c r="O40" s="354"/>
    </row>
    <row r="41" spans="1:16" ht="13.5" thickTop="1" x14ac:dyDescent="0.25"/>
  </sheetData>
  <mergeCells count="3">
    <mergeCell ref="A3:A16"/>
    <mergeCell ref="I40:J40"/>
    <mergeCell ref="M40:O40"/>
  </mergeCells>
  <conditionalFormatting sqref="B31:K37">
    <cfRule type="expression" dxfId="24" priority="5">
      <formula>MONTH($B$34)&lt;&gt;MONTH($B$22)</formula>
    </cfRule>
  </conditionalFormatting>
  <conditionalFormatting sqref="B3:K37">
    <cfRule type="expression" dxfId="23" priority="6">
      <formula>WEEKDAY($B3)=1</formula>
    </cfRule>
  </conditionalFormatting>
  <conditionalFormatting sqref="C3:C11 C13:C15 C20:C29 C17:C18 C31:C37">
    <cfRule type="expression" dxfId="22" priority="4">
      <formula>AND(COUNTIF(Fer,B3)=0,C3&lt;&gt;"")</formula>
    </cfRule>
  </conditionalFormatting>
  <conditionalFormatting sqref="B3:C15 B17:C29 B31:C37">
    <cfRule type="expression" dxfId="21" priority="3">
      <formula>COUNTIF(Fer,$B3)</formula>
    </cfRule>
  </conditionalFormatting>
  <conditionalFormatting sqref="B3:K15 B17:K29 B31:K37">
    <cfRule type="expression" dxfId="20" priority="2">
      <formula>NOT(MOD(ROW(),2))</formula>
    </cfRule>
  </conditionalFormatting>
  <conditionalFormatting sqref="P3:P37">
    <cfRule type="expression" dxfId="19"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M21"/>
  <sheetViews>
    <sheetView tabSelected="1" workbookViewId="0">
      <selection activeCell="Q21" sqref="Q21"/>
    </sheetView>
  </sheetViews>
  <sheetFormatPr baseColWidth="10" defaultRowHeight="15" x14ac:dyDescent="0.25"/>
  <cols>
    <col min="1" max="1" width="21.42578125" customWidth="1"/>
    <col min="3" max="6" width="11.5703125" customWidth="1"/>
    <col min="7" max="7" width="13" style="435" customWidth="1"/>
    <col min="8" max="8" width="10.42578125" customWidth="1"/>
    <col min="10" max="10" width="15.85546875" customWidth="1"/>
    <col min="11" max="11" width="14.7109375" customWidth="1"/>
    <col min="12" max="12" width="15.28515625" customWidth="1"/>
    <col min="13" max="13" width="27.5703125" customWidth="1"/>
  </cols>
  <sheetData>
    <row r="1" spans="1:13" ht="28.5" x14ac:dyDescent="0.25">
      <c r="A1" s="201"/>
      <c r="B1" s="357" t="s">
        <v>39</v>
      </c>
      <c r="C1" s="357"/>
      <c r="D1" s="357"/>
      <c r="E1" s="357"/>
      <c r="F1" s="357"/>
      <c r="G1" s="357"/>
      <c r="H1" s="357"/>
      <c r="I1" s="357"/>
      <c r="J1" s="357"/>
      <c r="K1" s="357"/>
      <c r="L1" s="357"/>
    </row>
    <row r="2" spans="1:13" x14ac:dyDescent="0.25">
      <c r="A2" s="358" t="s">
        <v>40</v>
      </c>
      <c r="B2" s="358" t="s">
        <v>41</v>
      </c>
      <c r="C2" s="358" t="s">
        <v>42</v>
      </c>
      <c r="D2" s="358" t="s">
        <v>43</v>
      </c>
      <c r="E2" s="358" t="s">
        <v>44</v>
      </c>
      <c r="F2" s="358" t="s">
        <v>38</v>
      </c>
      <c r="G2" s="432" t="s">
        <v>45</v>
      </c>
      <c r="H2" s="358" t="s">
        <v>46</v>
      </c>
      <c r="I2" s="358" t="s">
        <v>47</v>
      </c>
      <c r="J2" s="358" t="s">
        <v>48</v>
      </c>
      <c r="K2" s="358" t="s">
        <v>49</v>
      </c>
      <c r="L2" s="358" t="s">
        <v>50</v>
      </c>
      <c r="M2" s="358" t="s">
        <v>53</v>
      </c>
    </row>
    <row r="3" spans="1:13" x14ac:dyDescent="0.25">
      <c r="A3" s="359"/>
      <c r="B3" s="359"/>
      <c r="C3" s="359"/>
      <c r="D3" s="359"/>
      <c r="E3" s="359"/>
      <c r="F3" s="359"/>
      <c r="G3" s="433"/>
      <c r="H3" s="359"/>
      <c r="I3" s="359"/>
      <c r="J3" s="359"/>
      <c r="K3" s="359"/>
      <c r="L3" s="359"/>
      <c r="M3" s="359"/>
    </row>
    <row r="4" spans="1:13" ht="25.5" customHeight="1" x14ac:dyDescent="0.25">
      <c r="A4" s="206" t="s">
        <v>57</v>
      </c>
      <c r="B4" s="203"/>
      <c r="C4" s="210">
        <v>9.9166666666666767</v>
      </c>
      <c r="D4" s="210">
        <v>3.4166666666666519</v>
      </c>
      <c r="E4" s="210">
        <v>8.3333333333330373E-2</v>
      </c>
      <c r="F4" s="210">
        <v>7.9999999999999964</v>
      </c>
      <c r="G4" s="434" t="s">
        <v>65</v>
      </c>
      <c r="H4" s="210">
        <v>80</v>
      </c>
      <c r="I4" s="203"/>
      <c r="J4" s="203"/>
      <c r="K4" s="208"/>
      <c r="L4" s="212"/>
      <c r="M4" s="212" t="str">
        <f>IF(DANIEL!Q3="ABSENCE",DAY(DANIEL!C3)&amp;" -","")
&amp; IF(DANIEL!Q4="ABSENCE","-" &amp; DAY(DANIEL!C4),"")
&amp; IF(DANIEL!Q5="ABSENCE","-" &amp; DAY(DANIEL!C5),"")
&amp; IF(DANIEL!Q6="ABSENCE","-" &amp; DAY(DANIEL!C6),"")
&amp; IF(DANIEL!Q7="ABSENCE","-" &amp; DAY(DANIEL!C7),"")
&amp; IF(DANIEL!Q8="ABSENCE","-" &amp; DAY(DANIEL!C8),"")
&amp; IF(DANIEL!Q9="ABSENCE","-" &amp; DAY(DANIEL!C9),"")
&amp; IF(DANIEL!Q10="ABSENCE","-" &amp; DAY(DANIEL!C10),"")
&amp; IF(DANIEL!Q11="ABSENCE","-" &amp; DAY(DANIEL!C11),"")
&amp; IF(DANIEL!Q12="ABSENCE","-" &amp; DAY(DANIEL!C12),"")
&amp; IF(DANIEL!Q13="ABSENCE","-" &amp; DAY(DANIEL!C13),"")
&amp; IF(DANIEL!Q14="ABSENCE","-" &amp; DAY(DANIEL!C14),"")
&amp; IF(DANIEL!Q15="ABSENCE","-" &amp; DAY(DANIEL!C15),"")
&amp; IF(DANIEL!Q16="ABSENCE","-" &amp; DAY(DANIEL!C16),"")
&amp; IF(DANIEL!Q17="ABSENCE","-" &amp; DAY(DANIEL!C17),"")
&amp; IF(DANIEL!Q18="ABSENCE","-" &amp; DAY(DANIEL!C18),"")
&amp; IF(DANIEL!Q19="ABSENCE","-" &amp; DAY(DANIEL!C19),"")
&amp; IF(DANIEL!Q20="ABSENCE","-" &amp; DAY(DANIEL!C20),"")
&amp; IF(DANIEL!Q21="ABSENCE","-" &amp; DAY(DANIEL!C21),"")
&amp; IF(DANIEL!Q22="ABSENCE","-" &amp; DAY(DANIEL!C22),"")
&amp; IF(DANIEL!Q23="ABSENCE","-" &amp; DAY(DANIEL!C23),"")
&amp; IF(DANIEL!Q24="ABSENCE","-" &amp; DAY(DANIEL!C24),"")
&amp; IF(DANIEL!Q25="ABSENCE","-" &amp; DAY(DANIEL!C25),"")
&amp; IF(DANIEL!Q26="ABSENCE","-" &amp; DAY(DANIEL!C26),"")
&amp; IF(DANIEL!Q27="ABSENCE","-" &amp; DAY(DANIEL!C27),"")
&amp; IF(DANIEL!Q28="ABSENCE","-" &amp; DAY(DANIEL!C28),"")
&amp; IF(DANIEL!Q29="ABSENCE","-" &amp; DAY(DANIEL!C29),"")
&amp; IF(DANIEL!Q30="ABSENCE","-" &amp; DAY(DANIEL!C30),"")
&amp; IF(DANIEL!Q31="ABSENCE","-" &amp; DAY(DANIEL!C31),"")
&amp; IF(DANIEL!Q32="ABSENCE","-" &amp; DAY(DANIEL!C32),"")
&amp; IF(DANIEL!Q33="ABSENCE","-" &amp; DAY(DANIEL!C33),"")
&amp; IF(DANIEL!Q34="ABSENCE","-" &amp; DAY(DANIEL!C34),"")
&amp; IF(DANIEL!Q35="ABSENCE","-" &amp; DAY(DANIEL!C35),"")
&amp; IF(DANIEL!Q36="ABSENCE","-" &amp; DAY(DANIEL!C36),"")
&amp; IF(DANIEL!Q37="ABSENCE","-" &amp; DAY(DANIEL!C37),"")</f>
        <v/>
      </c>
    </row>
    <row r="5" spans="1:13" ht="25.5" customHeight="1" x14ac:dyDescent="0.25">
      <c r="A5" s="206" t="s">
        <v>62</v>
      </c>
      <c r="B5" s="203"/>
      <c r="C5" s="210">
        <v>0</v>
      </c>
      <c r="D5" s="210">
        <v>0</v>
      </c>
      <c r="E5" s="210">
        <v>0</v>
      </c>
      <c r="F5" s="210">
        <v>0</v>
      </c>
      <c r="G5" s="434"/>
      <c r="H5" s="210">
        <v>0</v>
      </c>
      <c r="I5" s="220"/>
      <c r="J5" s="203"/>
      <c r="K5" s="202" t="str">
        <f>IF(AYMERIC!P3="ABSENCE",DAY(AYMERIC!B3)&amp;" -","")
&amp; IF(AYMERIC!P4="ABSENCE","-" &amp; DAY(AYMERIC!B4),"")
&amp; IF(AYMERIC!P5="ABSENCE","-" &amp; DAY(AYMERIC!B5),"")
&amp; IF(AYMERIC!P6="ABSENCE","-" &amp; DAY(AYMERIC!B6),"")
&amp; IF(AYMERIC!P7="ABSENCE","-" &amp; DAY(AYMERIC!B7),"")
&amp; IF(AYMERIC!P8="ABSENCE","-" &amp; DAY(AYMERIC!B8),"")
&amp; IF(AYMERIC!P9="ABSENCE","-" &amp; DAY(AYMERIC!B9),"")
&amp; IF(AYMERIC!P10="ABSENCE","-" &amp; DAY(AYMERIC!B10),"")
&amp; IF(AYMERIC!P11="ABSENCE","-" &amp; DAY(AYMERIC!B11),"")
&amp; IF(AYMERIC!P12="ABSENCE","-" &amp; DAY(AYMERIC!B12),"")
&amp; IF(AYMERIC!P13="ABSENCE","-" &amp; DAY(AYMERIC!B13),"")
&amp; IF(AYMERIC!P14="ABSENCE","-" &amp; DAY(AYMERIC!B14),"")
&amp; IF(AYMERIC!P15="ABSENCE","-" &amp; DAY(AYMERIC!B15),"")
&amp; IF(AYMERIC!P16="ABSENCE","-" &amp; DAY(AYMERIC!B16),"")
&amp; IF(AYMERIC!P17="ABSENCE","-" &amp; DAY(AYMERIC!B17),"")
&amp; IF(AYMERIC!P18="ABSENCE","-" &amp; DAY(AYMERIC!B18),"")
&amp; IF(AYMERIC!P19="ABSENCE","-" &amp; DAY(AYMERIC!B19),"")
&amp; IF(AYMERIC!P20="ABSENCE","-" &amp; DAY(AYMERIC!B20),"")
&amp; IF(AYMERIC!P21="ABSENCE","-" &amp; DAY(AYMERIC!B21),"")
&amp; IF(AYMERIC!P22="ABSENCE","-" &amp; DAY(AYMERIC!B22),"")
&amp; IF(AYMERIC!P23="ABSENCE","-" &amp; DAY(AYMERIC!B23),"")
&amp; IF(AYMERIC!P24="ABSENCE","-" &amp; DAY(AYMERIC!B24),"")
&amp; IF(AYMERIC!P25="ABSENCE","-" &amp; DAY(AYMERIC!B25),"")
&amp; IF(AYMERIC!P26="ABSENCE","-" &amp; DAY(AYMERIC!B26),"")
&amp; IF(AYMERIC!P27="ABSENCE","-" &amp; DAY(AYMERIC!B27),"")
&amp; IF(AYMERIC!P28="ABSENCE","-" &amp; DAY(AYMERIC!B28),"")
&amp; IF(AYMERIC!P29="ABSENCE","-" &amp; DAY(AYMERIC!B29),"")
&amp; IF(AYMERIC!P30="ABSENCE","-" &amp; DAY(AYMERIC!B30),"")
&amp; IF(AYMERIC!P31="ABSENCE","-" &amp; DAY(AYMERIC!B31),"")
&amp; IF(AYMERIC!P32="ABSENCE","-" &amp; DAY(AYMERIC!B32),"")
&amp; IF(AYMERIC!P33="ABSENCE","-" &amp; DAY(AYMERIC!B33),"")
&amp; IF(AYMERIC!P34="ABSENCE","-" &amp; DAY(AYMERIC!B34),"")
&amp; IF(AYMERIC!P35="ABSENCE","-" &amp; DAY(AYMERIC!B35),"")
&amp; IF(AYMERIC!P36="ABSENCE","-" &amp; DAY(AYMERIC!B36),"")
&amp; IF(AYMERIC!P37="ABSENCE","-" &amp; DAY(AYMERIC!B37),"")</f>
        <v/>
      </c>
      <c r="L5" s="203"/>
      <c r="M5" s="203"/>
    </row>
    <row r="6" spans="1:13" ht="25.5" customHeight="1" x14ac:dyDescent="0.25">
      <c r="A6" s="206" t="s">
        <v>63</v>
      </c>
      <c r="B6" s="203"/>
      <c r="C6" s="210">
        <v>6.083333333333341</v>
      </c>
      <c r="D6" s="210">
        <v>0</v>
      </c>
      <c r="E6" s="210">
        <v>0.16666666666666607</v>
      </c>
      <c r="F6" s="210">
        <v>0</v>
      </c>
      <c r="G6" s="434"/>
      <c r="H6" s="210">
        <v>0</v>
      </c>
      <c r="I6" s="203"/>
      <c r="J6" s="203"/>
      <c r="K6" s="202"/>
      <c r="L6" s="203"/>
      <c r="M6" s="203" t="str">
        <f>IF(HENRI!Q3="ABSENCE",DAY(HENRI!C3)&amp;" -","")
&amp; IF(HENRI!Q4="ABSENCE","-" &amp; DAY(HENRI!C4),"")
&amp; IF(HENRI!Q5="ABSENCE","-" &amp; DAY(HENRI!C5),"")
&amp; IF(HENRI!Q6="ABSENCE","-" &amp; DAY(HENRI!C6),"")
&amp; IF(HENRI!Q7="ABSENCE","-" &amp; DAY(HENRI!C7),"")
&amp; IF(HENRI!Q8="ABSENCE","-" &amp; DAY(HENRI!C8),"")
&amp; IF(HENRI!Q9="ABSENCE","-" &amp; DAY(HENRI!C9),"")
&amp; IF(HENRI!Q10="ABSENCE","-" &amp; DAY(HENRI!C10),"")
&amp; IF(HENRI!Q11="ABSENCE","-" &amp; DAY(HENRI!C11),"")
&amp; IF(HENRI!Q12="ABSENCE","-" &amp; DAY(HENRI!C12),"")
&amp; IF(HENRI!Q13="ABSENCE","-" &amp; DAY(HENRI!C13),"")
&amp; IF(HENRI!Q14="ABSENCE","-" &amp; DAY(HENRI!C14),"")
&amp; IF(HENRI!Q15="ABSENCE","-" &amp; DAY(HENRI!C15),"")
&amp; IF(HENRI!Q16="ABSENCE","-" &amp; DAY(HENRI!C16),"")
&amp; IF(HENRI!Q17="ABSENCE","-" &amp; DAY(HENRI!C17),"")
&amp; IF(HENRI!Q18="ABSENCE","-" &amp; DAY(HENRI!C18),"")
&amp; IF(HENRI!Q19="ABSENCE","-" &amp; DAY(HENRI!C19),"")
&amp; IF(HENRI!Q20="ABSENCE","-" &amp; DAY(HENRI!C20),"")
&amp; IF(HENRI!Q21="ABSENCE","-" &amp; DAY(HENRI!C21),"")
&amp; IF(HENRI!Q22="ABSENCE","-" &amp; DAY(HENRI!C22),"")
&amp; IF(HENRI!Q23="ABSENCE","-" &amp; DAY(HENRI!C23),"")
&amp; IF(HENRI!Q24="ABSENCE","-" &amp; DAY(HENRI!C24),"")
&amp; IF(HENRI!Q25="ABSENCE","-" &amp; DAY(HENRI!C25),"")
&amp; IF(HENRI!Q26="ABSENCE","-" &amp; DAY(HENRI!C26),"")
&amp; IF(HENRI!Q27="ABSENCE","-" &amp; DAY(HENRI!C27),"")
&amp; IF(HENRI!Q28="ABSENCE","-" &amp; DAY(HENRI!C28),"")
&amp; IF(HENRI!Q29="ABSENCE","-" &amp; DAY(HENRI!C29),"")
&amp; IF(HENRI!Q30="ABSENCE","-" &amp; DAY(HENRI!C30),"")
&amp; IF(HENRI!Q31="ABSENCE","-" &amp; DAY(HENRI!C31),"")
&amp; IF(HENRI!Q32="ABSENCE","-" &amp; DAY(HENRI!C32),"")
&amp; IF(HENRI!Q33="ABSENCE","-" &amp; DAY(HENRI!C33),"")
&amp; IF(HENRI!Q34="ABSENCE","-" &amp; DAY(HENRI!C34),"")
&amp; IF(HENRI!Q35="ABSENCE","-" &amp; DAY(HENRI!C35),"")
&amp; IF(HENRI!Q36="ABSENCE","-" &amp; DAY(HENRI!C36),"")
&amp; IF(HENRI!Q37="ABSENCE","-" &amp; DAY(HENRI!C37),"")</f>
        <v/>
      </c>
    </row>
    <row r="7" spans="1:13" ht="25.5" customHeight="1" x14ac:dyDescent="0.25">
      <c r="A7" s="206" t="s">
        <v>59</v>
      </c>
      <c r="B7" s="203"/>
      <c r="C7" s="210">
        <v>0</v>
      </c>
      <c r="D7" s="210">
        <v>0</v>
      </c>
      <c r="E7" s="210">
        <v>0</v>
      </c>
      <c r="F7" s="210">
        <v>0</v>
      </c>
      <c r="G7" s="434"/>
      <c r="H7" s="210">
        <v>0</v>
      </c>
      <c r="I7" s="203"/>
      <c r="J7" s="203"/>
      <c r="K7" s="203"/>
      <c r="L7" s="202"/>
      <c r="M7" s="202"/>
    </row>
    <row r="8" spans="1:13" ht="25.5" customHeight="1" x14ac:dyDescent="0.25">
      <c r="A8" s="206" t="s">
        <v>58</v>
      </c>
      <c r="B8" s="203"/>
      <c r="C8" s="210">
        <v>4.8333333333333428</v>
      </c>
      <c r="D8" s="210">
        <v>0</v>
      </c>
      <c r="E8" s="210">
        <v>0</v>
      </c>
      <c r="F8" s="210">
        <v>0</v>
      </c>
      <c r="G8" s="434"/>
      <c r="H8" s="210">
        <v>0</v>
      </c>
      <c r="I8" s="203"/>
      <c r="J8" s="203"/>
      <c r="K8" s="203"/>
      <c r="L8" s="203"/>
      <c r="M8" s="203" t="str">
        <f>IF(THIERRY!Q3="ABSENCE",DAY(THIERRY!C3)&amp;" -","")
&amp; IF(THIERRY!Q4="ABSENCE","-" &amp; DAY(THIERRY!C4),"")
&amp; IF(THIERRY!Q5="ABSENCE","-" &amp; DAY(THIERRY!C5),"")
&amp; IF(THIERRY!Q6="ABSENCE","-" &amp; DAY(THIERRY!C6),"")
&amp; IF(THIERRY!Q7="ABSENCE","-" &amp; DAY(THIERRY!C7),"")
&amp; IF(THIERRY!Q8="ABSENCE","-" &amp; DAY(THIERRY!C8),"")
&amp; IF(THIERRY!Q9="ABSENCE","-" &amp; DAY(THIERRY!C9),"")
&amp; IF(THIERRY!Q10="ABSENCE","-" &amp; DAY(THIERRY!C10),"")
&amp; IF(THIERRY!Q11="ABSENCE","-" &amp; DAY(THIERRY!C11),"")
&amp; IF(THIERRY!Q12="ABSENCE","-" &amp; DAY(THIERRY!C12),"")
&amp; IF(THIERRY!Q13="ABSENCE","-" &amp; DAY(THIERRY!C13),"")
&amp; IF(THIERRY!Q14="ABSENCE","-" &amp; DAY(THIERRY!C14),"")
&amp; IF(THIERRY!Q15="ABSENCE","-" &amp; DAY(THIERRY!C15),"")
&amp; IF(THIERRY!Q16="ABSENCE","-" &amp; DAY(THIERRY!C16),"")
&amp; IF(THIERRY!Q17="ABSENCE","-" &amp; DAY(THIERRY!C17),"")
&amp; IF(THIERRY!Q18="ABSENCE","-" &amp; DAY(THIERRY!C18),"")
&amp; IF(THIERRY!Q19="ABSENCE","-" &amp; DAY(THIERRY!C19),"")
&amp; IF(THIERRY!Q20="ABSENCE","-" &amp; DAY(THIERRY!C20),"")
&amp; IF(THIERRY!Q21="ABSENCE","-" &amp; DAY(THIERRY!C21),"")
&amp; IF(THIERRY!Q22="ABSENCE","-" &amp; DAY(THIERRY!C22),"")
&amp; IF(THIERRY!Q23="ABSENCE","-" &amp; DAY(THIERRY!C23),"")
&amp; IF(THIERRY!Q24="ABSENCE","-" &amp; DAY(THIERRY!C24),"")
&amp; IF(THIERRY!Q25="ABSENCE","-" &amp; DAY(THIERRY!C25),"")
&amp; IF(THIERRY!Q26="ABSENCE","-" &amp; DAY(THIERRY!C26),"")
&amp; IF(THIERRY!Q27="ABSENCE","-" &amp; DAY(THIERRY!C27),"")
&amp; IF(THIERRY!Q28="ABSENCE","-" &amp; DAY(THIERRY!C28),"")
&amp; IF(THIERRY!Q29="ABSENCE","-" &amp; DAY(THIERRY!C29),"")
&amp; IF(THIERRY!Q30="ABSENCE","-" &amp; DAY(THIERRY!C30),"")
&amp; IF(THIERRY!Q31="ABSENCE","-" &amp; DAY(THIERRY!C31),"")
&amp; IF(THIERRY!Q32="ABSENCE","-" &amp; DAY(THIERRY!C32),"")
&amp; IF(THIERRY!Q33="ABSENCE","-" &amp; DAY(THIERRY!C33),"")
&amp; IF(THIERRY!Q34="ABSENCE","-" &amp; DAY(THIERRY!C34),"")
&amp; IF(THIERRY!Q35="ABSENCE","-" &amp; DAY(THIERRY!C35),"")
&amp; IF(THIERRY!Q36="ABSENCE","-" &amp; DAY(THIERRY!C36),"")
&amp; IF(THIERRY!Q37="ABSENCE","-" &amp; DAY(THIERRY!C37),"")</f>
        <v/>
      </c>
    </row>
    <row r="9" spans="1:13" ht="25.5" customHeight="1" x14ac:dyDescent="0.25">
      <c r="A9" s="206" t="s">
        <v>55</v>
      </c>
      <c r="B9" s="203"/>
      <c r="C9" s="210">
        <v>0</v>
      </c>
      <c r="D9" s="210">
        <v>0</v>
      </c>
      <c r="E9" s="210">
        <v>0</v>
      </c>
      <c r="F9" s="210">
        <v>0</v>
      </c>
      <c r="G9" s="434"/>
      <c r="H9" s="210">
        <v>0</v>
      </c>
      <c r="I9" s="203"/>
      <c r="J9" s="203"/>
      <c r="K9" s="203"/>
      <c r="L9" s="203"/>
      <c r="M9" s="203" t="str">
        <f>IF(ALEXANDRE!Q3="ABSENCE",DAY(ALEXANDRE!C3)&amp;" -","")
&amp; IF(ALEXANDRE!Q4="ABSENCE","-" &amp; DAY(ALEXANDRE!C4),"")
&amp; IF(ALEXANDRE!Q5="ABSENCE","-" &amp; DAY(ALEXANDRE!C5),"")
&amp; IF(ALEXANDRE!Q6="ABSENCE","-" &amp; DAY(ALEXANDRE!C6),"")
&amp; IF(ALEXANDRE!Q7="ABSENCE","-" &amp; DAY(ALEXANDRE!C7),"")
&amp; IF(ALEXANDRE!Q8="ABSENCE","-" &amp; DAY(ALEXANDRE!C8),"")
&amp; IF(ALEXANDRE!Q9="ABSENCE","-" &amp; DAY(ALEXANDRE!C9),"")
&amp; IF(ALEXANDRE!Q10="ABSENCE","-" &amp; DAY(ALEXANDRE!C10),"")
&amp; IF(ALEXANDRE!Q11="ABSENCE","-" &amp; DAY(ALEXANDRE!C11),"")
&amp; IF(ALEXANDRE!Q12="ABSENCE","-" &amp; DAY(ALEXANDRE!C12),"")
&amp; IF(ALEXANDRE!Q13="ABSENCE","-" &amp; DAY(ALEXANDRE!C13),"")
&amp; IF(ALEXANDRE!Q14="ABSENCE","-" &amp; DAY(ALEXANDRE!C14),"")
&amp; IF(ALEXANDRE!Q15="ABSENCE","-" &amp; DAY(ALEXANDRE!C15),"")
&amp; IF(ALEXANDRE!Q16="ABSENCE","-" &amp; DAY(ALEXANDRE!C16),"")
&amp; IF(ALEXANDRE!Q17="ABSENCE","-" &amp; DAY(ALEXANDRE!C17),"")
&amp; IF(ALEXANDRE!Q18="ABSENCE","-" &amp; DAY(ALEXANDRE!C18),"")
&amp; IF(ALEXANDRE!Q19="ABSENCE","-" &amp; DAY(ALEXANDRE!C19),"")
&amp; IF(ALEXANDRE!Q20="ABSENCE","-" &amp; DAY(ALEXANDRE!C20),"")
&amp; IF(ALEXANDRE!Q21="ABSENCE","-" &amp; DAY(ALEXANDRE!C21),"")
&amp; IF(ALEXANDRE!Q22="ABSENCE","-" &amp; DAY(ALEXANDRE!C22),"")
&amp; IF(ALEXANDRE!Q23="ABSENCE","-" &amp; DAY(ALEXANDRE!C23),"")
&amp; IF(ALEXANDRE!Q24="ABSENCE","-" &amp; DAY(ALEXANDRE!C24),"")
&amp; IF(ALEXANDRE!Q25="ABSENCE","-" &amp; DAY(ALEXANDRE!C25),"")
&amp; IF(ALEXANDRE!Q26="ABSENCE","-" &amp; DAY(ALEXANDRE!C26),"")
&amp; IF(ALEXANDRE!Q27="ABSENCE","-" &amp; DAY(ALEXANDRE!C27),"")
&amp; IF(ALEXANDRE!Q28="ABSENCE","-" &amp; DAY(ALEXANDRE!C28),"")
&amp; IF(ALEXANDRE!Q29="ABSENCE","-" &amp; DAY(ALEXANDRE!C29),"")
&amp; IF(ALEXANDRE!Q30="ABSENCE","-" &amp; DAY(ALEXANDRE!C30),"")
&amp; IF(ALEXANDRE!Q31="ABSENCE","-" &amp; DAY(ALEXANDRE!C31),"")
&amp; IF(ALEXANDRE!Q32="ABSENCE","-" &amp; DAY(ALEXANDRE!C32),"")
&amp; IF(ALEXANDRE!Q33="ABSENCE","-" &amp; DAY(ALEXANDRE!C33),"")
&amp; IF(ALEXANDRE!Q34="ABSENCE","-" &amp; DAY(ALEXANDRE!C34),"")
&amp; IF(ALEXANDRE!Q35="ABSENCE","-" &amp; DAY(ALEXANDRE!C35),"")
&amp; IF(ALEXANDRE!Q36="ABSENCE","-" &amp; DAY(ALEXANDRE!C36),"")
&amp; IF(ALEXANDRE!Q37="ABSENCE","-" &amp; DAY(ALEXANDRE!C37),"")</f>
        <v/>
      </c>
    </row>
    <row r="10" spans="1:13" ht="25.5" customHeight="1" x14ac:dyDescent="0.25">
      <c r="A10" s="206" t="s">
        <v>54</v>
      </c>
      <c r="B10" s="203"/>
      <c r="C10" s="210">
        <v>2.5833333333333428</v>
      </c>
      <c r="D10" s="210">
        <v>0</v>
      </c>
      <c r="E10" s="211">
        <v>0</v>
      </c>
      <c r="F10" s="210">
        <v>0</v>
      </c>
      <c r="G10" s="434"/>
      <c r="H10" s="210">
        <v>0</v>
      </c>
      <c r="I10" s="203"/>
      <c r="J10" s="203"/>
      <c r="K10" s="203"/>
      <c r="L10" s="209"/>
      <c r="M10" s="209" t="str">
        <f>IF(GABRIEL!Q3="ABSENCE",DAY(GABRIEL!C3)&amp;" -","")
&amp; IF(GABRIEL!Q4="ABSENCE","-" &amp; DAY(GABRIEL!C4),"")
&amp; IF(GABRIEL!Q5="ABSENCE","-" &amp; DAY(GABRIEL!C5),"")
&amp; IF(GABRIEL!Q6="ABSENCE","-" &amp; DAY(GABRIEL!C6),"")
&amp; IF(GABRIEL!Q7="ABSENCE","-" &amp; DAY(GABRIEL!C7),"")
&amp; IF(GABRIEL!Q8="ABSENCE","-" &amp; DAY(GABRIEL!C8),"")
&amp; IF(GABRIEL!Q9="ABSENCE","-" &amp; DAY(GABRIEL!C9),"")
&amp; IF(GABRIEL!Q10="ABSENCE","-" &amp; DAY(GABRIEL!C10),"")
&amp; IF(GABRIEL!Q11="ABSENCE","-" &amp; DAY(GABRIEL!C11),"")
&amp; IF(GABRIEL!Q12="ABSENCE","-" &amp; DAY(GABRIEL!C12),"")
&amp; IF(GABRIEL!Q13="ABSENCE","-" &amp; DAY(GABRIEL!C13),"")
&amp; IF(GABRIEL!Q14="ABSENCE","-" &amp; DAY(GABRIEL!C14),"")
&amp; IF(GABRIEL!Q15="ABSENCE","-" &amp; DAY(GABRIEL!C15),"")
&amp; IF(GABRIEL!Q16="ABSENCE","-" &amp; DAY(GABRIEL!C16),"")
&amp; IF(GABRIEL!Q17="ABSENCE","-" &amp; DAY(GABRIEL!C17),"")
&amp; IF(GABRIEL!Q18="ABSENCE","-" &amp; DAY(GABRIEL!C18),"")
&amp; IF(GABRIEL!Q19="ABSENCE","-" &amp; DAY(GABRIEL!C19),"")
&amp; IF(GABRIEL!Q20="ABSENCE","-" &amp; DAY(GABRIEL!C20),"")
&amp; IF(GABRIEL!Q21="ABSENCE","-" &amp; DAY(GABRIEL!C21),"")
&amp; IF(GABRIEL!Q22="ABSENCE","-" &amp; DAY(GABRIEL!C22),"")
&amp; IF(GABRIEL!Q23="ABSENCE","-" &amp; DAY(GABRIEL!C23),"")
&amp; IF(GABRIEL!Q24="ABSENCE","-" &amp; DAY(GABRIEL!C24),"")
&amp; IF(GABRIEL!Q25="ABSENCE","-" &amp; DAY(GABRIEL!C25),"")
&amp; IF(GABRIEL!Q26="ABSENCE","-" &amp; DAY(GABRIEL!C26),"")
&amp; IF(GABRIEL!Q27="ABSENCE","-" &amp; DAY(GABRIEL!C27),"")
&amp; IF(GABRIEL!Q28="ABSENCE","-" &amp; DAY(GABRIEL!C28),"")
&amp; IF(GABRIEL!Q29="ABSENCE","-" &amp; DAY(GABRIEL!C29),"")
&amp; IF(GABRIEL!Q30="ABSENCE","-" &amp; DAY(GABRIEL!C30),"")
&amp; IF(GABRIEL!Q31="ABSENCE","-" &amp; DAY(GABRIEL!C31),"")
&amp; IF(GABRIEL!Q32="ABSENCE","-" &amp; DAY(GABRIEL!C32),"")
&amp; IF(GABRIEL!Q33="ABSENCE","-" &amp; DAY(GABRIEL!C33),"")
&amp; IF(GABRIEL!Q34="ABSENCE","-" &amp; DAY(GABRIEL!C34),"")
&amp; IF(GABRIEL!Q35="ABSENCE","-" &amp; DAY(GABRIEL!C35),"")
&amp; IF(GABRIEL!Q36="ABSENCE","-" &amp; DAY(GABRIEL!C36),"")
&amp; IF(GABRIEL!Q37="ABSENCE","-" &amp; DAY(GABRIEL!C37),"")</f>
        <v/>
      </c>
    </row>
    <row r="11" spans="1:13" ht="25.5" customHeight="1" x14ac:dyDescent="0.25">
      <c r="A11" s="206" t="s">
        <v>64</v>
      </c>
      <c r="B11" s="203"/>
      <c r="C11" s="210">
        <v>4.4166666666666643</v>
      </c>
      <c r="D11" s="210">
        <v>0</v>
      </c>
      <c r="E11" s="210">
        <v>0.99999999999999911</v>
      </c>
      <c r="F11" s="210">
        <v>0</v>
      </c>
      <c r="G11" s="434">
        <v>15</v>
      </c>
      <c r="H11" s="210">
        <v>40</v>
      </c>
      <c r="I11" s="203"/>
      <c r="J11" s="203"/>
      <c r="K11" s="203"/>
      <c r="L11" s="203"/>
      <c r="M11" s="203" t="str">
        <f>IF(GUILLAUME!Q3="ABSENCE",DAY(GUILLAUME!C3)&amp;" -","")
&amp; IF(GUILLAUME!Q4="ABSENCE","-" &amp; DAY(GUILLAUME!C4),"")
&amp; IF(GUILLAUME!Q5="ABSENCE","-" &amp; DAY(GUILLAUME!C5),"")
&amp; IF(GUILLAUME!Q6="ABSENCE","-" &amp; DAY(GUILLAUME!C6),"")
&amp; IF(GUILLAUME!Q7="ABSENCE","-" &amp; DAY(GUILLAUME!C7),"")
&amp; IF(GUILLAUME!Q8="ABSENCE","-" &amp; DAY(GUILLAUME!C8),"")
&amp; IF(GUILLAUME!Q9="ABSENCE","-" &amp; DAY(GUILLAUME!C9),"")
&amp; IF(GUILLAUME!Q10="ABSENCE","-" &amp; DAY(GUILLAUME!C10),"")
&amp; IF(GUILLAUME!Q11="ABSENCE","-" &amp; DAY(GUILLAUME!C11),"")
&amp; IF(GUILLAUME!Q12="ABSENCE","-" &amp; DAY(GUILLAUME!C12),"")
&amp; IF(GUILLAUME!Q13="ABSENCE","-" &amp; DAY(GUILLAUME!C13),"")
&amp; IF(GUILLAUME!Q14="ABSENCE","-" &amp; DAY(GUILLAUME!C14),"")
&amp; IF(GUILLAUME!Q15="ABSENCE","-" &amp; DAY(GUILLAUME!C15),"")
&amp; IF(GUILLAUME!Q16="ABSENCE","-" &amp; DAY(GUILLAUME!C16),"")
&amp; IF(GUILLAUME!Q17="ABSENCE","-" &amp; DAY(GUILLAUME!C17),"")
&amp; IF(GUILLAUME!Q18="ABSENCE","-" &amp; DAY(GUILLAUME!C18),"")
&amp; IF(GUILLAUME!Q19="ABSENCE","-" &amp; DAY(GUILLAUME!C19),"")
&amp; IF(GUILLAUME!Q20="ABSENCE","-" &amp; DAY(GUILLAUME!C20),"")
&amp; IF(GUILLAUME!Q21="ABSENCE","-" &amp; DAY(GUILLAUME!C21),"")
&amp; IF(GUILLAUME!Q22="ABSENCE","-" &amp; DAY(GUILLAUME!C22),"")
&amp; IF(GUILLAUME!Q23="ABSENCE","-" &amp; DAY(GUILLAUME!C23),"")
&amp; IF(GUILLAUME!Q24="ABSENCE","-" &amp; DAY(GUILLAUME!C24),"")
&amp; IF(GUILLAUME!Q25="ABSENCE","-" &amp; DAY(GUILLAUME!C25),"")
&amp; IF(GUILLAUME!Q26="ABSENCE","-" &amp; DAY(GUILLAUME!C26),"")
&amp; IF(GUILLAUME!Q27="ABSENCE","-" &amp; DAY(GUILLAUME!C27),"")
&amp; IF(GUILLAUME!Q28="ABSENCE","-" &amp; DAY(GUILLAUME!C28),"")
&amp; IF(GUILLAUME!Q29="ABSENCE","-" &amp; DAY(GUILLAUME!C29),"")
&amp; IF(GUILLAUME!Q30="ABSENCE","-" &amp; DAY(GUILLAUME!C30),"")
&amp; IF(GUILLAUME!Q31="ABSENCE","-" &amp; DAY(GUILLAUME!C31),"")
&amp; IF(GUILLAUME!Q32="ABSENCE","-" &amp; DAY(GUILLAUME!C32),"")
&amp; IF(GUILLAUME!Q33="ABSENCE","-" &amp; DAY(GUILLAUME!C33),"")
&amp; IF(GUILLAUME!Q34="ABSENCE","-" &amp; DAY(GUILLAUME!C34),"")
&amp; IF(GUILLAUME!Q35="ABSENCE","-" &amp; DAY(GUILLAUME!C35),"")
&amp; IF(GUILLAUME!Q36="ABSENCE","-" &amp; DAY(GUILLAUME!C36),"")
&amp; IF(GUILLAUME!Q37="ABSENCE","-" &amp; DAY(GUILLAUME!C37),"")</f>
        <v/>
      </c>
    </row>
    <row r="12" spans="1:13" ht="25.5" customHeight="1" x14ac:dyDescent="0.25">
      <c r="A12" s="206" t="s">
        <v>60</v>
      </c>
      <c r="B12" s="203"/>
      <c r="C12" s="210">
        <v>9.3333333333333481</v>
      </c>
      <c r="D12" s="210">
        <v>0</v>
      </c>
      <c r="E12" s="210">
        <v>0</v>
      </c>
      <c r="F12" s="210">
        <v>7.4999999999999991</v>
      </c>
      <c r="G12" s="434">
        <v>8</v>
      </c>
      <c r="H12" s="210">
        <v>40</v>
      </c>
      <c r="I12" s="203"/>
      <c r="J12" s="203"/>
      <c r="K12" s="203"/>
      <c r="L12" s="203"/>
      <c r="M12" s="203" t="str">
        <f>IF(PATRICK!Q3="ABSENCE",DAY(PATRICK!C3)&amp;" -","")
&amp; IF(PATRICK!Q4="ABSENCE","-" &amp; DAY(PATRICK!C4),"")
&amp; IF(PATRICK!Q5="ABSENCE","-" &amp; DAY(PATRICK!C5),"")
&amp; IF(PATRICK!Q6="ABSENCE","-" &amp; DAY(PATRICK!C6),"")
&amp; IF(PATRICK!Q7="ABSENCE","-" &amp; DAY(PATRICK!C7),"")
&amp; IF(PATRICK!Q8="ABSENCE","-" &amp; DAY(PATRICK!C8),"")
&amp; IF(PATRICK!Q9="ABSENCE","-" &amp; DAY(PATRICK!C9),"")
&amp; IF(PATRICK!Q10="ABSENCE","-" &amp; DAY(PATRICK!C10),"")
&amp; IF(PATRICK!Q11="ABSENCE","-" &amp; DAY(PATRICK!C11),"")
&amp; IF(PATRICK!Q12="ABSENCE","-" &amp; DAY(PATRICK!C12),"")
&amp; IF(PATRICK!Q13="ABSENCE","-" &amp; DAY(PATRICK!C13),"")
&amp; IF(PATRICK!Q14="ABSENCE","-" &amp; DAY(PATRICK!C14),"")
&amp; IF(PATRICK!Q15="ABSENCE","-" &amp; DAY(PATRICK!C15),"")
&amp; IF(PATRICK!Q16="ABSENCE","-" &amp; DAY(PATRICK!C16),"")
&amp; IF(PATRICK!Q17="ABSENCE","-" &amp; DAY(PATRICK!C17),"")
&amp; IF(PATRICK!Q18="ABSENCE","-" &amp; DAY(PATRICK!C18),"")
&amp; IF(PATRICK!Q19="ABSENCE","-" &amp; DAY(PATRICK!C19),"")
&amp; IF(PATRICK!Q20="ABSENCE","-" &amp; DAY(PATRICK!C20),"")
&amp; IF(PATRICK!Q21="ABSENCE","-" &amp; DAY(PATRICK!C21),"")
&amp; IF(PATRICK!Q22="ABSENCE","-" &amp; DAY(PATRICK!C22),"")
&amp; IF(PATRICK!Q23="ABSENCE","-" &amp; DAY(PATRICK!C23),"")
&amp; IF(PATRICK!Q24="ABSENCE","-" &amp; DAY(PATRICK!C24),"")
&amp; IF(PATRICK!Q25="ABSENCE","-" &amp; DAY(PATRICK!C25),"")
&amp; IF(PATRICK!Q26="ABSENCE","-" &amp; DAY(PATRICK!C26),"")
&amp; IF(PATRICK!Q27="ABSENCE","-" &amp; DAY(PATRICK!C27),"")
&amp; IF(PATRICK!Q28="ABSENCE","-" &amp; DAY(PATRICK!C28),"")
&amp; IF(PATRICK!Q29="ABSENCE","-" &amp; DAY(PATRICK!C29),"")
&amp; IF(PATRICK!Q30="ABSENCE","-" &amp; DAY(PATRICK!C30),"")
&amp; IF(PATRICK!Q31="ABSENCE","-" &amp; DAY(PATRICK!C31),"")
&amp; IF(PATRICK!Q32="ABSENCE","-" &amp; DAY(PATRICK!C32),"")
&amp; IF(PATRICK!Q33="ABSENCE","-" &amp; DAY(PATRICK!C33),"")
&amp; IF(PATRICK!Q34="ABSENCE","-" &amp; DAY(PATRICK!C34),"")
&amp; IF(PATRICK!Q35="ABSENCE","-" &amp; DAY(PATRICK!C35),"")
&amp; IF(PATRICK!Q36="ABSENCE","-" &amp; DAY(PATRICK!C36),"")
&amp; IF(PATRICK!Q37="ABSENCE","-" &amp; DAY(PATRICK!C37),"")</f>
        <v/>
      </c>
    </row>
    <row r="13" spans="1:13" ht="25.5" customHeight="1" x14ac:dyDescent="0.25">
      <c r="A13" s="207" t="s">
        <v>56</v>
      </c>
      <c r="B13" s="203"/>
      <c r="C13" s="210">
        <v>5.7500000000000142</v>
      </c>
      <c r="D13" s="210">
        <v>0</v>
      </c>
      <c r="E13" s="210">
        <v>0</v>
      </c>
      <c r="F13" s="210">
        <v>0</v>
      </c>
      <c r="G13" s="434">
        <v>15</v>
      </c>
      <c r="H13" s="210">
        <v>40</v>
      </c>
      <c r="I13" s="203"/>
      <c r="J13" s="203"/>
      <c r="K13" s="203"/>
      <c r="L13" s="203"/>
      <c r="M13" s="203" t="str">
        <f>IF(REMY!Q3="ABSENCE",DAY(REMY!C3)&amp;" -","")
&amp; IF(REMY!Q4="ABSENCE","-" &amp; DAY(REMY!C4),"")
&amp; IF(REMY!Q5="ABSENCE","-" &amp; DAY(REMY!C5),"")
&amp; IF(REMY!Q6="ABSENCE","-" &amp; DAY(REMY!C6),"")
&amp; IF(REMY!Q7="ABSENCE","-" &amp; DAY(REMY!C7),"")
&amp; IF(REMY!Q8="ABSENCE","-" &amp; DAY(REMY!C8),"")
&amp; IF(REMY!Q9="ABSENCE","-" &amp; DAY(REMY!C9),"")
&amp; IF(REMY!Q10="ABSENCE","-" &amp; DAY(REMY!C10),"")
&amp; IF(REMY!Q11="ABSENCE","-" &amp; DAY(REMY!C11),"")
&amp; IF(REMY!Q12="ABSENCE","-" &amp; DAY(REMY!C12),"")
&amp; IF(REMY!Q13="ABSENCE","-" &amp; DAY(REMY!C13),"")
&amp; IF(REMY!Q14="ABSENCE","-" &amp; DAY(REMY!C14),"")
&amp; IF(REMY!Q15="ABSENCE","-" &amp; DAY(REMY!C15),"")
&amp; IF(REMY!Q16="ABSENCE","-" &amp; DAY(REMY!C16),"")
&amp; IF(REMY!Q17="ABSENCE","-" &amp; DAY(REMY!C17),"")
&amp; IF(REMY!Q18="ABSENCE","-" &amp; DAY(REMY!C18),"")
&amp; IF(REMY!Q19="ABSENCE","-" &amp; DAY(REMY!C19),"")
&amp; IF(REMY!Q20="ABSENCE","-" &amp; DAY(REMY!C20),"")
&amp; IF(REMY!Q21="ABSENCE","-" &amp; DAY(REMY!C21),"")
&amp; IF(REMY!Q22="ABSENCE","-" &amp; DAY(REMY!C22),"")
&amp; IF(REMY!Q23="ABSENCE","-" &amp; DAY(REMY!C23),"")
&amp; IF(REMY!Q24="ABSENCE","-" &amp; DAY(REMY!C24),"")
&amp; IF(REMY!Q25="ABSENCE","-" &amp; DAY(REMY!C25),"")
&amp; IF(REMY!Q26="ABSENCE","-" &amp; DAY(REMY!C26),"")
&amp; IF(REMY!Q27="ABSENCE","-" &amp; DAY(REMY!C27),"")
&amp; IF(REMY!Q28="ABSENCE","-" &amp; DAY(REMY!C28),"")
&amp; IF(REMY!Q29="ABSENCE","-" &amp; DAY(REMY!C29),"")
&amp; IF(REMY!Q30="ABSENCE","-" &amp; DAY(REMY!C30),"")
&amp; IF(REMY!Q31="ABSENCE","-" &amp; DAY(REMY!C31),"")
&amp; IF(REMY!Q32="ABSENCE","-" &amp; DAY(REMY!C32),"")
&amp; IF(REMY!Q33="ABSENCE","-" &amp; DAY(REMY!C33),"")
&amp; IF(REMY!Q34="ABSENCE","-" &amp; DAY(REMY!C34),"")
&amp; IF(REMY!Q35="ABSENCE","-" &amp; DAY(REMY!C35),"")
&amp; IF(REMY!Q36="ABSENCE","-" &amp; DAY(REMY!C36),"")
&amp; IF(REMY!Q37="ABSENCE","-" &amp; DAY(REMY!C37),"")</f>
        <v/>
      </c>
    </row>
    <row r="14" spans="1:13" ht="25.5" customHeight="1" x14ac:dyDescent="0.25">
      <c r="A14" s="206" t="s">
        <v>61</v>
      </c>
      <c r="B14" s="203"/>
      <c r="C14" s="210">
        <v>2.1666666666666803</v>
      </c>
      <c r="D14" s="210">
        <v>0</v>
      </c>
      <c r="E14" s="210">
        <v>0</v>
      </c>
      <c r="F14" s="210">
        <v>0</v>
      </c>
      <c r="G14" s="434"/>
      <c r="H14" s="210">
        <v>0</v>
      </c>
      <c r="I14" s="203"/>
      <c r="J14" s="203"/>
      <c r="K14" s="203"/>
      <c r="L14" s="203"/>
      <c r="M14" s="203" t="str">
        <f>IF(PATRICE!Q3="ABSENCE",DAY(PATRICE!C3)&amp;" -","")
&amp; IF(PATRICE!Q4="ABSENCE","-" &amp; DAY(PATRICE!C4),"")
&amp; IF(PATRICE!Q5="ABSENCE","-" &amp; DAY(PATRICE!C5),"")
&amp; IF(PATRICE!Q6="ABSENCE","-" &amp; DAY(PATRICE!C6),"")
&amp; IF(PATRICE!Q7="ABSENCE","-" &amp; DAY(PATRICE!C7),"")
&amp; IF(PATRICE!Q8="ABSENCE","-" &amp; DAY(PATRICE!C8),"")
&amp; IF(PATRICE!Q9="ABSENCE","-" &amp; DAY(PATRICE!C9),"")
&amp; IF(PATRICE!Q10="ABSENCE","-" &amp; DAY(PATRICE!C10),"")
&amp; IF(PATRICE!Q11="ABSENCE","-" &amp; DAY(PATRICE!C11),"")
&amp; IF(PATRICE!Q12="ABSENCE","-" &amp; DAY(PATRICE!C12),"")
&amp; IF(PATRICE!Q13="ABSENCE","-" &amp; DAY(PATRICE!C13),"")
&amp; IF(PATRICE!Q14="ABSENCE","-" &amp; DAY(PATRICE!C14),"")
&amp; IF(PATRICE!Q15="ABSENCE","-" &amp; DAY(PATRICE!C15),"")
&amp; IF(PATRICE!Q16="ABSENCE","-" &amp; DAY(PATRICE!C16),"")
&amp; IF(PATRICE!Q17="ABSENCE","-" &amp; DAY(PATRICE!C17),"")
&amp; IF(PATRICE!Q18="ABSENCE","-" &amp; DAY(PATRICE!C18),"")
&amp; IF(PATRICE!Q19="ABSENCE","-" &amp; DAY(PATRICE!C19),"")
&amp; IF(PATRICE!Q20="ABSENCE","-" &amp; DAY(PATRICE!C20),"")
&amp; IF(PATRICE!Q21="ABSENCE","-" &amp; DAY(PATRICE!C21),"")
&amp; IF(PATRICE!Q22="ABSENCE","-" &amp; DAY(PATRICE!C22),"")
&amp; IF(PATRICE!Q23="ABSENCE","-" &amp; DAY(PATRICE!C23),"")
&amp; IF(PATRICE!Q24="ABSENCE","-" &amp; DAY(PATRICE!C24),"")
&amp; IF(PATRICE!Q25="ABSENCE","-" &amp; DAY(PATRICE!C25),"")
&amp; IF(PATRICE!Q26="ABSENCE","-" &amp; DAY(PATRICE!C26),"")
&amp; IF(PATRICE!Q27="ABSENCE","-" &amp; DAY(PATRICE!C27),"")
&amp; IF(PATRICE!Q28="ABSENCE","-" &amp; DAY(PATRICE!C28),"")
&amp; IF(PATRICE!Q29="ABSENCE","-" &amp; DAY(PATRICE!C29),"")
&amp; IF(PATRICE!Q30="ABSENCE","-" &amp; DAY(PATRICE!C30),"")
&amp; IF(PATRICE!Q31="ABSENCE","-" &amp; DAY(PATRICE!C31),"")
&amp; IF(PATRICE!Q32="ABSENCE","-" &amp; DAY(PATRICE!C32),"")
&amp; IF(PATRICE!Q33="ABSENCE","-" &amp; DAY(PATRICE!C33),"")
&amp; IF(PATRICE!Q34="ABSENCE","-" &amp; DAY(PATRICE!C34),"")
&amp; IF(PATRICE!Q35="ABSENCE","-" &amp; DAY(PATRICE!C35),"")
&amp; IF(PATRICE!Q36="ABSENCE","-" &amp; DAY(PATRICE!C36),"")
&amp; IF(PATRICE!Q37="ABSENCE","-" &amp; DAY(PATRICE!C37),"")</f>
        <v/>
      </c>
    </row>
    <row r="15" spans="1:13" ht="25.5" customHeight="1" x14ac:dyDescent="0.25">
      <c r="A15" s="436"/>
      <c r="B15" s="203"/>
      <c r="C15" s="210"/>
      <c r="D15" s="210"/>
      <c r="E15" s="210"/>
      <c r="F15" s="210"/>
      <c r="G15" s="434" t="str">
        <f>IF(MODELE!P8="ASTREINTE",DAY(MODELE!B8),"")
&amp; IF(MODELE!P9="ASTREINTE","-" &amp; DAY(MODELE!B9),"")
&amp; IF(MODELE!P15="ASTREINTE","-" &amp; DAY(MODELE!B15),"")
&amp; IF(MODELE!P16="ASTREINTE","-" &amp; DAY(MODELE!B16),"")
&amp; IF(MODELE!P22="ASTREINTE","-" &amp; DAY(MODELE!B22),"")
&amp; IF(MODELE!P23="ASTREINTE","-" &amp; DAY(MODELE!B23),"")
&amp; IF(MODELE!P29="ASTREINTE","-" &amp; DAY(MODELE!B29),"")
&amp; IF(MODELE!P30="ASTREINTE","-" &amp; DAY(MODELE!B30),"")</f>
        <v/>
      </c>
      <c r="H15" s="210"/>
      <c r="I15" s="203"/>
      <c r="J15" s="203"/>
      <c r="K15" s="203"/>
      <c r="L15" s="203"/>
      <c r="M15" s="203"/>
    </row>
    <row r="16" spans="1:13" ht="25.5" customHeight="1" x14ac:dyDescent="0.25">
      <c r="A16" s="436"/>
      <c r="B16" s="203"/>
      <c r="C16" s="210"/>
      <c r="D16" s="210"/>
      <c r="E16" s="210"/>
      <c r="F16" s="210"/>
      <c r="G16" s="434"/>
      <c r="H16" s="210"/>
      <c r="I16" s="203"/>
      <c r="J16" s="203"/>
      <c r="K16" s="203"/>
      <c r="L16" s="203"/>
      <c r="M16" s="203"/>
    </row>
    <row r="17" spans="1:13" ht="25.5" customHeight="1" x14ac:dyDescent="0.25">
      <c r="A17" s="436"/>
      <c r="B17" s="203"/>
      <c r="C17" s="210"/>
      <c r="D17" s="210"/>
      <c r="E17" s="210"/>
      <c r="F17" s="210"/>
      <c r="G17" s="434"/>
      <c r="H17" s="210"/>
      <c r="I17" s="203"/>
      <c r="J17" s="203"/>
      <c r="K17" s="203"/>
      <c r="L17" s="203"/>
      <c r="M17" s="203"/>
    </row>
    <row r="18" spans="1:13" ht="25.5" customHeight="1" x14ac:dyDescent="0.25">
      <c r="A18" s="436"/>
      <c r="B18" s="203"/>
      <c r="C18" s="210"/>
      <c r="D18" s="210"/>
      <c r="E18" s="210"/>
      <c r="F18" s="210"/>
      <c r="G18" s="434"/>
      <c r="H18" s="210"/>
      <c r="I18" s="203"/>
      <c r="J18" s="203"/>
      <c r="K18" s="203"/>
      <c r="L18" s="203"/>
      <c r="M18" s="203"/>
    </row>
    <row r="19" spans="1:13" ht="25.5" customHeight="1" x14ac:dyDescent="0.25">
      <c r="A19" s="205"/>
      <c r="B19" s="204"/>
      <c r="C19" s="210"/>
      <c r="D19" s="210"/>
      <c r="E19" s="210"/>
      <c r="F19" s="210"/>
      <c r="G19" s="434"/>
      <c r="H19" s="210"/>
      <c r="I19" s="203"/>
      <c r="J19" s="203"/>
      <c r="K19" s="203"/>
      <c r="L19" s="203"/>
      <c r="M19" s="213"/>
    </row>
    <row r="20" spans="1:13" ht="25.5" customHeight="1" x14ac:dyDescent="0.25">
      <c r="A20" s="205"/>
      <c r="B20" s="203"/>
      <c r="C20" s="210"/>
      <c r="D20" s="210"/>
      <c r="E20" s="210"/>
      <c r="F20" s="210"/>
      <c r="G20" s="434"/>
      <c r="H20" s="210"/>
      <c r="I20" s="203"/>
      <c r="J20" s="203"/>
      <c r="K20" s="203"/>
      <c r="L20" s="203"/>
      <c r="M20" s="203"/>
    </row>
    <row r="21" spans="1:13" ht="25.5" customHeight="1" x14ac:dyDescent="0.25">
      <c r="A21" s="205"/>
      <c r="B21" s="203"/>
      <c r="C21" s="210"/>
      <c r="D21" s="210"/>
      <c r="E21" s="210"/>
      <c r="F21" s="210"/>
      <c r="G21" s="434"/>
      <c r="H21" s="210"/>
      <c r="I21" s="203"/>
      <c r="J21" s="203"/>
      <c r="K21" s="203"/>
      <c r="L21" s="203"/>
      <c r="M21" s="203"/>
    </row>
  </sheetData>
  <mergeCells count="14">
    <mergeCell ref="A2:A3"/>
    <mergeCell ref="B2:B3"/>
    <mergeCell ref="C2:C3"/>
    <mergeCell ref="D2:D3"/>
    <mergeCell ref="E2:E3"/>
    <mergeCell ref="M2:M3"/>
    <mergeCell ref="J2:J3"/>
    <mergeCell ref="K2:K3"/>
    <mergeCell ref="L2:L3"/>
    <mergeCell ref="B1:L1"/>
    <mergeCell ref="F2:F3"/>
    <mergeCell ref="G2:G3"/>
    <mergeCell ref="H2:H3"/>
    <mergeCell ref="I2:I3"/>
  </mergeCells>
  <conditionalFormatting sqref="B4:L4 B20:L21 B19:J19 B6:L18 B5:H5 J5:L5">
    <cfRule type="cellIs" dxfId="18" priority="11" operator="greaterThan">
      <formula>0</formula>
    </cfRule>
    <cfRule type="containsBlanks" dxfId="17" priority="10">
      <formula>LEN(TRIM(B4))=0</formula>
    </cfRule>
  </conditionalFormatting>
  <conditionalFormatting sqref="M4:M18 M20:M21">
    <cfRule type="containsBlanks" dxfId="16" priority="8">
      <formula>LEN(TRIM(M4))=0</formula>
    </cfRule>
    <cfRule type="cellIs" dxfId="15" priority="9" operator="greaterThan">
      <formula>0</formula>
    </cfRule>
  </conditionalFormatting>
  <conditionalFormatting sqref="M19">
    <cfRule type="containsBlanks" dxfId="14" priority="4">
      <formula>LEN(TRIM(M19))=0</formula>
    </cfRule>
  </conditionalFormatting>
  <conditionalFormatting sqref="M19">
    <cfRule type="notContainsBlanks" dxfId="13" priority="2">
      <formula>LEN(TRIM(M19))&gt;0</formula>
    </cfRule>
    <cfRule type="containsBlanks" dxfId="12" priority="3">
      <formula>LEN(TRIM(M19))=0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8437" r:id="rId4" name="Bt1">
          <controlPr defaultSize="0" autoLine="0" r:id="rId5">
            <anchor moveWithCells="1">
              <from>
                <xdr:col>13</xdr:col>
                <xdr:colOff>638175</xdr:colOff>
                <xdr:row>0</xdr:row>
                <xdr:rowOff>295275</xdr:rowOff>
              </from>
              <to>
                <xdr:col>17</xdr:col>
                <xdr:colOff>323850</xdr:colOff>
                <xdr:row>2</xdr:row>
                <xdr:rowOff>57150</xdr:rowOff>
              </to>
            </anchor>
          </controlPr>
        </control>
      </mc:Choice>
      <mc:Fallback>
        <control shapeId="18437" r:id="rId4" name="Bt1"/>
      </mc:Fallback>
    </mc:AlternateContent>
  </control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16"/>
  <sheetViews>
    <sheetView workbookViewId="0">
      <selection activeCell="H32" sqref="H32"/>
    </sheetView>
  </sheetViews>
  <sheetFormatPr baseColWidth="10" defaultColWidth="11.42578125" defaultRowHeight="15" x14ac:dyDescent="0.25"/>
  <cols>
    <col min="1" max="1" width="14.140625" style="3" bestFit="1" customWidth="1"/>
    <col min="2" max="2" width="14" style="3" bestFit="1" customWidth="1"/>
    <col min="3" max="16384" width="11.42578125" style="3"/>
  </cols>
  <sheetData>
    <row r="1" spans="1:2" x14ac:dyDescent="0.25">
      <c r="A1" s="1"/>
      <c r="B1" s="2">
        <f ca="1">YEAR(TODAY())</f>
        <v>2019</v>
      </c>
    </row>
    <row r="2" spans="1:2" x14ac:dyDescent="0.25">
      <c r="A2" s="4" t="s">
        <v>14</v>
      </c>
      <c r="B2" s="5">
        <f ca="1">DATE(B1,1,1)</f>
        <v>43466</v>
      </c>
    </row>
    <row r="3" spans="1:2" x14ac:dyDescent="0.25">
      <c r="A3" s="4" t="s">
        <v>15</v>
      </c>
      <c r="B3" s="5">
        <f ca="1">DATE(B1,4,26-MOD(11*MOD(B1,19)+INT(INT(B1/100)/4)+INT(8*(INT(B1/100)+11)/25)-INT(B1/100)+41,30)-INT((552-19*MOD(11*MOD(B1,19)+INT(INT(B1/100)/4)+INT(8*(INT(B1/100)+11)/25)-INT(B1/100)+41,30)+MOD(B1,19))/544)-MOD(MOD(50-MOD(11*MOD(B1,19)+INT(INT(B1/100)/4)+INT(8*(INT(B1/100)+11)/25)-INT(B1/100)+41,30)-INT((552-19*MOD(11*MOD(B1,19)+INT(INT(B1/100)/4)+INT(8*(INT(B1/100)+11)/25)-INT(B1/100)+41,30)+MOD(B1,19))/544),7)+MOD(MOD(9-2*MOD(INT(B1/100),4),7)+MOD(B1,100)+INT(MOD(B1,100)/4),7),7))</f>
        <v>43576</v>
      </c>
    </row>
    <row r="4" spans="1:2" x14ac:dyDescent="0.25">
      <c r="A4" s="4" t="s">
        <v>16</v>
      </c>
      <c r="B4" s="5">
        <f ca="1">B3+1</f>
        <v>43577</v>
      </c>
    </row>
    <row r="5" spans="1:2" x14ac:dyDescent="0.25">
      <c r="A5" s="4" t="s">
        <v>17</v>
      </c>
      <c r="B5" s="5">
        <f ca="1">DATE(B1,5,1)</f>
        <v>43586</v>
      </c>
    </row>
    <row r="6" spans="1:2" x14ac:dyDescent="0.25">
      <c r="A6" s="4" t="s">
        <v>18</v>
      </c>
      <c r="B6" s="5">
        <f ca="1">DATE(B1,5,8)</f>
        <v>43593</v>
      </c>
    </row>
    <row r="7" spans="1:2" x14ac:dyDescent="0.25">
      <c r="A7" s="4" t="s">
        <v>19</v>
      </c>
      <c r="B7" s="5">
        <f ca="1">IF(B5=B4+38,,B4+38)</f>
        <v>43615</v>
      </c>
    </row>
    <row r="8" spans="1:2" x14ac:dyDescent="0.25">
      <c r="A8" s="4" t="s">
        <v>20</v>
      </c>
      <c r="B8" s="5">
        <f ca="1">B3+49</f>
        <v>43625</v>
      </c>
    </row>
    <row r="9" spans="1:2" x14ac:dyDescent="0.25">
      <c r="A9" s="4" t="s">
        <v>21</v>
      </c>
      <c r="B9" s="5">
        <f ca="1">B8+1</f>
        <v>43626</v>
      </c>
    </row>
    <row r="10" spans="1:2" x14ac:dyDescent="0.25">
      <c r="A10" s="4" t="s">
        <v>22</v>
      </c>
      <c r="B10" s="5">
        <f ca="1">DATE(B1,7,14)</f>
        <v>43660</v>
      </c>
    </row>
    <row r="11" spans="1:2" x14ac:dyDescent="0.25">
      <c r="A11" s="4" t="s">
        <v>23</v>
      </c>
      <c r="B11" s="5">
        <f ca="1">DATE(B1,8,15)</f>
        <v>43692</v>
      </c>
    </row>
    <row r="12" spans="1:2" x14ac:dyDescent="0.25">
      <c r="A12" s="4" t="s">
        <v>24</v>
      </c>
      <c r="B12" s="5">
        <f ca="1">DATE(B1,11,1)</f>
        <v>43770</v>
      </c>
    </row>
    <row r="13" spans="1:2" x14ac:dyDescent="0.25">
      <c r="A13" s="4" t="s">
        <v>25</v>
      </c>
      <c r="B13" s="5">
        <f ca="1">DATE(B1,11,11)</f>
        <v>43780</v>
      </c>
    </row>
    <row r="14" spans="1:2" x14ac:dyDescent="0.25">
      <c r="A14" s="4" t="s">
        <v>26</v>
      </c>
      <c r="B14" s="6">
        <f ca="1">DATE(B1,12,25)</f>
        <v>43824</v>
      </c>
    </row>
    <row r="15" spans="1:2" x14ac:dyDescent="0.25">
      <c r="A15" s="4" t="s">
        <v>27</v>
      </c>
      <c r="B15" s="7"/>
    </row>
    <row r="16" spans="1:2" x14ac:dyDescent="0.25">
      <c r="A16" s="4" t="s">
        <v>28</v>
      </c>
      <c r="B16"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72</vt:i4>
      </vt:variant>
    </vt:vector>
  </HeadingPairs>
  <TitlesOfParts>
    <vt:vector size="85" baseType="lpstr">
      <vt:lpstr>BRICE</vt:lpstr>
      <vt:lpstr>PATRICK</vt:lpstr>
      <vt:lpstr>REMY</vt:lpstr>
      <vt:lpstr>ALEXANDRE</vt:lpstr>
      <vt:lpstr>THIERRY</vt:lpstr>
      <vt:lpstr>AYMERIC</vt:lpstr>
      <vt:lpstr>DANIEL</vt:lpstr>
      <vt:lpstr>PATRICE</vt:lpstr>
      <vt:lpstr>GABRIEL</vt:lpstr>
      <vt:lpstr>HENRI</vt:lpstr>
      <vt:lpstr>GUILLAUME</vt:lpstr>
      <vt:lpstr>VARIABLES</vt:lpstr>
      <vt:lpstr>Fériés</vt:lpstr>
      <vt:lpstr>ALEXANDRE!Fer</vt:lpstr>
      <vt:lpstr>AYMERIC!Fer</vt:lpstr>
      <vt:lpstr>BRICE!Fer</vt:lpstr>
      <vt:lpstr>DANIEL!Fer</vt:lpstr>
      <vt:lpstr>GABRIEL!Fer</vt:lpstr>
      <vt:lpstr>GUILLAUME!Fer</vt:lpstr>
      <vt:lpstr>HENRI!Fer</vt:lpstr>
      <vt:lpstr>MODELE!Fer</vt:lpstr>
      <vt:lpstr>PATRICE!Fer</vt:lpstr>
      <vt:lpstr>PATRICK!Fer</vt:lpstr>
      <vt:lpstr>REMY!Fer</vt:lpstr>
      <vt:lpstr>THIERRY!Fer</vt:lpstr>
      <vt:lpstr>ALEXANDRE!HF</vt:lpstr>
      <vt:lpstr>AYMERIC!HF</vt:lpstr>
      <vt:lpstr>BRICE!HF</vt:lpstr>
      <vt:lpstr>DANIEL!HF</vt:lpstr>
      <vt:lpstr>GABRIEL!HF</vt:lpstr>
      <vt:lpstr>GUILLAUME!HF</vt:lpstr>
      <vt:lpstr>HENRI!HF</vt:lpstr>
      <vt:lpstr>PATRICE!HF</vt:lpstr>
      <vt:lpstr>PATRICK!HF</vt:lpstr>
      <vt:lpstr>REMY!HF</vt:lpstr>
      <vt:lpstr>THIERRY!HF</vt:lpstr>
      <vt:lpstr>HF</vt:lpstr>
      <vt:lpstr>ALEXANDRE!HJ</vt:lpstr>
      <vt:lpstr>AYMERIC!HJ</vt:lpstr>
      <vt:lpstr>BRICE!HJ</vt:lpstr>
      <vt:lpstr>DANIEL!HJ</vt:lpstr>
      <vt:lpstr>GABRIEL!HJ</vt:lpstr>
      <vt:lpstr>GUILLAUME!HJ</vt:lpstr>
      <vt:lpstr>HENRI!HJ</vt:lpstr>
      <vt:lpstr>MODELE!HJ</vt:lpstr>
      <vt:lpstr>PATRICE!HJ</vt:lpstr>
      <vt:lpstr>PATRICK!HJ</vt:lpstr>
      <vt:lpstr>REMY!HJ</vt:lpstr>
      <vt:lpstr>THIERRY!HJ</vt:lpstr>
      <vt:lpstr>ALEXANDRE!HN</vt:lpstr>
      <vt:lpstr>AYMERIC!HN</vt:lpstr>
      <vt:lpstr>BRICE!HN</vt:lpstr>
      <vt:lpstr>DANIEL!HN</vt:lpstr>
      <vt:lpstr>GABRIEL!HN</vt:lpstr>
      <vt:lpstr>GUILLAUME!HN</vt:lpstr>
      <vt:lpstr>HENRI!HN</vt:lpstr>
      <vt:lpstr>MODELE!HN</vt:lpstr>
      <vt:lpstr>PATRICE!HN</vt:lpstr>
      <vt:lpstr>PATRICK!HN</vt:lpstr>
      <vt:lpstr>REMY!HN</vt:lpstr>
      <vt:lpstr>THIERRY!HN</vt:lpstr>
      <vt:lpstr>ALEXANDRE!HS_1</vt:lpstr>
      <vt:lpstr>AYMERIC!HS_1</vt:lpstr>
      <vt:lpstr>BRICE!HS_1</vt:lpstr>
      <vt:lpstr>DANIEL!HS_1</vt:lpstr>
      <vt:lpstr>GABRIEL!HS_1</vt:lpstr>
      <vt:lpstr>GUILLAUME!HS_1</vt:lpstr>
      <vt:lpstr>HENRI!HS_1</vt:lpstr>
      <vt:lpstr>MODELE!HS_1</vt:lpstr>
      <vt:lpstr>PATRICE!HS_1</vt:lpstr>
      <vt:lpstr>PATRICK!HS_1</vt:lpstr>
      <vt:lpstr>REMY!HS_1</vt:lpstr>
      <vt:lpstr>THIERRY!HS_1</vt:lpstr>
      <vt:lpstr>ALEXANDRE!HS_2</vt:lpstr>
      <vt:lpstr>AYMERIC!HS_2</vt:lpstr>
      <vt:lpstr>BRICE!HS_2</vt:lpstr>
      <vt:lpstr>DANIEL!HS_2</vt:lpstr>
      <vt:lpstr>GABRIEL!HS_2</vt:lpstr>
      <vt:lpstr>GUILLAUME!HS_2</vt:lpstr>
      <vt:lpstr>HENRI!HS_2</vt:lpstr>
      <vt:lpstr>MODELE!HS_2</vt:lpstr>
      <vt:lpstr>PATRICE!HS_2</vt:lpstr>
      <vt:lpstr>PATRICK!HS_2</vt:lpstr>
      <vt:lpstr>REMY!HS_2</vt:lpstr>
      <vt:lpstr>THIERRY!HS_2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PB</dc:creator>
  <cp:lastModifiedBy>Pascal Richard</cp:lastModifiedBy>
  <dcterms:created xsi:type="dcterms:W3CDTF">2019-05-22T07:35:51Z</dcterms:created>
  <dcterms:modified xsi:type="dcterms:W3CDTF">2019-06-24T12:52:41Z</dcterms:modified>
</cp:coreProperties>
</file>