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990" activeTab="1"/>
  </bookViews>
  <sheets>
    <sheet name="Min1" sheetId="3" r:id="rId1"/>
    <sheet name="Donnés" sheetId="2" r:id="rId2"/>
  </sheets>
  <externalReferences>
    <externalReference r:id="rId3"/>
    <externalReference r:id="rId4"/>
  </externalReferences>
  <definedNames>
    <definedName name="BPU">#REF!</definedName>
    <definedName name="KFO">[1]BPU!$O$8</definedName>
    <definedName name="KS_T">[1]BPU!$N$8</definedName>
    <definedName name="PR">'Min1'!$L$114</definedName>
    <definedName name="pr_">[2]Min10!$M$70</definedName>
    <definedName name="PRI">'Min1'!$L$106</definedName>
    <definedName name="pri_">[2]Min10!$M$62</definedName>
    <definedName name="PV">'Min1'!$L$118</definedName>
    <definedName name="Qtes">#REF!</definedName>
    <definedName name="REVIENT">'Min1'!$D$123</definedName>
    <definedName name="ST_dp">'Min1'!$L$83</definedName>
    <definedName name="ST_MO">'Min1'!#REF!</definedName>
    <definedName name="STMO">[2]Min10!$M$27</definedName>
    <definedName name="TMO">[1]BPU!$P$8</definedName>
    <definedName name="TOTAL_Dp">'Min1'!$L$104</definedName>
    <definedName name="TOTAL_MO">'Min1'!$L$85</definedName>
    <definedName name="totaldp">[2]Min10!$M$60</definedName>
    <definedName name="Totalmo">[2]Min10!$M$41</definedName>
    <definedName name="VENTE">'Min1'!$F$123</definedName>
    <definedName name="x">#REF!</definedName>
    <definedName name="_xlnm.Print_Area" localSheetId="0">'Min1'!$A$1:$Q$81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0" i="3" l="1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9" i="3"/>
  <c r="F53" i="2" l="1"/>
  <c r="U52" i="2"/>
  <c r="T52" i="2"/>
  <c r="U51" i="2"/>
  <c r="T51" i="2"/>
  <c r="U50" i="2"/>
  <c r="T50" i="2"/>
  <c r="U49" i="2"/>
  <c r="T49" i="2"/>
  <c r="U48" i="2"/>
  <c r="T48" i="2"/>
  <c r="U47" i="2"/>
  <c r="T47" i="2"/>
  <c r="U46" i="2"/>
  <c r="T46" i="2"/>
  <c r="F46" i="2"/>
  <c r="U45" i="2"/>
  <c r="T45" i="2"/>
  <c r="U44" i="2"/>
  <c r="T44" i="2"/>
  <c r="T43" i="2"/>
  <c r="U42" i="2"/>
  <c r="T42" i="2"/>
  <c r="U43" i="2" s="1"/>
  <c r="U41" i="2"/>
  <c r="T41" i="2"/>
  <c r="U40" i="2"/>
  <c r="T40" i="2"/>
  <c r="T39" i="2"/>
  <c r="F39" i="2"/>
  <c r="T10" i="2" s="1"/>
  <c r="U38" i="2"/>
  <c r="T38" i="2"/>
  <c r="U37" i="2"/>
  <c r="T37" i="2"/>
  <c r="U36" i="2"/>
  <c r="T36" i="2"/>
  <c r="U35" i="2"/>
  <c r="T35" i="2"/>
  <c r="U34" i="2"/>
  <c r="T34" i="2"/>
  <c r="U33" i="2"/>
  <c r="T33" i="2"/>
  <c r="U32" i="2"/>
  <c r="T32" i="2"/>
  <c r="F32" i="2"/>
  <c r="U31" i="2"/>
  <c r="T31" i="2"/>
  <c r="U30" i="2"/>
  <c r="T30" i="2"/>
  <c r="U29" i="2"/>
  <c r="T29" i="2"/>
  <c r="U27" i="2"/>
  <c r="T27" i="2"/>
  <c r="U26" i="2"/>
  <c r="T26" i="2"/>
  <c r="U25" i="2"/>
  <c r="T25" i="2"/>
  <c r="U24" i="2"/>
  <c r="T24" i="2"/>
  <c r="U23" i="2"/>
  <c r="T23" i="2"/>
  <c r="U22" i="2"/>
  <c r="T22" i="2"/>
  <c r="U21" i="2"/>
  <c r="T21" i="2"/>
  <c r="R21" i="2"/>
  <c r="R20" i="2"/>
  <c r="Q20" i="2"/>
  <c r="U19" i="2"/>
  <c r="T19" i="2"/>
  <c r="R19" i="2"/>
  <c r="U18" i="2"/>
  <c r="T18" i="2"/>
  <c r="R18" i="2"/>
  <c r="Q18" i="2"/>
  <c r="T17" i="2"/>
  <c r="U17" i="2" s="1"/>
  <c r="R17" i="2"/>
  <c r="U16" i="2"/>
  <c r="T16" i="2"/>
  <c r="R16" i="2"/>
  <c r="U15" i="2"/>
  <c r="T15" i="2"/>
  <c r="R15" i="2"/>
  <c r="U14" i="2"/>
  <c r="T14" i="2"/>
  <c r="R14" i="2"/>
  <c r="R13" i="2"/>
  <c r="U12" i="2"/>
  <c r="T12" i="2"/>
  <c r="U10" i="2"/>
  <c r="R10" i="2"/>
  <c r="U9" i="2"/>
  <c r="T9" i="2"/>
  <c r="R9" i="2"/>
  <c r="U8" i="2"/>
  <c r="T8" i="2"/>
  <c r="R8" i="2"/>
  <c r="U7" i="2"/>
  <c r="T7" i="2"/>
  <c r="R7" i="2"/>
  <c r="U6" i="2"/>
  <c r="T6" i="2"/>
  <c r="R6" i="2"/>
  <c r="U5" i="2"/>
  <c r="T5" i="2"/>
  <c r="T4" i="2"/>
  <c r="T20" i="2" s="1"/>
  <c r="U20" i="2" l="1"/>
  <c r="U39" i="2"/>
  <c r="U4" i="2"/>
  <c r="G78" i="3" l="1"/>
  <c r="I78" i="3" l="1"/>
  <c r="I81" i="3" s="1"/>
  <c r="M78" i="3"/>
  <c r="M81" i="3" s="1"/>
  <c r="F78" i="3"/>
  <c r="F81" i="3" s="1"/>
  <c r="P78" i="3"/>
  <c r="P81" i="3" s="1"/>
  <c r="K78" i="3"/>
  <c r="K81" i="3" s="1"/>
  <c r="N78" i="3"/>
  <c r="N81" i="3" s="1"/>
  <c r="L78" i="3" l="1"/>
  <c r="L81" i="3" s="1"/>
</calcChain>
</file>

<file path=xl/sharedStrings.xml><?xml version="1.0" encoding="utf-8"?>
<sst xmlns="http://schemas.openxmlformats.org/spreadsheetml/2006/main" count="472" uniqueCount="399">
  <si>
    <t>Remplacement lanterne réseau aérien</t>
  </si>
  <si>
    <t>Lieu :</t>
  </si>
  <si>
    <t>Titre :</t>
  </si>
  <si>
    <t>Remplacement</t>
  </si>
  <si>
    <t>de</t>
  </si>
  <si>
    <t>Mâts</t>
  </si>
  <si>
    <t>au Bd</t>
  </si>
  <si>
    <t>Action :</t>
  </si>
  <si>
    <t>Objet :</t>
  </si>
  <si>
    <t>Ajout :</t>
  </si>
  <si>
    <t>2.1.1</t>
  </si>
  <si>
    <t>Luminaires</t>
  </si>
  <si>
    <t>et</t>
  </si>
  <si>
    <t>3.1.10</t>
  </si>
  <si>
    <t>Enfouissement</t>
  </si>
  <si>
    <t>3.2.6</t>
  </si>
  <si>
    <t>Dépose luminaire :</t>
  </si>
  <si>
    <t>Dépose crosse :</t>
  </si>
  <si>
    <t xml:space="preserve">Pose </t>
  </si>
  <si>
    <t>Réseaux aérien</t>
  </si>
  <si>
    <t>3.2.9</t>
  </si>
  <si>
    <t>Pose Aé. Façade (ml) :</t>
  </si>
  <si>
    <t>Dépose façade (ml) :</t>
  </si>
  <si>
    <t>Dépose</t>
  </si>
  <si>
    <t>Massifs</t>
  </si>
  <si>
    <t>4.2.4</t>
  </si>
  <si>
    <t>Pose Aérien (ml) :</t>
  </si>
  <si>
    <t>Dépose Aérien (ml) :</t>
  </si>
  <si>
    <t>Crosses</t>
  </si>
  <si>
    <t>4.2.6</t>
  </si>
  <si>
    <t>Souterrain (ml) :</t>
  </si>
  <si>
    <t>4.3.4</t>
  </si>
  <si>
    <t>LED :</t>
  </si>
  <si>
    <t>oui</t>
  </si>
  <si>
    <t>Mât :</t>
  </si>
  <si>
    <t>Sol :</t>
  </si>
  <si>
    <t>5.2.1</t>
  </si>
  <si>
    <t>Mâts restant :</t>
  </si>
  <si>
    <t>Bois</t>
  </si>
  <si>
    <t>Roche</t>
  </si>
  <si>
    <t>5.2.5</t>
  </si>
  <si>
    <t>Mâts à déposer :</t>
  </si>
  <si>
    <t>non</t>
  </si>
  <si>
    <t>Béton</t>
  </si>
  <si>
    <t>Terre</t>
  </si>
  <si>
    <t>6.1.13</t>
  </si>
  <si>
    <t>Type de LED :</t>
  </si>
  <si>
    <t>Luminaire type ECLATEC TWEET 3 - Finition à définir - Température de couleur 4000K - Courant fixe - Finition par peinture poudre thermolaquée RAL au choix - Puissance maxi 129w</t>
  </si>
  <si>
    <t>IPN</t>
  </si>
  <si>
    <t>Bitume</t>
  </si>
  <si>
    <t>6.1.14</t>
  </si>
  <si>
    <t>Candélabre</t>
  </si>
  <si>
    <t>Sable</t>
  </si>
  <si>
    <t>6.1.18</t>
  </si>
  <si>
    <t>Roche (m3) :</t>
  </si>
  <si>
    <t>Provisoire</t>
  </si>
  <si>
    <t>7.1.23</t>
  </si>
  <si>
    <t>Pose de crosse :</t>
  </si>
  <si>
    <t>Simple</t>
  </si>
  <si>
    <t>Double</t>
  </si>
  <si>
    <t>Triple</t>
  </si>
  <si>
    <t>7.2.37</t>
  </si>
  <si>
    <t>EJAS :</t>
  </si>
  <si>
    <t>Pose armoire :</t>
  </si>
  <si>
    <t>Dépose armoire :</t>
  </si>
  <si>
    <t>7.15.2</t>
  </si>
  <si>
    <t>Cable :</t>
  </si>
  <si>
    <t>PRC 2*16mm²</t>
  </si>
  <si>
    <t>U-1000-RO2V 3G2,5mm²</t>
  </si>
  <si>
    <t>Difficile d'accès véhicule :</t>
  </si>
  <si>
    <t>Zone de stationnement :</t>
  </si>
  <si>
    <t>Hauteur/type
de 
mat à poser</t>
  </si>
  <si>
    <t>Classe S190, ht 9m</t>
  </si>
  <si>
    <t>U-1000-RO2V 3G1,5mm²</t>
  </si>
  <si>
    <t>7.1.1</t>
  </si>
  <si>
    <t>U-1000-RO2V 5G1,5mm²</t>
  </si>
  <si>
    <t>7.1.2</t>
  </si>
  <si>
    <t>Acier galva</t>
  </si>
  <si>
    <t>U-1000-RO2V 4x16mm²</t>
  </si>
  <si>
    <t>7.1.4</t>
  </si>
  <si>
    <t xml:space="preserve">Mât acier Cylindroconique ht 8m 201/89 thermolaqué type symphonie </t>
  </si>
  <si>
    <t>U-1000-RO2V 4x25mm²</t>
  </si>
  <si>
    <t>7.1.5</t>
  </si>
  <si>
    <t>U-1000-RO2V 5G6mm²</t>
  </si>
  <si>
    <t>7.1.6</t>
  </si>
  <si>
    <t>Mât acier Cylindroconique ht 10m 229/89 thermolaqué type symphonie</t>
  </si>
  <si>
    <t>U-1000-RO2V 5G10mm²</t>
  </si>
  <si>
    <t>7.1.7</t>
  </si>
  <si>
    <t>U-1000-RO2V 5G16mm²</t>
  </si>
  <si>
    <t>7.1.8</t>
  </si>
  <si>
    <t>Total :</t>
  </si>
  <si>
    <t>U-1000-RO2V 5G25mm²</t>
  </si>
  <si>
    <t>7.1.9</t>
  </si>
  <si>
    <t>U-1000-RO2V 3G4mm²</t>
  </si>
  <si>
    <t>7.1.10</t>
  </si>
  <si>
    <t>Fonte</t>
  </si>
  <si>
    <t>U-1000-RO2V 3G6mm²</t>
  </si>
  <si>
    <t>7.1.11</t>
  </si>
  <si>
    <t>Mât en fonte métallisé et thermolaqué type vendome 2 5m40</t>
  </si>
  <si>
    <t>U-1000-RO2V 3G10mm²</t>
  </si>
  <si>
    <t>7.1.12</t>
  </si>
  <si>
    <t>U-1000-RO2V 3G16mm²</t>
  </si>
  <si>
    <t>7.1.13</t>
  </si>
  <si>
    <t>Mât en fonte métallisé et thermolaqué type festone 4m</t>
  </si>
  <si>
    <t>U-1000-RO2V 3G25mm²</t>
  </si>
  <si>
    <t>7.1.14</t>
  </si>
  <si>
    <t>U-1000-RO2V 4x6mm²</t>
  </si>
  <si>
    <t>7.1.15</t>
  </si>
  <si>
    <t>U-1000-RO2V 4x10mm²</t>
  </si>
  <si>
    <t>7.1.16</t>
  </si>
  <si>
    <t>CU isolé V/J 25mm²</t>
  </si>
  <si>
    <t>7.1.17</t>
  </si>
  <si>
    <t>Alu</t>
  </si>
  <si>
    <t>CU25mm²</t>
  </si>
  <si>
    <t>7.1.18</t>
  </si>
  <si>
    <t>7.1.19</t>
  </si>
  <si>
    <t>PRC 4*16mm²</t>
  </si>
  <si>
    <t>7.1.20</t>
  </si>
  <si>
    <t>PRC 2*25mm²</t>
  </si>
  <si>
    <t>7.1.21</t>
  </si>
  <si>
    <t>PRC 4*25mm²</t>
  </si>
  <si>
    <t>7.1.22</t>
  </si>
  <si>
    <t>Ensemble</t>
  </si>
  <si>
    <t>Ensemble mât acier et crosse type architek  1 feu 8m saillie 1315</t>
  </si>
  <si>
    <t>Lanterne type PHILIPS - Lanterne CITYSOUL ledgine BGP430, 64 led, corps en fonderie d’aluminium,
Fermeture par verre plat trempémontage en top ou latéral, alu verre plat, IP66</t>
  </si>
  <si>
    <t>Lanterne PHILIPS -  CITYSOUL ledgine BGP431, 112 led, corps en fonderie d’aluminium,
Fermeture par verre plat trempé, montage en top ou latéral, alu verre plat, IP66</t>
  </si>
  <si>
    <t>Ensemble mât acier et crosse type architek 1 feu 10m saillie 1315</t>
  </si>
  <si>
    <t>Lanterne PHILIPS -  MILEWIDE BRS427, 96 led, montage latéral alu verre plat, IP65</t>
  </si>
  <si>
    <t xml:space="preserve">PHILIPS - Lanterne LUMISTREET SMALL BGP213 - 4000K - 5800 lumen - montage en top ou latéral, alu verre plat, IP66 </t>
  </si>
  <si>
    <t xml:space="preserve">PHILIPS - Lanterne LUMISTREET LARGE -  BGP214 - 4000K - 9800 lumen - montage en top ou latéral, alu verre plat, IP66 </t>
  </si>
  <si>
    <t xml:space="preserve">PHILIPS CLEARFLOOD BVP650 - RAL au choix - Optique Asymétrique - 4000K - 6000 lumen </t>
  </si>
  <si>
    <t xml:space="preserve">PHILIPS CLEARFLOOD BVP650 - RAL au choix - Optique Asymétrique - 4000K - 10000 lumen </t>
  </si>
  <si>
    <t>Projecteur type Philips eW Blast powercore BCP473 - Puissance maxi 50w - Température de couleur 4000K - 36 leds blanc, bleu, vert RGB</t>
  </si>
  <si>
    <t>Projecteur Philips ColorReach DCP770 - Puissance 291w - RGB</t>
  </si>
  <si>
    <t>Projecteur Philips Burst Powercore blanc BCP463 - Puissance maxi 30w - Teméprature de couleur 4000K</t>
  </si>
  <si>
    <t>ECO INNOV</t>
  </si>
  <si>
    <t>Plot solaire type ECO INNOV - Plot solaire routier à encastrer Ref -ECO128E</t>
  </si>
  <si>
    <t>Plot solaire type ECO INNOV - Plot solaire routier à encastrer Ref -ECO143E bidirectionnel</t>
  </si>
  <si>
    <t>GHM</t>
  </si>
  <si>
    <t>Lanterne type GHM BEAUREGARD II - Acier inoxydable - portée ou suspendue - SOMLED 1 - Courant Fixe - Finition par peinture poudre thermolaquée RAL au choix - Puissance 66w</t>
  </si>
  <si>
    <t>Lanterne type GHM BEAUREGARD II - Acier inoxydable - portée ou suspendue - SOMLED 2-1 - Courant Fixe - Finition par peinture poudre thermolaquée RAL au choix - Puissance 80 w</t>
  </si>
  <si>
    <t>Lanterne type GHM BEAUREGARD II - Acier inoxydable - portée ou suspendue - SOMLED 2-2 - Courant Fixe - Finition par peinture poudre thermolaquée RAL au choix - Puissance 107 w</t>
  </si>
  <si>
    <t>Lanterne type GHM STANZA - Acier inoxydable - portée ou suspendue - SOMLED 1 - Courant Fixe - Finition par peinture poudre thermolaquée RAL au choix - puissance 69w</t>
  </si>
  <si>
    <t>Lanterne type GHM STANZA - Acier inoxydable - portée ou suspendue - SOMLED 2-1 - Courant Fixe - Finition par peinture poudre thermolaquée RAL au choix - Puissance80w</t>
  </si>
  <si>
    <t>Lanterne type GHM STANZA - Acier inoxydable - portée ou suspendue - SOMLED 2-2 - Courant Fixe - Finition par peinture poudre thermolaquée RAL au choix - Puissance 107w</t>
  </si>
  <si>
    <t>Lanterne type GHM CHENONCEAU III - Acier inoxydable - portée ou suspendue - SOMLED 1-1 - Courant Fixe - Finition par peinture poudre thermolaquée RAL au choix - Puissance 80w</t>
  </si>
  <si>
    <t>Lanterne type GHM CHENONCEAU III - Acier inoxydable - portée ou suspendue - SOMLED 1-2 - Courant Fixe - Finition par peinture poudre thermolaquée RAL au choix - Puissance 107w</t>
  </si>
  <si>
    <t>THORN</t>
  </si>
  <si>
    <t>THORN - AERA FLOOD 2 84 Leds</t>
  </si>
  <si>
    <t>THORN - D-CO LED R LED MAXI 6x1,2W</t>
  </si>
  <si>
    <t>THORN - E-FACT LED R2 7x2W</t>
  </si>
  <si>
    <t>THORN - OXANE L LED 84W</t>
  </si>
  <si>
    <t>THORN - PLURIO O LED 40W</t>
  </si>
  <si>
    <t>THORN - ISARO 24 leds</t>
  </si>
  <si>
    <t>JCL</t>
  </si>
  <si>
    <t>Applique type JCL LIGHTING - Applique PRISMASHIELD equipé FORCELED LIGHT - Antivandalisme - LG 1500mm - 5040 lumens</t>
  </si>
  <si>
    <t>Projecteur type JCL LIGHTING - Encastré de sol à diodes LUX50 Inox - 12x3w TRIX RGB- optique au choix 10/°/30°/45° -  IP68 - Classe II - alimentation RGB DMX intégrée - garantie 5 ans</t>
  </si>
  <si>
    <t>Projecteur type JCL LIGHTING - Encastré de sol à diodes LUX70 Inox - 16x1,2w - optique au choix 10/°/30°/45° - monochromie 2500°K/3200°k/5500°k - IP68 - Classe II - alimentation directe 220V -  garantie 5 ans</t>
  </si>
  <si>
    <t>Projecteur type JCL LIGHTING - Projecteur PAR LED 65S 36x1,5w RGB DMX - 15° ou 30° - mini console DMX intégrée à l'appareil - IP65 - classe I</t>
  </si>
  <si>
    <t>LEC</t>
  </si>
  <si>
    <t>Alimentation  LEC - alimentation continue 24VDC 240 W en boîtier étanche pour balise LEC Bourgogne 1750 SPW BW 10</t>
  </si>
  <si>
    <t>Balise type LEC - Balise encastrée BOURGOGNE Référence produit : 1750 SPW BW 10</t>
  </si>
  <si>
    <t>Pot d'encastrement  type LEC - Pot d'encastrement diamètre 50 mm, hauteur 120 mm, type 1750E120-TOULON pour les articles 10.1.11</t>
  </si>
  <si>
    <t>ECLATEC</t>
  </si>
  <si>
    <t>Luminaire type ECLATEC ELIPT 45 - ORALED - Température de couleur 3000K ou 4000 K - Finition par peinture poudre thermolaquée RAL au choix - Puissance 47w</t>
  </si>
  <si>
    <t>Luminaire type ECLATEC ELIPT 55 - ORALED - Température de couleur 3000K ou 4000 K - Finition par peinture poudre thermolaquée RAL au choix - Puissance 61w</t>
  </si>
  <si>
    <t>Luminaire type ECLATEC TSANA X - Finition à définir - Température de couleur 4000K - Courant fixe - Finition par peinture poudre thermolaquée RAL au choix - Puissance maxi 141w</t>
  </si>
  <si>
    <t>Luminaire type ECLATEC TWEET 1 - Finition à définir - Température de couleur 4000K - Courant fixe - Finition par peinture poudre thermolaquée RAL au choix - Puissance maxi à 56w</t>
  </si>
  <si>
    <t>Luminaire type ECLATEC TWEET 2 - Finition à définir - Température de couleur 4000K - Courant fixe - Finition par peinture poudre thermolaquée RAL au choix - Puissance maxi 81w</t>
  </si>
  <si>
    <t xml:space="preserve">bois </t>
  </si>
  <si>
    <t>ACG</t>
  </si>
  <si>
    <t>7.10.1</t>
  </si>
  <si>
    <t>Mâts acier  Cylindroconiques thermolaqués</t>
  </si>
  <si>
    <t>Mât cylindro-conique aluminium brossé thermolaqué type oxygéne 205 GHM hauteur 8m</t>
  </si>
  <si>
    <t>7.8.1</t>
  </si>
  <si>
    <t>Luminaire type ECLATEC PIXEL 2 - Fixation latérale - Température de couleur 4000K - Courant fixe - Finition par peinture poudre thermolaquée RAL au choix - Puissance maxi 129w</t>
  </si>
  <si>
    <t>Classe S190, ht 10m</t>
  </si>
  <si>
    <t>7.10.2</t>
  </si>
  <si>
    <t xml:space="preserve">mât acier  Cylindroconique ht 3,5m 109/60 thermolaqué type prelude </t>
  </si>
  <si>
    <t>7.7.1</t>
  </si>
  <si>
    <t>Mât cylindro-conique aluminium thermolaqué type oxygéne 205 GHM hauteur 9m</t>
  </si>
  <si>
    <t>7.8.2</t>
  </si>
  <si>
    <t>Luminaire type ECLATEC ELYXE - ORALED - Fixation en Top - Température de couleur 4000K - Courant fixe - Finition par peinture poudre thermolaquée RAL au choix - Puissance 47w à 61w</t>
  </si>
  <si>
    <t xml:space="preserve">Mât acier  Cylindroconique ht 4m 116/60 thermolaqué type prelude </t>
  </si>
  <si>
    <t>7.7.2</t>
  </si>
  <si>
    <t>Mât cylindro-conique aluminium thermolaqué type oxygéne 205 GHM hauteur 10m</t>
  </si>
  <si>
    <t>7.8.3</t>
  </si>
  <si>
    <t>Luminaire type ECLATEC BUZZ - ZEDLED - ORALED - Fixation en Top - Température de couleur 4000K - Courant fixe - Finition par peinture poudre thermolaquée RAL au choix - Puissancemaxi 61w</t>
  </si>
  <si>
    <t>PHILIPS - Ensemble Iridium 8m equipé d'une crosse simple avec luminaire Iridium 250W IM</t>
  </si>
  <si>
    <t>7.11.1</t>
  </si>
  <si>
    <t>Mât acier  Cylindroconique ht 4m50 123/60 thermolaqué type prelude</t>
  </si>
  <si>
    <t>7.7.3</t>
  </si>
  <si>
    <t>Mât cylindro-conique aluminium thermolaqué type oxygéne 205 GHM hauteur 12m</t>
  </si>
  <si>
    <t>7.8.4</t>
  </si>
  <si>
    <t>Luminaire type ECLATEC IXIS 2 - Fixation en Top - Température de couleur 4000K - Courant fixe - Finition par peinture poudre thermolaquée RAL au choix - Puissance maxi 107w</t>
  </si>
  <si>
    <t>Ensemble Petitjean ARTIMON 11m + porte oriflammes (équipé pour recevoir jusqu'à 4 projecteurs led de forte puissance)</t>
  </si>
  <si>
    <t>7.11.2</t>
  </si>
  <si>
    <t xml:space="preserve">Mât acier Cylindroconique ht 5m 130/60 thermolaqué type prelude </t>
  </si>
  <si>
    <t>7.7.4</t>
  </si>
  <si>
    <t xml:space="preserve">PETITJEAN - Mât aluminium , Cylindrique hauteur 3 m avec ALU PROTEC, diam 90_REF_TCA.3 </t>
  </si>
  <si>
    <t>7.8.7</t>
  </si>
  <si>
    <t>Projecteur ECLATEC XEON 2 - Fixation latérale avec patin - Température de couleur 4000K - Courant fixe - Finition par peinture poudre thermolaquée RAL au choix - Puissance maxi 56w</t>
  </si>
  <si>
    <t>Ensemble mât acier et crosse type architek  1 feu 7m saillie 1315</t>
  </si>
  <si>
    <t>7.11.3</t>
  </si>
  <si>
    <t xml:space="preserve">Mât acier Cylindroconique ht 8m 174/62 thermolaqué type concerto </t>
  </si>
  <si>
    <t>7.7.5</t>
  </si>
  <si>
    <t xml:space="preserve">PETITJEAN - Mât aluminium , Cylindrique hauteur 3,5 m avec ALU PROTEC, diam 90_REF_TCA.3,5 </t>
  </si>
  <si>
    <t>7.8.8</t>
  </si>
  <si>
    <t>Projecteur ECLATEC XEON 3 - Fixation latérale avec patin - Température de couleur 4000K - Courant fixe - Finition par peinture poudre thermolaquée RAL au choix -Puissance maxi 81w</t>
  </si>
  <si>
    <t>7.11.4</t>
  </si>
  <si>
    <t xml:space="preserve">Mât acier Cylindroconique ht 9m 188/62 thermolaqué type concerto  </t>
  </si>
  <si>
    <t>7.7.6</t>
  </si>
  <si>
    <t xml:space="preserve">PETITJEAN - Mât aluminium , Cylindrique hauteur 4 m avec ALU PROTEC, diam 90_REF_TCA.4 </t>
  </si>
  <si>
    <t>7.8.9</t>
  </si>
  <si>
    <t>Luminaire type ECLATEC SCOOP - Fixation en Top - Température de couleur 3000K ou 4000K - Courant fixe - Finition par peinture poudre thermolaquée RAL au choix - Puissance maxi 57w</t>
  </si>
  <si>
    <t>Ensemble mât acier et crosse type architek  1 feu 9m saillie 1315</t>
  </si>
  <si>
    <t>7.11.5</t>
  </si>
  <si>
    <t xml:space="preserve">Mât acier Cylindroconique ht 10m 202/62 thermolaqué type concerto  </t>
  </si>
  <si>
    <t>7.7.7</t>
  </si>
  <si>
    <t xml:space="preserve">PETITJEAN - Mât aluminium , Cylindrique hauteur 4,5 m avec ALU PROTEC, diam 90_REF_TCA.4,5 </t>
  </si>
  <si>
    <t>7.8.10</t>
  </si>
  <si>
    <t>Luminaire type ECLATEC KEO - Fixation en Top - Température de couleur 3000K ou 4000K - Courant fixe - Finition par peinture poudre thermolaquée RAL au choix - Puissance maxi 65w</t>
  </si>
  <si>
    <t>7.11.6</t>
  </si>
  <si>
    <t xml:space="preserve">Mât acier Cylindroconique ht 12m 230/62 thermolaqué type concerto </t>
  </si>
  <si>
    <t>7.7.8</t>
  </si>
  <si>
    <t xml:space="preserve">PETITJEAN - Mât aluminium , Cylindrique hauteur 5 m avec ALU PROTEC, diam 90_REF_TCA.5 </t>
  </si>
  <si>
    <t>7.8.11</t>
  </si>
  <si>
    <t>Luminaire passage Piéton type ECLATEC PRIORILED -  - Température de couleur 6500K  - Courant fixe - Finition par peinture poudre thermolaquée RAL au choix - Puissance maxi 92w</t>
  </si>
  <si>
    <t>Plus value crosse double architek saillie 1315</t>
  </si>
  <si>
    <t>7.11.7</t>
  </si>
  <si>
    <t>Mât acier Cylindroconique ht 6m 160/76 thermolaqué type adagio</t>
  </si>
  <si>
    <t>7.7.9</t>
  </si>
  <si>
    <t xml:space="preserve">PETITJEAN - Mât aluminium , Cylindrique, hauteur 3,5 m, diam 146/60_REF_VENUS-2.3,5 </t>
  </si>
  <si>
    <t>7.8.12</t>
  </si>
  <si>
    <t>WE-EF</t>
  </si>
  <si>
    <t xml:space="preserve">Ensemble mât acier et crosse type architek 1 feu 9m saillie 1815 </t>
  </si>
  <si>
    <t>7.11.8</t>
  </si>
  <si>
    <t>Mât acier Cylindroconique ht 7m 174/76 thermolaqué type adagio</t>
  </si>
  <si>
    <t>7.7.10</t>
  </si>
  <si>
    <t xml:space="preserve">PETITJEAN - Mât aluminium , Cylindrique, hauteur 4 m, diam 146/60_REF_VENUS-2.4 </t>
  </si>
  <si>
    <t>7.8.13</t>
  </si>
  <si>
    <t>Projecteur WE-EF X-POWER FLOOD 3 -  3 LED d'environ 5W de puissance monochromes - 24V blanc chaud 2x3,7° Ø166mm 17W IP66 + Lentille ovalisante</t>
  </si>
  <si>
    <t xml:space="preserve">Ensemble mât acier et crosse type architek 1 feu 10m saillie 1815 </t>
  </si>
  <si>
    <t>7.11.9</t>
  </si>
  <si>
    <t xml:space="preserve">Mât acier Cylindroconique ht 8m 188/76 thermolaqué type adagio </t>
  </si>
  <si>
    <t>7.7.11</t>
  </si>
  <si>
    <t xml:space="preserve">PETITJEAN - Mât aluminium , Cylindrique, hauteur 5 m, diam 146/60_REF_VENUS-2.5 </t>
  </si>
  <si>
    <t>7.8.14</t>
  </si>
  <si>
    <t xml:space="preserve">Projecteur WE-EF X-POWER FLOOD 5 - 5 LED d'environ 5W de puissance monochromes - 24V blanc chaud 2x3,7° Ø200mm 28W IP66 + Lentille ovalisante </t>
  </si>
  <si>
    <t>Ensemble  mât aluminium et crosse rochelongue 1 feu 8m  saillie1400</t>
  </si>
  <si>
    <t>7.11.11</t>
  </si>
  <si>
    <t xml:space="preserve">Mât acier Cylindroconique ht 9m 202/76 thermolaqué type adagio </t>
  </si>
  <si>
    <t>7.7.12</t>
  </si>
  <si>
    <t xml:space="preserve">Linéaire WE-EF X-LINE³ 48 230V blanc chaud 2700K 47x8° L1237mm 58W IP66 </t>
  </si>
  <si>
    <t xml:space="preserve">PHILIPS - Ensemble Iridium 8m equipé d'une crosse simple avec luminaire Iridium 250W IM 
+ retour arrière Iridium 70W IM </t>
  </si>
  <si>
    <t>7.11.12</t>
  </si>
  <si>
    <t>Mât acier Cylindroconique ht 7m 187/89 thermolaqué type symphonie</t>
  </si>
  <si>
    <t>7.7.13</t>
  </si>
  <si>
    <t>Mât en fonte métallisé et thermolaqué type ile de france 2m90</t>
  </si>
  <si>
    <t>7.9.1</t>
  </si>
  <si>
    <t xml:space="preserve">Projecteur We-EF  X-MINIFLOOD 1 700mA blanc 3000K 2x5° Ø48mm 2.5W IP66 </t>
  </si>
  <si>
    <t>Ensemble mât aluminium et crosse rochelongue 1 feu 7m saillie 1400</t>
  </si>
  <si>
    <t>7.11.13</t>
  </si>
  <si>
    <t>7.7.14</t>
  </si>
  <si>
    <t>Mât en fonte métallisé et thermolaqué type vendome 2 5m07</t>
  </si>
  <si>
    <t>7.9.2</t>
  </si>
  <si>
    <t>We-ef EFC120 35W - Avec pot d'encastrement</t>
  </si>
  <si>
    <t>Ensemble mât aluminium et crosse rochelongue 1 feu 9m saillie 1400</t>
  </si>
  <si>
    <t>7.11.14</t>
  </si>
  <si>
    <t xml:space="preserve">Mât acier Cylindroconique ht 9m 215/89 thermolaqué type symphonie </t>
  </si>
  <si>
    <t>7.7.15</t>
  </si>
  <si>
    <t>7.9.3</t>
  </si>
  <si>
    <t>FONROCHE</t>
  </si>
  <si>
    <t>Ensemble mât acier et crosse rochelongue 1 feu 7m saillie 1000</t>
  </si>
  <si>
    <t>7.11.16</t>
  </si>
  <si>
    <t>7.7.16</t>
  </si>
  <si>
    <t>Mât en fonte métallisé et thermolaqué type valmy 4m72</t>
  </si>
  <si>
    <t>7.9.4</t>
  </si>
  <si>
    <t>Lampadaire solaire autonome 5m - type FONROCHE Smartlight P365 - 5.1 - mât acier galvanisé thermolaqué RAL au choix, module PV 190 Wc, bloc LED 110 lm/W, puissance 340w, température de couleur 5000K.</t>
  </si>
  <si>
    <t>Ensemble mât acier et crosse rochelongue 1 feu 8m saillie 1400</t>
  </si>
  <si>
    <t>7.11.17</t>
  </si>
  <si>
    <t>Mâts acier Cylindroconiques galvanisés</t>
  </si>
  <si>
    <t>Mât en fonte métallisé et thermolaqué type valmy 5m22</t>
  </si>
  <si>
    <t>7.9.5</t>
  </si>
  <si>
    <t>Lampadaire solaire autonome 6m - type FONROCHE Smartlight P365 - 6.1 - mât acier galvanisé thermolaqué RAL au choix, module PV 250 Wc, bloc LED 110 lm/W, puissance 60w, température de couleur 5000K.</t>
  </si>
  <si>
    <t>Ensemble mât acier et crosse rochelongue 1 feu 9m saillie 1400</t>
  </si>
  <si>
    <t>7.11.18</t>
  </si>
  <si>
    <t xml:space="preserve">Mât acier galvanisé Cylindroconique ht 3,5m 109/60  type prelude </t>
  </si>
  <si>
    <t>7.7.17</t>
  </si>
  <si>
    <t>Mât en fonte métallisé et thermolaqué type catalina 4m40</t>
  </si>
  <si>
    <t>7.9.6</t>
  </si>
  <si>
    <t>Lampadaire solaire autonome 8m - type FONROCHE Smartlight P365 - 8.2 - mât acier galvanisé thermolaqué RAL au choix, module 250 Wc,  bloc LED 110 lm/W, puissance 80w, température de couleur 5000K.</t>
  </si>
  <si>
    <t>Ensemble Comatelec HESTIA acier galva thermolaqué ht 8m simple console Hestia en fonderie d'aluminium saillie 1,15m équipé 1 luminaire Hestia 2 250W SHP/IM</t>
  </si>
  <si>
    <t>7.11.19</t>
  </si>
  <si>
    <t xml:space="preserve">Mât acier galvanisé Cylindroconique ht 4m 116/60 type prelude </t>
  </si>
  <si>
    <t>7.7.18</t>
  </si>
  <si>
    <t>7.9.7</t>
  </si>
  <si>
    <t>Ensemble Comatelec HESTIA acier galva thermolaqué ht 8m double console Hestia en fonderie d'aluminium saillie 1,15m équipé 2 luminaires Hestia 2 250W SHP/IM</t>
  </si>
  <si>
    <t>7.11.20</t>
  </si>
  <si>
    <t xml:space="preserve">Mât acier galvanisé Cylindroconique ht 6m 144/60 type prelude </t>
  </si>
  <si>
    <t>7.7.19</t>
  </si>
  <si>
    <t>Mât en fonte métallisé et thermolaqué solya  4m40</t>
  </si>
  <si>
    <t>7.9.8</t>
  </si>
  <si>
    <t>PHILIPS - Ensemble Citysoul Flip 8m equipé d'une crosse simple avec luminaire Citysoul 250W IM</t>
  </si>
  <si>
    <t>7.11.21</t>
  </si>
  <si>
    <t xml:space="preserve">Mât acier galvanisé Cylindroconique ht 7m 160/62 type concerto s </t>
  </si>
  <si>
    <t>7.7.20</t>
  </si>
  <si>
    <t>Mât en fonte métallisé et thermolaqué lyre 4m30</t>
  </si>
  <si>
    <t>7.9.9</t>
  </si>
  <si>
    <t>Ensemble Comatelec CORNICHE ht 8m équipé 1 luminaire CITEA midi 150W SHP/IM</t>
  </si>
  <si>
    <t>7.11.22</t>
  </si>
  <si>
    <t>Mât acier galvanisé Cylindroconique ht 8m 174/62 type concerto s</t>
  </si>
  <si>
    <t>7.7.21</t>
  </si>
  <si>
    <t>Mât en fonte métallisé et thermolaqué type ile de france 3m20</t>
  </si>
  <si>
    <t>7.9.10</t>
  </si>
  <si>
    <t>Ensemble Comatelec CORNICHE ht 8m équipé 2 luminaires CITEA midi 150W SHP/IM</t>
  </si>
  <si>
    <t>7.11.23</t>
  </si>
  <si>
    <t xml:space="preserve">Mât acier galvanisé Cylindroconique ht 9m 188/62 type concerto s </t>
  </si>
  <si>
    <t>7.7.22</t>
  </si>
  <si>
    <t>Mât en fonte métallisé et thermolaqué type parisien 3m30</t>
  </si>
  <si>
    <t>7.9.20</t>
  </si>
  <si>
    <t>Ensemble Comatelec PLAGE ht 6m équipé 1 luminaire CITEA midi 150W SHP</t>
  </si>
  <si>
    <t>7.11.24</t>
  </si>
  <si>
    <t xml:space="preserve">Mât acier galvanisé Cylindroconique ht 10m 202/62 type concerto s </t>
  </si>
  <si>
    <t>7.7.23</t>
  </si>
  <si>
    <t>Mât en fonte métallisé et thermolaqué type parisien3m85</t>
  </si>
  <si>
    <t>7.9.21</t>
  </si>
  <si>
    <t>Ensemble Comatelec PLAGE ht 6m équipé 2 luminaires CITEA midi 150W SHP</t>
  </si>
  <si>
    <t>7.11.25</t>
  </si>
  <si>
    <t xml:space="preserve">Mât acier galvanisé Cylindroconique ht 12m 230/62 type concerto s </t>
  </si>
  <si>
    <t>7.7.24</t>
  </si>
  <si>
    <t>Mât en fonte métallisé et thermolaqué type parisien 2m85</t>
  </si>
  <si>
    <t>7.9.22</t>
  </si>
  <si>
    <t>Ensemble Comatelec PARKING ht 10m équipé 1 luminaire CITEA MAXI 250W SHP/IM</t>
  </si>
  <si>
    <t>7.11.26</t>
  </si>
  <si>
    <t>Mât acier galvanisé Cylindroconique ht 8m 201/89 type symphonie s</t>
  </si>
  <si>
    <t>7.7.25</t>
  </si>
  <si>
    <t>Mât en fonte métallisé et thermolaqué type vendome 1 5m10</t>
  </si>
  <si>
    <t>7.9.23</t>
  </si>
  <si>
    <t>Ensemble Comatelec PARKING ht 10m équipé 2 luminaires CITEA MAXI 250W SHP/IM</t>
  </si>
  <si>
    <t>7.11.27</t>
  </si>
  <si>
    <t>Mât acier galvanisé Cylindroconique ht 9m 215/89 type symphonie s</t>
  </si>
  <si>
    <t>7.7.26</t>
  </si>
  <si>
    <t>Mât en fonte métallisé et thermolaqué type vendome 1 5m43</t>
  </si>
  <si>
    <t>7.9.24</t>
  </si>
  <si>
    <t xml:space="preserve">Mât acier galvanisé Cylindroconique ht 10m 229/89 type symphonie s </t>
  </si>
  <si>
    <t>7.7.27</t>
  </si>
  <si>
    <t>Mât en fonte métallisé et thermolaqué type vendome 1 6m87</t>
  </si>
  <si>
    <t>7.9.25</t>
  </si>
  <si>
    <t>Mât acier galvanisé Cylindroconique ht 12m 257/89 type symphonie s</t>
  </si>
  <si>
    <t>7.7.28</t>
  </si>
  <si>
    <t>Mât en fonte métallisé et thermolaqué type vendome 2 4m60</t>
  </si>
  <si>
    <t>7.9.26</t>
  </si>
  <si>
    <t>PETITJEAN - mât acier galvanisé, cylindro conique, hauteur 3,5 m diam 121,6/60  REF OMEGA 2360.3,5</t>
  </si>
  <si>
    <t>7.7.29</t>
  </si>
  <si>
    <t>PETITJEAN - mât acier galvanisé, cylindro conique, hauteur 4 m diam 116/60  REF OMEGA 2360.4</t>
  </si>
  <si>
    <t>7.7.30</t>
  </si>
  <si>
    <t>PETITJEAN - mât acier galvanisé, cylindro conique, hauteur 5 m diam 130/60  REF OMEGA 2360.5</t>
  </si>
  <si>
    <t>7.7.31</t>
  </si>
  <si>
    <t>PETITJEAN - mât acier galvanisé, cylindro conique, hauteur 6 m diam 144/60  REF OMEGA 2360.6</t>
  </si>
  <si>
    <t>7.7.32</t>
  </si>
  <si>
    <t>PETITJEAN - mât acier galvanisé, cylindro conique, hauteur 8 m diam 197,6/76  REF OMEGA 76,8</t>
  </si>
  <si>
    <t>7.7.33</t>
  </si>
  <si>
    <t>PETITJEAN - mât acier galvanisé, cylindro conique, hauteur 10 m diam 215/76  REF OMEGA 76,10</t>
  </si>
  <si>
    <t>7.7.34</t>
  </si>
  <si>
    <t>Grands mâts</t>
  </si>
  <si>
    <t>Mât cylindro ou poly-conique ht 18m Øbase:335mm, Ø tête:114mm</t>
  </si>
  <si>
    <t>7.7.35</t>
  </si>
  <si>
    <t>Mât cylindro ou poly-conique ht 18m Øbase:434mm, Øtête:120mm</t>
  </si>
  <si>
    <t>7.7.36</t>
  </si>
  <si>
    <t>Mât  cylindro ou poly-conique ht 20m pour 5 projecteurs</t>
  </si>
  <si>
    <t>7.7.37</t>
  </si>
  <si>
    <t>Mât  cylindro ou poly-conique ht 22m pour 6 ou 9 projecteurs</t>
  </si>
  <si>
    <t>7.7.38</t>
  </si>
  <si>
    <t>Mât cylindro ou poly-conique ht 25m pour 6 ou 9 projecteurs + plateforme</t>
  </si>
  <si>
    <t>7.7.39</t>
  </si>
  <si>
    <t>Mâts aciers thermolaqués</t>
  </si>
  <si>
    <t xml:space="preserve">Mât acier Cylindroconique ht 6m 144/60 thermolaqué type prelude </t>
  </si>
  <si>
    <t>7.7.40</t>
  </si>
  <si>
    <t>Mât acier Cylindroconique ht 4m 132/76 thermolaqué type prelude 76</t>
  </si>
  <si>
    <t>7.7.41</t>
  </si>
  <si>
    <t>Mât acier Cylindroconique ht 4m50 139/76 thermolaqué type prelude 76</t>
  </si>
  <si>
    <t>7.7.42</t>
  </si>
  <si>
    <t xml:space="preserve">Mât acier Cylindroconique ht 6m 146/62 thermolaqué type concerto </t>
  </si>
  <si>
    <t>7.7.43</t>
  </si>
  <si>
    <t xml:space="preserve">Mât acier Cylindroconique ht 7m 160/62 thermolaqué type concerto </t>
  </si>
  <si>
    <t>7.7.44</t>
  </si>
  <si>
    <t>ITEM</t>
  </si>
  <si>
    <t xml:space="preserve">DESIGNATION </t>
  </si>
  <si>
    <t>Unité</t>
  </si>
  <si>
    <t>Qtes</t>
  </si>
  <si>
    <t>TOTAL PAGE</t>
  </si>
  <si>
    <t>CUMUL (total vente)</t>
  </si>
  <si>
    <t>Articles</t>
  </si>
  <si>
    <t>Mât acier Cylindroconique ht 4m 132/76 thermolaqué type prelude 77</t>
  </si>
  <si>
    <t>Mât acier Cylindroconique ht 4m50 139/76 thermolaqué type prelude 77</t>
  </si>
  <si>
    <t>Mât acier Cylindroconique ht 4m 132/76 thermolaqué type prelude 78</t>
  </si>
  <si>
    <t>Mât acier Cylindroconique ht 4m50 139/76 thermolaqué type prelude 78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</si>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</sst>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-* #,##0.00\ _F_-;\-* #,##0.00\ _F_-;_-* &quot;-&quot;??\ _F_-;_-@_-"/>
    <numFmt numFmtId="165" formatCode="_-* #,##0.00\ _F_-;\-* #,##0.00\ _F_-;_-* &quot;-&quot;\ _F_-;_-@_-"/>
    <numFmt numFmtId="166" formatCode="#,##0.00\ &quot;€&quot;"/>
    <numFmt numFmtId="167" formatCode="_-* #,##0\ _F_-;\-* #,##0\ _F_-;_-* &quot;-&quot;\ _F_-;_-@_-"/>
  </numFmts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System"/>
      <family val="2"/>
    </font>
    <font>
      <sz val="11"/>
      <color indexed="8"/>
      <name val="Calibri"/>
      <family val="2"/>
    </font>
    <font>
      <sz val="10"/>
      <name val="MS Serif"/>
    </font>
    <font>
      <b/>
      <sz val="24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8"/>
      <color theme="1"/>
      <name val="Times New Roman"/>
      <family val="1"/>
    </font>
    <font>
      <b/>
      <sz val="8"/>
      <color indexed="10"/>
      <name val="Times New Roman"/>
      <family val="1"/>
    </font>
    <font>
      <b/>
      <sz val="10"/>
      <color theme="1"/>
      <name val="Times New Roman"/>
      <family val="1"/>
    </font>
    <font>
      <b/>
      <sz val="11"/>
      <name val="Times New Roman"/>
      <family val="1"/>
    </font>
    <font>
      <sz val="10"/>
      <name val="MS Serif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sz val="11"/>
      <color theme="0"/>
      <name val="Times New Roman"/>
      <family val="1"/>
    </font>
    <font>
      <sz val="10"/>
      <color theme="0"/>
      <name val="Courier New"/>
      <family val="3"/>
    </font>
    <font>
      <sz val="10"/>
      <color theme="0"/>
      <name val="Times New Roman"/>
      <family val="1"/>
    </font>
    <font>
      <b/>
      <sz val="10"/>
      <color theme="0"/>
      <name val="Times New Roman"/>
      <family val="1"/>
    </font>
    <font>
      <b/>
      <sz val="11"/>
      <color theme="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mediumGray">
        <bgColor indexed="15"/>
      </patternFill>
    </fill>
    <fill>
      <patternFill patternType="solid">
        <fgColor indexed="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</borders>
  <cellStyleXfs count="6">
    <xf numFmtId="0" fontId="0" fillId="0" borderId="0"/>
    <xf numFmtId="0" fontId="4" fillId="0" borderId="0">
      <alignment vertical="top"/>
    </xf>
    <xf numFmtId="44" fontId="5" fillId="0" borderId="0" applyFont="0" applyFill="0" applyBorder="0" applyAlignment="0" applyProtection="0"/>
    <xf numFmtId="0" fontId="6" fillId="0" borderId="0"/>
    <xf numFmtId="164" fontId="14" fillId="0" borderId="0" applyFont="0" applyFill="0" applyBorder="0" applyAlignment="0" applyProtection="0"/>
    <xf numFmtId="167" fontId="14" fillId="0" borderId="0" applyFont="0" applyFill="0" applyBorder="0" applyAlignment="0" applyProtection="0"/>
  </cellStyleXfs>
  <cellXfs count="135">
    <xf numFmtId="0" fontId="0" fillId="0" borderId="0" xfId="0"/>
    <xf numFmtId="0" fontId="8" fillId="0" borderId="0" xfId="3" applyFont="1" applyProtection="1">
      <protection locked="0"/>
    </xf>
    <xf numFmtId="0" fontId="8" fillId="4" borderId="1" xfId="3" applyFont="1" applyFill="1" applyBorder="1" applyAlignment="1">
      <alignment vertical="center"/>
    </xf>
    <xf numFmtId="0" fontId="8" fillId="4" borderId="20" xfId="3" applyFont="1" applyFill="1" applyBorder="1" applyAlignment="1">
      <alignment vertical="center"/>
    </xf>
    <xf numFmtId="0" fontId="8" fillId="4" borderId="20" xfId="3" applyFont="1" applyFill="1" applyBorder="1" applyAlignment="1" applyProtection="1">
      <alignment vertical="center"/>
      <protection locked="0"/>
    </xf>
    <xf numFmtId="2" fontId="8" fillId="4" borderId="20" xfId="3" applyNumberFormat="1" applyFont="1" applyFill="1" applyBorder="1" applyProtection="1">
      <protection locked="0"/>
    </xf>
    <xf numFmtId="0" fontId="8" fillId="4" borderId="24" xfId="3" applyFont="1" applyFill="1" applyBorder="1" applyAlignment="1">
      <alignment vertical="center"/>
    </xf>
    <xf numFmtId="0" fontId="8" fillId="4" borderId="0" xfId="3" applyFont="1" applyFill="1" applyAlignment="1">
      <alignment vertical="center"/>
    </xf>
    <xf numFmtId="0" fontId="8" fillId="4" borderId="0" xfId="3" applyFont="1" applyFill="1" applyAlignment="1" applyProtection="1">
      <alignment vertical="center"/>
      <protection locked="0"/>
    </xf>
    <xf numFmtId="2" fontId="8" fillId="4" borderId="0" xfId="3" applyNumberFormat="1" applyFont="1" applyFill="1" applyProtection="1">
      <protection locked="0"/>
    </xf>
    <xf numFmtId="0" fontId="8" fillId="4" borderId="24" xfId="3" applyFont="1" applyFill="1" applyBorder="1" applyAlignment="1">
      <alignment vertical="center" wrapText="1"/>
    </xf>
    <xf numFmtId="14" fontId="8" fillId="4" borderId="0" xfId="3" applyNumberFormat="1" applyFont="1" applyFill="1" applyAlignment="1" applyProtection="1">
      <alignment horizontal="center"/>
      <protection hidden="1"/>
    </xf>
    <xf numFmtId="0" fontId="8" fillId="4" borderId="24" xfId="3" applyFont="1" applyFill="1" applyBorder="1"/>
    <xf numFmtId="0" fontId="8" fillId="4" borderId="0" xfId="3" applyFont="1" applyFill="1"/>
    <xf numFmtId="0" fontId="8" fillId="4" borderId="0" xfId="3" applyFont="1" applyFill="1" applyAlignment="1">
      <alignment horizontal="right"/>
    </xf>
    <xf numFmtId="0" fontId="8" fillId="4" borderId="19" xfId="3" applyFont="1" applyFill="1" applyBorder="1" applyAlignment="1">
      <alignment horizontal="center"/>
    </xf>
    <xf numFmtId="0" fontId="10" fillId="5" borderId="8" xfId="3" applyFont="1" applyFill="1" applyBorder="1" applyAlignment="1">
      <alignment vertical="center"/>
    </xf>
    <xf numFmtId="0" fontId="10" fillId="5" borderId="27" xfId="3" applyFont="1" applyFill="1" applyBorder="1" applyAlignment="1">
      <alignment vertical="center"/>
    </xf>
    <xf numFmtId="0" fontId="10" fillId="5" borderId="28" xfId="3" applyFont="1" applyFill="1" applyBorder="1" applyAlignment="1">
      <alignment vertical="center"/>
    </xf>
    <xf numFmtId="0" fontId="10" fillId="5" borderId="13" xfId="3" applyFont="1" applyFill="1" applyBorder="1" applyAlignment="1">
      <alignment horizontal="center" vertical="center"/>
    </xf>
    <xf numFmtId="0" fontId="10" fillId="5" borderId="29" xfId="3" applyFont="1" applyFill="1" applyBorder="1" applyAlignment="1">
      <alignment horizontal="center" vertical="center"/>
    </xf>
    <xf numFmtId="0" fontId="11" fillId="5" borderId="0" xfId="3" applyFont="1" applyFill="1" applyProtection="1">
      <protection locked="0"/>
    </xf>
    <xf numFmtId="0" fontId="10" fillId="5" borderId="21" xfId="3" applyFont="1" applyFill="1" applyBorder="1" applyAlignment="1">
      <alignment horizontal="center" vertical="center"/>
    </xf>
    <xf numFmtId="0" fontId="10" fillId="5" borderId="30" xfId="3" applyFont="1" applyFill="1" applyBorder="1" applyAlignment="1">
      <alignment horizontal="center" vertical="center"/>
    </xf>
    <xf numFmtId="0" fontId="10" fillId="5" borderId="18" xfId="3" applyFont="1" applyFill="1" applyBorder="1" applyAlignment="1">
      <alignment horizontal="center" vertical="center"/>
    </xf>
    <xf numFmtId="0" fontId="10" fillId="5" borderId="28" xfId="3" applyFont="1" applyFill="1" applyBorder="1" applyAlignment="1">
      <alignment horizontal="center" vertical="center"/>
    </xf>
    <xf numFmtId="0" fontId="10" fillId="5" borderId="28" xfId="3" applyFont="1" applyFill="1" applyBorder="1" applyAlignment="1">
      <alignment horizontal="center" vertical="center" wrapText="1"/>
    </xf>
    <xf numFmtId="0" fontId="10" fillId="5" borderId="19" xfId="3" applyFont="1" applyFill="1" applyBorder="1" applyAlignment="1">
      <alignment horizontal="center" vertical="center"/>
    </xf>
    <xf numFmtId="0" fontId="10" fillId="5" borderId="22" xfId="3" applyFont="1" applyFill="1" applyBorder="1" applyAlignment="1">
      <alignment horizontal="center" vertical="center"/>
    </xf>
    <xf numFmtId="0" fontId="10" fillId="5" borderId="19" xfId="3" applyFont="1" applyFill="1" applyBorder="1" applyAlignment="1">
      <alignment vertical="center"/>
    </xf>
    <xf numFmtId="0" fontId="10" fillId="5" borderId="18" xfId="3" applyFont="1" applyFill="1" applyBorder="1" applyAlignment="1">
      <alignment vertical="center"/>
    </xf>
    <xf numFmtId="0" fontId="10" fillId="5" borderId="18" xfId="3" applyFont="1" applyFill="1" applyBorder="1" applyAlignment="1">
      <alignment vertical="center" wrapText="1"/>
    </xf>
    <xf numFmtId="2" fontId="10" fillId="4" borderId="13" xfId="0" applyNumberFormat="1" applyFont="1" applyFill="1" applyBorder="1" applyAlignment="1">
      <alignment horizontal="center" vertical="center"/>
    </xf>
    <xf numFmtId="2" fontId="10" fillId="4" borderId="31" xfId="0" applyNumberFormat="1" applyFont="1" applyFill="1" applyBorder="1" applyAlignment="1">
      <alignment horizontal="center" vertical="center"/>
    </xf>
    <xf numFmtId="1" fontId="10" fillId="4" borderId="31" xfId="0" applyNumberFormat="1" applyFont="1" applyFill="1" applyBorder="1" applyAlignment="1">
      <alignment horizontal="center" vertical="center"/>
    </xf>
    <xf numFmtId="0" fontId="10" fillId="5" borderId="22" xfId="3" applyFont="1" applyFill="1" applyBorder="1" applyAlignment="1">
      <alignment horizontal="centerContinuous" vertical="center"/>
    </xf>
    <xf numFmtId="0" fontId="10" fillId="5" borderId="32" xfId="3" applyFont="1" applyFill="1" applyBorder="1" applyAlignment="1">
      <alignment vertical="center"/>
    </xf>
    <xf numFmtId="0" fontId="10" fillId="5" borderId="33" xfId="3" applyFont="1" applyFill="1" applyBorder="1" applyAlignment="1">
      <alignment vertical="center"/>
    </xf>
    <xf numFmtId="0" fontId="10" fillId="5" borderId="33" xfId="3" applyFont="1" applyFill="1" applyBorder="1" applyAlignment="1">
      <alignment vertical="center" wrapText="1"/>
    </xf>
    <xf numFmtId="0" fontId="10" fillId="5" borderId="25" xfId="3" applyFont="1" applyFill="1" applyBorder="1" applyAlignment="1">
      <alignment horizontal="center" vertical="center"/>
    </xf>
    <xf numFmtId="0" fontId="10" fillId="5" borderId="14" xfId="3" applyFont="1" applyFill="1" applyBorder="1" applyAlignment="1">
      <alignment horizontal="centerContinuous" vertical="center"/>
    </xf>
    <xf numFmtId="0" fontId="9" fillId="0" borderId="34" xfId="3" applyFont="1" applyBorder="1" applyAlignment="1" applyProtection="1">
      <alignment horizontal="center" vertical="center" wrapText="1"/>
      <protection locked="0"/>
    </xf>
    <xf numFmtId="164" fontId="8" fillId="6" borderId="35" xfId="4" quotePrefix="1" applyFont="1" applyFill="1" applyBorder="1" applyAlignment="1">
      <alignment horizontal="center" vertical="center" wrapText="1"/>
    </xf>
    <xf numFmtId="0" fontId="9" fillId="2" borderId="34" xfId="3" applyFont="1" applyFill="1" applyBorder="1" applyAlignment="1" applyProtection="1">
      <alignment horizontal="center" vertical="center" wrapText="1"/>
      <protection locked="0"/>
    </xf>
    <xf numFmtId="165" fontId="8" fillId="6" borderId="36" xfId="4" applyNumberFormat="1" applyFont="1" applyFill="1" applyBorder="1" applyAlignment="1">
      <alignment horizontal="center" vertical="center" wrapText="1"/>
    </xf>
    <xf numFmtId="164" fontId="8" fillId="6" borderId="36" xfId="4" applyFont="1" applyFill="1" applyBorder="1" applyAlignment="1">
      <alignment horizontal="center" vertical="center" wrapText="1"/>
    </xf>
    <xf numFmtId="0" fontId="8" fillId="7" borderId="0" xfId="3" applyFont="1" applyFill="1" applyAlignment="1" applyProtection="1">
      <alignment horizontal="center" vertical="center"/>
      <protection locked="0"/>
    </xf>
    <xf numFmtId="0" fontId="8" fillId="4" borderId="10" xfId="3" applyFont="1" applyFill="1" applyBorder="1" applyAlignment="1" applyProtection="1">
      <alignment horizontal="center" vertical="center" wrapText="1"/>
      <protection locked="0"/>
    </xf>
    <xf numFmtId="0" fontId="16" fillId="5" borderId="0" xfId="3" applyFont="1" applyFill="1"/>
    <xf numFmtId="167" fontId="8" fillId="0" borderId="0" xfId="5" applyFont="1" applyProtection="1">
      <protection locked="0"/>
    </xf>
    <xf numFmtId="164" fontId="8" fillId="6" borderId="5" xfId="4" applyFont="1" applyFill="1" applyBorder="1" applyProtection="1">
      <protection locked="0"/>
    </xf>
    <xf numFmtId="164" fontId="8" fillId="2" borderId="5" xfId="4" applyFont="1" applyFill="1" applyBorder="1" applyProtection="1">
      <protection locked="0"/>
    </xf>
    <xf numFmtId="167" fontId="8" fillId="6" borderId="5" xfId="4" applyNumberFormat="1" applyFont="1" applyFill="1" applyBorder="1" applyProtection="1">
      <protection locked="0"/>
    </xf>
    <xf numFmtId="164" fontId="8" fillId="0" borderId="0" xfId="4" applyFont="1" applyProtection="1">
      <protection locked="0"/>
    </xf>
    <xf numFmtId="0" fontId="8" fillId="4" borderId="18" xfId="3" applyFont="1" applyFill="1" applyBorder="1" applyAlignment="1" applyProtection="1">
      <alignment vertical="center" wrapText="1"/>
      <protection locked="0"/>
    </xf>
    <xf numFmtId="0" fontId="16" fillId="3" borderId="23" xfId="3" applyFont="1" applyFill="1" applyBorder="1" applyProtection="1">
      <protection locked="0"/>
    </xf>
    <xf numFmtId="164" fontId="8" fillId="3" borderId="5" xfId="4" applyFont="1" applyFill="1" applyBorder="1" applyProtection="1">
      <protection locked="0"/>
    </xf>
    <xf numFmtId="164" fontId="8" fillId="3" borderId="0" xfId="4" applyFont="1" applyFill="1" applyProtection="1">
      <protection locked="0"/>
    </xf>
    <xf numFmtId="0" fontId="8" fillId="4" borderId="11" xfId="3" applyFont="1" applyFill="1" applyBorder="1" applyAlignment="1" applyProtection="1">
      <alignment vertical="center" wrapText="1"/>
      <protection locked="0"/>
    </xf>
    <xf numFmtId="0" fontId="16" fillId="5" borderId="0" xfId="3" applyFont="1" applyFill="1" applyProtection="1">
      <protection locked="0"/>
    </xf>
    <xf numFmtId="167" fontId="8" fillId="5" borderId="10" xfId="5" applyFont="1" applyFill="1" applyBorder="1" applyProtection="1">
      <protection locked="0"/>
    </xf>
    <xf numFmtId="167" fontId="8" fillId="5" borderId="0" xfId="5" applyFont="1" applyFill="1" applyProtection="1">
      <protection locked="0"/>
    </xf>
    <xf numFmtId="167" fontId="8" fillId="9" borderId="10" xfId="5" applyFont="1" applyFill="1" applyBorder="1" applyProtection="1">
      <protection locked="0"/>
    </xf>
    <xf numFmtId="0" fontId="16" fillId="5" borderId="0" xfId="3" applyFont="1" applyFill="1" applyAlignment="1" applyProtection="1">
      <alignment horizontal="left"/>
      <protection locked="0"/>
    </xf>
    <xf numFmtId="164" fontId="11" fillId="5" borderId="11" xfId="4" applyFont="1" applyFill="1" applyBorder="1" applyProtection="1">
      <protection locked="0"/>
    </xf>
    <xf numFmtId="164" fontId="11" fillId="5" borderId="0" xfId="4" applyFont="1" applyFill="1" applyProtection="1">
      <protection locked="0"/>
    </xf>
    <xf numFmtId="167" fontId="11" fillId="5" borderId="11" xfId="4" applyNumberFormat="1" applyFont="1" applyFill="1" applyBorder="1" applyProtection="1">
      <protection locked="0"/>
    </xf>
    <xf numFmtId="164" fontId="11" fillId="3" borderId="11" xfId="4" applyFont="1" applyFill="1" applyBorder="1" applyProtection="1">
      <protection locked="0"/>
    </xf>
    <xf numFmtId="0" fontId="9" fillId="0" borderId="0" xfId="3" applyFont="1"/>
    <xf numFmtId="2" fontId="8" fillId="0" borderId="0" xfId="3" applyNumberFormat="1" applyFont="1" applyProtection="1">
      <protection locked="0"/>
    </xf>
    <xf numFmtId="0" fontId="9" fillId="0" borderId="0" xfId="3" applyFont="1" applyProtection="1">
      <protection locked="0"/>
    </xf>
    <xf numFmtId="0" fontId="12" fillId="0" borderId="15" xfId="3" applyFont="1" applyBorder="1" applyAlignment="1">
      <alignment vertical="center" wrapText="1"/>
    </xf>
    <xf numFmtId="0" fontId="8" fillId="8" borderId="18" xfId="3" applyFont="1" applyFill="1" applyBorder="1" applyProtection="1">
      <protection locked="0"/>
    </xf>
    <xf numFmtId="0" fontId="13" fillId="0" borderId="37" xfId="3" applyFont="1" applyBorder="1" applyAlignment="1">
      <alignment horizontal="center" vertical="center" wrapText="1"/>
    </xf>
    <xf numFmtId="0" fontId="2" fillId="10" borderId="6" xfId="0" applyFont="1" applyFill="1" applyBorder="1" applyAlignment="1">
      <alignment horizontal="center" vertical="center"/>
    </xf>
    <xf numFmtId="0" fontId="11" fillId="5" borderId="0" xfId="3" applyFont="1" applyFill="1" applyAlignment="1" applyProtection="1">
      <alignment horizontal="center"/>
      <protection locked="0"/>
    </xf>
    <xf numFmtId="0" fontId="11" fillId="3" borderId="17" xfId="3" applyFont="1" applyFill="1" applyBorder="1" applyAlignment="1" applyProtection="1">
      <alignment horizontal="center"/>
      <protection locked="0"/>
    </xf>
    <xf numFmtId="0" fontId="8" fillId="0" borderId="0" xfId="3" applyFont="1" applyAlignment="1" applyProtection="1">
      <alignment horizontal="center"/>
      <protection locked="0"/>
    </xf>
    <xf numFmtId="0" fontId="0" fillId="11" borderId="0" xfId="0" applyFill="1"/>
    <xf numFmtId="0" fontId="3" fillId="11" borderId="0" xfId="0" applyFont="1" applyFill="1" applyBorder="1"/>
    <xf numFmtId="0" fontId="1" fillId="11" borderId="0" xfId="0" applyFont="1" applyFill="1" applyBorder="1" applyAlignment="1">
      <alignment horizontal="center"/>
    </xf>
    <xf numFmtId="0" fontId="3" fillId="11" borderId="0" xfId="0" applyFont="1" applyFill="1" applyBorder="1" applyAlignment="1">
      <alignment horizontal="center"/>
    </xf>
    <xf numFmtId="0" fontId="3" fillId="11" borderId="0" xfId="0" applyFont="1" applyFill="1" applyBorder="1" applyAlignment="1">
      <alignment horizontal="center" wrapText="1"/>
    </xf>
    <xf numFmtId="0" fontId="1" fillId="11" borderId="0" xfId="0" applyFont="1" applyFill="1" applyBorder="1" applyAlignment="1">
      <alignment horizontal="right"/>
    </xf>
    <xf numFmtId="0" fontId="1" fillId="11" borderId="0" xfId="0" applyFont="1" applyFill="1" applyBorder="1" applyAlignment="1">
      <alignment horizontal="center" vertical="center"/>
    </xf>
    <xf numFmtId="0" fontId="17" fillId="11" borderId="0" xfId="0" applyFont="1" applyFill="1" applyBorder="1" applyAlignment="1">
      <alignment horizontal="left"/>
    </xf>
    <xf numFmtId="0" fontId="18" fillId="11" borderId="0" xfId="0" applyFont="1" applyFill="1" applyBorder="1"/>
    <xf numFmtId="0" fontId="19" fillId="11" borderId="0" xfId="1" applyFont="1" applyFill="1" applyBorder="1" applyAlignment="1">
      <alignment vertical="center" wrapText="1"/>
    </xf>
    <xf numFmtId="0" fontId="20" fillId="11" borderId="0" xfId="1" applyFont="1" applyFill="1" applyBorder="1" applyAlignment="1">
      <alignment horizontal="left" vertical="center" wrapText="1"/>
    </xf>
    <xf numFmtId="2" fontId="20" fillId="11" borderId="0" xfId="2" applyNumberFormat="1" applyFont="1" applyFill="1" applyBorder="1" applyAlignment="1">
      <alignment vertical="center" wrapText="1"/>
    </xf>
    <xf numFmtId="0" fontId="20" fillId="11" borderId="0" xfId="0" applyFont="1" applyFill="1" applyBorder="1" applyAlignment="1">
      <alignment horizontal="left" vertical="center"/>
    </xf>
    <xf numFmtId="0" fontId="3" fillId="11" borderId="0" xfId="0" applyFont="1" applyFill="1" applyBorder="1" applyAlignment="1">
      <alignment horizontal="center" vertical="center"/>
    </xf>
    <xf numFmtId="0" fontId="17" fillId="11" borderId="0" xfId="0" applyFont="1" applyFill="1" applyBorder="1"/>
    <xf numFmtId="0" fontId="21" fillId="11" borderId="0" xfId="0" applyFont="1" applyFill="1" applyBorder="1" applyAlignment="1">
      <alignment horizontal="left" vertical="center"/>
    </xf>
    <xf numFmtId="0" fontId="21" fillId="11" borderId="0" xfId="0" applyFont="1" applyFill="1" applyBorder="1" applyAlignment="1">
      <alignment horizontal="left"/>
    </xf>
    <xf numFmtId="0" fontId="0" fillId="11" borderId="0" xfId="0" applyFill="1" applyBorder="1"/>
    <xf numFmtId="0" fontId="7" fillId="3" borderId="23" xfId="3" applyFont="1" applyFill="1" applyBorder="1" applyAlignment="1" applyProtection="1">
      <alignment horizontal="center" vertical="center"/>
      <protection locked="0"/>
    </xf>
    <xf numFmtId="0" fontId="7" fillId="3" borderId="16" xfId="3" applyFont="1" applyFill="1" applyBorder="1" applyAlignment="1" applyProtection="1">
      <alignment horizontal="center" vertical="center"/>
      <protection locked="0"/>
    </xf>
    <xf numFmtId="0" fontId="7" fillId="3" borderId="17" xfId="3" applyFont="1" applyFill="1" applyBorder="1" applyAlignment="1" applyProtection="1">
      <alignment horizontal="center" vertical="center"/>
      <protection locked="0"/>
    </xf>
    <xf numFmtId="0" fontId="9" fillId="4" borderId="1" xfId="3" applyFont="1" applyFill="1" applyBorder="1" applyAlignment="1">
      <alignment horizontal="center"/>
    </xf>
    <xf numFmtId="0" fontId="9" fillId="4" borderId="20" xfId="3" applyFont="1" applyFill="1" applyBorder="1" applyAlignment="1">
      <alignment horizontal="center"/>
    </xf>
    <xf numFmtId="0" fontId="8" fillId="4" borderId="1" xfId="3" applyFont="1" applyFill="1" applyBorder="1" applyAlignment="1">
      <alignment horizontal="center"/>
    </xf>
    <xf numFmtId="0" fontId="8" fillId="4" borderId="20" xfId="3" applyFont="1" applyFill="1" applyBorder="1" applyAlignment="1">
      <alignment horizontal="center"/>
    </xf>
    <xf numFmtId="0" fontId="8" fillId="4" borderId="2" xfId="3" applyFont="1" applyFill="1" applyBorder="1" applyAlignment="1">
      <alignment horizontal="center"/>
    </xf>
    <xf numFmtId="0" fontId="8" fillId="4" borderId="24" xfId="3" applyFont="1" applyFill="1" applyBorder="1" applyAlignment="1">
      <alignment horizontal="center"/>
    </xf>
    <xf numFmtId="0" fontId="8" fillId="4" borderId="0" xfId="3" applyFont="1" applyFill="1" applyAlignment="1">
      <alignment horizontal="center"/>
    </xf>
    <xf numFmtId="0" fontId="8" fillId="4" borderId="19" xfId="3" applyFont="1" applyFill="1" applyBorder="1" applyAlignment="1">
      <alignment horizontal="center"/>
    </xf>
    <xf numFmtId="0" fontId="9" fillId="4" borderId="24" xfId="3" applyFont="1" applyFill="1" applyBorder="1" applyAlignment="1">
      <alignment horizontal="center"/>
    </xf>
    <xf numFmtId="0" fontId="9" fillId="4" borderId="0" xfId="3" applyFont="1" applyFill="1" applyAlignment="1">
      <alignment horizontal="center"/>
    </xf>
    <xf numFmtId="0" fontId="8" fillId="4" borderId="12" xfId="3" applyFont="1" applyFill="1" applyBorder="1" applyAlignment="1" applyProtection="1">
      <alignment horizontal="center" vertical="center"/>
      <protection locked="0"/>
    </xf>
    <xf numFmtId="0" fontId="8" fillId="4" borderId="25" xfId="3" applyFont="1" applyFill="1" applyBorder="1" applyAlignment="1" applyProtection="1">
      <alignment horizontal="center" vertical="center"/>
      <protection locked="0"/>
    </xf>
    <xf numFmtId="0" fontId="8" fillId="4" borderId="26" xfId="3" applyFont="1" applyFill="1" applyBorder="1" applyAlignment="1">
      <alignment horizontal="center"/>
    </xf>
    <xf numFmtId="0" fontId="8" fillId="4" borderId="12" xfId="3" applyFont="1" applyFill="1" applyBorder="1" applyAlignment="1">
      <alignment horizontal="center"/>
    </xf>
    <xf numFmtId="0" fontId="8" fillId="4" borderId="0" xfId="3" applyFont="1" applyFill="1" applyAlignment="1" applyProtection="1">
      <alignment horizontal="center"/>
      <protection locked="0"/>
    </xf>
    <xf numFmtId="0" fontId="10" fillId="5" borderId="7" xfId="3" applyFont="1" applyFill="1" applyBorder="1" applyAlignment="1">
      <alignment horizontal="center" vertical="center"/>
    </xf>
    <xf numFmtId="0" fontId="10" fillId="5" borderId="29" xfId="3" applyFont="1" applyFill="1" applyBorder="1" applyAlignment="1">
      <alignment horizontal="center" vertical="center"/>
    </xf>
    <xf numFmtId="0" fontId="10" fillId="5" borderId="9" xfId="3" applyFont="1" applyFill="1" applyBorder="1" applyAlignment="1">
      <alignment horizontal="center" vertical="center"/>
    </xf>
    <xf numFmtId="2" fontId="10" fillId="5" borderId="7" xfId="3" applyNumberFormat="1" applyFont="1" applyFill="1" applyBorder="1" applyAlignment="1">
      <alignment horizontal="center" vertical="center"/>
    </xf>
    <xf numFmtId="2" fontId="10" fillId="5" borderId="29" xfId="3" applyNumberFormat="1" applyFont="1" applyFill="1" applyBorder="1" applyAlignment="1">
      <alignment horizontal="center" vertical="center"/>
    </xf>
    <xf numFmtId="166" fontId="15" fillId="7" borderId="1" xfId="3" applyNumberFormat="1" applyFont="1" applyFill="1" applyBorder="1" applyAlignment="1" applyProtection="1">
      <alignment horizontal="center" vertical="center"/>
      <protection locked="0"/>
    </xf>
    <xf numFmtId="166" fontId="15" fillId="7" borderId="2" xfId="3" applyNumberFormat="1" applyFont="1" applyFill="1" applyBorder="1" applyAlignment="1" applyProtection="1">
      <alignment horizontal="center" vertical="center"/>
      <protection locked="0"/>
    </xf>
    <xf numFmtId="166" fontId="15" fillId="7" borderId="24" xfId="3" applyNumberFormat="1" applyFont="1" applyFill="1" applyBorder="1" applyAlignment="1" applyProtection="1">
      <alignment horizontal="center" vertical="center"/>
      <protection locked="0"/>
    </xf>
    <xf numFmtId="166" fontId="15" fillId="7" borderId="19" xfId="3" applyNumberFormat="1" applyFont="1" applyFill="1" applyBorder="1" applyAlignment="1" applyProtection="1">
      <alignment horizontal="center" vertical="center"/>
      <protection locked="0"/>
    </xf>
    <xf numFmtId="166" fontId="15" fillId="7" borderId="3" xfId="3" applyNumberFormat="1" applyFont="1" applyFill="1" applyBorder="1" applyAlignment="1" applyProtection="1">
      <alignment horizontal="center" vertical="center"/>
      <protection locked="0"/>
    </xf>
    <xf numFmtId="166" fontId="15" fillId="7" borderId="4" xfId="3" applyNumberFormat="1" applyFont="1" applyFill="1" applyBorder="1" applyAlignment="1" applyProtection="1">
      <alignment horizontal="center" vertical="center"/>
      <protection locked="0"/>
    </xf>
    <xf numFmtId="0" fontId="8" fillId="8" borderId="18" xfId="3" applyFont="1" applyFill="1" applyBorder="1" applyAlignment="1" applyProtection="1">
      <alignment horizontal="center"/>
      <protection locked="0"/>
    </xf>
    <xf numFmtId="0" fontId="8" fillId="8" borderId="11" xfId="3" applyFont="1" applyFill="1" applyBorder="1" applyAlignment="1" applyProtection="1">
      <alignment horizontal="center"/>
      <protection locked="0"/>
    </xf>
    <xf numFmtId="0" fontId="1" fillId="11" borderId="0" xfId="0" applyFont="1" applyFill="1" applyBorder="1" applyAlignment="1">
      <alignment horizontal="right" vertical="center" wrapText="1"/>
    </xf>
    <xf numFmtId="0" fontId="1" fillId="11" borderId="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11" borderId="0" xfId="0" applyFont="1" applyFill="1" applyBorder="1" applyAlignment="1">
      <alignment horizontal="right" vertical="center"/>
    </xf>
    <xf numFmtId="0" fontId="1" fillId="11" borderId="0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center"/>
    </xf>
    <xf numFmtId="0" fontId="3" fillId="11" borderId="0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/>
    </xf>
  </cellXfs>
  <cellStyles count="6">
    <cellStyle name="Milliers [0] 2" xfId="5"/>
    <cellStyle name="Milliers 2" xfId="4"/>
    <cellStyle name="Monétaire 2" xfId="2"/>
    <cellStyle name="Normal" xfId="0" builtinId="0"/>
    <cellStyle name="Normal 5" xfId="3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</xdr:row>
          <xdr:rowOff>0</xdr:rowOff>
        </xdr:from>
        <xdr:to>
          <xdr:col>24</xdr:col>
          <xdr:colOff>190500</xdr:colOff>
          <xdr:row>3</xdr:row>
          <xdr:rowOff>180975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Fichier%20TEST/2019%20-%20BPU%20+%20Devis%20-%20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AFFAIRES%20-%20Devis%20Minutes%20-%20Mod&#232;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BPU"/>
      <sheetName val="Min1"/>
      <sheetName val="Min10"/>
      <sheetName val="Donnés"/>
      <sheetName val="TEST"/>
    </sheetNames>
    <sheetDataSet>
      <sheetData sheetId="0"/>
      <sheetData sheetId="1">
        <row r="8">
          <cell r="N8">
            <v>1.1411525513579464</v>
          </cell>
          <cell r="O8">
            <v>1.1411525513579464</v>
          </cell>
          <cell r="P8">
            <v>79.0259146333741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n1"/>
      <sheetName val="Min2"/>
      <sheetName val="Min3"/>
      <sheetName val="Min4"/>
      <sheetName val="Min5"/>
      <sheetName val="Min6"/>
      <sheetName val="Min7"/>
      <sheetName val="Min8"/>
      <sheetName val="Min9"/>
      <sheetName val="Min10"/>
      <sheetName val="Module1"/>
      <sheetName val="Module2"/>
    </sheetNames>
    <sheetDataSet>
      <sheetData sheetId="0">
        <row r="1">
          <cell r="A1" t="str">
            <v>Minute de devis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7">
          <cell r="M27">
            <v>0</v>
          </cell>
        </row>
        <row r="41">
          <cell r="M41">
            <v>0</v>
          </cell>
        </row>
        <row r="60">
          <cell r="M60">
            <v>0</v>
          </cell>
        </row>
        <row r="62">
          <cell r="M62">
            <v>0</v>
          </cell>
        </row>
        <row r="70">
          <cell r="M70">
            <v>0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D83"/>
  <sheetViews>
    <sheetView topLeftCell="A7" zoomScale="85" zoomScaleNormal="85" workbookViewId="0">
      <selection activeCell="G70" sqref="G70"/>
    </sheetView>
  </sheetViews>
  <sheetFormatPr baseColWidth="10" defaultRowHeight="11.25" x14ac:dyDescent="0.2"/>
  <cols>
    <col min="1" max="1" width="13" style="1" customWidth="1"/>
    <col min="2" max="2" width="83.28515625" style="1" customWidth="1"/>
    <col min="3" max="3" width="7" style="70" customWidth="1"/>
    <col min="4" max="4" width="6.5703125" style="77" customWidth="1"/>
    <col min="5" max="5" width="10" style="1" customWidth="1"/>
    <col min="6" max="6" width="11.7109375" style="1" bestFit="1" customWidth="1"/>
    <col min="7" max="7" width="11.7109375" style="1" customWidth="1"/>
    <col min="8" max="8" width="11.85546875" style="1" customWidth="1"/>
    <col min="9" max="9" width="14.140625" style="69" customWidth="1"/>
    <col min="10" max="10" width="9.85546875" style="1" customWidth="1"/>
    <col min="11" max="11" width="9.42578125" style="1" customWidth="1"/>
    <col min="12" max="12" width="12.85546875" style="1" customWidth="1"/>
    <col min="13" max="13" width="17.28515625" style="1" bestFit="1" customWidth="1"/>
    <col min="14" max="14" width="17.85546875" style="1" bestFit="1" customWidth="1"/>
    <col min="15" max="15" width="12.42578125" style="1" customWidth="1"/>
    <col min="16" max="16" width="13.85546875" style="1" bestFit="1" customWidth="1"/>
    <col min="17" max="17" width="4.85546875" style="1" customWidth="1"/>
    <col min="18" max="255" width="11.42578125" style="1"/>
    <col min="256" max="256" width="8.42578125" style="1" customWidth="1"/>
    <col min="257" max="257" width="7.5703125" style="1" customWidth="1"/>
    <col min="258" max="258" width="24.140625" style="1" customWidth="1"/>
    <col min="259" max="259" width="11.140625" style="1" customWidth="1"/>
    <col min="260" max="260" width="7" style="1" customWidth="1"/>
    <col min="261" max="261" width="6.5703125" style="1" customWidth="1"/>
    <col min="262" max="262" width="10" style="1" customWidth="1"/>
    <col min="263" max="263" width="11.7109375" style="1" bestFit="1" customWidth="1"/>
    <col min="264" max="264" width="11.85546875" style="1" customWidth="1"/>
    <col min="265" max="265" width="14.140625" style="1" customWidth="1"/>
    <col min="266" max="266" width="9.85546875" style="1" customWidth="1"/>
    <col min="267" max="267" width="10.140625" style="1" customWidth="1"/>
    <col min="268" max="268" width="12" style="1" bestFit="1" customWidth="1"/>
    <col min="269" max="269" width="12.7109375" style="1" customWidth="1"/>
    <col min="270" max="270" width="13.85546875" style="1" customWidth="1"/>
    <col min="271" max="271" width="12.42578125" style="1" customWidth="1"/>
    <col min="272" max="272" width="13.85546875" style="1" bestFit="1" customWidth="1"/>
    <col min="273" max="273" width="3" style="1" customWidth="1"/>
    <col min="274" max="511" width="11.42578125" style="1"/>
    <col min="512" max="512" width="8.42578125" style="1" customWidth="1"/>
    <col min="513" max="513" width="7.5703125" style="1" customWidth="1"/>
    <col min="514" max="514" width="24.140625" style="1" customWidth="1"/>
    <col min="515" max="515" width="11.140625" style="1" customWidth="1"/>
    <col min="516" max="516" width="7" style="1" customWidth="1"/>
    <col min="517" max="517" width="6.5703125" style="1" customWidth="1"/>
    <col min="518" max="518" width="10" style="1" customWidth="1"/>
    <col min="519" max="519" width="11.7109375" style="1" bestFit="1" customWidth="1"/>
    <col min="520" max="520" width="11.85546875" style="1" customWidth="1"/>
    <col min="521" max="521" width="14.140625" style="1" customWidth="1"/>
    <col min="522" max="522" width="9.85546875" style="1" customWidth="1"/>
    <col min="523" max="523" width="10.140625" style="1" customWidth="1"/>
    <col min="524" max="524" width="12" style="1" bestFit="1" customWidth="1"/>
    <col min="525" max="525" width="12.7109375" style="1" customWidth="1"/>
    <col min="526" max="526" width="13.85546875" style="1" customWidth="1"/>
    <col min="527" max="527" width="12.42578125" style="1" customWidth="1"/>
    <col min="528" max="528" width="13.85546875" style="1" bestFit="1" customWidth="1"/>
    <col min="529" max="529" width="3" style="1" customWidth="1"/>
    <col min="530" max="767" width="11.42578125" style="1"/>
    <col min="768" max="768" width="8.42578125" style="1" customWidth="1"/>
    <col min="769" max="769" width="7.5703125" style="1" customWidth="1"/>
    <col min="770" max="770" width="24.140625" style="1" customWidth="1"/>
    <col min="771" max="771" width="11.140625" style="1" customWidth="1"/>
    <col min="772" max="772" width="7" style="1" customWidth="1"/>
    <col min="773" max="773" width="6.5703125" style="1" customWidth="1"/>
    <col min="774" max="774" width="10" style="1" customWidth="1"/>
    <col min="775" max="775" width="11.7109375" style="1" bestFit="1" customWidth="1"/>
    <col min="776" max="776" width="11.85546875" style="1" customWidth="1"/>
    <col min="777" max="777" width="14.140625" style="1" customWidth="1"/>
    <col min="778" max="778" width="9.85546875" style="1" customWidth="1"/>
    <col min="779" max="779" width="10.140625" style="1" customWidth="1"/>
    <col min="780" max="780" width="12" style="1" bestFit="1" customWidth="1"/>
    <col min="781" max="781" width="12.7109375" style="1" customWidth="1"/>
    <col min="782" max="782" width="13.85546875" style="1" customWidth="1"/>
    <col min="783" max="783" width="12.42578125" style="1" customWidth="1"/>
    <col min="784" max="784" width="13.85546875" style="1" bestFit="1" customWidth="1"/>
    <col min="785" max="785" width="3" style="1" customWidth="1"/>
    <col min="786" max="1023" width="11.42578125" style="1"/>
    <col min="1024" max="1024" width="8.42578125" style="1" customWidth="1"/>
    <col min="1025" max="1025" width="7.5703125" style="1" customWidth="1"/>
    <col min="1026" max="1026" width="24.140625" style="1" customWidth="1"/>
    <col min="1027" max="1027" width="11.140625" style="1" customWidth="1"/>
    <col min="1028" max="1028" width="7" style="1" customWidth="1"/>
    <col min="1029" max="1029" width="6.5703125" style="1" customWidth="1"/>
    <col min="1030" max="1030" width="10" style="1" customWidth="1"/>
    <col min="1031" max="1031" width="11.7109375" style="1" bestFit="1" customWidth="1"/>
    <col min="1032" max="1032" width="11.85546875" style="1" customWidth="1"/>
    <col min="1033" max="1033" width="14.140625" style="1" customWidth="1"/>
    <col min="1034" max="1034" width="9.85546875" style="1" customWidth="1"/>
    <col min="1035" max="1035" width="10.140625" style="1" customWidth="1"/>
    <col min="1036" max="1036" width="12" style="1" bestFit="1" customWidth="1"/>
    <col min="1037" max="1037" width="12.7109375" style="1" customWidth="1"/>
    <col min="1038" max="1038" width="13.85546875" style="1" customWidth="1"/>
    <col min="1039" max="1039" width="12.42578125" style="1" customWidth="1"/>
    <col min="1040" max="1040" width="13.85546875" style="1" bestFit="1" customWidth="1"/>
    <col min="1041" max="1041" width="3" style="1" customWidth="1"/>
    <col min="1042" max="1279" width="11.42578125" style="1"/>
    <col min="1280" max="1280" width="8.42578125" style="1" customWidth="1"/>
    <col min="1281" max="1281" width="7.5703125" style="1" customWidth="1"/>
    <col min="1282" max="1282" width="24.140625" style="1" customWidth="1"/>
    <col min="1283" max="1283" width="11.140625" style="1" customWidth="1"/>
    <col min="1284" max="1284" width="7" style="1" customWidth="1"/>
    <col min="1285" max="1285" width="6.5703125" style="1" customWidth="1"/>
    <col min="1286" max="1286" width="10" style="1" customWidth="1"/>
    <col min="1287" max="1287" width="11.7109375" style="1" bestFit="1" customWidth="1"/>
    <col min="1288" max="1288" width="11.85546875" style="1" customWidth="1"/>
    <col min="1289" max="1289" width="14.140625" style="1" customWidth="1"/>
    <col min="1290" max="1290" width="9.85546875" style="1" customWidth="1"/>
    <col min="1291" max="1291" width="10.140625" style="1" customWidth="1"/>
    <col min="1292" max="1292" width="12" style="1" bestFit="1" customWidth="1"/>
    <col min="1293" max="1293" width="12.7109375" style="1" customWidth="1"/>
    <col min="1294" max="1294" width="13.85546875" style="1" customWidth="1"/>
    <col min="1295" max="1295" width="12.42578125" style="1" customWidth="1"/>
    <col min="1296" max="1296" width="13.85546875" style="1" bestFit="1" customWidth="1"/>
    <col min="1297" max="1297" width="3" style="1" customWidth="1"/>
    <col min="1298" max="1535" width="11.42578125" style="1"/>
    <col min="1536" max="1536" width="8.42578125" style="1" customWidth="1"/>
    <col min="1537" max="1537" width="7.5703125" style="1" customWidth="1"/>
    <col min="1538" max="1538" width="24.140625" style="1" customWidth="1"/>
    <col min="1539" max="1539" width="11.140625" style="1" customWidth="1"/>
    <col min="1540" max="1540" width="7" style="1" customWidth="1"/>
    <col min="1541" max="1541" width="6.5703125" style="1" customWidth="1"/>
    <col min="1542" max="1542" width="10" style="1" customWidth="1"/>
    <col min="1543" max="1543" width="11.7109375" style="1" bestFit="1" customWidth="1"/>
    <col min="1544" max="1544" width="11.85546875" style="1" customWidth="1"/>
    <col min="1545" max="1545" width="14.140625" style="1" customWidth="1"/>
    <col min="1546" max="1546" width="9.85546875" style="1" customWidth="1"/>
    <col min="1547" max="1547" width="10.140625" style="1" customWidth="1"/>
    <col min="1548" max="1548" width="12" style="1" bestFit="1" customWidth="1"/>
    <col min="1549" max="1549" width="12.7109375" style="1" customWidth="1"/>
    <col min="1550" max="1550" width="13.85546875" style="1" customWidth="1"/>
    <col min="1551" max="1551" width="12.42578125" style="1" customWidth="1"/>
    <col min="1552" max="1552" width="13.85546875" style="1" bestFit="1" customWidth="1"/>
    <col min="1553" max="1553" width="3" style="1" customWidth="1"/>
    <col min="1554" max="1791" width="11.42578125" style="1"/>
    <col min="1792" max="1792" width="8.42578125" style="1" customWidth="1"/>
    <col min="1793" max="1793" width="7.5703125" style="1" customWidth="1"/>
    <col min="1794" max="1794" width="24.140625" style="1" customWidth="1"/>
    <col min="1795" max="1795" width="11.140625" style="1" customWidth="1"/>
    <col min="1796" max="1796" width="7" style="1" customWidth="1"/>
    <col min="1797" max="1797" width="6.5703125" style="1" customWidth="1"/>
    <col min="1798" max="1798" width="10" style="1" customWidth="1"/>
    <col min="1799" max="1799" width="11.7109375" style="1" bestFit="1" customWidth="1"/>
    <col min="1800" max="1800" width="11.85546875" style="1" customWidth="1"/>
    <col min="1801" max="1801" width="14.140625" style="1" customWidth="1"/>
    <col min="1802" max="1802" width="9.85546875" style="1" customWidth="1"/>
    <col min="1803" max="1803" width="10.140625" style="1" customWidth="1"/>
    <col min="1804" max="1804" width="12" style="1" bestFit="1" customWidth="1"/>
    <col min="1805" max="1805" width="12.7109375" style="1" customWidth="1"/>
    <col min="1806" max="1806" width="13.85546875" style="1" customWidth="1"/>
    <col min="1807" max="1807" width="12.42578125" style="1" customWidth="1"/>
    <col min="1808" max="1808" width="13.85546875" style="1" bestFit="1" customWidth="1"/>
    <col min="1809" max="1809" width="3" style="1" customWidth="1"/>
    <col min="1810" max="2047" width="11.42578125" style="1"/>
    <col min="2048" max="2048" width="8.42578125" style="1" customWidth="1"/>
    <col min="2049" max="2049" width="7.5703125" style="1" customWidth="1"/>
    <col min="2050" max="2050" width="24.140625" style="1" customWidth="1"/>
    <col min="2051" max="2051" width="11.140625" style="1" customWidth="1"/>
    <col min="2052" max="2052" width="7" style="1" customWidth="1"/>
    <col min="2053" max="2053" width="6.5703125" style="1" customWidth="1"/>
    <col min="2054" max="2054" width="10" style="1" customWidth="1"/>
    <col min="2055" max="2055" width="11.7109375" style="1" bestFit="1" customWidth="1"/>
    <col min="2056" max="2056" width="11.85546875" style="1" customWidth="1"/>
    <col min="2057" max="2057" width="14.140625" style="1" customWidth="1"/>
    <col min="2058" max="2058" width="9.85546875" style="1" customWidth="1"/>
    <col min="2059" max="2059" width="10.140625" style="1" customWidth="1"/>
    <col min="2060" max="2060" width="12" style="1" bestFit="1" customWidth="1"/>
    <col min="2061" max="2061" width="12.7109375" style="1" customWidth="1"/>
    <col min="2062" max="2062" width="13.85546875" style="1" customWidth="1"/>
    <col min="2063" max="2063" width="12.42578125" style="1" customWidth="1"/>
    <col min="2064" max="2064" width="13.85546875" style="1" bestFit="1" customWidth="1"/>
    <col min="2065" max="2065" width="3" style="1" customWidth="1"/>
    <col min="2066" max="2303" width="11.42578125" style="1"/>
    <col min="2304" max="2304" width="8.42578125" style="1" customWidth="1"/>
    <col min="2305" max="2305" width="7.5703125" style="1" customWidth="1"/>
    <col min="2306" max="2306" width="24.140625" style="1" customWidth="1"/>
    <col min="2307" max="2307" width="11.140625" style="1" customWidth="1"/>
    <col min="2308" max="2308" width="7" style="1" customWidth="1"/>
    <col min="2309" max="2309" width="6.5703125" style="1" customWidth="1"/>
    <col min="2310" max="2310" width="10" style="1" customWidth="1"/>
    <col min="2311" max="2311" width="11.7109375" style="1" bestFit="1" customWidth="1"/>
    <col min="2312" max="2312" width="11.85546875" style="1" customWidth="1"/>
    <col min="2313" max="2313" width="14.140625" style="1" customWidth="1"/>
    <col min="2314" max="2314" width="9.85546875" style="1" customWidth="1"/>
    <col min="2315" max="2315" width="10.140625" style="1" customWidth="1"/>
    <col min="2316" max="2316" width="12" style="1" bestFit="1" customWidth="1"/>
    <col min="2317" max="2317" width="12.7109375" style="1" customWidth="1"/>
    <col min="2318" max="2318" width="13.85546875" style="1" customWidth="1"/>
    <col min="2319" max="2319" width="12.42578125" style="1" customWidth="1"/>
    <col min="2320" max="2320" width="13.85546875" style="1" bestFit="1" customWidth="1"/>
    <col min="2321" max="2321" width="3" style="1" customWidth="1"/>
    <col min="2322" max="2559" width="11.42578125" style="1"/>
    <col min="2560" max="2560" width="8.42578125" style="1" customWidth="1"/>
    <col min="2561" max="2561" width="7.5703125" style="1" customWidth="1"/>
    <col min="2562" max="2562" width="24.140625" style="1" customWidth="1"/>
    <col min="2563" max="2563" width="11.140625" style="1" customWidth="1"/>
    <col min="2564" max="2564" width="7" style="1" customWidth="1"/>
    <col min="2565" max="2565" width="6.5703125" style="1" customWidth="1"/>
    <col min="2566" max="2566" width="10" style="1" customWidth="1"/>
    <col min="2567" max="2567" width="11.7109375" style="1" bestFit="1" customWidth="1"/>
    <col min="2568" max="2568" width="11.85546875" style="1" customWidth="1"/>
    <col min="2569" max="2569" width="14.140625" style="1" customWidth="1"/>
    <col min="2570" max="2570" width="9.85546875" style="1" customWidth="1"/>
    <col min="2571" max="2571" width="10.140625" style="1" customWidth="1"/>
    <col min="2572" max="2572" width="12" style="1" bestFit="1" customWidth="1"/>
    <col min="2573" max="2573" width="12.7109375" style="1" customWidth="1"/>
    <col min="2574" max="2574" width="13.85546875" style="1" customWidth="1"/>
    <col min="2575" max="2575" width="12.42578125" style="1" customWidth="1"/>
    <col min="2576" max="2576" width="13.85546875" style="1" bestFit="1" customWidth="1"/>
    <col min="2577" max="2577" width="3" style="1" customWidth="1"/>
    <col min="2578" max="2815" width="11.42578125" style="1"/>
    <col min="2816" max="2816" width="8.42578125" style="1" customWidth="1"/>
    <col min="2817" max="2817" width="7.5703125" style="1" customWidth="1"/>
    <col min="2818" max="2818" width="24.140625" style="1" customWidth="1"/>
    <col min="2819" max="2819" width="11.140625" style="1" customWidth="1"/>
    <col min="2820" max="2820" width="7" style="1" customWidth="1"/>
    <col min="2821" max="2821" width="6.5703125" style="1" customWidth="1"/>
    <col min="2822" max="2822" width="10" style="1" customWidth="1"/>
    <col min="2823" max="2823" width="11.7109375" style="1" bestFit="1" customWidth="1"/>
    <col min="2824" max="2824" width="11.85546875" style="1" customWidth="1"/>
    <col min="2825" max="2825" width="14.140625" style="1" customWidth="1"/>
    <col min="2826" max="2826" width="9.85546875" style="1" customWidth="1"/>
    <col min="2827" max="2827" width="10.140625" style="1" customWidth="1"/>
    <col min="2828" max="2828" width="12" style="1" bestFit="1" customWidth="1"/>
    <col min="2829" max="2829" width="12.7109375" style="1" customWidth="1"/>
    <col min="2830" max="2830" width="13.85546875" style="1" customWidth="1"/>
    <col min="2831" max="2831" width="12.42578125" style="1" customWidth="1"/>
    <col min="2832" max="2832" width="13.85546875" style="1" bestFit="1" customWidth="1"/>
    <col min="2833" max="2833" width="3" style="1" customWidth="1"/>
    <col min="2834" max="3071" width="11.42578125" style="1"/>
    <col min="3072" max="3072" width="8.42578125" style="1" customWidth="1"/>
    <col min="3073" max="3073" width="7.5703125" style="1" customWidth="1"/>
    <col min="3074" max="3074" width="24.140625" style="1" customWidth="1"/>
    <col min="3075" max="3075" width="11.140625" style="1" customWidth="1"/>
    <col min="3076" max="3076" width="7" style="1" customWidth="1"/>
    <col min="3077" max="3077" width="6.5703125" style="1" customWidth="1"/>
    <col min="3078" max="3078" width="10" style="1" customWidth="1"/>
    <col min="3079" max="3079" width="11.7109375" style="1" bestFit="1" customWidth="1"/>
    <col min="3080" max="3080" width="11.85546875" style="1" customWidth="1"/>
    <col min="3081" max="3081" width="14.140625" style="1" customWidth="1"/>
    <col min="3082" max="3082" width="9.85546875" style="1" customWidth="1"/>
    <col min="3083" max="3083" width="10.140625" style="1" customWidth="1"/>
    <col min="3084" max="3084" width="12" style="1" bestFit="1" customWidth="1"/>
    <col min="3085" max="3085" width="12.7109375" style="1" customWidth="1"/>
    <col min="3086" max="3086" width="13.85546875" style="1" customWidth="1"/>
    <col min="3087" max="3087" width="12.42578125" style="1" customWidth="1"/>
    <col min="3088" max="3088" width="13.85546875" style="1" bestFit="1" customWidth="1"/>
    <col min="3089" max="3089" width="3" style="1" customWidth="1"/>
    <col min="3090" max="3327" width="11.42578125" style="1"/>
    <col min="3328" max="3328" width="8.42578125" style="1" customWidth="1"/>
    <col min="3329" max="3329" width="7.5703125" style="1" customWidth="1"/>
    <col min="3330" max="3330" width="24.140625" style="1" customWidth="1"/>
    <col min="3331" max="3331" width="11.140625" style="1" customWidth="1"/>
    <col min="3332" max="3332" width="7" style="1" customWidth="1"/>
    <col min="3333" max="3333" width="6.5703125" style="1" customWidth="1"/>
    <col min="3334" max="3334" width="10" style="1" customWidth="1"/>
    <col min="3335" max="3335" width="11.7109375" style="1" bestFit="1" customWidth="1"/>
    <col min="3336" max="3336" width="11.85546875" style="1" customWidth="1"/>
    <col min="3337" max="3337" width="14.140625" style="1" customWidth="1"/>
    <col min="3338" max="3338" width="9.85546875" style="1" customWidth="1"/>
    <col min="3339" max="3339" width="10.140625" style="1" customWidth="1"/>
    <col min="3340" max="3340" width="12" style="1" bestFit="1" customWidth="1"/>
    <col min="3341" max="3341" width="12.7109375" style="1" customWidth="1"/>
    <col min="3342" max="3342" width="13.85546875" style="1" customWidth="1"/>
    <col min="3343" max="3343" width="12.42578125" style="1" customWidth="1"/>
    <col min="3344" max="3344" width="13.85546875" style="1" bestFit="1" customWidth="1"/>
    <col min="3345" max="3345" width="3" style="1" customWidth="1"/>
    <col min="3346" max="3583" width="11.42578125" style="1"/>
    <col min="3584" max="3584" width="8.42578125" style="1" customWidth="1"/>
    <col min="3585" max="3585" width="7.5703125" style="1" customWidth="1"/>
    <col min="3586" max="3586" width="24.140625" style="1" customWidth="1"/>
    <col min="3587" max="3587" width="11.140625" style="1" customWidth="1"/>
    <col min="3588" max="3588" width="7" style="1" customWidth="1"/>
    <col min="3589" max="3589" width="6.5703125" style="1" customWidth="1"/>
    <col min="3590" max="3590" width="10" style="1" customWidth="1"/>
    <col min="3591" max="3591" width="11.7109375" style="1" bestFit="1" customWidth="1"/>
    <col min="3592" max="3592" width="11.85546875" style="1" customWidth="1"/>
    <col min="3593" max="3593" width="14.140625" style="1" customWidth="1"/>
    <col min="3594" max="3594" width="9.85546875" style="1" customWidth="1"/>
    <col min="3595" max="3595" width="10.140625" style="1" customWidth="1"/>
    <col min="3596" max="3596" width="12" style="1" bestFit="1" customWidth="1"/>
    <col min="3597" max="3597" width="12.7109375" style="1" customWidth="1"/>
    <col min="3598" max="3598" width="13.85546875" style="1" customWidth="1"/>
    <col min="3599" max="3599" width="12.42578125" style="1" customWidth="1"/>
    <col min="3600" max="3600" width="13.85546875" style="1" bestFit="1" customWidth="1"/>
    <col min="3601" max="3601" width="3" style="1" customWidth="1"/>
    <col min="3602" max="3839" width="11.42578125" style="1"/>
    <col min="3840" max="3840" width="8.42578125" style="1" customWidth="1"/>
    <col min="3841" max="3841" width="7.5703125" style="1" customWidth="1"/>
    <col min="3842" max="3842" width="24.140625" style="1" customWidth="1"/>
    <col min="3843" max="3843" width="11.140625" style="1" customWidth="1"/>
    <col min="3844" max="3844" width="7" style="1" customWidth="1"/>
    <col min="3845" max="3845" width="6.5703125" style="1" customWidth="1"/>
    <col min="3846" max="3846" width="10" style="1" customWidth="1"/>
    <col min="3847" max="3847" width="11.7109375" style="1" bestFit="1" customWidth="1"/>
    <col min="3848" max="3848" width="11.85546875" style="1" customWidth="1"/>
    <col min="3849" max="3849" width="14.140625" style="1" customWidth="1"/>
    <col min="3850" max="3850" width="9.85546875" style="1" customWidth="1"/>
    <col min="3851" max="3851" width="10.140625" style="1" customWidth="1"/>
    <col min="3852" max="3852" width="12" style="1" bestFit="1" customWidth="1"/>
    <col min="3853" max="3853" width="12.7109375" style="1" customWidth="1"/>
    <col min="3854" max="3854" width="13.85546875" style="1" customWidth="1"/>
    <col min="3855" max="3855" width="12.42578125" style="1" customWidth="1"/>
    <col min="3856" max="3856" width="13.85546875" style="1" bestFit="1" customWidth="1"/>
    <col min="3857" max="3857" width="3" style="1" customWidth="1"/>
    <col min="3858" max="4095" width="11.42578125" style="1"/>
    <col min="4096" max="4096" width="8.42578125" style="1" customWidth="1"/>
    <col min="4097" max="4097" width="7.5703125" style="1" customWidth="1"/>
    <col min="4098" max="4098" width="24.140625" style="1" customWidth="1"/>
    <col min="4099" max="4099" width="11.140625" style="1" customWidth="1"/>
    <col min="4100" max="4100" width="7" style="1" customWidth="1"/>
    <col min="4101" max="4101" width="6.5703125" style="1" customWidth="1"/>
    <col min="4102" max="4102" width="10" style="1" customWidth="1"/>
    <col min="4103" max="4103" width="11.7109375" style="1" bestFit="1" customWidth="1"/>
    <col min="4104" max="4104" width="11.85546875" style="1" customWidth="1"/>
    <col min="4105" max="4105" width="14.140625" style="1" customWidth="1"/>
    <col min="4106" max="4106" width="9.85546875" style="1" customWidth="1"/>
    <col min="4107" max="4107" width="10.140625" style="1" customWidth="1"/>
    <col min="4108" max="4108" width="12" style="1" bestFit="1" customWidth="1"/>
    <col min="4109" max="4109" width="12.7109375" style="1" customWidth="1"/>
    <col min="4110" max="4110" width="13.85546875" style="1" customWidth="1"/>
    <col min="4111" max="4111" width="12.42578125" style="1" customWidth="1"/>
    <col min="4112" max="4112" width="13.85546875" style="1" bestFit="1" customWidth="1"/>
    <col min="4113" max="4113" width="3" style="1" customWidth="1"/>
    <col min="4114" max="4351" width="11.42578125" style="1"/>
    <col min="4352" max="4352" width="8.42578125" style="1" customWidth="1"/>
    <col min="4353" max="4353" width="7.5703125" style="1" customWidth="1"/>
    <col min="4354" max="4354" width="24.140625" style="1" customWidth="1"/>
    <col min="4355" max="4355" width="11.140625" style="1" customWidth="1"/>
    <col min="4356" max="4356" width="7" style="1" customWidth="1"/>
    <col min="4357" max="4357" width="6.5703125" style="1" customWidth="1"/>
    <col min="4358" max="4358" width="10" style="1" customWidth="1"/>
    <col min="4359" max="4359" width="11.7109375" style="1" bestFit="1" customWidth="1"/>
    <col min="4360" max="4360" width="11.85546875" style="1" customWidth="1"/>
    <col min="4361" max="4361" width="14.140625" style="1" customWidth="1"/>
    <col min="4362" max="4362" width="9.85546875" style="1" customWidth="1"/>
    <col min="4363" max="4363" width="10.140625" style="1" customWidth="1"/>
    <col min="4364" max="4364" width="12" style="1" bestFit="1" customWidth="1"/>
    <col min="4365" max="4365" width="12.7109375" style="1" customWidth="1"/>
    <col min="4366" max="4366" width="13.85546875" style="1" customWidth="1"/>
    <col min="4367" max="4367" width="12.42578125" style="1" customWidth="1"/>
    <col min="4368" max="4368" width="13.85546875" style="1" bestFit="1" customWidth="1"/>
    <col min="4369" max="4369" width="3" style="1" customWidth="1"/>
    <col min="4370" max="4607" width="11.42578125" style="1"/>
    <col min="4608" max="4608" width="8.42578125" style="1" customWidth="1"/>
    <col min="4609" max="4609" width="7.5703125" style="1" customWidth="1"/>
    <col min="4610" max="4610" width="24.140625" style="1" customWidth="1"/>
    <col min="4611" max="4611" width="11.140625" style="1" customWidth="1"/>
    <col min="4612" max="4612" width="7" style="1" customWidth="1"/>
    <col min="4613" max="4613" width="6.5703125" style="1" customWidth="1"/>
    <col min="4614" max="4614" width="10" style="1" customWidth="1"/>
    <col min="4615" max="4615" width="11.7109375" style="1" bestFit="1" customWidth="1"/>
    <col min="4616" max="4616" width="11.85546875" style="1" customWidth="1"/>
    <col min="4617" max="4617" width="14.140625" style="1" customWidth="1"/>
    <col min="4618" max="4618" width="9.85546875" style="1" customWidth="1"/>
    <col min="4619" max="4619" width="10.140625" style="1" customWidth="1"/>
    <col min="4620" max="4620" width="12" style="1" bestFit="1" customWidth="1"/>
    <col min="4621" max="4621" width="12.7109375" style="1" customWidth="1"/>
    <col min="4622" max="4622" width="13.85546875" style="1" customWidth="1"/>
    <col min="4623" max="4623" width="12.42578125" style="1" customWidth="1"/>
    <col min="4624" max="4624" width="13.85546875" style="1" bestFit="1" customWidth="1"/>
    <col min="4625" max="4625" width="3" style="1" customWidth="1"/>
    <col min="4626" max="4863" width="11.42578125" style="1"/>
    <col min="4864" max="4864" width="8.42578125" style="1" customWidth="1"/>
    <col min="4865" max="4865" width="7.5703125" style="1" customWidth="1"/>
    <col min="4866" max="4866" width="24.140625" style="1" customWidth="1"/>
    <col min="4867" max="4867" width="11.140625" style="1" customWidth="1"/>
    <col min="4868" max="4868" width="7" style="1" customWidth="1"/>
    <col min="4869" max="4869" width="6.5703125" style="1" customWidth="1"/>
    <col min="4870" max="4870" width="10" style="1" customWidth="1"/>
    <col min="4871" max="4871" width="11.7109375" style="1" bestFit="1" customWidth="1"/>
    <col min="4872" max="4872" width="11.85546875" style="1" customWidth="1"/>
    <col min="4873" max="4873" width="14.140625" style="1" customWidth="1"/>
    <col min="4874" max="4874" width="9.85546875" style="1" customWidth="1"/>
    <col min="4875" max="4875" width="10.140625" style="1" customWidth="1"/>
    <col min="4876" max="4876" width="12" style="1" bestFit="1" customWidth="1"/>
    <col min="4877" max="4877" width="12.7109375" style="1" customWidth="1"/>
    <col min="4878" max="4878" width="13.85546875" style="1" customWidth="1"/>
    <col min="4879" max="4879" width="12.42578125" style="1" customWidth="1"/>
    <col min="4880" max="4880" width="13.85546875" style="1" bestFit="1" customWidth="1"/>
    <col min="4881" max="4881" width="3" style="1" customWidth="1"/>
    <col min="4882" max="5119" width="11.42578125" style="1"/>
    <col min="5120" max="5120" width="8.42578125" style="1" customWidth="1"/>
    <col min="5121" max="5121" width="7.5703125" style="1" customWidth="1"/>
    <col min="5122" max="5122" width="24.140625" style="1" customWidth="1"/>
    <col min="5123" max="5123" width="11.140625" style="1" customWidth="1"/>
    <col min="5124" max="5124" width="7" style="1" customWidth="1"/>
    <col min="5125" max="5125" width="6.5703125" style="1" customWidth="1"/>
    <col min="5126" max="5126" width="10" style="1" customWidth="1"/>
    <col min="5127" max="5127" width="11.7109375" style="1" bestFit="1" customWidth="1"/>
    <col min="5128" max="5128" width="11.85546875" style="1" customWidth="1"/>
    <col min="5129" max="5129" width="14.140625" style="1" customWidth="1"/>
    <col min="5130" max="5130" width="9.85546875" style="1" customWidth="1"/>
    <col min="5131" max="5131" width="10.140625" style="1" customWidth="1"/>
    <col min="5132" max="5132" width="12" style="1" bestFit="1" customWidth="1"/>
    <col min="5133" max="5133" width="12.7109375" style="1" customWidth="1"/>
    <col min="5134" max="5134" width="13.85546875" style="1" customWidth="1"/>
    <col min="5135" max="5135" width="12.42578125" style="1" customWidth="1"/>
    <col min="5136" max="5136" width="13.85546875" style="1" bestFit="1" customWidth="1"/>
    <col min="5137" max="5137" width="3" style="1" customWidth="1"/>
    <col min="5138" max="5375" width="11.42578125" style="1"/>
    <col min="5376" max="5376" width="8.42578125" style="1" customWidth="1"/>
    <col min="5377" max="5377" width="7.5703125" style="1" customWidth="1"/>
    <col min="5378" max="5378" width="24.140625" style="1" customWidth="1"/>
    <col min="5379" max="5379" width="11.140625" style="1" customWidth="1"/>
    <col min="5380" max="5380" width="7" style="1" customWidth="1"/>
    <col min="5381" max="5381" width="6.5703125" style="1" customWidth="1"/>
    <col min="5382" max="5382" width="10" style="1" customWidth="1"/>
    <col min="5383" max="5383" width="11.7109375" style="1" bestFit="1" customWidth="1"/>
    <col min="5384" max="5384" width="11.85546875" style="1" customWidth="1"/>
    <col min="5385" max="5385" width="14.140625" style="1" customWidth="1"/>
    <col min="5386" max="5386" width="9.85546875" style="1" customWidth="1"/>
    <col min="5387" max="5387" width="10.140625" style="1" customWidth="1"/>
    <col min="5388" max="5388" width="12" style="1" bestFit="1" customWidth="1"/>
    <col min="5389" max="5389" width="12.7109375" style="1" customWidth="1"/>
    <col min="5390" max="5390" width="13.85546875" style="1" customWidth="1"/>
    <col min="5391" max="5391" width="12.42578125" style="1" customWidth="1"/>
    <col min="5392" max="5392" width="13.85546875" style="1" bestFit="1" customWidth="1"/>
    <col min="5393" max="5393" width="3" style="1" customWidth="1"/>
    <col min="5394" max="5631" width="11.42578125" style="1"/>
    <col min="5632" max="5632" width="8.42578125" style="1" customWidth="1"/>
    <col min="5633" max="5633" width="7.5703125" style="1" customWidth="1"/>
    <col min="5634" max="5634" width="24.140625" style="1" customWidth="1"/>
    <col min="5635" max="5635" width="11.140625" style="1" customWidth="1"/>
    <col min="5636" max="5636" width="7" style="1" customWidth="1"/>
    <col min="5637" max="5637" width="6.5703125" style="1" customWidth="1"/>
    <col min="5638" max="5638" width="10" style="1" customWidth="1"/>
    <col min="5639" max="5639" width="11.7109375" style="1" bestFit="1" customWidth="1"/>
    <col min="5640" max="5640" width="11.85546875" style="1" customWidth="1"/>
    <col min="5641" max="5641" width="14.140625" style="1" customWidth="1"/>
    <col min="5642" max="5642" width="9.85546875" style="1" customWidth="1"/>
    <col min="5643" max="5643" width="10.140625" style="1" customWidth="1"/>
    <col min="5644" max="5644" width="12" style="1" bestFit="1" customWidth="1"/>
    <col min="5645" max="5645" width="12.7109375" style="1" customWidth="1"/>
    <col min="5646" max="5646" width="13.85546875" style="1" customWidth="1"/>
    <col min="5647" max="5647" width="12.42578125" style="1" customWidth="1"/>
    <col min="5648" max="5648" width="13.85546875" style="1" bestFit="1" customWidth="1"/>
    <col min="5649" max="5649" width="3" style="1" customWidth="1"/>
    <col min="5650" max="5887" width="11.42578125" style="1"/>
    <col min="5888" max="5888" width="8.42578125" style="1" customWidth="1"/>
    <col min="5889" max="5889" width="7.5703125" style="1" customWidth="1"/>
    <col min="5890" max="5890" width="24.140625" style="1" customWidth="1"/>
    <col min="5891" max="5891" width="11.140625" style="1" customWidth="1"/>
    <col min="5892" max="5892" width="7" style="1" customWidth="1"/>
    <col min="5893" max="5893" width="6.5703125" style="1" customWidth="1"/>
    <col min="5894" max="5894" width="10" style="1" customWidth="1"/>
    <col min="5895" max="5895" width="11.7109375" style="1" bestFit="1" customWidth="1"/>
    <col min="5896" max="5896" width="11.85546875" style="1" customWidth="1"/>
    <col min="5897" max="5897" width="14.140625" style="1" customWidth="1"/>
    <col min="5898" max="5898" width="9.85546875" style="1" customWidth="1"/>
    <col min="5899" max="5899" width="10.140625" style="1" customWidth="1"/>
    <col min="5900" max="5900" width="12" style="1" bestFit="1" customWidth="1"/>
    <col min="5901" max="5901" width="12.7109375" style="1" customWidth="1"/>
    <col min="5902" max="5902" width="13.85546875" style="1" customWidth="1"/>
    <col min="5903" max="5903" width="12.42578125" style="1" customWidth="1"/>
    <col min="5904" max="5904" width="13.85546875" style="1" bestFit="1" customWidth="1"/>
    <col min="5905" max="5905" width="3" style="1" customWidth="1"/>
    <col min="5906" max="6143" width="11.42578125" style="1"/>
    <col min="6144" max="6144" width="8.42578125" style="1" customWidth="1"/>
    <col min="6145" max="6145" width="7.5703125" style="1" customWidth="1"/>
    <col min="6146" max="6146" width="24.140625" style="1" customWidth="1"/>
    <col min="6147" max="6147" width="11.140625" style="1" customWidth="1"/>
    <col min="6148" max="6148" width="7" style="1" customWidth="1"/>
    <col min="6149" max="6149" width="6.5703125" style="1" customWidth="1"/>
    <col min="6150" max="6150" width="10" style="1" customWidth="1"/>
    <col min="6151" max="6151" width="11.7109375" style="1" bestFit="1" customWidth="1"/>
    <col min="6152" max="6152" width="11.85546875" style="1" customWidth="1"/>
    <col min="6153" max="6153" width="14.140625" style="1" customWidth="1"/>
    <col min="6154" max="6154" width="9.85546875" style="1" customWidth="1"/>
    <col min="6155" max="6155" width="10.140625" style="1" customWidth="1"/>
    <col min="6156" max="6156" width="12" style="1" bestFit="1" customWidth="1"/>
    <col min="6157" max="6157" width="12.7109375" style="1" customWidth="1"/>
    <col min="6158" max="6158" width="13.85546875" style="1" customWidth="1"/>
    <col min="6159" max="6159" width="12.42578125" style="1" customWidth="1"/>
    <col min="6160" max="6160" width="13.85546875" style="1" bestFit="1" customWidth="1"/>
    <col min="6161" max="6161" width="3" style="1" customWidth="1"/>
    <col min="6162" max="6399" width="11.42578125" style="1"/>
    <col min="6400" max="6400" width="8.42578125" style="1" customWidth="1"/>
    <col min="6401" max="6401" width="7.5703125" style="1" customWidth="1"/>
    <col min="6402" max="6402" width="24.140625" style="1" customWidth="1"/>
    <col min="6403" max="6403" width="11.140625" style="1" customWidth="1"/>
    <col min="6404" max="6404" width="7" style="1" customWidth="1"/>
    <col min="6405" max="6405" width="6.5703125" style="1" customWidth="1"/>
    <col min="6406" max="6406" width="10" style="1" customWidth="1"/>
    <col min="6407" max="6407" width="11.7109375" style="1" bestFit="1" customWidth="1"/>
    <col min="6408" max="6408" width="11.85546875" style="1" customWidth="1"/>
    <col min="6409" max="6409" width="14.140625" style="1" customWidth="1"/>
    <col min="6410" max="6410" width="9.85546875" style="1" customWidth="1"/>
    <col min="6411" max="6411" width="10.140625" style="1" customWidth="1"/>
    <col min="6412" max="6412" width="12" style="1" bestFit="1" customWidth="1"/>
    <col min="6413" max="6413" width="12.7109375" style="1" customWidth="1"/>
    <col min="6414" max="6414" width="13.85546875" style="1" customWidth="1"/>
    <col min="6415" max="6415" width="12.42578125" style="1" customWidth="1"/>
    <col min="6416" max="6416" width="13.85546875" style="1" bestFit="1" customWidth="1"/>
    <col min="6417" max="6417" width="3" style="1" customWidth="1"/>
    <col min="6418" max="6655" width="11.42578125" style="1"/>
    <col min="6656" max="6656" width="8.42578125" style="1" customWidth="1"/>
    <col min="6657" max="6657" width="7.5703125" style="1" customWidth="1"/>
    <col min="6658" max="6658" width="24.140625" style="1" customWidth="1"/>
    <col min="6659" max="6659" width="11.140625" style="1" customWidth="1"/>
    <col min="6660" max="6660" width="7" style="1" customWidth="1"/>
    <col min="6661" max="6661" width="6.5703125" style="1" customWidth="1"/>
    <col min="6662" max="6662" width="10" style="1" customWidth="1"/>
    <col min="6663" max="6663" width="11.7109375" style="1" bestFit="1" customWidth="1"/>
    <col min="6664" max="6664" width="11.85546875" style="1" customWidth="1"/>
    <col min="6665" max="6665" width="14.140625" style="1" customWidth="1"/>
    <col min="6666" max="6666" width="9.85546875" style="1" customWidth="1"/>
    <col min="6667" max="6667" width="10.140625" style="1" customWidth="1"/>
    <col min="6668" max="6668" width="12" style="1" bestFit="1" customWidth="1"/>
    <col min="6669" max="6669" width="12.7109375" style="1" customWidth="1"/>
    <col min="6670" max="6670" width="13.85546875" style="1" customWidth="1"/>
    <col min="6671" max="6671" width="12.42578125" style="1" customWidth="1"/>
    <col min="6672" max="6672" width="13.85546875" style="1" bestFit="1" customWidth="1"/>
    <col min="6673" max="6673" width="3" style="1" customWidth="1"/>
    <col min="6674" max="6911" width="11.42578125" style="1"/>
    <col min="6912" max="6912" width="8.42578125" style="1" customWidth="1"/>
    <col min="6913" max="6913" width="7.5703125" style="1" customWidth="1"/>
    <col min="6914" max="6914" width="24.140625" style="1" customWidth="1"/>
    <col min="6915" max="6915" width="11.140625" style="1" customWidth="1"/>
    <col min="6916" max="6916" width="7" style="1" customWidth="1"/>
    <col min="6917" max="6917" width="6.5703125" style="1" customWidth="1"/>
    <col min="6918" max="6918" width="10" style="1" customWidth="1"/>
    <col min="6919" max="6919" width="11.7109375" style="1" bestFit="1" customWidth="1"/>
    <col min="6920" max="6920" width="11.85546875" style="1" customWidth="1"/>
    <col min="6921" max="6921" width="14.140625" style="1" customWidth="1"/>
    <col min="6922" max="6922" width="9.85546875" style="1" customWidth="1"/>
    <col min="6923" max="6923" width="10.140625" style="1" customWidth="1"/>
    <col min="6924" max="6924" width="12" style="1" bestFit="1" customWidth="1"/>
    <col min="6925" max="6925" width="12.7109375" style="1" customWidth="1"/>
    <col min="6926" max="6926" width="13.85546875" style="1" customWidth="1"/>
    <col min="6927" max="6927" width="12.42578125" style="1" customWidth="1"/>
    <col min="6928" max="6928" width="13.85546875" style="1" bestFit="1" customWidth="1"/>
    <col min="6929" max="6929" width="3" style="1" customWidth="1"/>
    <col min="6930" max="7167" width="11.42578125" style="1"/>
    <col min="7168" max="7168" width="8.42578125" style="1" customWidth="1"/>
    <col min="7169" max="7169" width="7.5703125" style="1" customWidth="1"/>
    <col min="7170" max="7170" width="24.140625" style="1" customWidth="1"/>
    <col min="7171" max="7171" width="11.140625" style="1" customWidth="1"/>
    <col min="7172" max="7172" width="7" style="1" customWidth="1"/>
    <col min="7173" max="7173" width="6.5703125" style="1" customWidth="1"/>
    <col min="7174" max="7174" width="10" style="1" customWidth="1"/>
    <col min="7175" max="7175" width="11.7109375" style="1" bestFit="1" customWidth="1"/>
    <col min="7176" max="7176" width="11.85546875" style="1" customWidth="1"/>
    <col min="7177" max="7177" width="14.140625" style="1" customWidth="1"/>
    <col min="7178" max="7178" width="9.85546875" style="1" customWidth="1"/>
    <col min="7179" max="7179" width="10.140625" style="1" customWidth="1"/>
    <col min="7180" max="7180" width="12" style="1" bestFit="1" customWidth="1"/>
    <col min="7181" max="7181" width="12.7109375" style="1" customWidth="1"/>
    <col min="7182" max="7182" width="13.85546875" style="1" customWidth="1"/>
    <col min="7183" max="7183" width="12.42578125" style="1" customWidth="1"/>
    <col min="7184" max="7184" width="13.85546875" style="1" bestFit="1" customWidth="1"/>
    <col min="7185" max="7185" width="3" style="1" customWidth="1"/>
    <col min="7186" max="7423" width="11.42578125" style="1"/>
    <col min="7424" max="7424" width="8.42578125" style="1" customWidth="1"/>
    <col min="7425" max="7425" width="7.5703125" style="1" customWidth="1"/>
    <col min="7426" max="7426" width="24.140625" style="1" customWidth="1"/>
    <col min="7427" max="7427" width="11.140625" style="1" customWidth="1"/>
    <col min="7428" max="7428" width="7" style="1" customWidth="1"/>
    <col min="7429" max="7429" width="6.5703125" style="1" customWidth="1"/>
    <col min="7430" max="7430" width="10" style="1" customWidth="1"/>
    <col min="7431" max="7431" width="11.7109375" style="1" bestFit="1" customWidth="1"/>
    <col min="7432" max="7432" width="11.85546875" style="1" customWidth="1"/>
    <col min="7433" max="7433" width="14.140625" style="1" customWidth="1"/>
    <col min="7434" max="7434" width="9.85546875" style="1" customWidth="1"/>
    <col min="7435" max="7435" width="10.140625" style="1" customWidth="1"/>
    <col min="7436" max="7436" width="12" style="1" bestFit="1" customWidth="1"/>
    <col min="7437" max="7437" width="12.7109375" style="1" customWidth="1"/>
    <col min="7438" max="7438" width="13.85546875" style="1" customWidth="1"/>
    <col min="7439" max="7439" width="12.42578125" style="1" customWidth="1"/>
    <col min="7440" max="7440" width="13.85546875" style="1" bestFit="1" customWidth="1"/>
    <col min="7441" max="7441" width="3" style="1" customWidth="1"/>
    <col min="7442" max="7679" width="11.42578125" style="1"/>
    <col min="7680" max="7680" width="8.42578125" style="1" customWidth="1"/>
    <col min="7681" max="7681" width="7.5703125" style="1" customWidth="1"/>
    <col min="7682" max="7682" width="24.140625" style="1" customWidth="1"/>
    <col min="7683" max="7683" width="11.140625" style="1" customWidth="1"/>
    <col min="7684" max="7684" width="7" style="1" customWidth="1"/>
    <col min="7685" max="7685" width="6.5703125" style="1" customWidth="1"/>
    <col min="7686" max="7686" width="10" style="1" customWidth="1"/>
    <col min="7687" max="7687" width="11.7109375" style="1" bestFit="1" customWidth="1"/>
    <col min="7688" max="7688" width="11.85546875" style="1" customWidth="1"/>
    <col min="7689" max="7689" width="14.140625" style="1" customWidth="1"/>
    <col min="7690" max="7690" width="9.85546875" style="1" customWidth="1"/>
    <col min="7691" max="7691" width="10.140625" style="1" customWidth="1"/>
    <col min="7692" max="7692" width="12" style="1" bestFit="1" customWidth="1"/>
    <col min="7693" max="7693" width="12.7109375" style="1" customWidth="1"/>
    <col min="7694" max="7694" width="13.85546875" style="1" customWidth="1"/>
    <col min="7695" max="7695" width="12.42578125" style="1" customWidth="1"/>
    <col min="7696" max="7696" width="13.85546875" style="1" bestFit="1" customWidth="1"/>
    <col min="7697" max="7697" width="3" style="1" customWidth="1"/>
    <col min="7698" max="7935" width="11.42578125" style="1"/>
    <col min="7936" max="7936" width="8.42578125" style="1" customWidth="1"/>
    <col min="7937" max="7937" width="7.5703125" style="1" customWidth="1"/>
    <col min="7938" max="7938" width="24.140625" style="1" customWidth="1"/>
    <col min="7939" max="7939" width="11.140625" style="1" customWidth="1"/>
    <col min="7940" max="7940" width="7" style="1" customWidth="1"/>
    <col min="7941" max="7941" width="6.5703125" style="1" customWidth="1"/>
    <col min="7942" max="7942" width="10" style="1" customWidth="1"/>
    <col min="7943" max="7943" width="11.7109375" style="1" bestFit="1" customWidth="1"/>
    <col min="7944" max="7944" width="11.85546875" style="1" customWidth="1"/>
    <col min="7945" max="7945" width="14.140625" style="1" customWidth="1"/>
    <col min="7946" max="7946" width="9.85546875" style="1" customWidth="1"/>
    <col min="7947" max="7947" width="10.140625" style="1" customWidth="1"/>
    <col min="7948" max="7948" width="12" style="1" bestFit="1" customWidth="1"/>
    <col min="7949" max="7949" width="12.7109375" style="1" customWidth="1"/>
    <col min="7950" max="7950" width="13.85546875" style="1" customWidth="1"/>
    <col min="7951" max="7951" width="12.42578125" style="1" customWidth="1"/>
    <col min="7952" max="7952" width="13.85546875" style="1" bestFit="1" customWidth="1"/>
    <col min="7953" max="7953" width="3" style="1" customWidth="1"/>
    <col min="7954" max="8191" width="11.42578125" style="1"/>
    <col min="8192" max="8192" width="8.42578125" style="1" customWidth="1"/>
    <col min="8193" max="8193" width="7.5703125" style="1" customWidth="1"/>
    <col min="8194" max="8194" width="24.140625" style="1" customWidth="1"/>
    <col min="8195" max="8195" width="11.140625" style="1" customWidth="1"/>
    <col min="8196" max="8196" width="7" style="1" customWidth="1"/>
    <col min="8197" max="8197" width="6.5703125" style="1" customWidth="1"/>
    <col min="8198" max="8198" width="10" style="1" customWidth="1"/>
    <col min="8199" max="8199" width="11.7109375" style="1" bestFit="1" customWidth="1"/>
    <col min="8200" max="8200" width="11.85546875" style="1" customWidth="1"/>
    <col min="8201" max="8201" width="14.140625" style="1" customWidth="1"/>
    <col min="8202" max="8202" width="9.85546875" style="1" customWidth="1"/>
    <col min="8203" max="8203" width="10.140625" style="1" customWidth="1"/>
    <col min="8204" max="8204" width="12" style="1" bestFit="1" customWidth="1"/>
    <col min="8205" max="8205" width="12.7109375" style="1" customWidth="1"/>
    <col min="8206" max="8206" width="13.85546875" style="1" customWidth="1"/>
    <col min="8207" max="8207" width="12.42578125" style="1" customWidth="1"/>
    <col min="8208" max="8208" width="13.85546875" style="1" bestFit="1" customWidth="1"/>
    <col min="8209" max="8209" width="3" style="1" customWidth="1"/>
    <col min="8210" max="8447" width="11.42578125" style="1"/>
    <col min="8448" max="8448" width="8.42578125" style="1" customWidth="1"/>
    <col min="8449" max="8449" width="7.5703125" style="1" customWidth="1"/>
    <col min="8450" max="8450" width="24.140625" style="1" customWidth="1"/>
    <col min="8451" max="8451" width="11.140625" style="1" customWidth="1"/>
    <col min="8452" max="8452" width="7" style="1" customWidth="1"/>
    <col min="8453" max="8453" width="6.5703125" style="1" customWidth="1"/>
    <col min="8454" max="8454" width="10" style="1" customWidth="1"/>
    <col min="8455" max="8455" width="11.7109375" style="1" bestFit="1" customWidth="1"/>
    <col min="8456" max="8456" width="11.85546875" style="1" customWidth="1"/>
    <col min="8457" max="8457" width="14.140625" style="1" customWidth="1"/>
    <col min="8458" max="8458" width="9.85546875" style="1" customWidth="1"/>
    <col min="8459" max="8459" width="10.140625" style="1" customWidth="1"/>
    <col min="8460" max="8460" width="12" style="1" bestFit="1" customWidth="1"/>
    <col min="8461" max="8461" width="12.7109375" style="1" customWidth="1"/>
    <col min="8462" max="8462" width="13.85546875" style="1" customWidth="1"/>
    <col min="8463" max="8463" width="12.42578125" style="1" customWidth="1"/>
    <col min="8464" max="8464" width="13.85546875" style="1" bestFit="1" customWidth="1"/>
    <col min="8465" max="8465" width="3" style="1" customWidth="1"/>
    <col min="8466" max="8703" width="11.42578125" style="1"/>
    <col min="8704" max="8704" width="8.42578125" style="1" customWidth="1"/>
    <col min="8705" max="8705" width="7.5703125" style="1" customWidth="1"/>
    <col min="8706" max="8706" width="24.140625" style="1" customWidth="1"/>
    <col min="8707" max="8707" width="11.140625" style="1" customWidth="1"/>
    <col min="8708" max="8708" width="7" style="1" customWidth="1"/>
    <col min="8709" max="8709" width="6.5703125" style="1" customWidth="1"/>
    <col min="8710" max="8710" width="10" style="1" customWidth="1"/>
    <col min="8711" max="8711" width="11.7109375" style="1" bestFit="1" customWidth="1"/>
    <col min="8712" max="8712" width="11.85546875" style="1" customWidth="1"/>
    <col min="8713" max="8713" width="14.140625" style="1" customWidth="1"/>
    <col min="8714" max="8714" width="9.85546875" style="1" customWidth="1"/>
    <col min="8715" max="8715" width="10.140625" style="1" customWidth="1"/>
    <col min="8716" max="8716" width="12" style="1" bestFit="1" customWidth="1"/>
    <col min="8717" max="8717" width="12.7109375" style="1" customWidth="1"/>
    <col min="8718" max="8718" width="13.85546875" style="1" customWidth="1"/>
    <col min="8719" max="8719" width="12.42578125" style="1" customWidth="1"/>
    <col min="8720" max="8720" width="13.85546875" style="1" bestFit="1" customWidth="1"/>
    <col min="8721" max="8721" width="3" style="1" customWidth="1"/>
    <col min="8722" max="8959" width="11.42578125" style="1"/>
    <col min="8960" max="8960" width="8.42578125" style="1" customWidth="1"/>
    <col min="8961" max="8961" width="7.5703125" style="1" customWidth="1"/>
    <col min="8962" max="8962" width="24.140625" style="1" customWidth="1"/>
    <col min="8963" max="8963" width="11.140625" style="1" customWidth="1"/>
    <col min="8964" max="8964" width="7" style="1" customWidth="1"/>
    <col min="8965" max="8965" width="6.5703125" style="1" customWidth="1"/>
    <col min="8966" max="8966" width="10" style="1" customWidth="1"/>
    <col min="8967" max="8967" width="11.7109375" style="1" bestFit="1" customWidth="1"/>
    <col min="8968" max="8968" width="11.85546875" style="1" customWidth="1"/>
    <col min="8969" max="8969" width="14.140625" style="1" customWidth="1"/>
    <col min="8970" max="8970" width="9.85546875" style="1" customWidth="1"/>
    <col min="8971" max="8971" width="10.140625" style="1" customWidth="1"/>
    <col min="8972" max="8972" width="12" style="1" bestFit="1" customWidth="1"/>
    <col min="8973" max="8973" width="12.7109375" style="1" customWidth="1"/>
    <col min="8974" max="8974" width="13.85546875" style="1" customWidth="1"/>
    <col min="8975" max="8975" width="12.42578125" style="1" customWidth="1"/>
    <col min="8976" max="8976" width="13.85546875" style="1" bestFit="1" customWidth="1"/>
    <col min="8977" max="8977" width="3" style="1" customWidth="1"/>
    <col min="8978" max="9215" width="11.42578125" style="1"/>
    <col min="9216" max="9216" width="8.42578125" style="1" customWidth="1"/>
    <col min="9217" max="9217" width="7.5703125" style="1" customWidth="1"/>
    <col min="9218" max="9218" width="24.140625" style="1" customWidth="1"/>
    <col min="9219" max="9219" width="11.140625" style="1" customWidth="1"/>
    <col min="9220" max="9220" width="7" style="1" customWidth="1"/>
    <col min="9221" max="9221" width="6.5703125" style="1" customWidth="1"/>
    <col min="9222" max="9222" width="10" style="1" customWidth="1"/>
    <col min="9223" max="9223" width="11.7109375" style="1" bestFit="1" customWidth="1"/>
    <col min="9224" max="9224" width="11.85546875" style="1" customWidth="1"/>
    <col min="9225" max="9225" width="14.140625" style="1" customWidth="1"/>
    <col min="9226" max="9226" width="9.85546875" style="1" customWidth="1"/>
    <col min="9227" max="9227" width="10.140625" style="1" customWidth="1"/>
    <col min="9228" max="9228" width="12" style="1" bestFit="1" customWidth="1"/>
    <col min="9229" max="9229" width="12.7109375" style="1" customWidth="1"/>
    <col min="9230" max="9230" width="13.85546875" style="1" customWidth="1"/>
    <col min="9231" max="9231" width="12.42578125" style="1" customWidth="1"/>
    <col min="9232" max="9232" width="13.85546875" style="1" bestFit="1" customWidth="1"/>
    <col min="9233" max="9233" width="3" style="1" customWidth="1"/>
    <col min="9234" max="9471" width="11.42578125" style="1"/>
    <col min="9472" max="9472" width="8.42578125" style="1" customWidth="1"/>
    <col min="9473" max="9473" width="7.5703125" style="1" customWidth="1"/>
    <col min="9474" max="9474" width="24.140625" style="1" customWidth="1"/>
    <col min="9475" max="9475" width="11.140625" style="1" customWidth="1"/>
    <col min="9476" max="9476" width="7" style="1" customWidth="1"/>
    <col min="9477" max="9477" width="6.5703125" style="1" customWidth="1"/>
    <col min="9478" max="9478" width="10" style="1" customWidth="1"/>
    <col min="9479" max="9479" width="11.7109375" style="1" bestFit="1" customWidth="1"/>
    <col min="9480" max="9480" width="11.85546875" style="1" customWidth="1"/>
    <col min="9481" max="9481" width="14.140625" style="1" customWidth="1"/>
    <col min="9482" max="9482" width="9.85546875" style="1" customWidth="1"/>
    <col min="9483" max="9483" width="10.140625" style="1" customWidth="1"/>
    <col min="9484" max="9484" width="12" style="1" bestFit="1" customWidth="1"/>
    <col min="9485" max="9485" width="12.7109375" style="1" customWidth="1"/>
    <col min="9486" max="9486" width="13.85546875" style="1" customWidth="1"/>
    <col min="9487" max="9487" width="12.42578125" style="1" customWidth="1"/>
    <col min="9488" max="9488" width="13.85546875" style="1" bestFit="1" customWidth="1"/>
    <col min="9489" max="9489" width="3" style="1" customWidth="1"/>
    <col min="9490" max="9727" width="11.42578125" style="1"/>
    <col min="9728" max="9728" width="8.42578125" style="1" customWidth="1"/>
    <col min="9729" max="9729" width="7.5703125" style="1" customWidth="1"/>
    <col min="9730" max="9730" width="24.140625" style="1" customWidth="1"/>
    <col min="9731" max="9731" width="11.140625" style="1" customWidth="1"/>
    <col min="9732" max="9732" width="7" style="1" customWidth="1"/>
    <col min="9733" max="9733" width="6.5703125" style="1" customWidth="1"/>
    <col min="9734" max="9734" width="10" style="1" customWidth="1"/>
    <col min="9735" max="9735" width="11.7109375" style="1" bestFit="1" customWidth="1"/>
    <col min="9736" max="9736" width="11.85546875" style="1" customWidth="1"/>
    <col min="9737" max="9737" width="14.140625" style="1" customWidth="1"/>
    <col min="9738" max="9738" width="9.85546875" style="1" customWidth="1"/>
    <col min="9739" max="9739" width="10.140625" style="1" customWidth="1"/>
    <col min="9740" max="9740" width="12" style="1" bestFit="1" customWidth="1"/>
    <col min="9741" max="9741" width="12.7109375" style="1" customWidth="1"/>
    <col min="9742" max="9742" width="13.85546875" style="1" customWidth="1"/>
    <col min="9743" max="9743" width="12.42578125" style="1" customWidth="1"/>
    <col min="9744" max="9744" width="13.85546875" style="1" bestFit="1" customWidth="1"/>
    <col min="9745" max="9745" width="3" style="1" customWidth="1"/>
    <col min="9746" max="9983" width="11.42578125" style="1"/>
    <col min="9984" max="9984" width="8.42578125" style="1" customWidth="1"/>
    <col min="9985" max="9985" width="7.5703125" style="1" customWidth="1"/>
    <col min="9986" max="9986" width="24.140625" style="1" customWidth="1"/>
    <col min="9987" max="9987" width="11.140625" style="1" customWidth="1"/>
    <col min="9988" max="9988" width="7" style="1" customWidth="1"/>
    <col min="9989" max="9989" width="6.5703125" style="1" customWidth="1"/>
    <col min="9990" max="9990" width="10" style="1" customWidth="1"/>
    <col min="9991" max="9991" width="11.7109375" style="1" bestFit="1" customWidth="1"/>
    <col min="9992" max="9992" width="11.85546875" style="1" customWidth="1"/>
    <col min="9993" max="9993" width="14.140625" style="1" customWidth="1"/>
    <col min="9994" max="9994" width="9.85546875" style="1" customWidth="1"/>
    <col min="9995" max="9995" width="10.140625" style="1" customWidth="1"/>
    <col min="9996" max="9996" width="12" style="1" bestFit="1" customWidth="1"/>
    <col min="9997" max="9997" width="12.7109375" style="1" customWidth="1"/>
    <col min="9998" max="9998" width="13.85546875" style="1" customWidth="1"/>
    <col min="9999" max="9999" width="12.42578125" style="1" customWidth="1"/>
    <col min="10000" max="10000" width="13.85546875" style="1" bestFit="1" customWidth="1"/>
    <col min="10001" max="10001" width="3" style="1" customWidth="1"/>
    <col min="10002" max="10239" width="11.42578125" style="1"/>
    <col min="10240" max="10240" width="8.42578125" style="1" customWidth="1"/>
    <col min="10241" max="10241" width="7.5703125" style="1" customWidth="1"/>
    <col min="10242" max="10242" width="24.140625" style="1" customWidth="1"/>
    <col min="10243" max="10243" width="11.140625" style="1" customWidth="1"/>
    <col min="10244" max="10244" width="7" style="1" customWidth="1"/>
    <col min="10245" max="10245" width="6.5703125" style="1" customWidth="1"/>
    <col min="10246" max="10246" width="10" style="1" customWidth="1"/>
    <col min="10247" max="10247" width="11.7109375" style="1" bestFit="1" customWidth="1"/>
    <col min="10248" max="10248" width="11.85546875" style="1" customWidth="1"/>
    <col min="10249" max="10249" width="14.140625" style="1" customWidth="1"/>
    <col min="10250" max="10250" width="9.85546875" style="1" customWidth="1"/>
    <col min="10251" max="10251" width="10.140625" style="1" customWidth="1"/>
    <col min="10252" max="10252" width="12" style="1" bestFit="1" customWidth="1"/>
    <col min="10253" max="10253" width="12.7109375" style="1" customWidth="1"/>
    <col min="10254" max="10254" width="13.85546875" style="1" customWidth="1"/>
    <col min="10255" max="10255" width="12.42578125" style="1" customWidth="1"/>
    <col min="10256" max="10256" width="13.85546875" style="1" bestFit="1" customWidth="1"/>
    <col min="10257" max="10257" width="3" style="1" customWidth="1"/>
    <col min="10258" max="10495" width="11.42578125" style="1"/>
    <col min="10496" max="10496" width="8.42578125" style="1" customWidth="1"/>
    <col min="10497" max="10497" width="7.5703125" style="1" customWidth="1"/>
    <col min="10498" max="10498" width="24.140625" style="1" customWidth="1"/>
    <col min="10499" max="10499" width="11.140625" style="1" customWidth="1"/>
    <col min="10500" max="10500" width="7" style="1" customWidth="1"/>
    <col min="10501" max="10501" width="6.5703125" style="1" customWidth="1"/>
    <col min="10502" max="10502" width="10" style="1" customWidth="1"/>
    <col min="10503" max="10503" width="11.7109375" style="1" bestFit="1" customWidth="1"/>
    <col min="10504" max="10504" width="11.85546875" style="1" customWidth="1"/>
    <col min="10505" max="10505" width="14.140625" style="1" customWidth="1"/>
    <col min="10506" max="10506" width="9.85546875" style="1" customWidth="1"/>
    <col min="10507" max="10507" width="10.140625" style="1" customWidth="1"/>
    <col min="10508" max="10508" width="12" style="1" bestFit="1" customWidth="1"/>
    <col min="10509" max="10509" width="12.7109375" style="1" customWidth="1"/>
    <col min="10510" max="10510" width="13.85546875" style="1" customWidth="1"/>
    <col min="10511" max="10511" width="12.42578125" style="1" customWidth="1"/>
    <col min="10512" max="10512" width="13.85546875" style="1" bestFit="1" customWidth="1"/>
    <col min="10513" max="10513" width="3" style="1" customWidth="1"/>
    <col min="10514" max="10751" width="11.42578125" style="1"/>
    <col min="10752" max="10752" width="8.42578125" style="1" customWidth="1"/>
    <col min="10753" max="10753" width="7.5703125" style="1" customWidth="1"/>
    <col min="10754" max="10754" width="24.140625" style="1" customWidth="1"/>
    <col min="10755" max="10755" width="11.140625" style="1" customWidth="1"/>
    <col min="10756" max="10756" width="7" style="1" customWidth="1"/>
    <col min="10757" max="10757" width="6.5703125" style="1" customWidth="1"/>
    <col min="10758" max="10758" width="10" style="1" customWidth="1"/>
    <col min="10759" max="10759" width="11.7109375" style="1" bestFit="1" customWidth="1"/>
    <col min="10760" max="10760" width="11.85546875" style="1" customWidth="1"/>
    <col min="10761" max="10761" width="14.140625" style="1" customWidth="1"/>
    <col min="10762" max="10762" width="9.85546875" style="1" customWidth="1"/>
    <col min="10763" max="10763" width="10.140625" style="1" customWidth="1"/>
    <col min="10764" max="10764" width="12" style="1" bestFit="1" customWidth="1"/>
    <col min="10765" max="10765" width="12.7109375" style="1" customWidth="1"/>
    <col min="10766" max="10766" width="13.85546875" style="1" customWidth="1"/>
    <col min="10767" max="10767" width="12.42578125" style="1" customWidth="1"/>
    <col min="10768" max="10768" width="13.85546875" style="1" bestFit="1" customWidth="1"/>
    <col min="10769" max="10769" width="3" style="1" customWidth="1"/>
    <col min="10770" max="11007" width="11.42578125" style="1"/>
    <col min="11008" max="11008" width="8.42578125" style="1" customWidth="1"/>
    <col min="11009" max="11009" width="7.5703125" style="1" customWidth="1"/>
    <col min="11010" max="11010" width="24.140625" style="1" customWidth="1"/>
    <col min="11011" max="11011" width="11.140625" style="1" customWidth="1"/>
    <col min="11012" max="11012" width="7" style="1" customWidth="1"/>
    <col min="11013" max="11013" width="6.5703125" style="1" customWidth="1"/>
    <col min="11014" max="11014" width="10" style="1" customWidth="1"/>
    <col min="11015" max="11015" width="11.7109375" style="1" bestFit="1" customWidth="1"/>
    <col min="11016" max="11016" width="11.85546875" style="1" customWidth="1"/>
    <col min="11017" max="11017" width="14.140625" style="1" customWidth="1"/>
    <col min="11018" max="11018" width="9.85546875" style="1" customWidth="1"/>
    <col min="11019" max="11019" width="10.140625" style="1" customWidth="1"/>
    <col min="11020" max="11020" width="12" style="1" bestFit="1" customWidth="1"/>
    <col min="11021" max="11021" width="12.7109375" style="1" customWidth="1"/>
    <col min="11022" max="11022" width="13.85546875" style="1" customWidth="1"/>
    <col min="11023" max="11023" width="12.42578125" style="1" customWidth="1"/>
    <col min="11024" max="11024" width="13.85546875" style="1" bestFit="1" customWidth="1"/>
    <col min="11025" max="11025" width="3" style="1" customWidth="1"/>
    <col min="11026" max="11263" width="11.42578125" style="1"/>
    <col min="11264" max="11264" width="8.42578125" style="1" customWidth="1"/>
    <col min="11265" max="11265" width="7.5703125" style="1" customWidth="1"/>
    <col min="11266" max="11266" width="24.140625" style="1" customWidth="1"/>
    <col min="11267" max="11267" width="11.140625" style="1" customWidth="1"/>
    <col min="11268" max="11268" width="7" style="1" customWidth="1"/>
    <col min="11269" max="11269" width="6.5703125" style="1" customWidth="1"/>
    <col min="11270" max="11270" width="10" style="1" customWidth="1"/>
    <col min="11271" max="11271" width="11.7109375" style="1" bestFit="1" customWidth="1"/>
    <col min="11272" max="11272" width="11.85546875" style="1" customWidth="1"/>
    <col min="11273" max="11273" width="14.140625" style="1" customWidth="1"/>
    <col min="11274" max="11274" width="9.85546875" style="1" customWidth="1"/>
    <col min="11275" max="11275" width="10.140625" style="1" customWidth="1"/>
    <col min="11276" max="11276" width="12" style="1" bestFit="1" customWidth="1"/>
    <col min="11277" max="11277" width="12.7109375" style="1" customWidth="1"/>
    <col min="11278" max="11278" width="13.85546875" style="1" customWidth="1"/>
    <col min="11279" max="11279" width="12.42578125" style="1" customWidth="1"/>
    <col min="11280" max="11280" width="13.85546875" style="1" bestFit="1" customWidth="1"/>
    <col min="11281" max="11281" width="3" style="1" customWidth="1"/>
    <col min="11282" max="11519" width="11.42578125" style="1"/>
    <col min="11520" max="11520" width="8.42578125" style="1" customWidth="1"/>
    <col min="11521" max="11521" width="7.5703125" style="1" customWidth="1"/>
    <col min="11522" max="11522" width="24.140625" style="1" customWidth="1"/>
    <col min="11523" max="11523" width="11.140625" style="1" customWidth="1"/>
    <col min="11524" max="11524" width="7" style="1" customWidth="1"/>
    <col min="11525" max="11525" width="6.5703125" style="1" customWidth="1"/>
    <col min="11526" max="11526" width="10" style="1" customWidth="1"/>
    <col min="11527" max="11527" width="11.7109375" style="1" bestFit="1" customWidth="1"/>
    <col min="11528" max="11528" width="11.85546875" style="1" customWidth="1"/>
    <col min="11529" max="11529" width="14.140625" style="1" customWidth="1"/>
    <col min="11530" max="11530" width="9.85546875" style="1" customWidth="1"/>
    <col min="11531" max="11531" width="10.140625" style="1" customWidth="1"/>
    <col min="11532" max="11532" width="12" style="1" bestFit="1" customWidth="1"/>
    <col min="11533" max="11533" width="12.7109375" style="1" customWidth="1"/>
    <col min="11534" max="11534" width="13.85546875" style="1" customWidth="1"/>
    <col min="11535" max="11535" width="12.42578125" style="1" customWidth="1"/>
    <col min="11536" max="11536" width="13.85546875" style="1" bestFit="1" customWidth="1"/>
    <col min="11537" max="11537" width="3" style="1" customWidth="1"/>
    <col min="11538" max="11775" width="11.42578125" style="1"/>
    <col min="11776" max="11776" width="8.42578125" style="1" customWidth="1"/>
    <col min="11777" max="11777" width="7.5703125" style="1" customWidth="1"/>
    <col min="11778" max="11778" width="24.140625" style="1" customWidth="1"/>
    <col min="11779" max="11779" width="11.140625" style="1" customWidth="1"/>
    <col min="11780" max="11780" width="7" style="1" customWidth="1"/>
    <col min="11781" max="11781" width="6.5703125" style="1" customWidth="1"/>
    <col min="11782" max="11782" width="10" style="1" customWidth="1"/>
    <col min="11783" max="11783" width="11.7109375" style="1" bestFit="1" customWidth="1"/>
    <col min="11784" max="11784" width="11.85546875" style="1" customWidth="1"/>
    <col min="11785" max="11785" width="14.140625" style="1" customWidth="1"/>
    <col min="11786" max="11786" width="9.85546875" style="1" customWidth="1"/>
    <col min="11787" max="11787" width="10.140625" style="1" customWidth="1"/>
    <col min="11788" max="11788" width="12" style="1" bestFit="1" customWidth="1"/>
    <col min="11789" max="11789" width="12.7109375" style="1" customWidth="1"/>
    <col min="11790" max="11790" width="13.85546875" style="1" customWidth="1"/>
    <col min="11791" max="11791" width="12.42578125" style="1" customWidth="1"/>
    <col min="11792" max="11792" width="13.85546875" style="1" bestFit="1" customWidth="1"/>
    <col min="11793" max="11793" width="3" style="1" customWidth="1"/>
    <col min="11794" max="12031" width="11.42578125" style="1"/>
    <col min="12032" max="12032" width="8.42578125" style="1" customWidth="1"/>
    <col min="12033" max="12033" width="7.5703125" style="1" customWidth="1"/>
    <col min="12034" max="12034" width="24.140625" style="1" customWidth="1"/>
    <col min="12035" max="12035" width="11.140625" style="1" customWidth="1"/>
    <col min="12036" max="12036" width="7" style="1" customWidth="1"/>
    <col min="12037" max="12037" width="6.5703125" style="1" customWidth="1"/>
    <col min="12038" max="12038" width="10" style="1" customWidth="1"/>
    <col min="12039" max="12039" width="11.7109375" style="1" bestFit="1" customWidth="1"/>
    <col min="12040" max="12040" width="11.85546875" style="1" customWidth="1"/>
    <col min="12041" max="12041" width="14.140625" style="1" customWidth="1"/>
    <col min="12042" max="12042" width="9.85546875" style="1" customWidth="1"/>
    <col min="12043" max="12043" width="10.140625" style="1" customWidth="1"/>
    <col min="12044" max="12044" width="12" style="1" bestFit="1" customWidth="1"/>
    <col min="12045" max="12045" width="12.7109375" style="1" customWidth="1"/>
    <col min="12046" max="12046" width="13.85546875" style="1" customWidth="1"/>
    <col min="12047" max="12047" width="12.42578125" style="1" customWidth="1"/>
    <col min="12048" max="12048" width="13.85546875" style="1" bestFit="1" customWidth="1"/>
    <col min="12049" max="12049" width="3" style="1" customWidth="1"/>
    <col min="12050" max="12287" width="11.42578125" style="1"/>
    <col min="12288" max="12288" width="8.42578125" style="1" customWidth="1"/>
    <col min="12289" max="12289" width="7.5703125" style="1" customWidth="1"/>
    <col min="12290" max="12290" width="24.140625" style="1" customWidth="1"/>
    <col min="12291" max="12291" width="11.140625" style="1" customWidth="1"/>
    <col min="12292" max="12292" width="7" style="1" customWidth="1"/>
    <col min="12293" max="12293" width="6.5703125" style="1" customWidth="1"/>
    <col min="12294" max="12294" width="10" style="1" customWidth="1"/>
    <col min="12295" max="12295" width="11.7109375" style="1" bestFit="1" customWidth="1"/>
    <col min="12296" max="12296" width="11.85546875" style="1" customWidth="1"/>
    <col min="12297" max="12297" width="14.140625" style="1" customWidth="1"/>
    <col min="12298" max="12298" width="9.85546875" style="1" customWidth="1"/>
    <col min="12299" max="12299" width="10.140625" style="1" customWidth="1"/>
    <col min="12300" max="12300" width="12" style="1" bestFit="1" customWidth="1"/>
    <col min="12301" max="12301" width="12.7109375" style="1" customWidth="1"/>
    <col min="12302" max="12302" width="13.85546875" style="1" customWidth="1"/>
    <col min="12303" max="12303" width="12.42578125" style="1" customWidth="1"/>
    <col min="12304" max="12304" width="13.85546875" style="1" bestFit="1" customWidth="1"/>
    <col min="12305" max="12305" width="3" style="1" customWidth="1"/>
    <col min="12306" max="12543" width="11.42578125" style="1"/>
    <col min="12544" max="12544" width="8.42578125" style="1" customWidth="1"/>
    <col min="12545" max="12545" width="7.5703125" style="1" customWidth="1"/>
    <col min="12546" max="12546" width="24.140625" style="1" customWidth="1"/>
    <col min="12547" max="12547" width="11.140625" style="1" customWidth="1"/>
    <col min="12548" max="12548" width="7" style="1" customWidth="1"/>
    <col min="12549" max="12549" width="6.5703125" style="1" customWidth="1"/>
    <col min="12550" max="12550" width="10" style="1" customWidth="1"/>
    <col min="12551" max="12551" width="11.7109375" style="1" bestFit="1" customWidth="1"/>
    <col min="12552" max="12552" width="11.85546875" style="1" customWidth="1"/>
    <col min="12553" max="12553" width="14.140625" style="1" customWidth="1"/>
    <col min="12554" max="12554" width="9.85546875" style="1" customWidth="1"/>
    <col min="12555" max="12555" width="10.140625" style="1" customWidth="1"/>
    <col min="12556" max="12556" width="12" style="1" bestFit="1" customWidth="1"/>
    <col min="12557" max="12557" width="12.7109375" style="1" customWidth="1"/>
    <col min="12558" max="12558" width="13.85546875" style="1" customWidth="1"/>
    <col min="12559" max="12559" width="12.42578125" style="1" customWidth="1"/>
    <col min="12560" max="12560" width="13.85546875" style="1" bestFit="1" customWidth="1"/>
    <col min="12561" max="12561" width="3" style="1" customWidth="1"/>
    <col min="12562" max="12799" width="11.42578125" style="1"/>
    <col min="12800" max="12800" width="8.42578125" style="1" customWidth="1"/>
    <col min="12801" max="12801" width="7.5703125" style="1" customWidth="1"/>
    <col min="12802" max="12802" width="24.140625" style="1" customWidth="1"/>
    <col min="12803" max="12803" width="11.140625" style="1" customWidth="1"/>
    <col min="12804" max="12804" width="7" style="1" customWidth="1"/>
    <col min="12805" max="12805" width="6.5703125" style="1" customWidth="1"/>
    <col min="12806" max="12806" width="10" style="1" customWidth="1"/>
    <col min="12807" max="12807" width="11.7109375" style="1" bestFit="1" customWidth="1"/>
    <col min="12808" max="12808" width="11.85546875" style="1" customWidth="1"/>
    <col min="12809" max="12809" width="14.140625" style="1" customWidth="1"/>
    <col min="12810" max="12810" width="9.85546875" style="1" customWidth="1"/>
    <col min="12811" max="12811" width="10.140625" style="1" customWidth="1"/>
    <col min="12812" max="12812" width="12" style="1" bestFit="1" customWidth="1"/>
    <col min="12813" max="12813" width="12.7109375" style="1" customWidth="1"/>
    <col min="12814" max="12814" width="13.85546875" style="1" customWidth="1"/>
    <col min="12815" max="12815" width="12.42578125" style="1" customWidth="1"/>
    <col min="12816" max="12816" width="13.85546875" style="1" bestFit="1" customWidth="1"/>
    <col min="12817" max="12817" width="3" style="1" customWidth="1"/>
    <col min="12818" max="13055" width="11.42578125" style="1"/>
    <col min="13056" max="13056" width="8.42578125" style="1" customWidth="1"/>
    <col min="13057" max="13057" width="7.5703125" style="1" customWidth="1"/>
    <col min="13058" max="13058" width="24.140625" style="1" customWidth="1"/>
    <col min="13059" max="13059" width="11.140625" style="1" customWidth="1"/>
    <col min="13060" max="13060" width="7" style="1" customWidth="1"/>
    <col min="13061" max="13061" width="6.5703125" style="1" customWidth="1"/>
    <col min="13062" max="13062" width="10" style="1" customWidth="1"/>
    <col min="13063" max="13063" width="11.7109375" style="1" bestFit="1" customWidth="1"/>
    <col min="13064" max="13064" width="11.85546875" style="1" customWidth="1"/>
    <col min="13065" max="13065" width="14.140625" style="1" customWidth="1"/>
    <col min="13066" max="13066" width="9.85546875" style="1" customWidth="1"/>
    <col min="13067" max="13067" width="10.140625" style="1" customWidth="1"/>
    <col min="13068" max="13068" width="12" style="1" bestFit="1" customWidth="1"/>
    <col min="13069" max="13069" width="12.7109375" style="1" customWidth="1"/>
    <col min="13070" max="13070" width="13.85546875" style="1" customWidth="1"/>
    <col min="13071" max="13071" width="12.42578125" style="1" customWidth="1"/>
    <col min="13072" max="13072" width="13.85546875" style="1" bestFit="1" customWidth="1"/>
    <col min="13073" max="13073" width="3" style="1" customWidth="1"/>
    <col min="13074" max="13311" width="11.42578125" style="1"/>
    <col min="13312" max="13312" width="8.42578125" style="1" customWidth="1"/>
    <col min="13313" max="13313" width="7.5703125" style="1" customWidth="1"/>
    <col min="13314" max="13314" width="24.140625" style="1" customWidth="1"/>
    <col min="13315" max="13315" width="11.140625" style="1" customWidth="1"/>
    <col min="13316" max="13316" width="7" style="1" customWidth="1"/>
    <col min="13317" max="13317" width="6.5703125" style="1" customWidth="1"/>
    <col min="13318" max="13318" width="10" style="1" customWidth="1"/>
    <col min="13319" max="13319" width="11.7109375" style="1" bestFit="1" customWidth="1"/>
    <col min="13320" max="13320" width="11.85546875" style="1" customWidth="1"/>
    <col min="13321" max="13321" width="14.140625" style="1" customWidth="1"/>
    <col min="13322" max="13322" width="9.85546875" style="1" customWidth="1"/>
    <col min="13323" max="13323" width="10.140625" style="1" customWidth="1"/>
    <col min="13324" max="13324" width="12" style="1" bestFit="1" customWidth="1"/>
    <col min="13325" max="13325" width="12.7109375" style="1" customWidth="1"/>
    <col min="13326" max="13326" width="13.85546875" style="1" customWidth="1"/>
    <col min="13327" max="13327" width="12.42578125" style="1" customWidth="1"/>
    <col min="13328" max="13328" width="13.85546875" style="1" bestFit="1" customWidth="1"/>
    <col min="13329" max="13329" width="3" style="1" customWidth="1"/>
    <col min="13330" max="13567" width="11.42578125" style="1"/>
    <col min="13568" max="13568" width="8.42578125" style="1" customWidth="1"/>
    <col min="13569" max="13569" width="7.5703125" style="1" customWidth="1"/>
    <col min="13570" max="13570" width="24.140625" style="1" customWidth="1"/>
    <col min="13571" max="13571" width="11.140625" style="1" customWidth="1"/>
    <col min="13572" max="13572" width="7" style="1" customWidth="1"/>
    <col min="13573" max="13573" width="6.5703125" style="1" customWidth="1"/>
    <col min="13574" max="13574" width="10" style="1" customWidth="1"/>
    <col min="13575" max="13575" width="11.7109375" style="1" bestFit="1" customWidth="1"/>
    <col min="13576" max="13576" width="11.85546875" style="1" customWidth="1"/>
    <col min="13577" max="13577" width="14.140625" style="1" customWidth="1"/>
    <col min="13578" max="13578" width="9.85546875" style="1" customWidth="1"/>
    <col min="13579" max="13579" width="10.140625" style="1" customWidth="1"/>
    <col min="13580" max="13580" width="12" style="1" bestFit="1" customWidth="1"/>
    <col min="13581" max="13581" width="12.7109375" style="1" customWidth="1"/>
    <col min="13582" max="13582" width="13.85546875" style="1" customWidth="1"/>
    <col min="13583" max="13583" width="12.42578125" style="1" customWidth="1"/>
    <col min="13584" max="13584" width="13.85546875" style="1" bestFit="1" customWidth="1"/>
    <col min="13585" max="13585" width="3" style="1" customWidth="1"/>
    <col min="13586" max="13823" width="11.42578125" style="1"/>
    <col min="13824" max="13824" width="8.42578125" style="1" customWidth="1"/>
    <col min="13825" max="13825" width="7.5703125" style="1" customWidth="1"/>
    <col min="13826" max="13826" width="24.140625" style="1" customWidth="1"/>
    <col min="13827" max="13827" width="11.140625" style="1" customWidth="1"/>
    <col min="13828" max="13828" width="7" style="1" customWidth="1"/>
    <col min="13829" max="13829" width="6.5703125" style="1" customWidth="1"/>
    <col min="13830" max="13830" width="10" style="1" customWidth="1"/>
    <col min="13831" max="13831" width="11.7109375" style="1" bestFit="1" customWidth="1"/>
    <col min="13832" max="13832" width="11.85546875" style="1" customWidth="1"/>
    <col min="13833" max="13833" width="14.140625" style="1" customWidth="1"/>
    <col min="13834" max="13834" width="9.85546875" style="1" customWidth="1"/>
    <col min="13835" max="13835" width="10.140625" style="1" customWidth="1"/>
    <col min="13836" max="13836" width="12" style="1" bestFit="1" customWidth="1"/>
    <col min="13837" max="13837" width="12.7109375" style="1" customWidth="1"/>
    <col min="13838" max="13838" width="13.85546875" style="1" customWidth="1"/>
    <col min="13839" max="13839" width="12.42578125" style="1" customWidth="1"/>
    <col min="13840" max="13840" width="13.85546875" style="1" bestFit="1" customWidth="1"/>
    <col min="13841" max="13841" width="3" style="1" customWidth="1"/>
    <col min="13842" max="14079" width="11.42578125" style="1"/>
    <col min="14080" max="14080" width="8.42578125" style="1" customWidth="1"/>
    <col min="14081" max="14081" width="7.5703125" style="1" customWidth="1"/>
    <col min="14082" max="14082" width="24.140625" style="1" customWidth="1"/>
    <col min="14083" max="14083" width="11.140625" style="1" customWidth="1"/>
    <col min="14084" max="14084" width="7" style="1" customWidth="1"/>
    <col min="14085" max="14085" width="6.5703125" style="1" customWidth="1"/>
    <col min="14086" max="14086" width="10" style="1" customWidth="1"/>
    <col min="14087" max="14087" width="11.7109375" style="1" bestFit="1" customWidth="1"/>
    <col min="14088" max="14088" width="11.85546875" style="1" customWidth="1"/>
    <col min="14089" max="14089" width="14.140625" style="1" customWidth="1"/>
    <col min="14090" max="14090" width="9.85546875" style="1" customWidth="1"/>
    <col min="14091" max="14091" width="10.140625" style="1" customWidth="1"/>
    <col min="14092" max="14092" width="12" style="1" bestFit="1" customWidth="1"/>
    <col min="14093" max="14093" width="12.7109375" style="1" customWidth="1"/>
    <col min="14094" max="14094" width="13.85546875" style="1" customWidth="1"/>
    <col min="14095" max="14095" width="12.42578125" style="1" customWidth="1"/>
    <col min="14096" max="14096" width="13.85546875" style="1" bestFit="1" customWidth="1"/>
    <col min="14097" max="14097" width="3" style="1" customWidth="1"/>
    <col min="14098" max="14335" width="11.42578125" style="1"/>
    <col min="14336" max="14336" width="8.42578125" style="1" customWidth="1"/>
    <col min="14337" max="14337" width="7.5703125" style="1" customWidth="1"/>
    <col min="14338" max="14338" width="24.140625" style="1" customWidth="1"/>
    <col min="14339" max="14339" width="11.140625" style="1" customWidth="1"/>
    <col min="14340" max="14340" width="7" style="1" customWidth="1"/>
    <col min="14341" max="14341" width="6.5703125" style="1" customWidth="1"/>
    <col min="14342" max="14342" width="10" style="1" customWidth="1"/>
    <col min="14343" max="14343" width="11.7109375" style="1" bestFit="1" customWidth="1"/>
    <col min="14344" max="14344" width="11.85546875" style="1" customWidth="1"/>
    <col min="14345" max="14345" width="14.140625" style="1" customWidth="1"/>
    <col min="14346" max="14346" width="9.85546875" style="1" customWidth="1"/>
    <col min="14347" max="14347" width="10.140625" style="1" customWidth="1"/>
    <col min="14348" max="14348" width="12" style="1" bestFit="1" customWidth="1"/>
    <col min="14349" max="14349" width="12.7109375" style="1" customWidth="1"/>
    <col min="14350" max="14350" width="13.85546875" style="1" customWidth="1"/>
    <col min="14351" max="14351" width="12.42578125" style="1" customWidth="1"/>
    <col min="14352" max="14352" width="13.85546875" style="1" bestFit="1" customWidth="1"/>
    <col min="14353" max="14353" width="3" style="1" customWidth="1"/>
    <col min="14354" max="14591" width="11.42578125" style="1"/>
    <col min="14592" max="14592" width="8.42578125" style="1" customWidth="1"/>
    <col min="14593" max="14593" width="7.5703125" style="1" customWidth="1"/>
    <col min="14594" max="14594" width="24.140625" style="1" customWidth="1"/>
    <col min="14595" max="14595" width="11.140625" style="1" customWidth="1"/>
    <col min="14596" max="14596" width="7" style="1" customWidth="1"/>
    <col min="14597" max="14597" width="6.5703125" style="1" customWidth="1"/>
    <col min="14598" max="14598" width="10" style="1" customWidth="1"/>
    <col min="14599" max="14599" width="11.7109375" style="1" bestFit="1" customWidth="1"/>
    <col min="14600" max="14600" width="11.85546875" style="1" customWidth="1"/>
    <col min="14601" max="14601" width="14.140625" style="1" customWidth="1"/>
    <col min="14602" max="14602" width="9.85546875" style="1" customWidth="1"/>
    <col min="14603" max="14603" width="10.140625" style="1" customWidth="1"/>
    <col min="14604" max="14604" width="12" style="1" bestFit="1" customWidth="1"/>
    <col min="14605" max="14605" width="12.7109375" style="1" customWidth="1"/>
    <col min="14606" max="14606" width="13.85546875" style="1" customWidth="1"/>
    <col min="14607" max="14607" width="12.42578125" style="1" customWidth="1"/>
    <col min="14608" max="14608" width="13.85546875" style="1" bestFit="1" customWidth="1"/>
    <col min="14609" max="14609" width="3" style="1" customWidth="1"/>
    <col min="14610" max="14847" width="11.42578125" style="1"/>
    <col min="14848" max="14848" width="8.42578125" style="1" customWidth="1"/>
    <col min="14849" max="14849" width="7.5703125" style="1" customWidth="1"/>
    <col min="14850" max="14850" width="24.140625" style="1" customWidth="1"/>
    <col min="14851" max="14851" width="11.140625" style="1" customWidth="1"/>
    <col min="14852" max="14852" width="7" style="1" customWidth="1"/>
    <col min="14853" max="14853" width="6.5703125" style="1" customWidth="1"/>
    <col min="14854" max="14854" width="10" style="1" customWidth="1"/>
    <col min="14855" max="14855" width="11.7109375" style="1" bestFit="1" customWidth="1"/>
    <col min="14856" max="14856" width="11.85546875" style="1" customWidth="1"/>
    <col min="14857" max="14857" width="14.140625" style="1" customWidth="1"/>
    <col min="14858" max="14858" width="9.85546875" style="1" customWidth="1"/>
    <col min="14859" max="14859" width="10.140625" style="1" customWidth="1"/>
    <col min="14860" max="14860" width="12" style="1" bestFit="1" customWidth="1"/>
    <col min="14861" max="14861" width="12.7109375" style="1" customWidth="1"/>
    <col min="14862" max="14862" width="13.85546875" style="1" customWidth="1"/>
    <col min="14863" max="14863" width="12.42578125" style="1" customWidth="1"/>
    <col min="14864" max="14864" width="13.85546875" style="1" bestFit="1" customWidth="1"/>
    <col min="14865" max="14865" width="3" style="1" customWidth="1"/>
    <col min="14866" max="15103" width="11.42578125" style="1"/>
    <col min="15104" max="15104" width="8.42578125" style="1" customWidth="1"/>
    <col min="15105" max="15105" width="7.5703125" style="1" customWidth="1"/>
    <col min="15106" max="15106" width="24.140625" style="1" customWidth="1"/>
    <col min="15107" max="15107" width="11.140625" style="1" customWidth="1"/>
    <col min="15108" max="15108" width="7" style="1" customWidth="1"/>
    <col min="15109" max="15109" width="6.5703125" style="1" customWidth="1"/>
    <col min="15110" max="15110" width="10" style="1" customWidth="1"/>
    <col min="15111" max="15111" width="11.7109375" style="1" bestFit="1" customWidth="1"/>
    <col min="15112" max="15112" width="11.85546875" style="1" customWidth="1"/>
    <col min="15113" max="15113" width="14.140625" style="1" customWidth="1"/>
    <col min="15114" max="15114" width="9.85546875" style="1" customWidth="1"/>
    <col min="15115" max="15115" width="10.140625" style="1" customWidth="1"/>
    <col min="15116" max="15116" width="12" style="1" bestFit="1" customWidth="1"/>
    <col min="15117" max="15117" width="12.7109375" style="1" customWidth="1"/>
    <col min="15118" max="15118" width="13.85546875" style="1" customWidth="1"/>
    <col min="15119" max="15119" width="12.42578125" style="1" customWidth="1"/>
    <col min="15120" max="15120" width="13.85546875" style="1" bestFit="1" customWidth="1"/>
    <col min="15121" max="15121" width="3" style="1" customWidth="1"/>
    <col min="15122" max="15359" width="11.42578125" style="1"/>
    <col min="15360" max="15360" width="8.42578125" style="1" customWidth="1"/>
    <col min="15361" max="15361" width="7.5703125" style="1" customWidth="1"/>
    <col min="15362" max="15362" width="24.140625" style="1" customWidth="1"/>
    <col min="15363" max="15363" width="11.140625" style="1" customWidth="1"/>
    <col min="15364" max="15364" width="7" style="1" customWidth="1"/>
    <col min="15365" max="15365" width="6.5703125" style="1" customWidth="1"/>
    <col min="15366" max="15366" width="10" style="1" customWidth="1"/>
    <col min="15367" max="15367" width="11.7109375" style="1" bestFit="1" customWidth="1"/>
    <col min="15368" max="15368" width="11.85546875" style="1" customWidth="1"/>
    <col min="15369" max="15369" width="14.140625" style="1" customWidth="1"/>
    <col min="15370" max="15370" width="9.85546875" style="1" customWidth="1"/>
    <col min="15371" max="15371" width="10.140625" style="1" customWidth="1"/>
    <col min="15372" max="15372" width="12" style="1" bestFit="1" customWidth="1"/>
    <col min="15373" max="15373" width="12.7109375" style="1" customWidth="1"/>
    <col min="15374" max="15374" width="13.85546875" style="1" customWidth="1"/>
    <col min="15375" max="15375" width="12.42578125" style="1" customWidth="1"/>
    <col min="15376" max="15376" width="13.85546875" style="1" bestFit="1" customWidth="1"/>
    <col min="15377" max="15377" width="3" style="1" customWidth="1"/>
    <col min="15378" max="15615" width="11.42578125" style="1"/>
    <col min="15616" max="15616" width="8.42578125" style="1" customWidth="1"/>
    <col min="15617" max="15617" width="7.5703125" style="1" customWidth="1"/>
    <col min="15618" max="15618" width="24.140625" style="1" customWidth="1"/>
    <col min="15619" max="15619" width="11.140625" style="1" customWidth="1"/>
    <col min="15620" max="15620" width="7" style="1" customWidth="1"/>
    <col min="15621" max="15621" width="6.5703125" style="1" customWidth="1"/>
    <col min="15622" max="15622" width="10" style="1" customWidth="1"/>
    <col min="15623" max="15623" width="11.7109375" style="1" bestFit="1" customWidth="1"/>
    <col min="15624" max="15624" width="11.85546875" style="1" customWidth="1"/>
    <col min="15625" max="15625" width="14.140625" style="1" customWidth="1"/>
    <col min="15626" max="15626" width="9.85546875" style="1" customWidth="1"/>
    <col min="15627" max="15627" width="10.140625" style="1" customWidth="1"/>
    <col min="15628" max="15628" width="12" style="1" bestFit="1" customWidth="1"/>
    <col min="15629" max="15629" width="12.7109375" style="1" customWidth="1"/>
    <col min="15630" max="15630" width="13.85546875" style="1" customWidth="1"/>
    <col min="15631" max="15631" width="12.42578125" style="1" customWidth="1"/>
    <col min="15632" max="15632" width="13.85546875" style="1" bestFit="1" customWidth="1"/>
    <col min="15633" max="15633" width="3" style="1" customWidth="1"/>
    <col min="15634" max="15871" width="11.42578125" style="1"/>
    <col min="15872" max="15872" width="8.42578125" style="1" customWidth="1"/>
    <col min="15873" max="15873" width="7.5703125" style="1" customWidth="1"/>
    <col min="15874" max="15874" width="24.140625" style="1" customWidth="1"/>
    <col min="15875" max="15875" width="11.140625" style="1" customWidth="1"/>
    <col min="15876" max="15876" width="7" style="1" customWidth="1"/>
    <col min="15877" max="15877" width="6.5703125" style="1" customWidth="1"/>
    <col min="15878" max="15878" width="10" style="1" customWidth="1"/>
    <col min="15879" max="15879" width="11.7109375" style="1" bestFit="1" customWidth="1"/>
    <col min="15880" max="15880" width="11.85546875" style="1" customWidth="1"/>
    <col min="15881" max="15881" width="14.140625" style="1" customWidth="1"/>
    <col min="15882" max="15882" width="9.85546875" style="1" customWidth="1"/>
    <col min="15883" max="15883" width="10.140625" style="1" customWidth="1"/>
    <col min="15884" max="15884" width="12" style="1" bestFit="1" customWidth="1"/>
    <col min="15885" max="15885" width="12.7109375" style="1" customWidth="1"/>
    <col min="15886" max="15886" width="13.85546875" style="1" customWidth="1"/>
    <col min="15887" max="15887" width="12.42578125" style="1" customWidth="1"/>
    <col min="15888" max="15888" width="13.85546875" style="1" bestFit="1" customWidth="1"/>
    <col min="15889" max="15889" width="3" style="1" customWidth="1"/>
    <col min="15890" max="16127" width="11.42578125" style="1"/>
    <col min="16128" max="16128" width="8.42578125" style="1" customWidth="1"/>
    <col min="16129" max="16129" width="7.5703125" style="1" customWidth="1"/>
    <col min="16130" max="16130" width="24.140625" style="1" customWidth="1"/>
    <col min="16131" max="16131" width="11.140625" style="1" customWidth="1"/>
    <col min="16132" max="16132" width="7" style="1" customWidth="1"/>
    <col min="16133" max="16133" width="6.5703125" style="1" customWidth="1"/>
    <col min="16134" max="16134" width="10" style="1" customWidth="1"/>
    <col min="16135" max="16135" width="11.7109375" style="1" bestFit="1" customWidth="1"/>
    <col min="16136" max="16136" width="11.85546875" style="1" customWidth="1"/>
    <col min="16137" max="16137" width="14.140625" style="1" customWidth="1"/>
    <col min="16138" max="16138" width="9.85546875" style="1" customWidth="1"/>
    <col min="16139" max="16139" width="10.140625" style="1" customWidth="1"/>
    <col min="16140" max="16140" width="12" style="1" bestFit="1" customWidth="1"/>
    <col min="16141" max="16141" width="12.7109375" style="1" customWidth="1"/>
    <col min="16142" max="16142" width="13.85546875" style="1" customWidth="1"/>
    <col min="16143" max="16143" width="12.42578125" style="1" customWidth="1"/>
    <col min="16144" max="16144" width="13.85546875" style="1" bestFit="1" customWidth="1"/>
    <col min="16145" max="16145" width="3" style="1" customWidth="1"/>
    <col min="16146" max="16384" width="11.42578125" style="1"/>
  </cols>
  <sheetData>
    <row r="1" spans="1:238" ht="38.1" customHeight="1" thickBot="1" x14ac:dyDescent="0.2">
      <c r="A1" s="96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8"/>
    </row>
    <row r="2" spans="1:238" ht="24" customHeight="1" x14ac:dyDescent="0.2">
      <c r="A2" s="2"/>
      <c r="B2" s="3"/>
      <c r="C2" s="4"/>
      <c r="D2" s="4"/>
      <c r="E2" s="4"/>
      <c r="F2" s="4"/>
      <c r="G2" s="99"/>
      <c r="H2" s="100"/>
      <c r="I2" s="5"/>
      <c r="J2" s="101"/>
      <c r="K2" s="102"/>
      <c r="L2" s="102"/>
      <c r="M2" s="102"/>
      <c r="N2" s="102"/>
      <c r="O2" s="102"/>
      <c r="P2" s="103"/>
    </row>
    <row r="3" spans="1:238" ht="24" customHeight="1" x14ac:dyDescent="0.2">
      <c r="A3" s="6"/>
      <c r="B3" s="7"/>
      <c r="C3" s="8"/>
      <c r="D3" s="8"/>
      <c r="E3" s="8"/>
      <c r="F3" s="8"/>
      <c r="G3" s="107"/>
      <c r="H3" s="108"/>
      <c r="I3" s="9"/>
      <c r="J3" s="104"/>
      <c r="K3" s="105"/>
      <c r="L3" s="105"/>
      <c r="M3" s="105"/>
      <c r="N3" s="105"/>
      <c r="O3" s="105"/>
      <c r="P3" s="106"/>
    </row>
    <row r="4" spans="1:238" ht="24" customHeight="1" x14ac:dyDescent="0.15">
      <c r="A4" s="10"/>
      <c r="B4" s="7"/>
      <c r="C4" s="109"/>
      <c r="D4" s="109"/>
      <c r="E4" s="109"/>
      <c r="F4" s="110"/>
      <c r="G4" s="111"/>
      <c r="H4" s="112"/>
      <c r="I4" s="11"/>
      <c r="J4" s="12"/>
      <c r="K4" s="13"/>
      <c r="L4" s="113"/>
      <c r="M4" s="113"/>
      <c r="N4" s="113"/>
      <c r="O4" s="14"/>
      <c r="P4" s="15"/>
    </row>
    <row r="5" spans="1:238" s="21" customFormat="1" ht="25.5" customHeight="1" x14ac:dyDescent="0.15">
      <c r="A5" s="16"/>
      <c r="B5" s="17"/>
      <c r="C5" s="18"/>
      <c r="D5" s="18"/>
      <c r="E5" s="114"/>
      <c r="F5" s="115"/>
      <c r="G5" s="114"/>
      <c r="H5" s="116"/>
      <c r="I5" s="115"/>
      <c r="J5" s="117"/>
      <c r="K5" s="118"/>
      <c r="L5" s="19"/>
      <c r="M5" s="20"/>
      <c r="N5" s="20"/>
      <c r="O5" s="20"/>
      <c r="P5" s="20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</row>
    <row r="6" spans="1:238" s="21" customFormat="1" ht="24.75" customHeight="1" x14ac:dyDescent="0.15">
      <c r="A6" s="22" t="s">
        <v>387</v>
      </c>
      <c r="B6" s="23" t="s">
        <v>388</v>
      </c>
      <c r="C6" s="24" t="s">
        <v>389</v>
      </c>
      <c r="D6" s="24" t="s">
        <v>390</v>
      </c>
      <c r="E6" s="25"/>
      <c r="F6" s="25"/>
      <c r="G6" s="26"/>
      <c r="H6" s="26"/>
      <c r="I6" s="25"/>
      <c r="J6" s="25"/>
      <c r="K6" s="25"/>
      <c r="L6" s="25"/>
      <c r="M6" s="25"/>
      <c r="N6" s="25"/>
      <c r="O6" s="27"/>
      <c r="P6" s="28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</row>
    <row r="7" spans="1:238" s="21" customFormat="1" ht="11.25" customHeight="1" x14ac:dyDescent="0.15">
      <c r="A7" s="22"/>
      <c r="B7" s="29"/>
      <c r="C7" s="30"/>
      <c r="D7" s="30"/>
      <c r="E7" s="30"/>
      <c r="F7" s="30"/>
      <c r="G7" s="31"/>
      <c r="H7" s="31"/>
      <c r="I7" s="30"/>
      <c r="J7" s="30"/>
      <c r="K7" s="30"/>
      <c r="L7" s="32"/>
      <c r="M7" s="33"/>
      <c r="N7" s="34"/>
      <c r="O7" s="27"/>
      <c r="P7" s="35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</row>
    <row r="8" spans="1:238" ht="9.75" customHeight="1" x14ac:dyDescent="0.15">
      <c r="A8" s="22"/>
      <c r="B8" s="36"/>
      <c r="C8" s="37"/>
      <c r="D8" s="37"/>
      <c r="E8" s="37"/>
      <c r="F8" s="37"/>
      <c r="G8" s="38"/>
      <c r="H8" s="38"/>
      <c r="I8" s="37"/>
      <c r="J8" s="37"/>
      <c r="K8" s="37"/>
      <c r="L8" s="39"/>
      <c r="M8" s="39"/>
      <c r="N8" s="39"/>
      <c r="O8" s="39"/>
      <c r="P8" s="40"/>
    </row>
    <row r="9" spans="1:238" s="46" customFormat="1" ht="15" x14ac:dyDescent="0.15">
      <c r="A9" s="74" t="str">
        <f>IF(Donnés!T4="","",Donnés!T4)</f>
        <v/>
      </c>
      <c r="B9" s="71"/>
      <c r="C9" s="73"/>
      <c r="D9" s="74" t="str">
        <f>IF(Donnés!U4="","",Donnés!U4)</f>
        <v/>
      </c>
      <c r="E9" s="41"/>
      <c r="F9" s="42"/>
      <c r="G9" s="43"/>
      <c r="H9" s="41"/>
      <c r="I9" s="42"/>
      <c r="J9" s="41"/>
      <c r="K9" s="44"/>
      <c r="L9" s="45"/>
      <c r="M9" s="45"/>
      <c r="N9" s="45"/>
      <c r="O9" s="45"/>
      <c r="P9" s="45"/>
      <c r="V9" s="1"/>
    </row>
    <row r="10" spans="1:238" s="46" customFormat="1" ht="15" x14ac:dyDescent="0.15">
      <c r="A10" s="74" t="str">
        <f>IF(Donnés!T5="","",Donnés!T5)</f>
        <v/>
      </c>
      <c r="B10" s="71"/>
      <c r="C10" s="73"/>
      <c r="D10" s="74" t="str">
        <f>IF(Donnés!U5="","",Donnés!U5)</f>
        <v/>
      </c>
      <c r="E10" s="41"/>
      <c r="F10" s="42"/>
      <c r="G10" s="43"/>
      <c r="H10" s="41"/>
      <c r="I10" s="42"/>
      <c r="J10" s="41"/>
      <c r="K10" s="44"/>
      <c r="L10" s="45"/>
      <c r="M10" s="45"/>
      <c r="N10" s="45"/>
      <c r="O10" s="45"/>
      <c r="P10" s="45"/>
      <c r="V10" s="1"/>
    </row>
    <row r="11" spans="1:238" s="46" customFormat="1" ht="15" x14ac:dyDescent="0.15">
      <c r="A11" s="74" t="str">
        <f>IF(Donnés!T6="","",Donnés!T6)</f>
        <v/>
      </c>
      <c r="B11" s="71"/>
      <c r="C11" s="73"/>
      <c r="D11" s="74" t="str">
        <f>IF(Donnés!U6="","",Donnés!U6)</f>
        <v/>
      </c>
      <c r="E11" s="41"/>
      <c r="F11" s="42"/>
      <c r="G11" s="43"/>
      <c r="H11" s="41"/>
      <c r="I11" s="42"/>
      <c r="J11" s="41"/>
      <c r="K11" s="44"/>
      <c r="L11" s="45"/>
      <c r="M11" s="45"/>
      <c r="N11" s="45"/>
      <c r="O11" s="45"/>
      <c r="P11" s="45"/>
      <c r="V11" s="1"/>
    </row>
    <row r="12" spans="1:238" s="46" customFormat="1" ht="15" x14ac:dyDescent="0.15">
      <c r="A12" s="74" t="str">
        <f>IF(Donnés!T7="","",Donnés!T7)</f>
        <v/>
      </c>
      <c r="B12" s="71"/>
      <c r="C12" s="73"/>
      <c r="D12" s="74" t="str">
        <f>IF(Donnés!U7="","",Donnés!U7)</f>
        <v/>
      </c>
      <c r="E12" s="41"/>
      <c r="F12" s="42"/>
      <c r="G12" s="43"/>
      <c r="H12" s="41"/>
      <c r="I12" s="42"/>
      <c r="J12" s="41"/>
      <c r="K12" s="44"/>
      <c r="L12" s="45"/>
      <c r="M12" s="45"/>
      <c r="N12" s="45"/>
      <c r="O12" s="45"/>
      <c r="P12" s="45"/>
      <c r="V12" s="1"/>
    </row>
    <row r="13" spans="1:238" s="46" customFormat="1" ht="15" x14ac:dyDescent="0.15">
      <c r="A13" s="74" t="str">
        <f>IF(Donnés!T8="","",Donnés!T8)</f>
        <v/>
      </c>
      <c r="B13" s="71"/>
      <c r="C13" s="73"/>
      <c r="D13" s="74" t="str">
        <f>IF(Donnés!U8="","",Donnés!U8)</f>
        <v/>
      </c>
      <c r="E13" s="41"/>
      <c r="F13" s="42"/>
      <c r="G13" s="43"/>
      <c r="H13" s="41"/>
      <c r="I13" s="42"/>
      <c r="J13" s="41"/>
      <c r="K13" s="44"/>
      <c r="L13" s="45"/>
      <c r="M13" s="45"/>
      <c r="N13" s="45"/>
      <c r="O13" s="45"/>
      <c r="P13" s="45"/>
      <c r="V13" s="1"/>
    </row>
    <row r="14" spans="1:238" s="46" customFormat="1" ht="15" customHeight="1" x14ac:dyDescent="0.15">
      <c r="A14" s="74" t="str">
        <f>IF(Donnés!T9="","",Donnés!T9)</f>
        <v/>
      </c>
      <c r="B14" s="71"/>
      <c r="C14" s="73"/>
      <c r="D14" s="74" t="str">
        <f>IF(Donnés!U9="","",Donnés!U9)</f>
        <v/>
      </c>
      <c r="E14" s="41"/>
      <c r="F14" s="42"/>
      <c r="G14" s="43"/>
      <c r="H14" s="41"/>
      <c r="I14" s="42"/>
      <c r="J14" s="41"/>
      <c r="K14" s="44"/>
      <c r="L14" s="45"/>
      <c r="M14" s="45"/>
      <c r="N14" s="45"/>
      <c r="O14" s="45"/>
      <c r="P14" s="45"/>
      <c r="V14" s="1"/>
    </row>
    <row r="15" spans="1:238" s="46" customFormat="1" ht="15" x14ac:dyDescent="0.15">
      <c r="A15" s="74" t="str">
        <f>IF(Donnés!T10="","",Donnés!T10)</f>
        <v/>
      </c>
      <c r="B15" s="71"/>
      <c r="C15" s="73"/>
      <c r="D15" s="74" t="str">
        <f>IF(Donnés!U10="","",Donnés!U10)</f>
        <v/>
      </c>
      <c r="E15" s="41"/>
      <c r="F15" s="42"/>
      <c r="G15" s="43"/>
      <c r="H15" s="41"/>
      <c r="I15" s="42"/>
      <c r="J15" s="41"/>
      <c r="K15" s="44"/>
      <c r="L15" s="45"/>
      <c r="M15" s="45"/>
      <c r="N15" s="45"/>
      <c r="O15" s="45"/>
      <c r="P15" s="45"/>
      <c r="V15" s="1"/>
    </row>
    <row r="16" spans="1:238" s="46" customFormat="1" ht="15" x14ac:dyDescent="0.15">
      <c r="A16" s="74" t="str">
        <f>IF(Donnés!T11="","",Donnés!T11)</f>
        <v>2.1.1</v>
      </c>
      <c r="B16" s="71"/>
      <c r="C16" s="73"/>
      <c r="D16" s="74">
        <f>IF(Donnés!U11="","",Donnés!U11)</f>
        <v>1</v>
      </c>
      <c r="E16" s="41"/>
      <c r="F16" s="42"/>
      <c r="G16" s="43"/>
      <c r="H16" s="41"/>
      <c r="I16" s="42"/>
      <c r="J16" s="41"/>
      <c r="K16" s="44"/>
      <c r="L16" s="45"/>
      <c r="M16" s="45"/>
      <c r="N16" s="45"/>
      <c r="O16" s="45"/>
      <c r="P16" s="45"/>
      <c r="V16" s="1"/>
    </row>
    <row r="17" spans="1:22" s="46" customFormat="1" ht="15" x14ac:dyDescent="0.15">
      <c r="A17" s="74" t="str">
        <f>IF(Donnés!T12="","",Donnés!T12)</f>
        <v/>
      </c>
      <c r="B17" s="71"/>
      <c r="C17" s="73"/>
      <c r="D17" s="74" t="str">
        <f>IF(Donnés!U12="","",Donnés!U12)</f>
        <v/>
      </c>
      <c r="E17" s="41"/>
      <c r="F17" s="42"/>
      <c r="G17" s="43"/>
      <c r="H17" s="41"/>
      <c r="I17" s="42"/>
      <c r="J17" s="41"/>
      <c r="K17" s="44"/>
      <c r="L17" s="45"/>
      <c r="M17" s="45"/>
      <c r="N17" s="45"/>
      <c r="O17" s="45"/>
      <c r="P17" s="45"/>
      <c r="V17" s="1"/>
    </row>
    <row r="18" spans="1:22" s="46" customFormat="1" ht="25.5" customHeight="1" x14ac:dyDescent="0.15">
      <c r="A18" s="74" t="str">
        <f>IF(Donnés!T13="","",Donnés!T13)</f>
        <v>3.1.10</v>
      </c>
      <c r="B18" s="71"/>
      <c r="C18" s="73"/>
      <c r="D18" s="74">
        <f>IF(Donnés!U13="","",Donnés!U13)</f>
        <v>1</v>
      </c>
      <c r="E18" s="41"/>
      <c r="F18" s="42"/>
      <c r="G18" s="43"/>
      <c r="H18" s="41"/>
      <c r="I18" s="42"/>
      <c r="J18" s="41"/>
      <c r="K18" s="44"/>
      <c r="L18" s="45"/>
      <c r="M18" s="45"/>
      <c r="N18" s="45"/>
      <c r="O18" s="45"/>
      <c r="P18" s="45"/>
      <c r="V18" s="1"/>
    </row>
    <row r="19" spans="1:22" s="46" customFormat="1" ht="15" x14ac:dyDescent="0.15">
      <c r="A19" s="74" t="str">
        <f>IF(Donnés!T14="","",Donnés!T14)</f>
        <v/>
      </c>
      <c r="B19" s="71"/>
      <c r="C19" s="73"/>
      <c r="D19" s="74" t="str">
        <f>IF(Donnés!U14="","",Donnés!U14)</f>
        <v/>
      </c>
      <c r="E19" s="41"/>
      <c r="F19" s="42"/>
      <c r="G19" s="43"/>
      <c r="H19" s="41"/>
      <c r="I19" s="42"/>
      <c r="J19" s="41"/>
      <c r="K19" s="44"/>
      <c r="L19" s="45"/>
      <c r="M19" s="45"/>
      <c r="N19" s="45"/>
      <c r="O19" s="45"/>
      <c r="P19" s="45"/>
      <c r="V19" s="1"/>
    </row>
    <row r="20" spans="1:22" s="46" customFormat="1" ht="15.75" thickBot="1" x14ac:dyDescent="0.2">
      <c r="A20" s="74" t="str">
        <f>IF(Donnés!T15="","",Donnés!T15)</f>
        <v/>
      </c>
      <c r="B20" s="71"/>
      <c r="C20" s="73"/>
      <c r="D20" s="74" t="str">
        <f>IF(Donnés!U15="","",Donnés!U15)</f>
        <v/>
      </c>
      <c r="E20" s="41"/>
      <c r="F20" s="42"/>
      <c r="G20" s="43"/>
      <c r="H20" s="41"/>
      <c r="I20" s="42"/>
      <c r="J20" s="41"/>
      <c r="K20" s="44"/>
      <c r="L20" s="45"/>
      <c r="M20" s="45"/>
      <c r="N20" s="45"/>
      <c r="O20" s="45"/>
      <c r="P20" s="45"/>
      <c r="V20" s="1"/>
    </row>
    <row r="21" spans="1:22" s="46" customFormat="1" ht="15" x14ac:dyDescent="0.15">
      <c r="A21" s="74" t="str">
        <f>IF(Donnés!T16="","",Donnés!T16)</f>
        <v>3.2.6</v>
      </c>
      <c r="B21" s="71"/>
      <c r="C21" s="73"/>
      <c r="D21" s="74">
        <f>IF(Donnés!U16="","",Donnés!U16)</f>
        <v>38</v>
      </c>
      <c r="E21" s="41"/>
      <c r="F21" s="42"/>
      <c r="G21" s="43"/>
      <c r="H21" s="41"/>
      <c r="I21" s="42"/>
      <c r="J21" s="41"/>
      <c r="K21" s="44"/>
      <c r="L21" s="45"/>
      <c r="M21" s="45"/>
      <c r="N21" s="45"/>
      <c r="O21" s="45"/>
      <c r="P21" s="45"/>
      <c r="R21" s="119"/>
      <c r="S21" s="120"/>
      <c r="V21" s="1"/>
    </row>
    <row r="22" spans="1:22" s="46" customFormat="1" ht="15" x14ac:dyDescent="0.15">
      <c r="A22" s="74" t="str">
        <f>IF(Donnés!T17="","",Donnés!T17)</f>
        <v>3.2.9</v>
      </c>
      <c r="B22" s="71"/>
      <c r="C22" s="73"/>
      <c r="D22" s="74">
        <f>IF(Donnés!U17="","",Donnés!U17)</f>
        <v>38</v>
      </c>
      <c r="E22" s="41"/>
      <c r="F22" s="42"/>
      <c r="G22" s="43"/>
      <c r="H22" s="41"/>
      <c r="I22" s="42"/>
      <c r="J22" s="41"/>
      <c r="K22" s="44"/>
      <c r="L22" s="45"/>
      <c r="M22" s="45"/>
      <c r="N22" s="45"/>
      <c r="O22" s="45"/>
      <c r="P22" s="45"/>
      <c r="R22" s="121"/>
      <c r="S22" s="122"/>
      <c r="V22" s="1"/>
    </row>
    <row r="23" spans="1:22" s="46" customFormat="1" ht="15.75" thickBot="1" x14ac:dyDescent="0.2">
      <c r="A23" s="74" t="str">
        <f>IF(Donnés!T18="","",Donnés!T18)</f>
        <v/>
      </c>
      <c r="B23" s="71"/>
      <c r="C23" s="73"/>
      <c r="D23" s="74" t="str">
        <f>IF(Donnés!U18="","",Donnés!U18)</f>
        <v/>
      </c>
      <c r="E23" s="41"/>
      <c r="F23" s="42"/>
      <c r="G23" s="43"/>
      <c r="H23" s="41"/>
      <c r="I23" s="42"/>
      <c r="J23" s="41"/>
      <c r="K23" s="44"/>
      <c r="L23" s="45"/>
      <c r="M23" s="45"/>
      <c r="N23" s="45"/>
      <c r="O23" s="45"/>
      <c r="P23" s="45"/>
      <c r="R23" s="123"/>
      <c r="S23" s="124"/>
      <c r="V23" s="1"/>
    </row>
    <row r="24" spans="1:22" s="46" customFormat="1" ht="15" x14ac:dyDescent="0.15">
      <c r="A24" s="74" t="str">
        <f>IF(Donnés!T19="","",Donnés!T19)</f>
        <v>3.2.14</v>
      </c>
      <c r="B24" s="71"/>
      <c r="C24" s="73"/>
      <c r="D24" s="74">
        <f>IF(Donnés!U19="","",Donnés!U19)</f>
        <v>38</v>
      </c>
      <c r="E24" s="41"/>
      <c r="F24" s="42"/>
      <c r="G24" s="43"/>
      <c r="H24" s="41"/>
      <c r="I24" s="42"/>
      <c r="J24" s="41"/>
      <c r="K24" s="44"/>
      <c r="L24" s="45"/>
      <c r="M24" s="45"/>
      <c r="N24" s="45"/>
      <c r="O24" s="45"/>
      <c r="P24" s="45"/>
      <c r="V24" s="1"/>
    </row>
    <row r="25" spans="1:22" s="46" customFormat="1" ht="15" customHeight="1" x14ac:dyDescent="0.15">
      <c r="A25" s="74" t="str">
        <f>IF(Donnés!T20="","",Donnés!T20)</f>
        <v/>
      </c>
      <c r="B25" s="71"/>
      <c r="C25" s="73"/>
      <c r="D25" s="74" t="str">
        <f>IF(Donnés!U20="","",Donnés!U20)</f>
        <v/>
      </c>
      <c r="E25" s="41"/>
      <c r="F25" s="42"/>
      <c r="G25" s="43"/>
      <c r="H25" s="41"/>
      <c r="I25" s="42"/>
      <c r="J25" s="41"/>
      <c r="K25" s="44"/>
      <c r="L25" s="45"/>
      <c r="M25" s="45"/>
      <c r="N25" s="45"/>
      <c r="O25" s="45"/>
      <c r="P25" s="45"/>
      <c r="V25" s="1"/>
    </row>
    <row r="26" spans="1:22" s="46" customFormat="1" ht="36" customHeight="1" x14ac:dyDescent="0.15">
      <c r="A26" s="74" t="str">
        <f>IF(Donnés!T21="","",Donnés!T21)</f>
        <v/>
      </c>
      <c r="B26" s="71"/>
      <c r="C26" s="73"/>
      <c r="D26" s="74" t="str">
        <f>IF(Donnés!U21="","",Donnés!U21)</f>
        <v/>
      </c>
      <c r="E26" s="41"/>
      <c r="F26" s="42"/>
      <c r="G26" s="43"/>
      <c r="H26" s="41"/>
      <c r="I26" s="42"/>
      <c r="J26" s="41"/>
      <c r="K26" s="44"/>
      <c r="L26" s="45"/>
      <c r="M26" s="45"/>
      <c r="N26" s="45"/>
      <c r="O26" s="45"/>
      <c r="P26" s="45"/>
      <c r="V26" s="1"/>
    </row>
    <row r="27" spans="1:22" s="46" customFormat="1" ht="15" x14ac:dyDescent="0.15">
      <c r="A27" s="74" t="str">
        <f>IF(Donnés!T22="","",Donnés!T22)</f>
        <v/>
      </c>
      <c r="B27" s="71"/>
      <c r="C27" s="73"/>
      <c r="D27" s="74" t="str">
        <f>IF(Donnés!U22="","",Donnés!U22)</f>
        <v/>
      </c>
      <c r="E27" s="41"/>
      <c r="F27" s="42"/>
      <c r="G27" s="43"/>
      <c r="H27" s="41"/>
      <c r="I27" s="42"/>
      <c r="J27" s="41"/>
      <c r="K27" s="44"/>
      <c r="L27" s="45"/>
      <c r="M27" s="45"/>
      <c r="N27" s="45"/>
      <c r="O27" s="45"/>
      <c r="P27" s="45"/>
      <c r="V27" s="1"/>
    </row>
    <row r="28" spans="1:22" s="46" customFormat="1" ht="15" x14ac:dyDescent="0.15">
      <c r="A28" s="74" t="str">
        <f>IF(Donnés!T23="","",Donnés!T23)</f>
        <v/>
      </c>
      <c r="B28" s="71"/>
      <c r="C28" s="73"/>
      <c r="D28" s="74" t="str">
        <f>IF(Donnés!U23="","",Donnés!U23)</f>
        <v/>
      </c>
      <c r="E28" s="41"/>
      <c r="F28" s="42"/>
      <c r="G28" s="43"/>
      <c r="H28" s="41"/>
      <c r="I28" s="42"/>
      <c r="J28" s="41"/>
      <c r="K28" s="44"/>
      <c r="L28" s="45"/>
      <c r="M28" s="45"/>
      <c r="N28" s="45"/>
      <c r="O28" s="45"/>
      <c r="P28" s="45"/>
      <c r="V28" s="1"/>
    </row>
    <row r="29" spans="1:22" s="46" customFormat="1" ht="15" customHeight="1" x14ac:dyDescent="0.15">
      <c r="A29" s="74" t="str">
        <f>IF(Donnés!T24="","",Donnés!T24)</f>
        <v/>
      </c>
      <c r="B29" s="71"/>
      <c r="C29" s="73"/>
      <c r="D29" s="74" t="str">
        <f>IF(Donnés!U24="","",Donnés!U24)</f>
        <v/>
      </c>
      <c r="E29" s="41"/>
      <c r="F29" s="42"/>
      <c r="G29" s="43"/>
      <c r="H29" s="41"/>
      <c r="I29" s="42"/>
      <c r="J29" s="41"/>
      <c r="K29" s="44"/>
      <c r="L29" s="45"/>
      <c r="M29" s="45"/>
      <c r="N29" s="45"/>
      <c r="O29" s="45"/>
      <c r="P29" s="45"/>
      <c r="V29" s="1"/>
    </row>
    <row r="30" spans="1:22" s="46" customFormat="1" ht="15" customHeight="1" x14ac:dyDescent="0.15">
      <c r="A30" s="74" t="str">
        <f>IF(Donnés!T25="","",Donnés!T25)</f>
        <v>4.2.8</v>
      </c>
      <c r="B30" s="71"/>
      <c r="C30" s="73"/>
      <c r="D30" s="74">
        <f>IF(Donnés!U25="","",Donnés!U25)</f>
        <v>2</v>
      </c>
      <c r="E30" s="41"/>
      <c r="F30" s="42"/>
      <c r="G30" s="43"/>
      <c r="H30" s="41"/>
      <c r="I30" s="42"/>
      <c r="J30" s="41"/>
      <c r="K30" s="44"/>
      <c r="L30" s="45"/>
      <c r="M30" s="45"/>
      <c r="N30" s="45"/>
      <c r="O30" s="45"/>
      <c r="P30" s="45"/>
      <c r="V30" s="1"/>
    </row>
    <row r="31" spans="1:22" s="46" customFormat="1" ht="15" customHeight="1" x14ac:dyDescent="0.15">
      <c r="A31" s="74" t="str">
        <f>IF(Donnés!T26="","",Donnés!T26)</f>
        <v>4.3.4</v>
      </c>
      <c r="B31" s="71"/>
      <c r="C31" s="73"/>
      <c r="D31" s="74">
        <f>IF(Donnés!U26="","",Donnés!U26)</f>
        <v>3</v>
      </c>
      <c r="E31" s="41"/>
      <c r="F31" s="42"/>
      <c r="G31" s="43"/>
      <c r="H31" s="41"/>
      <c r="I31" s="42"/>
      <c r="J31" s="41"/>
      <c r="K31" s="44"/>
      <c r="L31" s="45"/>
      <c r="M31" s="45"/>
      <c r="N31" s="45"/>
      <c r="O31" s="45"/>
      <c r="P31" s="45"/>
      <c r="V31" s="1"/>
    </row>
    <row r="32" spans="1:22" s="46" customFormat="1" ht="15" customHeight="1" x14ac:dyDescent="0.15">
      <c r="A32" s="74" t="str">
        <f>IF(Donnés!T27="","",Donnés!T27)</f>
        <v/>
      </c>
      <c r="B32" s="71"/>
      <c r="C32" s="73"/>
      <c r="D32" s="74" t="str">
        <f>IF(Donnés!U27="","",Donnés!U27)</f>
        <v/>
      </c>
      <c r="E32" s="41"/>
      <c r="F32" s="42"/>
      <c r="G32" s="43"/>
      <c r="H32" s="41"/>
      <c r="I32" s="42"/>
      <c r="J32" s="41"/>
      <c r="K32" s="44"/>
      <c r="L32" s="45"/>
      <c r="M32" s="45"/>
      <c r="N32" s="45"/>
      <c r="O32" s="45"/>
      <c r="P32" s="45"/>
      <c r="V32" s="1"/>
    </row>
    <row r="33" spans="1:22" s="46" customFormat="1" ht="15" customHeight="1" x14ac:dyDescent="0.15">
      <c r="A33" s="74" t="str">
        <f>IF(Donnés!T28="","",Donnés!T28)</f>
        <v>5.2.1</v>
      </c>
      <c r="B33" s="71"/>
      <c r="C33" s="73"/>
      <c r="D33" s="74">
        <f>IF(Donnés!U28="","",Donnés!U28)</f>
        <v>1</v>
      </c>
      <c r="E33" s="41"/>
      <c r="F33" s="42"/>
      <c r="G33" s="43"/>
      <c r="H33" s="41"/>
      <c r="I33" s="42"/>
      <c r="J33" s="41"/>
      <c r="K33" s="44"/>
      <c r="L33" s="45"/>
      <c r="M33" s="45"/>
      <c r="N33" s="45"/>
      <c r="O33" s="45"/>
      <c r="P33" s="45"/>
      <c r="V33" s="1"/>
    </row>
    <row r="34" spans="1:22" s="46" customFormat="1" ht="10.5" customHeight="1" x14ac:dyDescent="0.15">
      <c r="A34" s="74" t="str">
        <f>IF(Donnés!T29="","",Donnés!T29)</f>
        <v/>
      </c>
      <c r="B34" s="71"/>
      <c r="C34" s="73"/>
      <c r="D34" s="74" t="str">
        <f>IF(Donnés!U29="","",Donnés!U29)</f>
        <v/>
      </c>
      <c r="E34" s="41"/>
      <c r="F34" s="42"/>
      <c r="G34" s="43"/>
      <c r="H34" s="41"/>
      <c r="I34" s="42"/>
      <c r="J34" s="41"/>
      <c r="K34" s="44"/>
      <c r="L34" s="45"/>
      <c r="M34" s="45"/>
      <c r="N34" s="45"/>
      <c r="O34" s="45"/>
      <c r="P34" s="45"/>
      <c r="V34" s="1"/>
    </row>
    <row r="35" spans="1:22" s="46" customFormat="1" ht="15" x14ac:dyDescent="0.15">
      <c r="A35" s="74" t="str">
        <f>IF(Donnés!T30="","",Donnés!T30)</f>
        <v/>
      </c>
      <c r="B35" s="71"/>
      <c r="C35" s="73"/>
      <c r="D35" s="74" t="str">
        <f>IF(Donnés!U30="","",Donnés!U30)</f>
        <v/>
      </c>
      <c r="E35" s="41"/>
      <c r="F35" s="42"/>
      <c r="G35" s="43"/>
      <c r="H35" s="41"/>
      <c r="I35" s="42"/>
      <c r="J35" s="41"/>
      <c r="K35" s="44"/>
      <c r="L35" s="45"/>
      <c r="M35" s="45"/>
      <c r="N35" s="45"/>
      <c r="O35" s="45"/>
      <c r="P35" s="45"/>
      <c r="V35" s="1"/>
    </row>
    <row r="36" spans="1:22" s="46" customFormat="1" ht="15" x14ac:dyDescent="0.15">
      <c r="A36" s="74" t="str">
        <f>IF(Donnés!T31="","",Donnés!T31)</f>
        <v/>
      </c>
      <c r="B36" s="71"/>
      <c r="C36" s="73"/>
      <c r="D36" s="74" t="str">
        <f>IF(Donnés!U31="","",Donnés!U31)</f>
        <v/>
      </c>
      <c r="E36" s="41"/>
      <c r="F36" s="42"/>
      <c r="G36" s="43"/>
      <c r="H36" s="41"/>
      <c r="I36" s="42"/>
      <c r="J36" s="41"/>
      <c r="K36" s="44"/>
      <c r="L36" s="45"/>
      <c r="M36" s="45"/>
      <c r="N36" s="45"/>
      <c r="O36" s="45"/>
      <c r="P36" s="45"/>
      <c r="V36" s="1"/>
    </row>
    <row r="37" spans="1:22" s="46" customFormat="1" ht="25.5" customHeight="1" x14ac:dyDescent="0.15">
      <c r="A37" s="74" t="str">
        <f>IF(Donnés!T32="","",Donnés!T32)</f>
        <v>6.1.13</v>
      </c>
      <c r="B37" s="71"/>
      <c r="C37" s="73"/>
      <c r="D37" s="74">
        <f>IF(Donnés!U32="","",Donnés!U32)</f>
        <v>19</v>
      </c>
      <c r="E37" s="41"/>
      <c r="F37" s="42"/>
      <c r="G37" s="43"/>
      <c r="H37" s="41"/>
      <c r="I37" s="42"/>
      <c r="J37" s="41"/>
      <c r="K37" s="44"/>
      <c r="L37" s="45"/>
      <c r="M37" s="45"/>
      <c r="N37" s="45"/>
      <c r="O37" s="45"/>
      <c r="P37" s="45"/>
      <c r="V37" s="1"/>
    </row>
    <row r="38" spans="1:22" s="46" customFormat="1" ht="15" x14ac:dyDescent="0.15">
      <c r="A38" s="74" t="str">
        <f>IF(Donnés!T33="","",Donnés!T33)</f>
        <v>6.1.14</v>
      </c>
      <c r="B38" s="71"/>
      <c r="C38" s="73"/>
      <c r="D38" s="74">
        <f>IF(Donnés!U33="","",Donnés!U33)</f>
        <v>28</v>
      </c>
      <c r="E38" s="41"/>
      <c r="F38" s="42"/>
      <c r="G38" s="43"/>
      <c r="H38" s="41"/>
      <c r="I38" s="42"/>
      <c r="J38" s="41"/>
      <c r="K38" s="44"/>
      <c r="L38" s="45"/>
      <c r="M38" s="45"/>
      <c r="N38" s="45"/>
      <c r="O38" s="45"/>
      <c r="P38" s="45"/>
      <c r="V38" s="1"/>
    </row>
    <row r="39" spans="1:22" s="46" customFormat="1" ht="25.5" customHeight="1" x14ac:dyDescent="0.15">
      <c r="A39" s="74" t="str">
        <f>IF(Donnés!T34="","",Donnés!T34)</f>
        <v>6.1.18</v>
      </c>
      <c r="B39" s="71"/>
      <c r="C39" s="73"/>
      <c r="D39" s="74">
        <f>IF(Donnés!U34="","",Donnés!U34)</f>
        <v>25</v>
      </c>
      <c r="E39" s="41"/>
      <c r="F39" s="42"/>
      <c r="G39" s="43"/>
      <c r="H39" s="41"/>
      <c r="I39" s="42"/>
      <c r="J39" s="41"/>
      <c r="K39" s="44"/>
      <c r="L39" s="45"/>
      <c r="M39" s="45"/>
      <c r="N39" s="45"/>
      <c r="O39" s="45"/>
      <c r="P39" s="45"/>
      <c r="V39" s="1"/>
    </row>
    <row r="40" spans="1:22" s="46" customFormat="1" ht="36" customHeight="1" x14ac:dyDescent="0.15">
      <c r="A40" s="74" t="str">
        <f>IF(Donnés!T35="","",Donnés!T35)</f>
        <v/>
      </c>
      <c r="B40" s="71"/>
      <c r="C40" s="73"/>
      <c r="D40" s="74" t="str">
        <f>IF(Donnés!U35="","",Donnés!U35)</f>
        <v/>
      </c>
      <c r="E40" s="41"/>
      <c r="F40" s="42"/>
      <c r="G40" s="43"/>
      <c r="H40" s="41"/>
      <c r="I40" s="42"/>
      <c r="J40" s="41"/>
      <c r="K40" s="44"/>
      <c r="L40" s="45"/>
      <c r="M40" s="45"/>
      <c r="N40" s="45"/>
      <c r="O40" s="45"/>
      <c r="P40" s="45"/>
      <c r="V40" s="1"/>
    </row>
    <row r="41" spans="1:22" s="46" customFormat="1" ht="15" x14ac:dyDescent="0.15">
      <c r="A41" s="74" t="str">
        <f>IF(Donnés!T36="","",Donnés!T36)</f>
        <v>6.1.22</v>
      </c>
      <c r="B41" s="71"/>
      <c r="C41" s="73"/>
      <c r="D41" s="74">
        <f>IF(Donnés!U36="","",Donnés!U36)</f>
        <v>1</v>
      </c>
      <c r="E41" s="41"/>
      <c r="F41" s="42"/>
      <c r="G41" s="43"/>
      <c r="H41" s="41"/>
      <c r="I41" s="42"/>
      <c r="J41" s="41"/>
      <c r="K41" s="44"/>
      <c r="L41" s="45"/>
      <c r="M41" s="45"/>
      <c r="N41" s="45"/>
      <c r="O41" s="45"/>
      <c r="P41" s="45"/>
      <c r="V41" s="1"/>
    </row>
    <row r="42" spans="1:22" s="46" customFormat="1" ht="15" customHeight="1" x14ac:dyDescent="0.15">
      <c r="A42" s="74" t="str">
        <f>IF(Donnés!T37="","",Donnés!T37)</f>
        <v>7.1.19</v>
      </c>
      <c r="B42" s="71"/>
      <c r="C42" s="73"/>
      <c r="D42" s="74">
        <f>IF(Donnés!U37="","",Donnés!U37)</f>
        <v>475</v>
      </c>
      <c r="E42" s="41"/>
      <c r="F42" s="42"/>
      <c r="G42" s="43"/>
      <c r="H42" s="41"/>
      <c r="I42" s="42"/>
      <c r="J42" s="41"/>
      <c r="K42" s="44"/>
      <c r="L42" s="45"/>
      <c r="M42" s="45"/>
      <c r="N42" s="45"/>
      <c r="O42" s="45"/>
      <c r="P42" s="45"/>
      <c r="V42" s="1"/>
    </row>
    <row r="43" spans="1:22" s="46" customFormat="1" ht="15" x14ac:dyDescent="0.15">
      <c r="A43" s="74" t="str">
        <f>IF(Donnés!T38="","",Donnés!T38)</f>
        <v>7.1.23</v>
      </c>
      <c r="B43" s="71"/>
      <c r="C43" s="73"/>
      <c r="D43" s="74">
        <f>IF(Donnés!U38="","",Donnés!U38)</f>
        <v>392</v>
      </c>
      <c r="E43" s="41"/>
      <c r="F43" s="42"/>
      <c r="G43" s="43"/>
      <c r="H43" s="41"/>
      <c r="I43" s="42"/>
      <c r="J43" s="41"/>
      <c r="K43" s="44"/>
      <c r="L43" s="45"/>
      <c r="M43" s="45"/>
      <c r="N43" s="45"/>
      <c r="O43" s="45"/>
      <c r="P43" s="45"/>
      <c r="V43" s="1"/>
    </row>
    <row r="44" spans="1:22" s="46" customFormat="1" ht="15" customHeight="1" x14ac:dyDescent="0.15">
      <c r="A44" s="74" t="str">
        <f>IF(Donnés!T39="","",Donnés!T39)</f>
        <v>7.2.37</v>
      </c>
      <c r="B44" s="71"/>
      <c r="C44" s="73"/>
      <c r="D44" s="74">
        <f>IF(Donnés!U39="","",Donnés!U39)</f>
        <v>3</v>
      </c>
      <c r="E44" s="41"/>
      <c r="F44" s="42"/>
      <c r="G44" s="43"/>
      <c r="H44" s="41"/>
      <c r="I44" s="42"/>
      <c r="J44" s="41"/>
      <c r="K44" s="44"/>
      <c r="L44" s="45"/>
      <c r="M44" s="45"/>
      <c r="N44" s="45"/>
      <c r="O44" s="45"/>
      <c r="P44" s="45"/>
      <c r="V44" s="1"/>
    </row>
    <row r="45" spans="1:22" s="46" customFormat="1" ht="15" customHeight="1" x14ac:dyDescent="0.15">
      <c r="A45" s="74" t="str">
        <f>IF(Donnés!T40="","",Donnés!T40)</f>
        <v>7.2.49</v>
      </c>
      <c r="B45" s="71"/>
      <c r="C45" s="73"/>
      <c r="D45" s="74">
        <f>IF(Donnés!U40="","",Donnés!U40)</f>
        <v>19</v>
      </c>
      <c r="E45" s="41"/>
      <c r="F45" s="42"/>
      <c r="G45" s="43"/>
      <c r="H45" s="41"/>
      <c r="I45" s="42"/>
      <c r="J45" s="41"/>
      <c r="K45" s="44"/>
      <c r="L45" s="45"/>
      <c r="M45" s="45"/>
      <c r="N45" s="45"/>
      <c r="O45" s="45"/>
      <c r="P45" s="45"/>
      <c r="V45" s="1"/>
    </row>
    <row r="46" spans="1:22" s="46" customFormat="1" ht="15" x14ac:dyDescent="0.15">
      <c r="A46" s="74" t="str">
        <f>IF(Donnés!T41="","",Donnés!T41)</f>
        <v/>
      </c>
      <c r="B46" s="71"/>
      <c r="C46" s="73"/>
      <c r="D46" s="74" t="str">
        <f>IF(Donnés!U41="","",Donnés!U41)</f>
        <v/>
      </c>
      <c r="E46" s="41"/>
      <c r="F46" s="42"/>
      <c r="G46" s="43"/>
      <c r="H46" s="41"/>
      <c r="I46" s="42"/>
      <c r="J46" s="41"/>
      <c r="K46" s="44"/>
      <c r="L46" s="45"/>
      <c r="M46" s="45"/>
      <c r="N46" s="45"/>
      <c r="O46" s="45"/>
      <c r="P46" s="45"/>
      <c r="V46" s="1"/>
    </row>
    <row r="47" spans="1:22" s="46" customFormat="1" ht="15" customHeight="1" x14ac:dyDescent="0.15">
      <c r="A47" s="74" t="str">
        <f>IF(Donnés!T42="","",Donnés!T42)</f>
        <v/>
      </c>
      <c r="B47" s="71"/>
      <c r="C47" s="73"/>
      <c r="D47" s="74" t="str">
        <f>IF(Donnés!U42="","",Donnés!U42)</f>
        <v/>
      </c>
      <c r="E47" s="41"/>
      <c r="F47" s="42"/>
      <c r="G47" s="43"/>
      <c r="H47" s="41"/>
      <c r="I47" s="42"/>
      <c r="J47" s="41"/>
      <c r="K47" s="44"/>
      <c r="L47" s="45"/>
      <c r="M47" s="45"/>
      <c r="N47" s="45"/>
      <c r="O47" s="45"/>
      <c r="P47" s="45"/>
      <c r="V47" s="1"/>
    </row>
    <row r="48" spans="1:22" s="46" customFormat="1" ht="15" customHeight="1" x14ac:dyDescent="0.15">
      <c r="A48" s="74" t="str">
        <f>IF(Donnés!T43="","",Donnés!T43)</f>
        <v/>
      </c>
      <c r="B48" s="71"/>
      <c r="C48" s="73"/>
      <c r="D48" s="74" t="str">
        <f>IF(Donnés!U43="","",Donnés!U43)</f>
        <v/>
      </c>
      <c r="E48" s="41"/>
      <c r="F48" s="42"/>
      <c r="G48" s="43"/>
      <c r="H48" s="41"/>
      <c r="I48" s="42"/>
      <c r="J48" s="41"/>
      <c r="K48" s="44"/>
      <c r="L48" s="45"/>
      <c r="M48" s="45"/>
      <c r="N48" s="45"/>
      <c r="O48" s="45"/>
      <c r="P48" s="45"/>
      <c r="V48" s="1"/>
    </row>
    <row r="49" spans="1:22" s="46" customFormat="1" ht="15" customHeight="1" x14ac:dyDescent="0.15">
      <c r="A49" s="74" t="str">
        <f>IF(Donnés!T44="","",Donnés!T44)</f>
        <v/>
      </c>
      <c r="B49" s="71"/>
      <c r="C49" s="73"/>
      <c r="D49" s="74" t="str">
        <f>IF(Donnés!U44="","",Donnés!U44)</f>
        <v/>
      </c>
      <c r="E49" s="41"/>
      <c r="F49" s="42"/>
      <c r="G49" s="43"/>
      <c r="H49" s="41"/>
      <c r="I49" s="42"/>
      <c r="J49" s="41"/>
      <c r="K49" s="44"/>
      <c r="L49" s="45"/>
      <c r="M49" s="45"/>
      <c r="N49" s="45"/>
      <c r="O49" s="45"/>
      <c r="P49" s="45"/>
      <c r="V49" s="1"/>
    </row>
    <row r="50" spans="1:22" s="46" customFormat="1" ht="15" customHeight="1" x14ac:dyDescent="0.15">
      <c r="A50" s="74" t="str">
        <f>IF(Donnés!T45="","",Donnés!T45)</f>
        <v/>
      </c>
      <c r="B50" s="71"/>
      <c r="C50" s="73"/>
      <c r="D50" s="74" t="str">
        <f>IF(Donnés!U45="","",Donnés!U45)</f>
        <v/>
      </c>
      <c r="E50" s="41"/>
      <c r="F50" s="42"/>
      <c r="G50" s="43"/>
      <c r="H50" s="41"/>
      <c r="I50" s="42"/>
      <c r="J50" s="41"/>
      <c r="K50" s="44"/>
      <c r="L50" s="45"/>
      <c r="M50" s="45"/>
      <c r="N50" s="45"/>
      <c r="O50" s="45"/>
      <c r="P50" s="45"/>
      <c r="V50" s="1"/>
    </row>
    <row r="51" spans="1:22" s="46" customFormat="1" ht="15" customHeight="1" x14ac:dyDescent="0.15">
      <c r="A51" s="74" t="str">
        <f>IF(Donnés!T46="","",Donnés!T46)</f>
        <v/>
      </c>
      <c r="B51" s="71"/>
      <c r="C51" s="73"/>
      <c r="D51" s="74" t="str">
        <f>IF(Donnés!U46="","",Donnés!U46)</f>
        <v/>
      </c>
      <c r="E51" s="41"/>
      <c r="F51" s="42"/>
      <c r="G51" s="43"/>
      <c r="H51" s="41"/>
      <c r="I51" s="42"/>
      <c r="J51" s="41"/>
      <c r="K51" s="44"/>
      <c r="L51" s="45"/>
      <c r="M51" s="45"/>
      <c r="N51" s="45"/>
      <c r="O51" s="45"/>
      <c r="P51" s="45"/>
      <c r="V51" s="1"/>
    </row>
    <row r="52" spans="1:22" s="46" customFormat="1" ht="15" x14ac:dyDescent="0.15">
      <c r="A52" s="74" t="str">
        <f>IF(Donnés!T47="","",Donnés!T47)</f>
        <v>7.15.2</v>
      </c>
      <c r="B52" s="71"/>
      <c r="C52" s="73"/>
      <c r="D52" s="74">
        <f>IF(Donnés!U47="","",Donnés!U47)</f>
        <v>8</v>
      </c>
      <c r="E52" s="41"/>
      <c r="F52" s="42"/>
      <c r="G52" s="43"/>
      <c r="H52" s="41"/>
      <c r="I52" s="42"/>
      <c r="J52" s="41"/>
      <c r="K52" s="44"/>
      <c r="L52" s="45"/>
      <c r="M52" s="45"/>
      <c r="N52" s="45"/>
      <c r="O52" s="45"/>
      <c r="P52" s="45"/>
      <c r="V52" s="1"/>
    </row>
    <row r="53" spans="1:22" s="46" customFormat="1" ht="15" x14ac:dyDescent="0.15">
      <c r="A53" s="74" t="str">
        <f>IF(Donnés!T48="","",Donnés!T48)</f>
        <v>7.15.6</v>
      </c>
      <c r="B53" s="71"/>
      <c r="C53" s="73"/>
      <c r="D53" s="74">
        <f>IF(Donnés!U48="","",Donnés!U48)</f>
        <v>3</v>
      </c>
      <c r="E53" s="41"/>
      <c r="F53" s="42"/>
      <c r="G53" s="43"/>
      <c r="H53" s="41"/>
      <c r="I53" s="42"/>
      <c r="J53" s="41"/>
      <c r="K53" s="44"/>
      <c r="L53" s="45"/>
      <c r="M53" s="45"/>
      <c r="N53" s="45"/>
      <c r="O53" s="45"/>
      <c r="P53" s="45"/>
      <c r="V53" s="1"/>
    </row>
    <row r="54" spans="1:22" s="46" customFormat="1" ht="15" x14ac:dyDescent="0.15">
      <c r="A54" s="74" t="str">
        <f>IF(Donnés!T49="","",Donnés!T49)</f>
        <v>7.15.10</v>
      </c>
      <c r="B54" s="71"/>
      <c r="C54" s="73"/>
      <c r="D54" s="74">
        <f>IF(Donnés!U49="","",Donnés!U49)</f>
        <v>8</v>
      </c>
      <c r="E54" s="41"/>
      <c r="F54" s="42"/>
      <c r="G54" s="43"/>
      <c r="H54" s="41"/>
      <c r="I54" s="42"/>
      <c r="J54" s="41"/>
      <c r="K54" s="44"/>
      <c r="L54" s="45"/>
      <c r="M54" s="45"/>
      <c r="N54" s="45"/>
      <c r="O54" s="45"/>
      <c r="P54" s="45"/>
      <c r="V54" s="1"/>
    </row>
    <row r="55" spans="1:22" s="46" customFormat="1" ht="15" x14ac:dyDescent="0.15">
      <c r="A55" s="74" t="str">
        <f>IF(Donnés!T50="","",Donnés!T50)</f>
        <v>7.15.42</v>
      </c>
      <c r="B55" s="71"/>
      <c r="C55" s="73"/>
      <c r="D55" s="74">
        <f>IF(Donnés!U50="","",Donnés!U50)</f>
        <v>38</v>
      </c>
      <c r="E55" s="41"/>
      <c r="F55" s="42"/>
      <c r="G55" s="43"/>
      <c r="H55" s="41"/>
      <c r="I55" s="42"/>
      <c r="J55" s="41"/>
      <c r="K55" s="44"/>
      <c r="L55" s="45"/>
      <c r="M55" s="45"/>
      <c r="N55" s="45"/>
      <c r="O55" s="45"/>
      <c r="P55" s="45"/>
      <c r="V55" s="1"/>
    </row>
    <row r="56" spans="1:22" s="46" customFormat="1" ht="15" x14ac:dyDescent="0.15">
      <c r="A56" s="74" t="str">
        <f>IF(Donnés!T51="","",Donnés!T51)</f>
        <v>7.16.1</v>
      </c>
      <c r="B56" s="71"/>
      <c r="C56" s="73"/>
      <c r="D56" s="74">
        <f>IF(Donnés!U51="","",Donnés!U51)</f>
        <v>38</v>
      </c>
      <c r="E56" s="41"/>
      <c r="F56" s="42"/>
      <c r="G56" s="43"/>
      <c r="H56" s="41"/>
      <c r="I56" s="42"/>
      <c r="J56" s="41"/>
      <c r="K56" s="44"/>
      <c r="L56" s="45"/>
      <c r="M56" s="45"/>
      <c r="N56" s="45"/>
      <c r="O56" s="45"/>
      <c r="P56" s="45"/>
      <c r="V56" s="1"/>
    </row>
    <row r="57" spans="1:22" s="46" customFormat="1" ht="15" x14ac:dyDescent="0.15">
      <c r="A57" s="74">
        <f>IF(Donnés!T52="","",Donnés!T52)</f>
        <v>39</v>
      </c>
      <c r="B57" s="71"/>
      <c r="C57" s="73"/>
      <c r="D57" s="74">
        <f>IF(Donnés!U52="","",Donnés!U52)</f>
        <v>38</v>
      </c>
      <c r="E57" s="41"/>
      <c r="F57" s="42"/>
      <c r="G57" s="43"/>
      <c r="H57" s="41"/>
      <c r="I57" s="42"/>
      <c r="J57" s="41"/>
      <c r="K57" s="44"/>
      <c r="L57" s="45"/>
      <c r="M57" s="45"/>
      <c r="N57" s="45"/>
      <c r="O57" s="45"/>
      <c r="P57" s="45"/>
      <c r="V57" s="1"/>
    </row>
    <row r="58" spans="1:22" s="46" customFormat="1" ht="15" x14ac:dyDescent="0.15">
      <c r="A58" s="74" t="str">
        <f>IF(Donnés!T53="","",Donnés!T53)</f>
        <v/>
      </c>
      <c r="B58" s="71"/>
      <c r="C58" s="73"/>
      <c r="D58" s="74" t="str">
        <f>IF(Donnés!U53="","",Donnés!U53)</f>
        <v/>
      </c>
      <c r="E58" s="41"/>
      <c r="F58" s="42"/>
      <c r="G58" s="43"/>
      <c r="H58" s="41"/>
      <c r="I58" s="42"/>
      <c r="J58" s="41"/>
      <c r="K58" s="44"/>
      <c r="L58" s="45"/>
      <c r="M58" s="45"/>
      <c r="N58" s="45"/>
      <c r="O58" s="45"/>
      <c r="P58" s="45"/>
      <c r="V58" s="1"/>
    </row>
    <row r="59" spans="1:22" s="46" customFormat="1" ht="15" x14ac:dyDescent="0.15">
      <c r="A59" s="74" t="str">
        <f>IF(Donnés!T54="","",Donnés!T54)</f>
        <v/>
      </c>
      <c r="B59" s="71"/>
      <c r="C59" s="73"/>
      <c r="D59" s="74" t="str">
        <f>IF(Donnés!U54="","",Donnés!U54)</f>
        <v/>
      </c>
      <c r="E59" s="41"/>
      <c r="F59" s="42"/>
      <c r="G59" s="43"/>
      <c r="H59" s="41"/>
      <c r="I59" s="42"/>
      <c r="J59" s="41"/>
      <c r="K59" s="44"/>
      <c r="L59" s="45"/>
      <c r="M59" s="45"/>
      <c r="N59" s="45"/>
      <c r="O59" s="45"/>
      <c r="P59" s="45"/>
      <c r="V59" s="1"/>
    </row>
    <row r="60" spans="1:22" s="46" customFormat="1" ht="15" x14ac:dyDescent="0.15">
      <c r="A60" s="74" t="str">
        <f>IF(Donnés!T55="","",Donnés!T55)</f>
        <v/>
      </c>
      <c r="B60" s="71"/>
      <c r="C60" s="73"/>
      <c r="D60" s="74" t="str">
        <f>IF(Donnés!U55="","",Donnés!U55)</f>
        <v/>
      </c>
      <c r="E60" s="41"/>
      <c r="F60" s="42"/>
      <c r="G60" s="43"/>
      <c r="H60" s="41"/>
      <c r="I60" s="42"/>
      <c r="J60" s="41"/>
      <c r="K60" s="44"/>
      <c r="L60" s="45"/>
      <c r="M60" s="45"/>
      <c r="N60" s="45"/>
      <c r="O60" s="45"/>
      <c r="P60" s="45"/>
      <c r="V60" s="1"/>
    </row>
    <row r="61" spans="1:22" s="46" customFormat="1" ht="15" x14ac:dyDescent="0.15">
      <c r="A61" s="74" t="str">
        <f>IF(Donnés!T56="","",Donnés!T56)</f>
        <v/>
      </c>
      <c r="B61" s="71"/>
      <c r="C61" s="73"/>
      <c r="D61" s="74" t="str">
        <f>IF(Donnés!U56="","",Donnés!U56)</f>
        <v/>
      </c>
      <c r="E61" s="41"/>
      <c r="F61" s="42"/>
      <c r="G61" s="43"/>
      <c r="H61" s="41"/>
      <c r="I61" s="42"/>
      <c r="J61" s="41"/>
      <c r="K61" s="44"/>
      <c r="L61" s="45"/>
      <c r="M61" s="45"/>
      <c r="N61" s="45"/>
      <c r="O61" s="45"/>
      <c r="P61" s="45"/>
      <c r="V61" s="1"/>
    </row>
    <row r="62" spans="1:22" s="46" customFormat="1" ht="15" x14ac:dyDescent="0.15">
      <c r="A62" s="74" t="str">
        <f>IF(Donnés!T57="","",Donnés!T57)</f>
        <v/>
      </c>
      <c r="B62" s="71"/>
      <c r="C62" s="73"/>
      <c r="D62" s="74" t="str">
        <f>IF(Donnés!U57="","",Donnés!U57)</f>
        <v/>
      </c>
      <c r="E62" s="41"/>
      <c r="F62" s="42"/>
      <c r="G62" s="43"/>
      <c r="H62" s="41"/>
      <c r="I62" s="42"/>
      <c r="J62" s="41"/>
      <c r="K62" s="44"/>
      <c r="L62" s="45"/>
      <c r="M62" s="45"/>
      <c r="N62" s="45"/>
      <c r="O62" s="45"/>
      <c r="P62" s="45"/>
      <c r="V62" s="1"/>
    </row>
    <row r="63" spans="1:22" s="46" customFormat="1" ht="15" x14ac:dyDescent="0.15">
      <c r="A63" s="74" t="str">
        <f>IF(Donnés!T58="","",Donnés!T58)</f>
        <v/>
      </c>
      <c r="B63" s="71"/>
      <c r="C63" s="73"/>
      <c r="D63" s="74" t="str">
        <f>IF(Donnés!U58="","",Donnés!U58)</f>
        <v/>
      </c>
      <c r="E63" s="41"/>
      <c r="F63" s="42"/>
      <c r="G63" s="43"/>
      <c r="H63" s="41"/>
      <c r="I63" s="42"/>
      <c r="J63" s="41"/>
      <c r="K63" s="44"/>
      <c r="L63" s="45"/>
      <c r="M63" s="45"/>
      <c r="N63" s="45"/>
      <c r="O63" s="45"/>
      <c r="P63" s="45"/>
      <c r="V63" s="1"/>
    </row>
    <row r="64" spans="1:22" s="46" customFormat="1" ht="15" x14ac:dyDescent="0.15">
      <c r="A64" s="74" t="str">
        <f>IF(Donnés!T59="","",Donnés!T59)</f>
        <v/>
      </c>
      <c r="B64" s="71"/>
      <c r="C64" s="73"/>
      <c r="D64" s="74" t="str">
        <f>IF(Donnés!U59="","",Donnés!U59)</f>
        <v/>
      </c>
      <c r="E64" s="41"/>
      <c r="F64" s="42"/>
      <c r="G64" s="43"/>
      <c r="H64" s="41"/>
      <c r="I64" s="42"/>
      <c r="J64" s="41"/>
      <c r="K64" s="44"/>
      <c r="L64" s="45"/>
      <c r="M64" s="45"/>
      <c r="N64" s="45"/>
      <c r="O64" s="45"/>
      <c r="P64" s="45"/>
      <c r="V64" s="1"/>
    </row>
    <row r="65" spans="1:22" s="46" customFormat="1" ht="15" x14ac:dyDescent="0.15">
      <c r="A65" s="74" t="str">
        <f>IF(Donnés!T60="","",Donnés!T60)</f>
        <v/>
      </c>
      <c r="B65" s="71"/>
      <c r="C65" s="73"/>
      <c r="D65" s="74" t="str">
        <f>IF(Donnés!U60="","",Donnés!U60)</f>
        <v/>
      </c>
      <c r="E65" s="41"/>
      <c r="F65" s="42"/>
      <c r="G65" s="43"/>
      <c r="H65" s="41"/>
      <c r="I65" s="42"/>
      <c r="J65" s="41"/>
      <c r="K65" s="44"/>
      <c r="L65" s="45"/>
      <c r="M65" s="45"/>
      <c r="N65" s="45"/>
      <c r="O65" s="45"/>
      <c r="P65" s="45"/>
      <c r="V65" s="1"/>
    </row>
    <row r="66" spans="1:22" s="46" customFormat="1" ht="15" x14ac:dyDescent="0.15">
      <c r="A66" s="74" t="str">
        <f>IF(Donnés!T61="","",Donnés!T61)</f>
        <v/>
      </c>
      <c r="B66" s="71"/>
      <c r="C66" s="73"/>
      <c r="D66" s="74" t="str">
        <f>IF(Donnés!U61="","",Donnés!U61)</f>
        <v/>
      </c>
      <c r="E66" s="41"/>
      <c r="F66" s="42"/>
      <c r="G66" s="43"/>
      <c r="H66" s="41"/>
      <c r="I66" s="42"/>
      <c r="J66" s="41"/>
      <c r="K66" s="44"/>
      <c r="L66" s="45"/>
      <c r="M66" s="45"/>
      <c r="N66" s="45"/>
      <c r="O66" s="45"/>
      <c r="P66" s="45"/>
      <c r="V66" s="1"/>
    </row>
    <row r="67" spans="1:22" s="46" customFormat="1" ht="15" x14ac:dyDescent="0.15">
      <c r="A67" s="74" t="str">
        <f>IF(Donnés!T62="","",Donnés!T62)</f>
        <v/>
      </c>
      <c r="B67" s="71"/>
      <c r="C67" s="73"/>
      <c r="D67" s="74" t="str">
        <f>IF(Donnés!U62="","",Donnés!U62)</f>
        <v/>
      </c>
      <c r="E67" s="41"/>
      <c r="F67" s="42"/>
      <c r="G67" s="43"/>
      <c r="H67" s="41"/>
      <c r="I67" s="42"/>
      <c r="J67" s="41"/>
      <c r="K67" s="44"/>
      <c r="L67" s="45"/>
      <c r="M67" s="45"/>
      <c r="N67" s="45"/>
      <c r="O67" s="45"/>
      <c r="P67" s="45"/>
      <c r="V67" s="1"/>
    </row>
    <row r="68" spans="1:22" s="46" customFormat="1" ht="15" x14ac:dyDescent="0.15">
      <c r="A68" s="74" t="str">
        <f>IF(Donnés!T63="","",Donnés!T63)</f>
        <v/>
      </c>
      <c r="B68" s="71"/>
      <c r="C68" s="73"/>
      <c r="D68" s="74" t="str">
        <f>IF(Donnés!U63="","",Donnés!U63)</f>
        <v/>
      </c>
      <c r="E68" s="41"/>
      <c r="F68" s="42"/>
      <c r="G68" s="43"/>
      <c r="H68" s="41"/>
      <c r="I68" s="42"/>
      <c r="J68" s="41"/>
      <c r="K68" s="44"/>
      <c r="L68" s="45"/>
      <c r="M68" s="45"/>
      <c r="N68" s="45"/>
      <c r="O68" s="45"/>
      <c r="P68" s="45"/>
      <c r="V68" s="1"/>
    </row>
    <row r="69" spans="1:22" s="46" customFormat="1" ht="15" x14ac:dyDescent="0.15">
      <c r="A69" s="74" t="str">
        <f>IF(Donnés!T64="","",Donnés!T64)</f>
        <v/>
      </c>
      <c r="B69" s="71"/>
      <c r="C69" s="73"/>
      <c r="D69" s="74" t="str">
        <f>IF(Donnés!U64="","",Donnés!U64)</f>
        <v/>
      </c>
      <c r="E69" s="41"/>
      <c r="F69" s="42"/>
      <c r="G69" s="43"/>
      <c r="H69" s="41"/>
      <c r="I69" s="42"/>
      <c r="J69" s="41"/>
      <c r="K69" s="44"/>
      <c r="L69" s="45"/>
      <c r="M69" s="45"/>
      <c r="N69" s="45"/>
      <c r="O69" s="45"/>
      <c r="P69" s="45"/>
      <c r="V69" s="1"/>
    </row>
    <row r="70" spans="1:22" s="46" customFormat="1" ht="15" x14ac:dyDescent="0.15">
      <c r="A70" s="74" t="str">
        <f>IF(Donnés!T65="","",Donnés!T65)</f>
        <v/>
      </c>
      <c r="B70" s="71"/>
      <c r="C70" s="73"/>
      <c r="D70" s="74" t="str">
        <f>IF(Donnés!U65="","",Donnés!U65)</f>
        <v/>
      </c>
      <c r="E70" s="41"/>
      <c r="F70" s="42"/>
      <c r="G70" s="43"/>
      <c r="H70" s="41"/>
      <c r="I70" s="42"/>
      <c r="J70" s="41"/>
      <c r="K70" s="44"/>
      <c r="L70" s="45"/>
      <c r="M70" s="45"/>
      <c r="N70" s="45"/>
      <c r="O70" s="45"/>
      <c r="P70" s="45"/>
      <c r="V70" s="1"/>
    </row>
    <row r="71" spans="1:22" s="46" customFormat="1" ht="15" x14ac:dyDescent="0.15">
      <c r="A71" s="74" t="str">
        <f>IF(Donnés!T66="","",Donnés!T66)</f>
        <v/>
      </c>
      <c r="B71" s="71"/>
      <c r="C71" s="73" t="s">
        <v>398</v>
      </c>
      <c r="D71" s="74" t="str">
        <f>IF(Donnés!U66="","",Donnés!U66)</f>
        <v/>
      </c>
      <c r="E71" s="41"/>
      <c r="F71" s="42"/>
      <c r="G71" s="43"/>
      <c r="H71" s="41"/>
      <c r="I71" s="42"/>
      <c r="J71" s="41"/>
      <c r="K71" s="44"/>
      <c r="L71" s="45"/>
      <c r="M71" s="45"/>
      <c r="N71" s="45"/>
      <c r="O71" s="45"/>
      <c r="P71" s="45"/>
      <c r="V71" s="1"/>
    </row>
    <row r="72" spans="1:22" s="46" customFormat="1" ht="15" x14ac:dyDescent="0.15">
      <c r="A72" s="74" t="str">
        <f>IF(Donnés!T67="","",Donnés!T67)</f>
        <v/>
      </c>
      <c r="B72" s="71"/>
      <c r="C72" s="73" t="s">
        <v>398</v>
      </c>
      <c r="D72" s="74" t="str">
        <f>IF(Donnés!U67="","",Donnés!U67)</f>
        <v/>
      </c>
      <c r="E72" s="41"/>
      <c r="F72" s="42"/>
      <c r="G72" s="43"/>
      <c r="H72" s="41"/>
      <c r="I72" s="42"/>
      <c r="J72" s="41"/>
      <c r="K72" s="44"/>
      <c r="L72" s="45"/>
      <c r="M72" s="45"/>
      <c r="N72" s="45"/>
      <c r="O72" s="45"/>
      <c r="P72" s="45"/>
      <c r="V72" s="1"/>
    </row>
    <row r="73" spans="1:22" s="46" customFormat="1" ht="15" x14ac:dyDescent="0.15">
      <c r="A73" s="74" t="str">
        <f>IF(Donnés!T68="","",Donnés!T68)</f>
        <v/>
      </c>
      <c r="B73" s="71"/>
      <c r="C73" s="73" t="s">
        <v>398</v>
      </c>
      <c r="D73" s="74" t="str">
        <f>IF(Donnés!U68="","",Donnés!U68)</f>
        <v/>
      </c>
      <c r="E73" s="41"/>
      <c r="F73" s="42"/>
      <c r="G73" s="43"/>
      <c r="H73" s="41"/>
      <c r="I73" s="42"/>
      <c r="J73" s="41"/>
      <c r="K73" s="44"/>
      <c r="L73" s="45"/>
      <c r="M73" s="45"/>
      <c r="N73" s="45"/>
      <c r="O73" s="45"/>
      <c r="P73" s="45"/>
      <c r="V73" s="1"/>
    </row>
    <row r="74" spans="1:22" s="46" customFormat="1" ht="15" x14ac:dyDescent="0.15">
      <c r="A74" s="74" t="str">
        <f>IF(Donnés!T69="","",Donnés!T69)</f>
        <v/>
      </c>
      <c r="B74" s="71"/>
      <c r="C74" s="73" t="s">
        <v>398</v>
      </c>
      <c r="D74" s="74" t="str">
        <f>IF(Donnés!U69="","",Donnés!U69)</f>
        <v/>
      </c>
      <c r="E74" s="41"/>
      <c r="F74" s="42"/>
      <c r="G74" s="43"/>
      <c r="H74" s="41"/>
      <c r="I74" s="42"/>
      <c r="J74" s="41"/>
      <c r="K74" s="44"/>
      <c r="L74" s="45"/>
      <c r="M74" s="45"/>
      <c r="N74" s="45"/>
      <c r="O74" s="45"/>
      <c r="P74" s="45"/>
      <c r="V74" s="1"/>
    </row>
    <row r="75" spans="1:22" s="46" customFormat="1" ht="15" x14ac:dyDescent="0.15">
      <c r="A75" s="74" t="str">
        <f>IF(Donnés!T70="","",Donnés!T70)</f>
        <v/>
      </c>
      <c r="B75" s="71"/>
      <c r="C75" s="73" t="s">
        <v>398</v>
      </c>
      <c r="D75" s="74" t="str">
        <f>IF(Donnés!U70="","",Donnés!U70)</f>
        <v/>
      </c>
      <c r="E75" s="41"/>
      <c r="F75" s="42"/>
      <c r="G75" s="43"/>
      <c r="H75" s="41"/>
      <c r="I75" s="42"/>
      <c r="J75" s="41"/>
      <c r="K75" s="44"/>
      <c r="L75" s="45"/>
      <c r="M75" s="45"/>
      <c r="N75" s="45"/>
      <c r="O75" s="45"/>
      <c r="P75" s="45"/>
      <c r="V75" s="1"/>
    </row>
    <row r="76" spans="1:22" s="46" customFormat="1" ht="15" x14ac:dyDescent="0.15">
      <c r="A76" s="74" t="str">
        <f>IF(Donnés!T71="","",Donnés!T71)</f>
        <v/>
      </c>
      <c r="B76" s="71"/>
      <c r="C76" s="73" t="s">
        <v>398</v>
      </c>
      <c r="D76" s="74" t="str">
        <f>IF(Donnés!U71="","",Donnés!U71)</f>
        <v/>
      </c>
      <c r="E76" s="41"/>
      <c r="F76" s="42"/>
      <c r="G76" s="43"/>
      <c r="H76" s="41"/>
      <c r="I76" s="42"/>
      <c r="J76" s="41"/>
      <c r="K76" s="44"/>
      <c r="L76" s="45"/>
      <c r="M76" s="45"/>
      <c r="N76" s="45"/>
      <c r="O76" s="45"/>
      <c r="P76" s="45"/>
      <c r="V76" s="1"/>
    </row>
    <row r="77" spans="1:22" s="46" customFormat="1" ht="18" customHeight="1" thickBot="1" x14ac:dyDescent="0.2">
      <c r="A77" s="74" t="str">
        <f>IF(Donnés!T72="","",Donnés!T72)</f>
        <v/>
      </c>
      <c r="B77" s="71"/>
      <c r="C77" s="73" t="s">
        <v>398</v>
      </c>
      <c r="D77" s="74" t="str">
        <f>IF(Donnés!U72="","",Donnés!U72)</f>
        <v/>
      </c>
      <c r="E77" s="41"/>
      <c r="F77" s="42"/>
      <c r="G77" s="43"/>
      <c r="H77" s="41"/>
      <c r="I77" s="42"/>
      <c r="J77" s="41"/>
      <c r="K77" s="44"/>
      <c r="L77" s="45"/>
      <c r="M77" s="45"/>
      <c r="N77" s="45"/>
      <c r="O77" s="45"/>
      <c r="P77" s="45"/>
      <c r="V77" s="1"/>
    </row>
    <row r="78" spans="1:22" ht="18" customHeight="1" thickBot="1" x14ac:dyDescent="0.25">
      <c r="A78" s="72"/>
      <c r="B78" s="47"/>
      <c r="C78" s="48" t="s">
        <v>391</v>
      </c>
      <c r="D78" s="75"/>
      <c r="E78" s="49"/>
      <c r="F78" s="50">
        <f>SUM(F9:F77)</f>
        <v>0</v>
      </c>
      <c r="G78" s="51">
        <f>SUM(G9:G77)</f>
        <v>0</v>
      </c>
      <c r="H78" s="49"/>
      <c r="I78" s="50">
        <f>SUM(I9:I77)</f>
        <v>0</v>
      </c>
      <c r="J78" s="49"/>
      <c r="K78" s="52">
        <f>SUM(K9:K77)</f>
        <v>0</v>
      </c>
      <c r="L78" s="50">
        <f>SUM(L9:L77)</f>
        <v>0</v>
      </c>
      <c r="M78" s="50">
        <f>SUM(M9:M77)</f>
        <v>0</v>
      </c>
      <c r="N78" s="50">
        <f>SUM(N9:N77)</f>
        <v>0</v>
      </c>
      <c r="O78" s="53"/>
      <c r="P78" s="50">
        <f>SUM(P9:P77)</f>
        <v>0</v>
      </c>
    </row>
    <row r="79" spans="1:22" ht="18" customHeight="1" thickBot="1" x14ac:dyDescent="0.25">
      <c r="A79" s="125"/>
      <c r="B79" s="54"/>
      <c r="C79" s="55"/>
      <c r="D79" s="76"/>
      <c r="E79" s="53"/>
      <c r="F79" s="56"/>
      <c r="G79" s="57"/>
      <c r="H79" s="53"/>
      <c r="I79" s="56"/>
      <c r="J79" s="53"/>
      <c r="K79" s="56"/>
      <c r="L79" s="56"/>
      <c r="M79" s="56"/>
      <c r="N79" s="56"/>
      <c r="O79" s="53"/>
      <c r="P79" s="56"/>
    </row>
    <row r="80" spans="1:22" ht="22.5" customHeight="1" thickBot="1" x14ac:dyDescent="0.25">
      <c r="A80" s="126"/>
      <c r="B80" s="58"/>
      <c r="C80" s="59"/>
      <c r="D80" s="75"/>
      <c r="E80" s="49"/>
      <c r="F80" s="60"/>
      <c r="G80" s="61"/>
      <c r="H80" s="49"/>
      <c r="I80" s="60"/>
      <c r="J80" s="49"/>
      <c r="K80" s="60"/>
      <c r="L80" s="60"/>
      <c r="M80" s="60"/>
      <c r="N80" s="60"/>
      <c r="O80" s="49"/>
      <c r="P80" s="62"/>
    </row>
    <row r="81" spans="3:16" ht="12.95" customHeight="1" thickBot="1" x14ac:dyDescent="0.25">
      <c r="C81" s="63" t="s">
        <v>392</v>
      </c>
      <c r="D81" s="75"/>
      <c r="E81" s="53"/>
      <c r="F81" s="64">
        <f>F79+F78</f>
        <v>0</v>
      </c>
      <c r="G81" s="65"/>
      <c r="H81" s="53"/>
      <c r="I81" s="64">
        <f>I79+I78</f>
        <v>0</v>
      </c>
      <c r="J81" s="53"/>
      <c r="K81" s="66">
        <f>K79+K78</f>
        <v>0</v>
      </c>
      <c r="L81" s="64">
        <f>L79+L78</f>
        <v>0</v>
      </c>
      <c r="M81" s="64">
        <f>M79+M78</f>
        <v>0</v>
      </c>
      <c r="N81" s="64">
        <f>N79+N78</f>
        <v>0</v>
      </c>
      <c r="O81" s="53"/>
      <c r="P81" s="67">
        <f>P79+P78</f>
        <v>0</v>
      </c>
    </row>
    <row r="83" spans="3:16" ht="42.6" customHeight="1" x14ac:dyDescent="0.2">
      <c r="C83" s="68"/>
    </row>
  </sheetData>
  <dataConsolidate/>
  <mergeCells count="13">
    <mergeCell ref="E5:F5"/>
    <mergeCell ref="G5:I5"/>
    <mergeCell ref="J5:K5"/>
    <mergeCell ref="R21:S23"/>
    <mergeCell ref="A79:A80"/>
    <mergeCell ref="A1:P1"/>
    <mergeCell ref="G2:H2"/>
    <mergeCell ref="J2:P3"/>
    <mergeCell ref="G3:H3"/>
    <mergeCell ref="C4:D4"/>
    <mergeCell ref="E4:F4"/>
    <mergeCell ref="G4:H4"/>
    <mergeCell ref="L4:N4"/>
  </mergeCells>
  <conditionalFormatting sqref="Q9">
    <cfRule type="iconSet" priority="20">
      <iconSet>
        <cfvo type="percent" val="0"/>
        <cfvo type="percent" val="33"/>
        <cfvo type="percent" val="67"/>
      </iconSet>
    </cfRule>
  </conditionalFormatting>
  <conditionalFormatting sqref="R21">
    <cfRule type="colorScale" priority="1">
      <colorScale>
        <cfvo type="min"/>
        <cfvo type="num" val="0"/>
        <cfvo type="max"/>
        <color rgb="FFF8696B"/>
        <color theme="9"/>
        <color rgb="FF63BE7B"/>
      </colorScale>
    </cfRule>
  </conditionalFormatting>
  <printOptions horizontalCentered="1"/>
  <pageMargins left="0" right="0" top="0" bottom="0" header="0" footer="0"/>
  <pageSetup paperSize="9" scale="57" orientation="landscape" blackAndWhite="1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7" id="{0D8780C1-24F5-4DD8-8151-0ADA42425FD6}">
            <x14:iconSet custom="1">
              <x14:cfvo type="percent">
                <xm:f>0</xm:f>
              </x14:cfvo>
              <x14:cfvo type="percent" gte="0">
                <xm:f>$G$9</xm:f>
              </x14:cfvo>
              <x14:cfvo type="percent" gte="0">
                <xm:f>$G$9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O9</xm:sqref>
        </x14:conditionalFormatting>
        <x14:conditionalFormatting xmlns:xm="http://schemas.microsoft.com/office/excel/2006/main">
          <x14:cfRule type="iconSet" priority="19" id="{52741411-2F76-4A2D-988A-B7CA672CE95C}">
            <x14:iconSet custom="1">
              <x14:cfvo type="percent">
                <xm:f>0</xm:f>
              </x14:cfvo>
              <x14:cfvo type="formula" gte="0">
                <xm:f>$G$11</xm:f>
              </x14:cfvo>
              <x14:cfvo type="formula" gte="0">
                <xm:f>$G$11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O11</xm:sqref>
        </x14:conditionalFormatting>
        <x14:conditionalFormatting xmlns:xm="http://schemas.microsoft.com/office/excel/2006/main">
          <x14:cfRule type="iconSet" priority="18" id="{5E2FA77E-0E22-4836-9150-03ECF1173B77}">
            <x14:iconSet custom="1">
              <x14:cfvo type="percent">
                <xm:f>0</xm:f>
              </x14:cfvo>
              <x14:cfvo type="percent" gte="0">
                <xm:f>$G$12</xm:f>
              </x14:cfvo>
              <x14:cfvo type="num" gte="0">
                <xm:f>$G$12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O12</xm:sqref>
        </x14:conditionalFormatting>
        <x14:conditionalFormatting xmlns:xm="http://schemas.microsoft.com/office/excel/2006/main">
          <x14:cfRule type="iconSet" priority="16" id="{AC94F3BA-8F11-4BD3-A04F-9585BD1E334E}">
            <x14:iconSet custom="1">
              <x14:cfvo type="percent">
                <xm:f>0</xm:f>
              </x14:cfvo>
              <x14:cfvo type="percent" gte="0">
                <xm:f>$G$10</xm:f>
              </x14:cfvo>
              <x14:cfvo type="formula">
                <xm:f>$G$10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O10</xm:sqref>
        </x14:conditionalFormatting>
        <x14:conditionalFormatting xmlns:xm="http://schemas.microsoft.com/office/excel/2006/main">
          <x14:cfRule type="iconSet" priority="15" id="{D7E71B32-45D5-47C1-8949-BB12C4555C84}">
            <x14:iconSet custom="1">
              <x14:cfvo type="percent">
                <xm:f>0</xm:f>
              </x14:cfvo>
              <x14:cfvo type="percent" gte="0">
                <xm:f>$G$13</xm:f>
              </x14:cfvo>
              <x14:cfvo type="num" gte="0">
                <xm:f>$G$13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O13</xm:sqref>
        </x14:conditionalFormatting>
        <x14:conditionalFormatting xmlns:xm="http://schemas.microsoft.com/office/excel/2006/main">
          <x14:cfRule type="iconSet" priority="14" id="{3F4E2780-28B7-4FF5-B954-BC74CE9C7E22}">
            <x14:iconSet custom="1">
              <x14:cfvo type="percent">
                <xm:f>0</xm:f>
              </x14:cfvo>
              <x14:cfvo type="percent" gte="0">
                <xm:f>$G$14</xm:f>
              </x14:cfvo>
              <x14:cfvo type="num" gte="0">
                <xm:f>$G$14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O14</xm:sqref>
        </x14:conditionalFormatting>
        <x14:conditionalFormatting xmlns:xm="http://schemas.microsoft.com/office/excel/2006/main">
          <x14:cfRule type="iconSet" priority="13" id="{D39313C4-3772-4E3D-9FA5-10A6EE47D82E}">
            <x14:iconSet custom="1">
              <x14:cfvo type="percent">
                <xm:f>0</xm:f>
              </x14:cfvo>
              <x14:cfvo type="percent" gte="0">
                <xm:f>$G$15</xm:f>
              </x14:cfvo>
              <x14:cfvo type="num" gte="0">
                <xm:f>$G$15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O15</xm:sqref>
        </x14:conditionalFormatting>
        <x14:conditionalFormatting xmlns:xm="http://schemas.microsoft.com/office/excel/2006/main">
          <x14:cfRule type="iconSet" priority="12" id="{BDACC3F4-A2D0-4B4A-A647-3C9FA0414AF9}">
            <x14:iconSet custom="1">
              <x14:cfvo type="percent">
                <xm:f>0</xm:f>
              </x14:cfvo>
              <x14:cfvo type="percent" gte="0">
                <xm:f>$G$16</xm:f>
              </x14:cfvo>
              <x14:cfvo type="num" gte="0">
                <xm:f>$G$16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O16</xm:sqref>
        </x14:conditionalFormatting>
        <x14:conditionalFormatting xmlns:xm="http://schemas.microsoft.com/office/excel/2006/main">
          <x14:cfRule type="iconSet" priority="11" id="{C95BC970-C3B8-4536-B774-BA4AB1E2EF8A}">
            <x14:iconSet custom="1">
              <x14:cfvo type="percent">
                <xm:f>0</xm:f>
              </x14:cfvo>
              <x14:cfvo type="percent" gte="0">
                <xm:f>$G$17</xm:f>
              </x14:cfvo>
              <x14:cfvo type="num" gte="0">
                <xm:f>$G$17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O17</xm:sqref>
        </x14:conditionalFormatting>
        <x14:conditionalFormatting xmlns:xm="http://schemas.microsoft.com/office/excel/2006/main">
          <x14:cfRule type="iconSet" priority="10" id="{EB159303-BEB6-445B-9060-0F0B02340F03}">
            <x14:iconSet custom="1">
              <x14:cfvo type="percent">
                <xm:f>0</xm:f>
              </x14:cfvo>
              <x14:cfvo type="percent" gte="0">
                <xm:f>$G$18</xm:f>
              </x14:cfvo>
              <x14:cfvo type="num" gte="0">
                <xm:f>$G$18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O18</xm:sqref>
        </x14:conditionalFormatting>
        <x14:conditionalFormatting xmlns:xm="http://schemas.microsoft.com/office/excel/2006/main">
          <x14:cfRule type="iconSet" priority="9" id="{B6DFFE07-BB49-4163-ACD0-1AC6134CDD75}">
            <x14:iconSet custom="1">
              <x14:cfvo type="percent">
                <xm:f>0</xm:f>
              </x14:cfvo>
              <x14:cfvo type="percent" gte="0">
                <xm:f>$G$19</xm:f>
              </x14:cfvo>
              <x14:cfvo type="num" gte="0">
                <xm:f>$G$19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O19</xm:sqref>
        </x14:conditionalFormatting>
        <x14:conditionalFormatting xmlns:xm="http://schemas.microsoft.com/office/excel/2006/main">
          <x14:cfRule type="iconSet" priority="8" id="{1BB6D272-5EB8-4975-B672-0C075DBFB9AC}">
            <x14:iconSet custom="1">
              <x14:cfvo type="percent">
                <xm:f>0</xm:f>
              </x14:cfvo>
              <x14:cfvo type="percent" gte="0">
                <xm:f>$G$20</xm:f>
              </x14:cfvo>
              <x14:cfvo type="num" gte="0">
                <xm:f>$G$20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O20</xm:sqref>
        </x14:conditionalFormatting>
        <x14:conditionalFormatting xmlns:xm="http://schemas.microsoft.com/office/excel/2006/main">
          <x14:cfRule type="iconSet" priority="7" id="{90DAD02F-2C6C-4D2F-9D5B-9C7C0850E8FD}">
            <x14:iconSet custom="1">
              <x14:cfvo type="percent">
                <xm:f>0</xm:f>
              </x14:cfvo>
              <x14:cfvo type="percent" gte="0">
                <xm:f>$G$21</xm:f>
              </x14:cfvo>
              <x14:cfvo type="num" gte="0">
                <xm:f>$G$21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O21</xm:sqref>
        </x14:conditionalFormatting>
        <x14:conditionalFormatting xmlns:xm="http://schemas.microsoft.com/office/excel/2006/main">
          <x14:cfRule type="iconSet" priority="6" id="{BADF5943-C93F-4D1C-97B1-EBA99D192CDE}">
            <x14:iconSet custom="1">
              <x14:cfvo type="percent">
                <xm:f>0</xm:f>
              </x14:cfvo>
              <x14:cfvo type="percent" gte="0">
                <xm:f>$G$22</xm:f>
              </x14:cfvo>
              <x14:cfvo type="num" gte="0">
                <xm:f>$G$22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O22:O23</xm:sqref>
        </x14:conditionalFormatting>
        <x14:conditionalFormatting xmlns:xm="http://schemas.microsoft.com/office/excel/2006/main">
          <x14:cfRule type="iconSet" priority="5" id="{15F8169E-D62D-4CF7-9745-DAD4076F741C}">
            <x14:iconSet custom="1">
              <x14:cfvo type="percent">
                <xm:f>0</xm:f>
              </x14:cfvo>
              <x14:cfvo type="percent" gte="0">
                <xm:f>$G$24</xm:f>
              </x14:cfvo>
              <x14:cfvo type="num" gte="0">
                <xm:f>$G$24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O24</xm:sqref>
        </x14:conditionalFormatting>
        <x14:conditionalFormatting xmlns:xm="http://schemas.microsoft.com/office/excel/2006/main">
          <x14:cfRule type="iconSet" priority="4" id="{89BF0FED-1FB0-43E1-8057-1898BC21B5B1}">
            <x14:iconSet custom="1">
              <x14:cfvo type="percent">
                <xm:f>0</xm:f>
              </x14:cfvo>
              <x14:cfvo type="percent" gte="0">
                <xm:f>$G$25</xm:f>
              </x14:cfvo>
              <x14:cfvo type="num" gte="0">
                <xm:f>$G$25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O25</xm:sqref>
        </x14:conditionalFormatting>
        <x14:conditionalFormatting xmlns:xm="http://schemas.microsoft.com/office/excel/2006/main">
          <x14:cfRule type="iconSet" priority="3" id="{4F2C64BF-714B-4BD6-AD69-361BC9198192}">
            <x14:iconSet custom="1">
              <x14:cfvo type="percent">
                <xm:f>0</xm:f>
              </x14:cfvo>
              <x14:cfvo type="percent" gte="0">
                <xm:f>$G$26</xm:f>
              </x14:cfvo>
              <x14:cfvo type="num" gte="0">
                <xm:f>$G$26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O26</xm:sqref>
        </x14:conditionalFormatting>
        <x14:conditionalFormatting xmlns:xm="http://schemas.microsoft.com/office/excel/2006/main">
          <x14:cfRule type="iconSet" priority="2" id="{B5F6B094-97DB-4B6F-9C3B-9CA978BDAC06}">
            <x14:iconSet custom="1">
              <x14:cfvo type="percent">
                <xm:f>0</xm:f>
              </x14:cfvo>
              <x14:cfvo type="percent" gte="0">
                <xm:f>$G$27</xm:f>
              </x14:cfvo>
              <x14:cfvo type="num" gte="0">
                <xm:f>$G$27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O27:O77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Z278"/>
  <sheetViews>
    <sheetView tabSelected="1" topLeftCell="F1" zoomScale="80" zoomScaleNormal="80" workbookViewId="0">
      <selection activeCell="X18" sqref="X18"/>
    </sheetView>
  </sheetViews>
  <sheetFormatPr baseColWidth="10" defaultRowHeight="15" x14ac:dyDescent="0.25"/>
  <cols>
    <col min="1" max="1" width="9.5703125" customWidth="1"/>
    <col min="2" max="2" width="23.7109375" customWidth="1"/>
    <col min="3" max="3" width="24.42578125" customWidth="1"/>
    <col min="4" max="4" width="5.5703125" bestFit="1" customWidth="1"/>
    <col min="5" max="5" width="46.85546875" customWidth="1"/>
    <col min="6" max="6" width="6" customWidth="1"/>
    <col min="7" max="7" width="19.5703125" customWidth="1"/>
    <col min="8" max="8" width="5.42578125" customWidth="1"/>
    <col min="9" max="9" width="11.140625" customWidth="1"/>
    <col min="10" max="10" width="16.28515625" customWidth="1"/>
    <col min="11" max="11" width="3.28515625" customWidth="1"/>
    <col min="12" max="12" width="3" customWidth="1"/>
    <col min="13" max="13" width="14.42578125" bestFit="1" customWidth="1"/>
    <col min="14" max="14" width="14.5703125" bestFit="1" customWidth="1"/>
    <col min="16" max="16" width="5.5703125" customWidth="1"/>
    <col min="17" max="17" width="19.7109375" customWidth="1"/>
    <col min="18" max="18" width="9.85546875" customWidth="1"/>
    <col min="19" max="19" width="5.140625" customWidth="1"/>
    <col min="20" max="20" width="13.7109375" customWidth="1"/>
    <col min="21" max="21" width="15" customWidth="1"/>
  </cols>
  <sheetData>
    <row r="1" spans="1:52" x14ac:dyDescent="0.25">
      <c r="C1" s="78"/>
      <c r="D1" s="78"/>
      <c r="E1" s="78"/>
      <c r="F1" s="78"/>
      <c r="G1" s="78"/>
      <c r="H1" s="78"/>
      <c r="I1" s="78"/>
      <c r="J1" s="78"/>
      <c r="K1" s="78"/>
      <c r="L1" s="78"/>
      <c r="M1" s="79"/>
      <c r="N1" s="79"/>
      <c r="O1" s="79"/>
      <c r="P1" s="79"/>
      <c r="Q1" s="79"/>
      <c r="R1" s="79"/>
      <c r="S1" s="79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</row>
    <row r="2" spans="1:52" x14ac:dyDescent="0.2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128" t="s">
        <v>0</v>
      </c>
      <c r="R2" s="128"/>
      <c r="S2" s="79"/>
      <c r="T2" s="129" t="s">
        <v>393</v>
      </c>
      <c r="U2" s="129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</row>
    <row r="3" spans="1:52" ht="15.75" customHeight="1" x14ac:dyDescent="0.25">
      <c r="A3" s="79"/>
      <c r="B3" s="79"/>
      <c r="C3" s="79"/>
      <c r="D3" s="79"/>
      <c r="E3" s="79"/>
      <c r="F3" s="79"/>
      <c r="G3" s="79"/>
      <c r="H3" s="79"/>
      <c r="I3" s="79"/>
      <c r="J3" s="80" t="s">
        <v>1</v>
      </c>
      <c r="K3" s="79"/>
      <c r="L3" s="79"/>
      <c r="M3" s="79"/>
      <c r="N3" s="79"/>
      <c r="O3" s="79"/>
      <c r="P3" s="79"/>
      <c r="Q3" s="128"/>
      <c r="R3" s="128"/>
      <c r="S3" s="79"/>
      <c r="T3" s="129"/>
      <c r="U3" s="129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</row>
    <row r="4" spans="1:52" x14ac:dyDescent="0.25">
      <c r="A4" s="79"/>
      <c r="B4" s="80" t="s">
        <v>2</v>
      </c>
      <c r="C4" s="81" t="s">
        <v>3</v>
      </c>
      <c r="D4" s="81" t="s">
        <v>4</v>
      </c>
      <c r="E4" s="81" t="s">
        <v>5</v>
      </c>
      <c r="F4" s="81"/>
      <c r="G4" s="81"/>
      <c r="H4" s="81"/>
      <c r="I4" s="81"/>
      <c r="J4" s="82" t="s">
        <v>6</v>
      </c>
      <c r="K4" s="79"/>
      <c r="L4" s="79"/>
      <c r="M4" s="84" t="s">
        <v>7</v>
      </c>
      <c r="N4" s="80" t="s">
        <v>8</v>
      </c>
      <c r="O4" s="80" t="s">
        <v>9</v>
      </c>
      <c r="P4" s="79"/>
      <c r="Q4" s="91" t="s">
        <v>10</v>
      </c>
      <c r="R4" s="91">
        <v>1</v>
      </c>
      <c r="S4" s="79"/>
      <c r="T4" s="74" t="str">
        <f>IF(OR(F32&lt;&gt;0,F39&lt;&gt;0,F46&lt;&gt;0,F53&lt;&gt;0),"1.1.2","")</f>
        <v/>
      </c>
      <c r="U4" s="74" t="str">
        <f>IF(OR(F32&lt;&gt;0,F39&lt;&gt;0,F46&lt;&gt;0,F53&lt;&gt;0),1,"")</f>
        <v/>
      </c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</row>
    <row r="5" spans="1:52" x14ac:dyDescent="0.25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 t="s">
        <v>3</v>
      </c>
      <c r="N5" s="79" t="s">
        <v>11</v>
      </c>
      <c r="O5" s="79" t="s">
        <v>12</v>
      </c>
      <c r="P5" s="79"/>
      <c r="Q5" s="91" t="s">
        <v>13</v>
      </c>
      <c r="R5" s="91">
        <v>1</v>
      </c>
      <c r="S5" s="79"/>
      <c r="T5" s="74" t="str">
        <f>IF(AND(C16=M12,OR(F30&lt;&gt;0,F30&lt;&gt;"",F28&lt;&gt;0,F28&lt;&gt;"",F35&lt;&gt;0,F35&lt;&gt;"",F37&lt;&gt;0,F37&lt;&gt;"",F42&lt;&gt;0,F42&lt;&gt;"",F44&lt;&gt;0,F44&lt;&gt;"",F49&lt;&gt;0,F49&lt;&gt;"",F51&lt;&gt;0,F51&lt;&gt;"",F25&lt;&gt;0,F25&lt;&gt;"")),"1.1.6","")</f>
        <v/>
      </c>
      <c r="U5" s="74" t="str">
        <f>IF(AND(C16=M12,OR(F30&lt;&gt;0,F30&lt;&gt;"",F28&lt;&gt;0,F28&lt;&gt;"",F35&lt;&gt;0,F35&lt;&gt;"",F37&lt;&gt;0,F37&lt;&gt;"",F42&lt;&gt;0,F42&lt;&gt;"",F44&lt;&gt;0,F44&lt;&gt;"",F49&lt;&gt;0,F49&lt;&gt;"",F51&lt;&gt;0,F51&lt;&gt;"",F25&lt;&gt;0,F25&lt;&gt;"")),D16,"")</f>
        <v/>
      </c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</row>
    <row r="6" spans="1:52" x14ac:dyDescent="0.2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 t="s">
        <v>14</v>
      </c>
      <c r="N6" s="79" t="s">
        <v>5</v>
      </c>
      <c r="O6" s="79" t="s">
        <v>4</v>
      </c>
      <c r="P6" s="79"/>
      <c r="Q6" s="91" t="s">
        <v>15</v>
      </c>
      <c r="R6" s="91">
        <f>R7+R8</f>
        <v>56</v>
      </c>
      <c r="S6" s="79"/>
      <c r="T6" s="74" t="str">
        <f>IF(OR(F30&lt;&gt;0,F30&lt;&gt;"",F28&lt;&gt;0,F28&lt;&gt;"",F35&lt;&gt;0,F35&lt;&gt;"",F37&lt;&gt;0,F37&lt;&gt;"",F42&lt;&gt;0,F42&lt;&gt;"",F44&lt;&gt;0,F44&lt;&gt;"",F49&lt;&gt;0,F49&lt;&gt;"",F51&lt;&gt;0,F51&lt;&gt;""),"1.1.8","")</f>
        <v/>
      </c>
      <c r="U6" s="74" t="str">
        <f>IF(OR(F30&lt;&gt;0,F30&lt;&gt;"",F28&lt;&gt;0,F28&lt;&gt;""),F32,IF(OR(F35&lt;&gt;0,F35&lt;&gt;"",F37&lt;&gt;0,F37&lt;&gt;""),F39,IF(OR(F42&lt;&gt;0,F42&lt;&gt;"",F44&lt;&gt;0,F44&lt;&gt;""),F46,IF(OR(F49&lt;&gt;0,F49&lt;&gt;"",F51&lt;&gt;0,F51&lt;&gt;""),F53,""))))</f>
        <v/>
      </c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</row>
    <row r="7" spans="1:52" x14ac:dyDescent="0.25">
      <c r="A7" s="79"/>
      <c r="B7" s="83" t="s">
        <v>16</v>
      </c>
      <c r="C7" s="84">
        <v>28</v>
      </c>
      <c r="D7" s="79"/>
      <c r="E7" s="83" t="s">
        <v>17</v>
      </c>
      <c r="F7" s="84">
        <v>25</v>
      </c>
      <c r="G7" s="79"/>
      <c r="H7" s="79"/>
      <c r="I7" s="79"/>
      <c r="J7" s="79"/>
      <c r="K7" s="79"/>
      <c r="L7" s="79"/>
      <c r="M7" s="79" t="s">
        <v>18</v>
      </c>
      <c r="N7" s="79" t="s">
        <v>19</v>
      </c>
      <c r="O7" s="79"/>
      <c r="P7" s="79"/>
      <c r="Q7" s="91" t="s">
        <v>20</v>
      </c>
      <c r="R7" s="91">
        <f>C7</f>
        <v>28</v>
      </c>
      <c r="S7" s="79"/>
      <c r="T7" s="74" t="str">
        <f>IF(OR(F30&lt;&gt;0,F30&lt;&gt;"",F28&lt;&gt;0,F28&lt;&gt;"",F35&lt;&gt;0,F35&lt;&gt;"",F37&lt;&gt;0,F37&lt;&gt;"",F42&lt;&gt;0,F42&lt;&gt;"",F44&lt;&gt;0,F44&lt;&gt;"",F49&lt;&gt;0,F49&lt;&gt;"",F51&lt;&gt;0,F51&lt;&gt;""),"1.1.9","")</f>
        <v/>
      </c>
      <c r="U7" s="74" t="str">
        <f>IF(OR(F30&lt;&gt;0,F30&lt;&gt;"",F28&lt;&gt;0,F28&lt;&gt;""),F32,IF(OR(F35&lt;&gt;0,F35&lt;&gt;"",F37&lt;&gt;0,F37&lt;&gt;""),F39,IF(OR(F42&lt;&gt;0,F42&lt;&gt;"",F44&lt;&gt;0,F44&lt;&gt;""),F46,IF(OR(F49&lt;&gt;0,F49&lt;&gt;"",F51&lt;&gt;0,F51&lt;&gt;""),F53,""))))</f>
        <v/>
      </c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</row>
    <row r="8" spans="1:52" x14ac:dyDescent="0.25">
      <c r="A8" s="79"/>
      <c r="B8" s="83" t="s">
        <v>21</v>
      </c>
      <c r="C8" s="84"/>
      <c r="D8" s="79"/>
      <c r="E8" s="83" t="s">
        <v>22</v>
      </c>
      <c r="F8" s="84">
        <v>19</v>
      </c>
      <c r="G8" s="79"/>
      <c r="H8" s="79"/>
      <c r="I8" s="79"/>
      <c r="J8" s="79"/>
      <c r="K8" s="79"/>
      <c r="L8" s="79"/>
      <c r="M8" s="79" t="s">
        <v>23</v>
      </c>
      <c r="N8" s="79" t="s">
        <v>24</v>
      </c>
      <c r="O8" s="79"/>
      <c r="P8" s="79"/>
      <c r="Q8" s="91" t="s">
        <v>25</v>
      </c>
      <c r="R8" s="91">
        <f>C7</f>
        <v>28</v>
      </c>
      <c r="S8" s="79"/>
      <c r="T8" s="74" t="str">
        <f>IF(OR(F30&lt;&gt;0,F30&lt;&gt;"",F28&lt;&gt;0,F28&lt;&gt;"",F35&lt;&gt;0,F35&lt;&gt;"",F37&lt;&gt;0,F37&lt;&gt;"",F42&lt;&gt;0,F42&lt;&gt;"",F44&lt;&gt;0,F44&lt;&gt;"",F49&lt;&gt;0,F49&lt;&gt;"",F51&lt;&gt;0,F51&lt;&gt;""),"1.1.13","")</f>
        <v/>
      </c>
      <c r="U8" s="74" t="str">
        <f>IF(OR(F30&lt;&gt;0,F30&lt;&gt;"",F28&lt;&gt;0,F28&lt;&gt;"",F35&lt;&gt;0,F35&lt;&gt;"",F37&lt;&gt;0,F37&lt;&gt;"",F42&lt;&gt;0,F42&lt;&gt;"",F44&lt;&gt;0,F44&lt;&gt;"",F49&lt;&gt;0,F49&lt;&gt;"",F51&lt;&gt;0,F51&lt;&gt;""),(F32+F39+F46+F53+F25)*0.5*0.5*0.5,"")</f>
        <v/>
      </c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</row>
    <row r="9" spans="1:52" x14ac:dyDescent="0.25">
      <c r="A9" s="79"/>
      <c r="B9" s="83" t="s">
        <v>26</v>
      </c>
      <c r="C9" s="84"/>
      <c r="D9" s="79"/>
      <c r="E9" s="83" t="s">
        <v>27</v>
      </c>
      <c r="F9" s="84"/>
      <c r="G9" s="79"/>
      <c r="H9" s="79"/>
      <c r="I9" s="79"/>
      <c r="J9" s="79"/>
      <c r="K9" s="79"/>
      <c r="L9" s="79"/>
      <c r="M9" s="79"/>
      <c r="N9" s="79" t="s">
        <v>28</v>
      </c>
      <c r="O9" s="79"/>
      <c r="P9" s="79"/>
      <c r="Q9" s="91" t="s">
        <v>29</v>
      </c>
      <c r="R9" s="91">
        <f>2*C7</f>
        <v>56</v>
      </c>
      <c r="S9" s="79"/>
      <c r="T9" s="74" t="str">
        <f>IF(OR(F30&lt;&gt;0,F30&lt;&gt;"",F28&lt;&gt;0,F28&lt;&gt;"",F35&lt;&gt;0,F35&lt;&gt;"",F37&lt;&gt;0,F37&lt;&gt;"",F42&lt;&gt;0,F42&lt;&gt;"",F44&lt;&gt;0,F44&lt;&gt;"",F49&lt;&gt;0,F49&lt;&gt;"",F51&lt;&gt;0,F51&lt;&gt;""),"1.1.15","")</f>
        <v/>
      </c>
      <c r="U9" s="74" t="str">
        <f>IF(OR(F30&lt;&gt;0,F30&lt;&gt;"",F28&lt;&gt;0,F28&lt;&gt;""),F32*1.5,IF(OR(F35&lt;&gt;0,F35&lt;&gt;"",F37&lt;&gt;0,F37&lt;&gt;""),F39*1.5,IF(OR(F42&lt;&gt;0,F42&lt;&gt;"",F44&lt;&gt;0,F44&lt;&gt;""),F46*1.5,IF(OR(F49&lt;&gt;0,F49&lt;&gt;"",F51&lt;&gt;0,F51&lt;&gt;""),F53*1.5,""))))</f>
        <v/>
      </c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</row>
    <row r="10" spans="1:52" x14ac:dyDescent="0.25">
      <c r="A10" s="79"/>
      <c r="B10" s="83" t="s">
        <v>30</v>
      </c>
      <c r="C10" s="84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91" t="s">
        <v>31</v>
      </c>
      <c r="R10" s="91">
        <f>C7</f>
        <v>28</v>
      </c>
      <c r="S10" s="79"/>
      <c r="T10" s="74" t="str">
        <f>IF(AND(AND(C13&lt;&gt;N12,C13&lt;&gt;""),OR(F32&lt;&gt;0,F39&lt;&gt;0,F46&lt;&gt;0,F53&lt;&gt;0)),"1.1.30",IF(AND(AND(E13&lt;&gt;N12,E13&lt;&gt;""),OR(F32&lt;&gt;0,F39&lt;&gt;0,F46&lt;&gt;0,F53&lt;&gt;0)),"1.1.30",IF(AND(AND(G13&lt;&gt;N12,G13&lt;&gt;""),OR(F32&lt;&gt;0,F39&lt;&gt;0,F46&lt;&gt;0,F53&lt;&gt;0)),"1.1.30","")))</f>
        <v/>
      </c>
      <c r="U10" s="74" t="str">
        <f>IF(AND(AND(C13&lt;&gt;N12,C13&lt;&gt;""),OR(F32&lt;&gt;0,F39&lt;&gt;0,F46&lt;&gt;0,F53&lt;&gt;0)),IF(AND(C13&lt;&gt;"",C13&lt;&gt;N12),D13,0)+IF(AND(E13&lt;&gt;"",E13&lt;&gt;N12),F13,0)+IF(AND(G13&lt;&gt;"",G13&lt;&gt;N12),H13,0),IF(AND(AND(E13&lt;&gt;N12,E13&lt;&gt;""),OR(F32&lt;&gt;0,F39&lt;&gt;0,F46&lt;&gt;0,F53&lt;&gt;0)),IF(AND(C13&lt;&gt;"",C13&lt;&gt;N12),D13,0)+IF(AND(E13&lt;&gt;"",E13&lt;&gt;N12),F13,0)+IF(AND(G13&lt;&gt;"",G13&lt;&gt;N12),H13,0),IF(AND(AND(G13&lt;&gt;N12,G13&lt;&gt;""),OR(F32&lt;&gt;0,F39&lt;&gt;0,F46&lt;&gt;0,F53&lt;&gt;0)),IF(AND(C13&lt;&gt;"",C13&lt;&gt;N12),D13,0)+IF(AND(E13&lt;&gt;"",E13&lt;&gt;N12),F13,0)+IF(AND(G13&lt;&gt;"",G13&lt;&gt;N12),H13,0),"")))</f>
        <v/>
      </c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</row>
    <row r="11" spans="1:52" x14ac:dyDescent="0.25">
      <c r="A11" s="79"/>
      <c r="B11" s="83" t="s">
        <v>32</v>
      </c>
      <c r="C11" s="84" t="s">
        <v>33</v>
      </c>
      <c r="D11" s="79"/>
      <c r="E11" s="79"/>
      <c r="F11" s="79"/>
      <c r="G11" s="79"/>
      <c r="H11" s="79"/>
      <c r="I11" s="79"/>
      <c r="J11" s="79"/>
      <c r="K11" s="79"/>
      <c r="L11" s="79"/>
      <c r="M11" s="84" t="s">
        <v>32</v>
      </c>
      <c r="N11" s="84" t="s">
        <v>34</v>
      </c>
      <c r="O11" s="84" t="s">
        <v>35</v>
      </c>
      <c r="P11" s="79"/>
      <c r="Q11" s="91" t="s">
        <v>36</v>
      </c>
      <c r="R11" s="91">
        <v>1</v>
      </c>
      <c r="S11" s="79"/>
      <c r="T11" s="74" t="s">
        <v>10</v>
      </c>
      <c r="U11" s="74">
        <v>1</v>
      </c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</row>
    <row r="12" spans="1:52" ht="15" customHeight="1" x14ac:dyDescent="0.25">
      <c r="A12" s="79"/>
      <c r="B12" s="83" t="s">
        <v>37</v>
      </c>
      <c r="C12" s="84">
        <v>3</v>
      </c>
      <c r="D12" s="79"/>
      <c r="E12" s="79"/>
      <c r="F12" s="79"/>
      <c r="G12" s="79"/>
      <c r="H12" s="79"/>
      <c r="I12" s="79"/>
      <c r="J12" s="79"/>
      <c r="K12" s="79"/>
      <c r="L12" s="79"/>
      <c r="M12" s="79" t="s">
        <v>33</v>
      </c>
      <c r="N12" s="79" t="s">
        <v>38</v>
      </c>
      <c r="O12" s="79" t="s">
        <v>39</v>
      </c>
      <c r="P12" s="79"/>
      <c r="Q12" s="91" t="s">
        <v>40</v>
      </c>
      <c r="R12" s="91">
        <v>2</v>
      </c>
      <c r="S12" s="79"/>
      <c r="T12" s="74" t="str">
        <f>IF(OR(F30&lt;&gt;0,F30&lt;&gt;"",F28&lt;&gt;0,F28&lt;&gt;"",F35&lt;&gt;0,F35&lt;&gt;"",F37&lt;&gt;0,F37&lt;&gt;"",F42&lt;&gt;0,F42&lt;&gt;"",F44&lt;&gt;0,F44&lt;&gt;"",F49&lt;&gt;0,F49&lt;&gt;"",F51&lt;&gt;0,F51&lt;&gt;""),"3.1.7","")</f>
        <v/>
      </c>
      <c r="U12" s="74" t="str">
        <f>IF(OR(F30&lt;&gt;0,F30&lt;&gt;"",F28&lt;&gt;0,F28&lt;&gt;""),F32*4,IF(OR(F35&lt;&gt;0,F35&lt;&gt;"",F37&lt;&gt;0,F37&lt;&gt;""),F39*4,IF(OR(F42&lt;&gt;0,F42&lt;&gt;"",F44&lt;&gt;0,F44&lt;&gt;""),F46*4,IF(OR(F49&lt;&gt;0,F49&lt;&gt;"",F51&lt;&gt;0,F51&lt;&gt;""),F53*4,""))))</f>
        <v/>
      </c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</row>
    <row r="13" spans="1:52" ht="15" customHeight="1" x14ac:dyDescent="0.25">
      <c r="A13" s="79"/>
      <c r="B13" s="83" t="s">
        <v>41</v>
      </c>
      <c r="C13" s="84"/>
      <c r="D13" s="84"/>
      <c r="E13" s="84"/>
      <c r="F13" s="84"/>
      <c r="G13" s="84"/>
      <c r="H13" s="84"/>
      <c r="I13" s="79"/>
      <c r="J13" s="79"/>
      <c r="K13" s="79"/>
      <c r="L13" s="79"/>
      <c r="M13" s="79" t="s">
        <v>42</v>
      </c>
      <c r="N13" s="79" t="s">
        <v>43</v>
      </c>
      <c r="O13" s="79" t="s">
        <v>44</v>
      </c>
      <c r="P13" s="79"/>
      <c r="Q13" s="91" t="s">
        <v>45</v>
      </c>
      <c r="R13" s="91">
        <f>C9</f>
        <v>0</v>
      </c>
      <c r="S13" s="79"/>
      <c r="T13" s="74" t="s">
        <v>13</v>
      </c>
      <c r="U13" s="74">
        <v>1</v>
      </c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</row>
    <row r="14" spans="1:52" ht="15" customHeight="1" x14ac:dyDescent="0.25">
      <c r="A14" s="79"/>
      <c r="B14" s="130" t="s">
        <v>46</v>
      </c>
      <c r="C14" s="128" t="s">
        <v>47</v>
      </c>
      <c r="D14" s="128"/>
      <c r="E14" s="128"/>
      <c r="F14" s="131">
        <v>38</v>
      </c>
      <c r="G14" s="79"/>
      <c r="H14" s="79"/>
      <c r="I14" s="79"/>
      <c r="J14" s="79"/>
      <c r="K14" s="79"/>
      <c r="L14" s="79"/>
      <c r="M14" s="84"/>
      <c r="N14" s="79" t="s">
        <v>48</v>
      </c>
      <c r="O14" s="79" t="s">
        <v>49</v>
      </c>
      <c r="P14" s="79"/>
      <c r="Q14" s="91" t="s">
        <v>50</v>
      </c>
      <c r="R14" s="91">
        <f>C7</f>
        <v>28</v>
      </c>
      <c r="S14" s="79"/>
      <c r="T14" s="74" t="str">
        <f>IF(OR(F30&lt;&gt;0,F30&lt;&gt;"",F28&lt;&gt;0,F28&lt;&gt;"",F35&lt;&gt;0,F35&lt;&gt;"",F37&lt;&gt;0,F37&lt;&gt;"",F42&lt;&gt;0,F42&lt;&gt;"",F44&lt;&gt;0,F44&lt;&gt;"",F49&lt;&gt;0,F49&lt;&gt;"",F51&lt;&gt;0,F51&lt;&gt;""),"3.1.15","")</f>
        <v/>
      </c>
      <c r="U14" s="74" t="str">
        <f>IF(OR(F30&lt;&gt;0,F30&lt;&gt;"",F28&lt;&gt;0,F28&lt;&gt;""),F32,IF(OR(F35&lt;&gt;0,F35&lt;&gt;"",F37&lt;&gt;0,F37&lt;&gt;""),F39,IF(OR(F42&lt;&gt;0,F42&lt;&gt;"",F44&lt;&gt;0,F44&lt;&gt;""),F46,IF(OR(F49&lt;&gt;0,F49&lt;&gt;"",F51&lt;&gt;0,F51&lt;&gt;""),F53,""))))</f>
        <v/>
      </c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</row>
    <row r="15" spans="1:52" x14ac:dyDescent="0.25">
      <c r="A15" s="79"/>
      <c r="B15" s="130"/>
      <c r="C15" s="128"/>
      <c r="D15" s="128"/>
      <c r="E15" s="128"/>
      <c r="F15" s="131"/>
      <c r="G15" s="79"/>
      <c r="H15" s="79"/>
      <c r="I15" s="79"/>
      <c r="J15" s="79"/>
      <c r="K15" s="79"/>
      <c r="L15" s="79"/>
      <c r="M15" s="79"/>
      <c r="N15" s="79" t="s">
        <v>51</v>
      </c>
      <c r="O15" s="79" t="s">
        <v>52</v>
      </c>
      <c r="P15" s="79"/>
      <c r="Q15" s="91" t="s">
        <v>53</v>
      </c>
      <c r="R15" s="91">
        <f>C7</f>
        <v>28</v>
      </c>
      <c r="S15" s="79"/>
      <c r="T15" s="74" t="str">
        <f>IF(OR(F30&lt;&gt;0,F30&lt;&gt;"",F28&lt;&gt;0,F28&lt;&gt;"",F35&lt;&gt;0,F35&lt;&gt;"",F37&lt;&gt;0,F37&lt;&gt;"",F42&lt;&gt;0,F42&lt;&gt;"",F44&lt;&gt;0,F44&lt;&gt;"",F49&lt;&gt;0,F49&lt;&gt;"",F51&lt;&gt;0,F51&lt;&gt;""),"3.1.17","")</f>
        <v/>
      </c>
      <c r="U15" s="74" t="str">
        <f>IF(OR(F30&lt;&gt;0,F30&lt;&gt;"",F28&lt;&gt;0,F28&lt;&gt;""),F32,IF(OR(F35&lt;&gt;0,F35&lt;&gt;"",F37&lt;&gt;0,F37&lt;&gt;""),F39,IF(OR(F42&lt;&gt;0,F42&lt;&gt;"",F44&lt;&gt;0,F44&lt;&gt;""),F46,IF(OR(F49&lt;&gt;0,F49&lt;&gt;"",F51&lt;&gt;0,F51&lt;&gt;""),F53,""))))</f>
        <v/>
      </c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</row>
    <row r="16" spans="1:52" x14ac:dyDescent="0.25">
      <c r="A16" s="79"/>
      <c r="B16" s="83" t="s">
        <v>54</v>
      </c>
      <c r="C16" s="80" t="s">
        <v>33</v>
      </c>
      <c r="D16" s="80">
        <v>4</v>
      </c>
      <c r="E16" s="79"/>
      <c r="F16" s="79"/>
      <c r="G16" s="79"/>
      <c r="H16" s="79"/>
      <c r="I16" s="79"/>
      <c r="J16" s="79"/>
      <c r="K16" s="79"/>
      <c r="L16" s="79"/>
      <c r="M16" s="79"/>
      <c r="N16" s="79" t="s">
        <v>55</v>
      </c>
      <c r="O16" s="79"/>
      <c r="P16" s="79"/>
      <c r="Q16" s="91" t="s">
        <v>56</v>
      </c>
      <c r="R16" s="91">
        <f>C9+C7</f>
        <v>28</v>
      </c>
      <c r="S16" s="79"/>
      <c r="T16" s="74" t="str">
        <f>IF(OR(F14="",F14=0),"","3.2.6")</f>
        <v>3.2.6</v>
      </c>
      <c r="U16" s="74">
        <f>IF(OR(F14="",F14=0),"",F14)</f>
        <v>38</v>
      </c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</row>
    <row r="17" spans="1:52" x14ac:dyDescent="0.25">
      <c r="A17" s="79"/>
      <c r="B17" s="83" t="s">
        <v>57</v>
      </c>
      <c r="C17" s="80" t="s">
        <v>58</v>
      </c>
      <c r="D17" s="84">
        <v>8</v>
      </c>
      <c r="E17" s="80" t="s">
        <v>59</v>
      </c>
      <c r="F17" s="84">
        <v>3</v>
      </c>
      <c r="G17" s="80" t="s">
        <v>60</v>
      </c>
      <c r="H17" s="84">
        <v>8</v>
      </c>
      <c r="I17" s="79"/>
      <c r="J17" s="79"/>
      <c r="K17" s="79"/>
      <c r="L17" s="79"/>
      <c r="M17" s="79"/>
      <c r="N17" s="79"/>
      <c r="O17" s="79"/>
      <c r="P17" s="79"/>
      <c r="Q17" s="91" t="s">
        <v>61</v>
      </c>
      <c r="R17" s="91">
        <f>IF(C11="oui",C7,0)</f>
        <v>28</v>
      </c>
      <c r="S17" s="79"/>
      <c r="T17" s="74" t="str">
        <f>IF(OR(C20=Q25,C20=Q33,C20=Q34,C20=Q35,C20=Q36,C20=Q37,C20=Q46,E20=Q46,E20=Q25,E20=Q33,E20=Q34,E20=Q35,E20=Q36,E20=Q37),"3.2.9",IF(OR(C20=Q26,C20=Q29,C20=Q30,C20=Q32,C20=Q31,E20=Q26,E20=Q29,E20=Q30,E20=Q32,E20=Q31),"3.2.10",""))</f>
        <v>3.2.9</v>
      </c>
      <c r="U17" s="74">
        <f>IF(OR(T17="3.2.9",T17="3.2.10"),F14,"")</f>
        <v>38</v>
      </c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</row>
    <row r="18" spans="1:52" x14ac:dyDescent="0.25">
      <c r="A18" s="79"/>
      <c r="B18" s="83" t="s">
        <v>62</v>
      </c>
      <c r="C18" s="84">
        <v>2</v>
      </c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91" t="str">
        <f>IF(OR(C13=N13,C13=N12),"7.2.38","7.2.49")</f>
        <v>7.2.49</v>
      </c>
      <c r="R18" s="91">
        <f>C7</f>
        <v>28</v>
      </c>
      <c r="S18" s="79"/>
      <c r="T18" s="74" t="str">
        <f>IF(OR(F30&lt;&gt;0,F30&lt;&gt;"",F28&lt;&gt;0,F28&lt;&gt;"",F35&lt;&gt;0,F35&lt;&gt;"",F37&lt;&gt;0,F37&lt;&gt;"",F42&lt;&gt;0,F42&lt;&gt;"",F44&lt;&gt;0,F44&lt;&gt;"",F49&lt;&gt;0,F49&lt;&gt;"",F51&lt;&gt;0,F51&lt;&gt;""),"3.2.13","")</f>
        <v/>
      </c>
      <c r="U18" s="74" t="str">
        <f>IF(OR(F30&lt;&gt;0,F30&lt;&gt;"",F28&lt;&gt;0,F28&lt;&gt;""),F14,IF(OR(F35&lt;&gt;0,F35&lt;&gt;"",F37&lt;&gt;0,F37&lt;&gt;""),F14,IF(OR(F42&lt;&gt;0,F42&lt;&gt;"",F44&lt;&gt;0,F44&lt;&gt;""),F14,IF(OR(F49&lt;&gt;0,F49&lt;&gt;"",F51&lt;&gt;0,F51&lt;&gt;""),F14,""))))</f>
        <v/>
      </c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</row>
    <row r="19" spans="1:52" x14ac:dyDescent="0.25">
      <c r="A19" s="79"/>
      <c r="B19" s="83" t="s">
        <v>63</v>
      </c>
      <c r="C19" s="79"/>
      <c r="D19" s="84"/>
      <c r="E19" s="83" t="s">
        <v>64</v>
      </c>
      <c r="F19" s="84">
        <v>1</v>
      </c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91" t="s">
        <v>65</v>
      </c>
      <c r="R19" s="91">
        <f>C7</f>
        <v>28</v>
      </c>
      <c r="S19" s="79"/>
      <c r="T19" s="74" t="str">
        <f>IF(OR(F14&lt;&gt;0,F14&lt;&gt;""),"3.2.14","")</f>
        <v>3.2.14</v>
      </c>
      <c r="U19" s="74">
        <f>IF(OR(F14&lt;&gt;0,F14&lt;&gt;""),F$14,"")</f>
        <v>38</v>
      </c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</row>
    <row r="20" spans="1:52" x14ac:dyDescent="0.25">
      <c r="A20" s="79"/>
      <c r="B20" s="127" t="s">
        <v>66</v>
      </c>
      <c r="C20" s="128" t="s">
        <v>67</v>
      </c>
      <c r="D20" s="128">
        <v>475</v>
      </c>
      <c r="E20" s="128" t="s">
        <v>68</v>
      </c>
      <c r="F20" s="128">
        <v>392</v>
      </c>
      <c r="G20" s="79"/>
      <c r="H20" s="79"/>
      <c r="I20" s="79"/>
      <c r="J20" s="79"/>
      <c r="K20" s="85"/>
      <c r="L20" s="79"/>
      <c r="M20" s="79"/>
      <c r="N20" s="79"/>
      <c r="O20" s="79"/>
      <c r="P20" s="79"/>
      <c r="Q20" s="91" t="str">
        <f>IF(C11="oui","7.16.1","")</f>
        <v>7.16.1</v>
      </c>
      <c r="R20" s="91">
        <f>IF(C11="oui",C7,"")</f>
        <v>28</v>
      </c>
      <c r="S20" s="79"/>
      <c r="T20" s="74" t="str">
        <f>IF(ISERROR(MATCH("1.1.15",T4:T19,0)),"","3.3.3")</f>
        <v/>
      </c>
      <c r="U20" s="74" t="str">
        <f>IF(ISERROR(MATCH("1.1.15",T4:T19,0)),"",(F32+F39+F46+F53+F25)*0.75)</f>
        <v/>
      </c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  <c r="AZ20" s="78"/>
    </row>
    <row r="21" spans="1:52" ht="15.75" customHeight="1" x14ac:dyDescent="0.25">
      <c r="A21" s="79"/>
      <c r="B21" s="127"/>
      <c r="C21" s="128"/>
      <c r="D21" s="128"/>
      <c r="E21" s="128"/>
      <c r="F21" s="128"/>
      <c r="G21" s="79"/>
      <c r="H21" s="79"/>
      <c r="I21" s="79"/>
      <c r="J21" s="79"/>
      <c r="K21" s="85"/>
      <c r="L21" s="79"/>
      <c r="M21" s="79"/>
      <c r="N21" s="79"/>
      <c r="O21" s="79"/>
      <c r="P21" s="79"/>
      <c r="Q21" s="91">
        <v>39</v>
      </c>
      <c r="R21" s="91">
        <f>C7</f>
        <v>28</v>
      </c>
      <c r="S21" s="79"/>
      <c r="T21" s="74" t="str">
        <f>IF(OR(C9=0,C9=""),"","4.1.1")</f>
        <v/>
      </c>
      <c r="U21" s="74" t="str">
        <f>IF(OR(C9=0,C9=""),"",C9)</f>
        <v/>
      </c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  <c r="AZ21" s="78"/>
    </row>
    <row r="22" spans="1:52" x14ac:dyDescent="0.25">
      <c r="A22" s="79"/>
      <c r="B22" s="83" t="s">
        <v>69</v>
      </c>
      <c r="C22" s="80" t="s">
        <v>42</v>
      </c>
      <c r="D22" s="79"/>
      <c r="E22" s="79"/>
      <c r="F22" s="79"/>
      <c r="G22" s="79"/>
      <c r="H22" s="79"/>
      <c r="I22" s="85"/>
      <c r="J22" s="79"/>
      <c r="K22" s="85"/>
      <c r="L22" s="79"/>
      <c r="M22" s="79"/>
      <c r="N22" s="79"/>
      <c r="O22" s="79"/>
      <c r="P22" s="79"/>
      <c r="Q22" s="79"/>
      <c r="R22" s="79"/>
      <c r="S22" s="79"/>
      <c r="T22" s="74" t="str">
        <f>IF(OR(C9=0,C9=""),"","4.2.1")</f>
        <v/>
      </c>
      <c r="U22" s="74" t="str">
        <f>IF(OR(C9=0,C9=""),"",(F25+F32+F39+F46+F53+C12)*2-C18)</f>
        <v/>
      </c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</row>
    <row r="23" spans="1:52" x14ac:dyDescent="0.25">
      <c r="A23" s="79"/>
      <c r="B23" s="83" t="s">
        <v>70</v>
      </c>
      <c r="C23" s="80" t="s">
        <v>42</v>
      </c>
      <c r="D23" s="84">
        <v>6</v>
      </c>
      <c r="E23" s="79"/>
      <c r="F23" s="79"/>
      <c r="G23" s="79"/>
      <c r="H23" s="79"/>
      <c r="I23" s="85"/>
      <c r="J23" s="79"/>
      <c r="K23" s="85"/>
      <c r="L23" s="79"/>
      <c r="M23" s="79"/>
      <c r="N23" s="79"/>
      <c r="O23" s="79"/>
      <c r="P23" s="79"/>
      <c r="Q23" s="79"/>
      <c r="R23" s="79"/>
      <c r="S23" s="79"/>
      <c r="T23" s="74" t="str">
        <f>IF(OR(C9=0,C9=""),"","4.2.5")</f>
        <v/>
      </c>
      <c r="U23" s="74" t="str">
        <f>IF(OR(C9=0,C9=""),"",F25+F32+F39+F46+F53+C12)</f>
        <v/>
      </c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</row>
    <row r="24" spans="1:52" x14ac:dyDescent="0.25">
      <c r="A24" s="79"/>
      <c r="B24" s="79"/>
      <c r="C24" s="128" t="s">
        <v>71</v>
      </c>
      <c r="D24" s="132" t="s">
        <v>38</v>
      </c>
      <c r="E24" s="132"/>
      <c r="F24" s="132"/>
      <c r="G24" s="79"/>
      <c r="H24" s="79"/>
      <c r="I24" s="85"/>
      <c r="J24" s="79"/>
      <c r="K24" s="85"/>
      <c r="L24" s="79"/>
      <c r="M24" s="79"/>
      <c r="N24" s="79"/>
      <c r="O24" s="79"/>
      <c r="P24" s="79"/>
      <c r="Q24" s="79"/>
      <c r="R24" s="79"/>
      <c r="S24" s="79"/>
      <c r="T24" s="74" t="str">
        <f>IF(OR(C9=0,C9=""),"","4.2.6")</f>
        <v/>
      </c>
      <c r="U24" s="74" t="str">
        <f>IF(OR(C9=0,C9=""),"",(F25+F32+F39+F46+F53+C12)*2)</f>
        <v/>
      </c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</row>
    <row r="25" spans="1:52" ht="15.75" customHeight="1" x14ac:dyDescent="0.25">
      <c r="A25" s="79"/>
      <c r="B25" s="79"/>
      <c r="C25" s="128"/>
      <c r="D25" s="128" t="s">
        <v>72</v>
      </c>
      <c r="E25" s="128"/>
      <c r="F25" s="128"/>
      <c r="G25" s="79"/>
      <c r="H25" s="79"/>
      <c r="I25" s="85"/>
      <c r="J25" s="79"/>
      <c r="K25" s="85"/>
      <c r="L25" s="79"/>
      <c r="M25" s="79"/>
      <c r="N25" s="79"/>
      <c r="O25" s="79"/>
      <c r="P25" s="79"/>
      <c r="Q25" s="92" t="s">
        <v>73</v>
      </c>
      <c r="R25" s="93" t="s">
        <v>74</v>
      </c>
      <c r="S25" s="79"/>
      <c r="T25" s="74" t="str">
        <f>IF(OR(C18=0,C18=""),"","4.2.8")</f>
        <v>4.2.8</v>
      </c>
      <c r="U25" s="74">
        <f>IF(OR(C18=0,C18=""),"",C18)</f>
        <v>2</v>
      </c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</row>
    <row r="26" spans="1:52" x14ac:dyDescent="0.25">
      <c r="A26" s="79"/>
      <c r="B26" s="79"/>
      <c r="C26" s="128"/>
      <c r="D26" s="128"/>
      <c r="E26" s="128"/>
      <c r="F26" s="128"/>
      <c r="G26" s="79"/>
      <c r="H26" s="79"/>
      <c r="I26" s="85"/>
      <c r="J26" s="79"/>
      <c r="K26" s="85"/>
      <c r="L26" s="79"/>
      <c r="M26" s="79"/>
      <c r="N26" s="79"/>
      <c r="O26" s="79"/>
      <c r="P26" s="79"/>
      <c r="Q26" s="92" t="s">
        <v>75</v>
      </c>
      <c r="R26" s="93" t="s">
        <v>76</v>
      </c>
      <c r="S26" s="79"/>
      <c r="T26" s="74" t="str">
        <f>IF(OR(C20=Q42,C20=Q44,E20=Q42,E20=Q44),"4.3.4",IF(OR(C20=Q43,C20=Q45,E20=Q43,E20=Q45),"4.3.5",""))</f>
        <v>4.3.4</v>
      </c>
      <c r="U26" s="74">
        <f>IF(OR(T26="4.3.4",T26="4.3.5"),F32+F39+F46+F53+C12,"")</f>
        <v>3</v>
      </c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</row>
    <row r="27" spans="1:52" x14ac:dyDescent="0.25">
      <c r="A27" s="79"/>
      <c r="B27" s="79"/>
      <c r="C27" s="128"/>
      <c r="D27" s="132" t="s">
        <v>77</v>
      </c>
      <c r="E27" s="132"/>
      <c r="F27" s="132"/>
      <c r="G27" s="79"/>
      <c r="H27" s="79"/>
      <c r="I27" s="86"/>
      <c r="J27" s="79"/>
      <c r="K27" s="85"/>
      <c r="L27" s="79"/>
      <c r="M27" s="79"/>
      <c r="N27" s="79"/>
      <c r="O27" s="79"/>
      <c r="P27" s="79"/>
      <c r="Q27" s="92" t="s">
        <v>78</v>
      </c>
      <c r="R27" s="93" t="s">
        <v>79</v>
      </c>
      <c r="S27" s="79"/>
      <c r="T27" s="74" t="str">
        <f>IF(OR(F30&lt;&gt;0,F30&lt;&gt;"",F28&lt;&gt;0,F28&lt;&gt;"",F35&lt;&gt;0,F35&lt;&gt;"",F37&lt;&gt;0,F37&lt;&gt;"",F42&lt;&gt;0,F42&lt;&gt;"",F44&lt;&gt;0,F44&lt;&gt;"",F49&lt;&gt;0,F49&lt;&gt;"",F51&lt;&gt;0,F51&lt;&gt;""),"5.1.18","")</f>
        <v/>
      </c>
      <c r="U27" s="74" t="str">
        <f>IF(OR(F30&lt;&gt;0,F30&lt;&gt;"",F28&lt;&gt;0,F28&lt;&gt;"",F35&lt;&gt;0,F35&lt;&gt;"",F37&lt;&gt;0,F37&lt;&gt;"",F42&lt;&gt;0,F42&lt;&gt;"",F44&lt;&gt;0,F44&lt;&gt;"",F49&lt;&gt;0,F49&lt;&gt;"",F51&lt;&gt;0,F51&lt;&gt;""),F32+F39+F46+F53+C12,"")</f>
        <v/>
      </c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</row>
    <row r="28" spans="1:52" ht="15" customHeight="1" x14ac:dyDescent="0.25">
      <c r="A28" s="79"/>
      <c r="B28" s="79"/>
      <c r="C28" s="128"/>
      <c r="D28" s="128" t="s">
        <v>80</v>
      </c>
      <c r="E28" s="128"/>
      <c r="F28" s="128"/>
      <c r="G28" s="79"/>
      <c r="H28" s="79"/>
      <c r="I28" s="85"/>
      <c r="J28" s="79"/>
      <c r="K28" s="85"/>
      <c r="L28" s="79"/>
      <c r="M28" s="79"/>
      <c r="N28" s="79"/>
      <c r="O28" s="79"/>
      <c r="P28" s="79"/>
      <c r="Q28" s="92" t="s">
        <v>81</v>
      </c>
      <c r="R28" s="93" t="s">
        <v>82</v>
      </c>
      <c r="S28" s="79"/>
      <c r="T28" s="74" t="s">
        <v>36</v>
      </c>
      <c r="U28" s="74">
        <v>1</v>
      </c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</row>
    <row r="29" spans="1:52" ht="15.75" customHeight="1" x14ac:dyDescent="0.25">
      <c r="A29" s="79"/>
      <c r="B29" s="79"/>
      <c r="C29" s="128"/>
      <c r="D29" s="128"/>
      <c r="E29" s="128"/>
      <c r="F29" s="128"/>
      <c r="G29" s="79"/>
      <c r="H29" s="79"/>
      <c r="I29" s="85"/>
      <c r="J29" s="79"/>
      <c r="K29" s="85"/>
      <c r="L29" s="79"/>
      <c r="M29" s="79"/>
      <c r="N29" s="79"/>
      <c r="O29" s="79"/>
      <c r="P29" s="79"/>
      <c r="Q29" s="92" t="s">
        <v>83</v>
      </c>
      <c r="R29" s="93" t="s">
        <v>84</v>
      </c>
      <c r="S29" s="79"/>
      <c r="T29" s="74" t="str">
        <f>_xlfn.IFS(OR(C13=N12,E13=N12,G13=N12),"6.1.3",OR(C13=N13,E13=N13,G13=N13),"6.1.1",OR(C13=N14,E13=N14,G13=N14),"6.1.4",OR(C13=N15,E13=N15,G13=N15),"6.1.8",OR(C13="",E13="",G13=""),"")</f>
        <v/>
      </c>
      <c r="U29" s="74" t="str">
        <f>_xlfn.IFS(OR(C13=N12,E13=N12,G13=N12),_xlfn.IFS(C13=N12,+D13,E13=N12,+F13,G13=N12,+H13),OR(C13=N13,E13=N13,G13=N13),_xlfn.IFS(C13=N13,+D13,E13=N13,+F13,G13=N13,+H13),OR(C13=N14,E13=N14,G13=N14),_xlfn.IFS(C13=N14,+D13,E13=N14,+F13,G13=N14,+H13),OR(C13=N15,E13=N15,G13=N15),_xlfn.IFS(C13=N15,+D13,E13=N15,+F13,G13=N15,+H13),OR(C13="",E13="",G13=""),"")</f>
        <v/>
      </c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</row>
    <row r="30" spans="1:52" ht="15" customHeight="1" x14ac:dyDescent="0.25">
      <c r="A30" s="79"/>
      <c r="B30" s="79"/>
      <c r="C30" s="128"/>
      <c r="D30" s="128" t="s">
        <v>85</v>
      </c>
      <c r="E30" s="128"/>
      <c r="F30" s="128"/>
      <c r="G30" s="79"/>
      <c r="H30" s="79"/>
      <c r="I30" s="86"/>
      <c r="J30" s="79"/>
      <c r="K30" s="85"/>
      <c r="L30" s="79"/>
      <c r="M30" s="79"/>
      <c r="N30" s="79"/>
      <c r="O30" s="79"/>
      <c r="P30" s="79"/>
      <c r="Q30" s="92" t="s">
        <v>86</v>
      </c>
      <c r="R30" s="93" t="s">
        <v>87</v>
      </c>
      <c r="S30" s="79"/>
      <c r="T30" s="74" t="str">
        <f>_xlfn.IFS(OR(C13=N12,E13=N12,G13=N12),"6.1.5",OR(C13=N13,E13=N13,G13=N13),"6.1.6",OR(C13&lt;&gt;N13,E13&lt;&gt;N13,G13&lt;&gt;N13),"")</f>
        <v/>
      </c>
      <c r="U30" s="74" t="str">
        <f>_xlfn.IFS(OR(C13=N12,E13=N12,G13=N12),_xlfn.IFS(C13=N12,+D13,E13=N12,+F13,G13=N12,+H13),OR(C13=N13,E13=N13,G13=N13),_xlfn.IFS(C13=N13,+D13,E13=N13,+F13,G13=N13,+H13),OR(C13="",E13="",G13=""),"")</f>
        <v/>
      </c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</row>
    <row r="31" spans="1:52" ht="15.75" customHeight="1" x14ac:dyDescent="0.25">
      <c r="A31" s="79"/>
      <c r="B31" s="79"/>
      <c r="C31" s="128"/>
      <c r="D31" s="128"/>
      <c r="E31" s="128"/>
      <c r="F31" s="128"/>
      <c r="G31" s="79"/>
      <c r="H31" s="79"/>
      <c r="I31" s="85"/>
      <c r="J31" s="79"/>
      <c r="K31" s="79"/>
      <c r="L31" s="79"/>
      <c r="M31" s="79"/>
      <c r="N31" s="79"/>
      <c r="O31" s="79"/>
      <c r="P31" s="79"/>
      <c r="Q31" s="92" t="s">
        <v>88</v>
      </c>
      <c r="R31" s="93" t="s">
        <v>89</v>
      </c>
      <c r="S31" s="79"/>
      <c r="T31" s="74" t="str">
        <f>IF(OR(F9="",F9=0),"","6.1.11")</f>
        <v/>
      </c>
      <c r="U31" s="74" t="str">
        <f>IF(OR(F9="",F9=0),"",F9)</f>
        <v/>
      </c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</row>
    <row r="32" spans="1:52" x14ac:dyDescent="0.25">
      <c r="A32" s="79"/>
      <c r="B32" s="79"/>
      <c r="C32" s="128"/>
      <c r="D32" s="131" t="s">
        <v>90</v>
      </c>
      <c r="E32" s="131"/>
      <c r="F32" s="128">
        <f>F28+F30</f>
        <v>0</v>
      </c>
      <c r="G32" s="79"/>
      <c r="H32" s="79"/>
      <c r="I32" s="85"/>
      <c r="J32" s="79"/>
      <c r="K32" s="79"/>
      <c r="L32" s="79"/>
      <c r="M32" s="79"/>
      <c r="N32" s="79"/>
      <c r="O32" s="79"/>
      <c r="P32" s="79"/>
      <c r="Q32" s="92" t="s">
        <v>91</v>
      </c>
      <c r="R32" s="93" t="s">
        <v>92</v>
      </c>
      <c r="S32" s="79"/>
      <c r="T32" s="74" t="str">
        <f>IF(OR(F8="",F8=0),"","6.1.13")</f>
        <v>6.1.13</v>
      </c>
      <c r="U32" s="74">
        <f>IF(OR(F8="",F8=0),"",F8)</f>
        <v>19</v>
      </c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</row>
    <row r="33" spans="1:52" x14ac:dyDescent="0.25">
      <c r="A33" s="79"/>
      <c r="B33" s="79"/>
      <c r="C33" s="128"/>
      <c r="D33" s="131"/>
      <c r="E33" s="131"/>
      <c r="F33" s="128"/>
      <c r="G33" s="79"/>
      <c r="H33" s="79"/>
      <c r="I33" s="85"/>
      <c r="J33" s="79"/>
      <c r="K33" s="79"/>
      <c r="L33" s="79"/>
      <c r="M33" s="79"/>
      <c r="N33" s="79"/>
      <c r="O33" s="79"/>
      <c r="P33" s="79"/>
      <c r="Q33" s="92" t="s">
        <v>93</v>
      </c>
      <c r="R33" s="93" t="s">
        <v>94</v>
      </c>
      <c r="S33" s="79"/>
      <c r="T33" s="74" t="str">
        <f>IF(OR(C7="",C7=0),"","6.1.14")</f>
        <v>6.1.14</v>
      </c>
      <c r="U33" s="74">
        <f>IF(OR(C7="",C7=0),"",C7)</f>
        <v>28</v>
      </c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</row>
    <row r="34" spans="1:52" x14ac:dyDescent="0.25">
      <c r="A34" s="79"/>
      <c r="B34" s="79"/>
      <c r="C34" s="128"/>
      <c r="D34" s="132" t="s">
        <v>95</v>
      </c>
      <c r="E34" s="132"/>
      <c r="F34" s="132"/>
      <c r="G34" s="79"/>
      <c r="H34" s="79"/>
      <c r="I34" s="85"/>
      <c r="J34" s="79"/>
      <c r="K34" s="79"/>
      <c r="L34" s="79"/>
      <c r="M34" s="79"/>
      <c r="N34" s="79"/>
      <c r="O34" s="79"/>
      <c r="P34" s="79"/>
      <c r="Q34" s="92" t="s">
        <v>96</v>
      </c>
      <c r="R34" s="93" t="s">
        <v>97</v>
      </c>
      <c r="S34" s="79"/>
      <c r="T34" s="74" t="str">
        <f>IF(OR(F7="",F7=0),"","6.1.18")</f>
        <v>6.1.18</v>
      </c>
      <c r="U34" s="74">
        <f>IF(OR(F7="",F7=0),"",F7)</f>
        <v>25</v>
      </c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</row>
    <row r="35" spans="1:52" x14ac:dyDescent="0.25">
      <c r="A35" s="79"/>
      <c r="B35" s="79"/>
      <c r="C35" s="128"/>
      <c r="D35" s="128" t="s">
        <v>98</v>
      </c>
      <c r="E35" s="128"/>
      <c r="F35" s="128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92" t="s">
        <v>99</v>
      </c>
      <c r="R35" s="93" t="s">
        <v>100</v>
      </c>
      <c r="S35" s="79"/>
      <c r="T35" s="74" t="str">
        <f>IF(OR(C13=N16,E13=N16,G13=N16),"6.1.19","")</f>
        <v/>
      </c>
      <c r="U35" s="74" t="str">
        <f>_xlfn.IFS(C13=N16,D13,E13=N16,F13,G13=N16,H13,OR(C13=0,C13=""),"",OR(E13=0,E13=""),"",OR(G13=0,G13=""),"")</f>
        <v/>
      </c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  <c r="AX35" s="78"/>
      <c r="AY35" s="78"/>
      <c r="AZ35" s="78"/>
    </row>
    <row r="36" spans="1:52" ht="15" customHeight="1" x14ac:dyDescent="0.25">
      <c r="A36" s="79"/>
      <c r="B36" s="79"/>
      <c r="C36" s="128"/>
      <c r="D36" s="128"/>
      <c r="E36" s="128"/>
      <c r="F36" s="128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92" t="s">
        <v>101</v>
      </c>
      <c r="R36" s="93" t="s">
        <v>102</v>
      </c>
      <c r="S36" s="79"/>
      <c r="T36" s="74" t="str">
        <f>IF(OR(F19=0,F19=""),"","6.1.22")</f>
        <v>6.1.22</v>
      </c>
      <c r="U36" s="74">
        <f>IF(OR(F19=0,F19=""),"",F19)</f>
        <v>1</v>
      </c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  <c r="AV36" s="78"/>
      <c r="AW36" s="78"/>
      <c r="AX36" s="78"/>
      <c r="AY36" s="78"/>
      <c r="AZ36" s="78"/>
    </row>
    <row r="37" spans="1:52" x14ac:dyDescent="0.25">
      <c r="A37" s="79"/>
      <c r="B37" s="79"/>
      <c r="C37" s="128"/>
      <c r="D37" s="128" t="s">
        <v>103</v>
      </c>
      <c r="E37" s="128"/>
      <c r="F37" s="128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92" t="s">
        <v>104</v>
      </c>
      <c r="R37" s="93" t="s">
        <v>105</v>
      </c>
      <c r="S37" s="79"/>
      <c r="T37" s="74" t="str">
        <f>IF(OR(D20="",D20=0),"",VLOOKUP(C20,Q25:R46,2,FALSE))</f>
        <v>7.1.19</v>
      </c>
      <c r="U37" s="74">
        <f>IF(OR(D20="",D20=0),"",D20)</f>
        <v>475</v>
      </c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</row>
    <row r="38" spans="1:52" ht="15" customHeight="1" x14ac:dyDescent="0.25">
      <c r="A38" s="79"/>
      <c r="B38" s="79"/>
      <c r="C38" s="128"/>
      <c r="D38" s="128"/>
      <c r="E38" s="128"/>
      <c r="F38" s="128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92" t="s">
        <v>106</v>
      </c>
      <c r="R38" s="93" t="s">
        <v>107</v>
      </c>
      <c r="S38" s="79"/>
      <c r="T38" s="74" t="str">
        <f>IF(OR(D20="",D20=0),"",VLOOKUP(E20,Q25:R46,2,FALSE))</f>
        <v>7.1.23</v>
      </c>
      <c r="U38" s="74">
        <f>IF(OR(F20="",F20=0),"",F20)</f>
        <v>392</v>
      </c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</row>
    <row r="39" spans="1:52" ht="15.75" customHeight="1" x14ac:dyDescent="0.25">
      <c r="A39" s="79"/>
      <c r="B39" s="79"/>
      <c r="C39" s="128"/>
      <c r="D39" s="131" t="s">
        <v>90</v>
      </c>
      <c r="E39" s="131"/>
      <c r="F39" s="128">
        <f>F37+F35</f>
        <v>0</v>
      </c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92" t="s">
        <v>108</v>
      </c>
      <c r="R39" s="93" t="s">
        <v>109</v>
      </c>
      <c r="S39" s="79"/>
      <c r="T39" s="74" t="str">
        <f>IF(C11="oui","7.2.37","")</f>
        <v>7.2.37</v>
      </c>
      <c r="U39" s="74">
        <f>IF(C11="oui",C12+F32+F39+F46+F53,"")</f>
        <v>3</v>
      </c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</row>
    <row r="40" spans="1:52" x14ac:dyDescent="0.25">
      <c r="A40" s="79"/>
      <c r="B40" s="79"/>
      <c r="C40" s="128"/>
      <c r="D40" s="131"/>
      <c r="E40" s="131"/>
      <c r="F40" s="128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92" t="s">
        <v>110</v>
      </c>
      <c r="R40" s="93" t="s">
        <v>111</v>
      </c>
      <c r="S40" s="79"/>
      <c r="T40" s="74" t="str">
        <f>IF(AND(OR(F30&lt;&gt;0,F30&lt;&gt;"",F28&lt;&gt;0,F28&lt;&gt;"",F35&lt;&gt;0,F35&lt;&gt;"",F37&lt;&gt;0,F37&lt;&gt;"",F42&lt;&gt;0,F42&lt;&gt;"",F44&lt;&gt;0,F44&lt;&gt;"",F49&lt;&gt;0,F49&lt;&gt;"",F51&lt;&gt;0,F51&lt;&gt;"",F14&lt;&gt;0,F14&lt;&gt;""),OR(F25=0,F25="")),"7.2.49","7.2.38")</f>
        <v>7.2.49</v>
      </c>
      <c r="U40" s="74">
        <f>D17+F17+H17</f>
        <v>19</v>
      </c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</row>
    <row r="41" spans="1:52" x14ac:dyDescent="0.25">
      <c r="A41" s="79"/>
      <c r="B41" s="79"/>
      <c r="C41" s="128"/>
      <c r="D41" s="132" t="s">
        <v>112</v>
      </c>
      <c r="E41" s="132"/>
      <c r="F41" s="132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92" t="s">
        <v>113</v>
      </c>
      <c r="R41" s="93" t="s">
        <v>114</v>
      </c>
      <c r="S41" s="79"/>
      <c r="T41" s="74" t="str">
        <f>IF(C22=M12,"7.3.17","")</f>
        <v/>
      </c>
      <c r="U41" s="74" t="str">
        <f>IF(C22=M12,1,"")</f>
        <v/>
      </c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</row>
    <row r="42" spans="1:52" x14ac:dyDescent="0.25">
      <c r="A42" s="79"/>
      <c r="B42" s="79"/>
      <c r="C42" s="128"/>
      <c r="D42" s="128"/>
      <c r="E42" s="128"/>
      <c r="F42" s="128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92" t="s">
        <v>67</v>
      </c>
      <c r="R42" s="93" t="s">
        <v>115</v>
      </c>
      <c r="S42" s="79"/>
      <c r="T42" s="74" t="str">
        <f>IF(OR(F28&lt;&gt;0,F28&lt;&gt;""),VLOOKUP(D28,E95:F141,2,FALSE),IF(OR(F35&lt;&gt;0,F35&lt;&gt;""),VLOOKUP(D35,G107:H123,2,FALSE),IF(OR(F42&lt;&gt;0,F42&lt;&gt;""),VLOOKUP(D42,G94:H105,2,FALSE),IF(OR(F49&lt;&gt;0,F49&lt;&gt;""),VLOOKUP(D49,C97:D121,2,FALSE),IF(OR(F25&lt;&gt;0,F25&lt;&gt;""),VLOOKUP(D25,C94:D95,2,FALSE),"")))))</f>
        <v/>
      </c>
      <c r="U42" s="74" t="str">
        <f>IF(OR(F28&lt;&gt;0,F28&lt;&gt;""),F28,IF(OR(F35&lt;&gt;0,F35&lt;&gt;""),F35,IF(OR(F42&lt;&gt;0,F42&lt;&gt;""),F42,IF(OR(F49&lt;&gt;0,F49&lt;&gt;""),F49,IF(OR(F25&lt;&gt;0,F25&lt;&gt;""),F25,"")))))</f>
        <v/>
      </c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  <c r="AV42" s="78"/>
      <c r="AW42" s="78"/>
      <c r="AX42" s="78"/>
      <c r="AY42" s="78"/>
      <c r="AZ42" s="78"/>
    </row>
    <row r="43" spans="1:52" x14ac:dyDescent="0.25">
      <c r="A43" s="79"/>
      <c r="B43" s="79"/>
      <c r="C43" s="128"/>
      <c r="D43" s="128"/>
      <c r="E43" s="128"/>
      <c r="F43" s="128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92" t="s">
        <v>116</v>
      </c>
      <c r="R43" s="93" t="s">
        <v>117</v>
      </c>
      <c r="S43" s="79"/>
      <c r="T43" s="74" t="str">
        <f>IF(OR(F30&lt;&gt;0,F30&lt;&gt;""),VLOOKUP(D30,E95:F141,2,FALSE),IF(OR(F37&lt;&gt;0,F37&lt;&gt;""),VLOOKUP(D37,G107:H123,2,FALSE),IF(OR(F44&lt;&gt;0,F44&lt;&gt;""),VLOOKUP(D44,G94:H105,2,FALSE),IF(OR(F51&lt;&gt;0,F51&lt;&gt;""),VLOOKUP(D51,C97:D121,2,FALSE),IF(AND(OR(F25&lt;&gt;0,F25&lt;&gt;""),(T42&lt;&gt;VLOOKUP(D25,C94:D95,2,FALSE))),VLOOKUP(D25,C94:D95,2,FALSE),"")))))</f>
        <v/>
      </c>
      <c r="U43" s="74" t="str">
        <f>IF(OR(F30&lt;&gt;0,F30&lt;&gt;""),F30,IF(OR(F37&lt;&gt;0,F37&lt;&gt;""),F37,IF(OR(F44&lt;&gt;0,F44&lt;&gt;""),F44,IF(OR(F51&lt;&gt;0,F51&lt;&gt;""),F51,IF(AND(OR(F25&lt;&gt;0,F25&lt;&gt;""),(T42&lt;&gt;VLOOKUP(D25,C94:D95,2,FALSE))),F25,"")))))</f>
        <v/>
      </c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</row>
    <row r="44" spans="1:52" x14ac:dyDescent="0.25">
      <c r="A44" s="79"/>
      <c r="B44" s="79"/>
      <c r="C44" s="128"/>
      <c r="D44" s="128"/>
      <c r="E44" s="128"/>
      <c r="F44" s="128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92" t="s">
        <v>118</v>
      </c>
      <c r="R44" s="93" t="s">
        <v>119</v>
      </c>
      <c r="S44" s="79"/>
      <c r="T44" s="74" t="str">
        <f>IF(OR(F30&lt;&gt;0,F30&lt;&gt;"",F28&lt;&gt;0,F28&lt;&gt;"",F35&lt;&gt;0,F35&lt;&gt;"",F37&lt;&gt;0,F37&lt;&gt;"",F42&lt;&gt;0,F42&lt;&gt;"",F44&lt;&gt;0,F44&lt;&gt;"",F49&lt;&gt;0,F49&lt;&gt;"",F51&lt;&gt;0,F51&lt;&gt;""),"7.7.50","")</f>
        <v/>
      </c>
      <c r="U44" s="74" t="str">
        <f>IF(OR(F30&lt;&gt;0,F30&lt;&gt;"",F28&lt;&gt;0,F28&lt;&gt;""),F32,IF(OR(F35&lt;&gt;0,F35&lt;&gt;"",F37&lt;&gt;0,F37&lt;&gt;""),F39,IF(OR(F42&lt;&gt;0,F42&lt;&gt;"",F44&lt;&gt;0,F44&lt;&gt;""),F46,IF(OR(F49&lt;&gt;0,F49&lt;&gt;"",F51&lt;&gt;0,F51&lt;&gt;""),F53,""))))</f>
        <v/>
      </c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8"/>
      <c r="AW44" s="78"/>
      <c r="AX44" s="78"/>
      <c r="AY44" s="78"/>
      <c r="AZ44" s="78"/>
    </row>
    <row r="45" spans="1:52" x14ac:dyDescent="0.25">
      <c r="A45" s="79"/>
      <c r="B45" s="79"/>
      <c r="C45" s="128"/>
      <c r="D45" s="128"/>
      <c r="E45" s="128"/>
      <c r="F45" s="128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92" t="s">
        <v>120</v>
      </c>
      <c r="R45" s="93" t="s">
        <v>121</v>
      </c>
      <c r="S45" s="79"/>
      <c r="T45" s="74" t="str">
        <f>IF(OR(F30&lt;&gt;0,F30&lt;&gt;"",F28&lt;&gt;0,F28&lt;&gt;"",F35&lt;&gt;0,F35&lt;&gt;"",F37&lt;&gt;0,F37&lt;&gt;"",F42&lt;&gt;0,F42&lt;&gt;"",F44&lt;&gt;0,F44&lt;&gt;"",F49&lt;&gt;0,F49&lt;&gt;"",F51&lt;&gt;0,F51&lt;&gt;""),"7.7.54","")</f>
        <v/>
      </c>
      <c r="U45" s="74" t="str">
        <f>IF(OR(F30&lt;&gt;0,F30&lt;&gt;"",F28&lt;&gt;0,F28&lt;&gt;""),F32+C12,IF(OR(F35&lt;&gt;0,F35&lt;&gt;"",F37&lt;&gt;0,F37&lt;&gt;""),F39+C12,IF(OR(F42&lt;&gt;0,F42&lt;&gt;"",F44&lt;&gt;0,F44&lt;&gt;""),F46+C12,IF(OR(F49&lt;&gt;0,F49&lt;&gt;"",F51&lt;&gt;0,F51&lt;&gt;""),F53+C12,""))))</f>
        <v/>
      </c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  <c r="AV45" s="78"/>
      <c r="AW45" s="78"/>
      <c r="AX45" s="78"/>
      <c r="AY45" s="78"/>
      <c r="AZ45" s="78"/>
    </row>
    <row r="46" spans="1:52" x14ac:dyDescent="0.25">
      <c r="A46" s="79"/>
      <c r="B46" s="79"/>
      <c r="C46" s="128"/>
      <c r="D46" s="131" t="s">
        <v>90</v>
      </c>
      <c r="E46" s="131"/>
      <c r="F46" s="128">
        <f>F42+F44</f>
        <v>0</v>
      </c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92" t="s">
        <v>68</v>
      </c>
      <c r="R46" s="93" t="s">
        <v>56</v>
      </c>
      <c r="S46" s="79"/>
      <c r="T46" s="74" t="str">
        <f>IF(C23="oui","7.7.63","")</f>
        <v/>
      </c>
      <c r="U46" s="74" t="str">
        <f>IF(C23="oui",D23,"")</f>
        <v/>
      </c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  <c r="AV46" s="78"/>
      <c r="AW46" s="78"/>
      <c r="AX46" s="78"/>
      <c r="AY46" s="78"/>
      <c r="AZ46" s="78"/>
    </row>
    <row r="47" spans="1:52" x14ac:dyDescent="0.25">
      <c r="A47" s="79"/>
      <c r="B47" s="79"/>
      <c r="C47" s="128"/>
      <c r="D47" s="131"/>
      <c r="E47" s="131"/>
      <c r="F47" s="128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4" t="str">
        <f>IF(OR(D17=0,D17=""),"","7.15.2")</f>
        <v>7.15.2</v>
      </c>
      <c r="U47" s="74">
        <f>IF(OR(D17=0,D17=""),"",D17)</f>
        <v>8</v>
      </c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78"/>
      <c r="AZ47" s="78"/>
    </row>
    <row r="48" spans="1:52" x14ac:dyDescent="0.25">
      <c r="A48" s="79"/>
      <c r="B48" s="79"/>
      <c r="C48" s="128"/>
      <c r="D48" s="132" t="s">
        <v>122</v>
      </c>
      <c r="E48" s="132"/>
      <c r="F48" s="132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4" t="str">
        <f>IF(OR(F17=0,F17=""),"","7.15.6")</f>
        <v>7.15.6</v>
      </c>
      <c r="U48" s="74">
        <f>IF(OR(F17=0,F17=""),"",F17)</f>
        <v>3</v>
      </c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  <c r="AT48" s="78"/>
      <c r="AU48" s="78"/>
      <c r="AV48" s="78"/>
      <c r="AW48" s="78"/>
      <c r="AX48" s="78"/>
      <c r="AY48" s="78"/>
      <c r="AZ48" s="78"/>
    </row>
    <row r="49" spans="1:52" x14ac:dyDescent="0.25">
      <c r="A49" s="79"/>
      <c r="B49" s="79"/>
      <c r="C49" s="128"/>
      <c r="D49" s="128" t="s">
        <v>123</v>
      </c>
      <c r="E49" s="128"/>
      <c r="F49" s="128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85" t="s">
        <v>124</v>
      </c>
      <c r="R49" s="93">
        <v>1</v>
      </c>
      <c r="S49" s="79"/>
      <c r="T49" s="74" t="str">
        <f>IF(OR(H17=0,H17=""),"","7.15.10")</f>
        <v>7.15.10</v>
      </c>
      <c r="U49" s="74">
        <f>IF(OR(H17=0,H17=""),"",H17)</f>
        <v>8</v>
      </c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  <c r="AV49" s="78"/>
      <c r="AW49" s="78"/>
      <c r="AX49" s="78"/>
      <c r="AY49" s="78"/>
      <c r="AZ49" s="78"/>
    </row>
    <row r="50" spans="1:52" ht="15" customHeight="1" x14ac:dyDescent="0.25">
      <c r="A50" s="79"/>
      <c r="B50" s="79"/>
      <c r="C50" s="128"/>
      <c r="D50" s="128"/>
      <c r="E50" s="128"/>
      <c r="F50" s="128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85" t="s">
        <v>125</v>
      </c>
      <c r="R50" s="93">
        <v>2</v>
      </c>
      <c r="S50" s="79"/>
      <c r="T50" s="74" t="str">
        <f>IF(OR(D17&lt;&gt;0,F17&lt;&gt;0,H17&lt;&gt;0,D17&lt;&gt;"",F17&lt;&gt;"",H17&lt;&gt;""),"7.15.42","")</f>
        <v>7.15.42</v>
      </c>
      <c r="U50" s="74">
        <f>IF(OR(D17&lt;&gt;0,F17&lt;&gt;0,H17&lt;&gt;0,D17&lt;&gt;"",F17&lt;&gt;"",H17&lt;&gt;""),D17+F17*2+H17*3,"")</f>
        <v>38</v>
      </c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</row>
    <row r="51" spans="1:52" x14ac:dyDescent="0.25">
      <c r="A51" s="79"/>
      <c r="B51" s="79"/>
      <c r="C51" s="128"/>
      <c r="D51" s="128" t="s">
        <v>126</v>
      </c>
      <c r="E51" s="128"/>
      <c r="F51" s="128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85" t="s">
        <v>127</v>
      </c>
      <c r="R51" s="93">
        <v>3</v>
      </c>
      <c r="S51" s="79"/>
      <c r="T51" s="74" t="str">
        <f>IF(AND(C11="oui",OR(D17&lt;&gt;0,F17&lt;&gt;0,H17&lt;&gt;0,D17&lt;&gt;"",F17&lt;&gt;"",H17&lt;&gt;"")),"7.16.1",IF(C11="non","","7.16.6"))</f>
        <v>7.16.1</v>
      </c>
      <c r="U51" s="74">
        <f>IF(AND(C11="oui",OR(D17&lt;&gt;0,F17&lt;&gt;0,H17&lt;&gt;0,D17&lt;&gt;"",F17&lt;&gt;"",H17&lt;&gt;"")),D17+F17*2+H17*3,IF(C11="non","",F14-(D17+F17*2+H17*3)))</f>
        <v>38</v>
      </c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</row>
    <row r="52" spans="1:52" ht="15" customHeight="1" x14ac:dyDescent="0.25">
      <c r="A52" s="79"/>
      <c r="B52" s="79"/>
      <c r="C52" s="128"/>
      <c r="D52" s="128"/>
      <c r="E52" s="128"/>
      <c r="F52" s="128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85" t="s">
        <v>128</v>
      </c>
      <c r="R52" s="93">
        <v>4</v>
      </c>
      <c r="S52" s="79"/>
      <c r="T52" s="74">
        <f>IF(OR(F14="",F14=0),"",VLOOKUP(C14,Q49:R112,2,FALSE))</f>
        <v>39</v>
      </c>
      <c r="U52" s="74">
        <f>IF(OR(F14="",F14=0),"",F14)</f>
        <v>38</v>
      </c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  <c r="AV52" s="78"/>
      <c r="AW52" s="78"/>
      <c r="AX52" s="78"/>
      <c r="AY52" s="78"/>
      <c r="AZ52" s="78"/>
    </row>
    <row r="53" spans="1:52" x14ac:dyDescent="0.25">
      <c r="A53" s="79"/>
      <c r="B53" s="79"/>
      <c r="C53" s="128"/>
      <c r="D53" s="131" t="s">
        <v>90</v>
      </c>
      <c r="E53" s="131"/>
      <c r="F53" s="128">
        <f>F51+F49</f>
        <v>0</v>
      </c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85" t="s">
        <v>129</v>
      </c>
      <c r="R53" s="93">
        <v>5</v>
      </c>
      <c r="S53" s="79"/>
      <c r="T53" s="74"/>
      <c r="U53" s="74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  <c r="AV53" s="78"/>
      <c r="AW53" s="78"/>
      <c r="AX53" s="78"/>
      <c r="AY53" s="78"/>
      <c r="AZ53" s="78"/>
    </row>
    <row r="54" spans="1:52" x14ac:dyDescent="0.25">
      <c r="A54" s="79"/>
      <c r="B54" s="79"/>
      <c r="C54" s="128"/>
      <c r="D54" s="131"/>
      <c r="E54" s="131"/>
      <c r="F54" s="128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85" t="s">
        <v>130</v>
      </c>
      <c r="R54" s="93">
        <v>6</v>
      </c>
      <c r="S54" s="79"/>
      <c r="T54" s="74"/>
      <c r="U54" s="74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  <c r="AX54" s="78"/>
      <c r="AY54" s="78"/>
      <c r="AZ54" s="78"/>
    </row>
    <row r="55" spans="1:52" x14ac:dyDescent="0.25">
      <c r="A55" s="79"/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85" t="s">
        <v>131</v>
      </c>
      <c r="R55" s="93">
        <v>7</v>
      </c>
      <c r="S55" s="79"/>
      <c r="T55" s="74"/>
      <c r="U55" s="74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</row>
    <row r="56" spans="1:52" x14ac:dyDescent="0.25">
      <c r="A56" s="79"/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85" t="s">
        <v>132</v>
      </c>
      <c r="R56" s="93">
        <v>8</v>
      </c>
      <c r="S56" s="79"/>
      <c r="T56" s="74"/>
      <c r="U56" s="74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</row>
    <row r="57" spans="1:52" x14ac:dyDescent="0.25">
      <c r="A57" s="79"/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85" t="s">
        <v>133</v>
      </c>
      <c r="R57" s="93">
        <v>9</v>
      </c>
      <c r="S57" s="79"/>
      <c r="T57" s="74"/>
      <c r="U57" s="74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</row>
    <row r="58" spans="1:52" x14ac:dyDescent="0.25">
      <c r="A58" s="79"/>
      <c r="B58" s="79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85" t="s">
        <v>134</v>
      </c>
      <c r="R58" s="93">
        <v>10</v>
      </c>
      <c r="S58" s="79"/>
      <c r="T58" s="74"/>
      <c r="U58" s="74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  <c r="AV58" s="78"/>
      <c r="AW58" s="78"/>
      <c r="AX58" s="78"/>
      <c r="AY58" s="78"/>
      <c r="AZ58" s="78"/>
    </row>
    <row r="59" spans="1:52" x14ac:dyDescent="0.25">
      <c r="A59" s="79"/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85" t="s">
        <v>135</v>
      </c>
      <c r="R59" s="93"/>
      <c r="S59" s="79"/>
      <c r="T59" s="74"/>
      <c r="U59" s="74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8"/>
      <c r="AU59" s="78"/>
      <c r="AV59" s="78"/>
      <c r="AW59" s="78"/>
      <c r="AX59" s="78"/>
      <c r="AY59" s="78"/>
      <c r="AZ59" s="78"/>
    </row>
    <row r="60" spans="1:52" x14ac:dyDescent="0.25">
      <c r="A60" s="79"/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85" t="s">
        <v>136</v>
      </c>
      <c r="R60" s="93">
        <v>11</v>
      </c>
      <c r="S60" s="79"/>
      <c r="T60" s="74"/>
      <c r="U60" s="74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  <c r="AX60" s="78"/>
      <c r="AY60" s="78"/>
      <c r="AZ60" s="78"/>
    </row>
    <row r="61" spans="1:52" x14ac:dyDescent="0.25">
      <c r="A61" s="79"/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85" t="s">
        <v>137</v>
      </c>
      <c r="R61" s="93">
        <v>12</v>
      </c>
      <c r="S61" s="79"/>
      <c r="T61" s="74"/>
      <c r="U61" s="74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8"/>
      <c r="AU61" s="78"/>
      <c r="AV61" s="78"/>
      <c r="AW61" s="78"/>
      <c r="AX61" s="78"/>
      <c r="AY61" s="78"/>
      <c r="AZ61" s="78"/>
    </row>
    <row r="62" spans="1:52" x14ac:dyDescent="0.25">
      <c r="A62" s="79"/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85" t="s">
        <v>138</v>
      </c>
      <c r="R62" s="93"/>
      <c r="S62" s="79"/>
      <c r="T62" s="74"/>
      <c r="U62" s="74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  <c r="AX62" s="78"/>
      <c r="AY62" s="78"/>
      <c r="AZ62" s="78"/>
    </row>
    <row r="63" spans="1:52" x14ac:dyDescent="0.25">
      <c r="A63" s="79"/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85" t="s">
        <v>139</v>
      </c>
      <c r="R63" s="93">
        <v>13</v>
      </c>
      <c r="S63" s="79"/>
      <c r="T63" s="74"/>
      <c r="U63" s="74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  <c r="AV63" s="78"/>
      <c r="AW63" s="78"/>
      <c r="AX63" s="78"/>
      <c r="AY63" s="78"/>
      <c r="AZ63" s="78"/>
    </row>
    <row r="64" spans="1:52" x14ac:dyDescent="0.25">
      <c r="A64" s="79"/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85" t="s">
        <v>140</v>
      </c>
      <c r="R64" s="93">
        <v>14</v>
      </c>
      <c r="S64" s="79"/>
      <c r="T64" s="74"/>
      <c r="U64" s="74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</row>
    <row r="65" spans="1:52" x14ac:dyDescent="0.25">
      <c r="A65" s="79"/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85" t="s">
        <v>141</v>
      </c>
      <c r="R65" s="93">
        <v>15</v>
      </c>
      <c r="S65" s="79"/>
      <c r="T65" s="74"/>
      <c r="U65" s="74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</row>
    <row r="66" spans="1:52" x14ac:dyDescent="0.25">
      <c r="A66" s="79"/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85" t="s">
        <v>142</v>
      </c>
      <c r="R66" s="93">
        <v>16</v>
      </c>
      <c r="S66" s="79"/>
      <c r="T66" s="74"/>
      <c r="U66" s="74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  <c r="AV66" s="78"/>
      <c r="AW66" s="78"/>
      <c r="AX66" s="78"/>
      <c r="AY66" s="78"/>
      <c r="AZ66" s="78"/>
    </row>
    <row r="67" spans="1:52" x14ac:dyDescent="0.25">
      <c r="A67" s="79"/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85" t="s">
        <v>143</v>
      </c>
      <c r="R67" s="93">
        <v>17</v>
      </c>
      <c r="S67" s="79"/>
      <c r="T67" s="74"/>
      <c r="U67" s="74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8"/>
    </row>
    <row r="68" spans="1:52" x14ac:dyDescent="0.25">
      <c r="A68" s="79"/>
      <c r="B68" s="79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85" t="s">
        <v>144</v>
      </c>
      <c r="R68" s="93">
        <v>18</v>
      </c>
      <c r="S68" s="79"/>
      <c r="T68" s="74"/>
      <c r="U68" s="74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</row>
    <row r="69" spans="1:52" x14ac:dyDescent="0.25">
      <c r="A69" s="79"/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85" t="s">
        <v>145</v>
      </c>
      <c r="R69" s="93">
        <v>19</v>
      </c>
      <c r="S69" s="79"/>
      <c r="T69" s="74"/>
      <c r="U69" s="74"/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  <c r="AV69" s="78"/>
      <c r="AW69" s="78"/>
      <c r="AX69" s="78"/>
      <c r="AY69" s="78"/>
      <c r="AZ69" s="78"/>
    </row>
    <row r="70" spans="1:52" x14ac:dyDescent="0.25">
      <c r="A70" s="79"/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85" t="s">
        <v>146</v>
      </c>
      <c r="R70" s="93">
        <v>20</v>
      </c>
      <c r="S70" s="79"/>
      <c r="T70" s="74"/>
      <c r="U70" s="74"/>
      <c r="V70" s="78"/>
      <c r="W70" s="78"/>
      <c r="X70" s="78"/>
      <c r="Y70" s="78"/>
      <c r="Z70" s="78"/>
      <c r="AA70" s="78"/>
      <c r="AB70" s="78"/>
      <c r="AC70" s="78"/>
      <c r="AD70" s="78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78"/>
      <c r="AS70" s="78"/>
      <c r="AT70" s="78"/>
      <c r="AU70" s="78"/>
      <c r="AV70" s="78"/>
      <c r="AW70" s="78"/>
      <c r="AX70" s="78"/>
      <c r="AY70" s="78"/>
      <c r="AZ70" s="78"/>
    </row>
    <row r="71" spans="1:52" x14ac:dyDescent="0.25">
      <c r="A71" s="79"/>
      <c r="B71" s="7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85" t="s">
        <v>147</v>
      </c>
      <c r="R71" s="93"/>
      <c r="S71" s="79"/>
      <c r="T71" s="74"/>
      <c r="U71" s="74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8"/>
      <c r="AU71" s="78"/>
      <c r="AV71" s="78"/>
      <c r="AW71" s="78"/>
      <c r="AX71" s="78"/>
      <c r="AY71" s="78"/>
      <c r="AZ71" s="78"/>
    </row>
    <row r="72" spans="1:52" x14ac:dyDescent="0.25">
      <c r="A72" s="79"/>
      <c r="B72" s="79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85" t="s">
        <v>148</v>
      </c>
      <c r="R72" s="93">
        <v>21</v>
      </c>
      <c r="S72" s="79"/>
      <c r="T72" s="74"/>
      <c r="U72" s="74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</row>
    <row r="73" spans="1:52" x14ac:dyDescent="0.25">
      <c r="A73" s="79"/>
      <c r="B73" s="79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85" t="s">
        <v>149</v>
      </c>
      <c r="R73" s="93">
        <v>22</v>
      </c>
      <c r="S73" s="79"/>
      <c r="T73" s="74"/>
      <c r="U73" s="74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  <c r="AV73" s="78"/>
      <c r="AW73" s="78"/>
      <c r="AX73" s="78"/>
      <c r="AY73" s="78"/>
      <c r="AZ73" s="78"/>
    </row>
    <row r="74" spans="1:52" x14ac:dyDescent="0.25">
      <c r="A74" s="79"/>
      <c r="B74" s="79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85" t="s">
        <v>150</v>
      </c>
      <c r="R74" s="93">
        <v>23</v>
      </c>
      <c r="S74" s="79"/>
      <c r="T74" s="74"/>
      <c r="U74" s="74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</row>
    <row r="75" spans="1:52" x14ac:dyDescent="0.25">
      <c r="A75" s="79"/>
      <c r="B75" s="79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85" t="s">
        <v>151</v>
      </c>
      <c r="R75" s="93">
        <v>24</v>
      </c>
      <c r="S75" s="79"/>
      <c r="T75" s="74"/>
      <c r="U75" s="74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8"/>
      <c r="AU75" s="78"/>
      <c r="AV75" s="78"/>
      <c r="AW75" s="78"/>
      <c r="AX75" s="78"/>
      <c r="AY75" s="78"/>
      <c r="AZ75" s="78"/>
    </row>
    <row r="76" spans="1:52" x14ac:dyDescent="0.25">
      <c r="A76" s="79"/>
      <c r="B76" s="79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85" t="s">
        <v>152</v>
      </c>
      <c r="R76" s="93">
        <v>25</v>
      </c>
      <c r="S76" s="79"/>
      <c r="T76" s="74"/>
      <c r="U76" s="74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</row>
    <row r="77" spans="1:52" x14ac:dyDescent="0.25">
      <c r="A77" s="79"/>
      <c r="B77" s="79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85" t="s">
        <v>153</v>
      </c>
      <c r="R77" s="93">
        <v>26</v>
      </c>
      <c r="S77" s="79"/>
      <c r="T77" s="74"/>
      <c r="U77" s="74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8"/>
    </row>
    <row r="78" spans="1:52" x14ac:dyDescent="0.25">
      <c r="A78" s="79"/>
      <c r="B78" s="79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85" t="s">
        <v>154</v>
      </c>
      <c r="R78" s="93"/>
      <c r="S78" s="79"/>
      <c r="T78" s="74"/>
      <c r="U78" s="74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  <c r="AT78" s="78"/>
      <c r="AU78" s="78"/>
      <c r="AV78" s="78"/>
      <c r="AW78" s="78"/>
      <c r="AX78" s="78"/>
      <c r="AY78" s="78"/>
      <c r="AZ78" s="78"/>
    </row>
    <row r="79" spans="1:52" x14ac:dyDescent="0.25">
      <c r="A79" s="79"/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85" t="s">
        <v>155</v>
      </c>
      <c r="R79" s="93">
        <v>27</v>
      </c>
      <c r="S79" s="79"/>
      <c r="T79" s="74"/>
      <c r="U79" s="74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8"/>
    </row>
    <row r="80" spans="1:52" x14ac:dyDescent="0.25">
      <c r="A80" s="79"/>
      <c r="B80" s="79"/>
      <c r="C80" s="79"/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85" t="s">
        <v>156</v>
      </c>
      <c r="R80" s="93">
        <v>28</v>
      </c>
      <c r="S80" s="79"/>
      <c r="T80" s="74"/>
      <c r="U80" s="74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78"/>
      <c r="AP80" s="78"/>
      <c r="AQ80" s="78"/>
      <c r="AR80" s="78"/>
      <c r="AS80" s="78"/>
      <c r="AT80" s="78"/>
      <c r="AU80" s="78"/>
      <c r="AV80" s="78"/>
      <c r="AW80" s="78"/>
      <c r="AX80" s="78"/>
      <c r="AY80" s="78"/>
      <c r="AZ80" s="78"/>
    </row>
    <row r="81" spans="1:52" x14ac:dyDescent="0.25">
      <c r="A81" s="79"/>
      <c r="B81" s="79"/>
      <c r="C81" s="79"/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85" t="s">
        <v>157</v>
      </c>
      <c r="R81" s="93">
        <v>29</v>
      </c>
      <c r="S81" s="79"/>
      <c r="T81" s="74"/>
      <c r="U81" s="74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  <c r="AV81" s="78"/>
      <c r="AW81" s="78"/>
      <c r="AX81" s="78"/>
      <c r="AY81" s="78"/>
      <c r="AZ81" s="78"/>
    </row>
    <row r="82" spans="1:52" x14ac:dyDescent="0.25">
      <c r="A82" s="79"/>
      <c r="B82" s="79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85" t="s">
        <v>158</v>
      </c>
      <c r="R82" s="93">
        <v>30</v>
      </c>
      <c r="S82" s="79"/>
      <c r="T82" s="74"/>
      <c r="U82" s="74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8"/>
      <c r="AU82" s="78"/>
      <c r="AV82" s="78"/>
      <c r="AW82" s="78"/>
      <c r="AX82" s="78"/>
      <c r="AY82" s="78"/>
      <c r="AZ82" s="78"/>
    </row>
    <row r="83" spans="1:52" x14ac:dyDescent="0.25">
      <c r="A83" s="79"/>
      <c r="B83" s="79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85" t="s">
        <v>159</v>
      </c>
      <c r="R83" s="93"/>
      <c r="S83" s="79"/>
      <c r="T83" s="74"/>
      <c r="U83" s="74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78"/>
      <c r="AU83" s="78"/>
      <c r="AV83" s="78"/>
      <c r="AW83" s="78"/>
      <c r="AX83" s="78"/>
      <c r="AY83" s="78"/>
      <c r="AZ83" s="78"/>
    </row>
    <row r="84" spans="1:52" x14ac:dyDescent="0.25">
      <c r="A84" s="79"/>
      <c r="B84" s="79"/>
      <c r="C84" s="79"/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85" t="s">
        <v>160</v>
      </c>
      <c r="R84" s="93">
        <v>31</v>
      </c>
      <c r="S84" s="79"/>
      <c r="T84" s="74"/>
      <c r="U84" s="74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78"/>
      <c r="AU84" s="78"/>
      <c r="AV84" s="78"/>
      <c r="AW84" s="78"/>
      <c r="AX84" s="78"/>
      <c r="AY84" s="78"/>
      <c r="AZ84" s="78"/>
    </row>
    <row r="85" spans="1:52" x14ac:dyDescent="0.25">
      <c r="A85" s="79"/>
      <c r="B85" s="79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85" t="s">
        <v>161</v>
      </c>
      <c r="R85" s="93">
        <v>32</v>
      </c>
      <c r="S85" s="79"/>
      <c r="T85" s="74"/>
      <c r="U85" s="74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  <c r="AT85" s="78"/>
      <c r="AU85" s="78"/>
      <c r="AV85" s="78"/>
      <c r="AW85" s="78"/>
      <c r="AX85" s="78"/>
      <c r="AY85" s="78"/>
      <c r="AZ85" s="78"/>
    </row>
    <row r="86" spans="1:52" x14ac:dyDescent="0.25">
      <c r="A86" s="79"/>
      <c r="B86" s="79"/>
      <c r="C86" s="79"/>
      <c r="D86" s="79"/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85" t="s">
        <v>162</v>
      </c>
      <c r="R86" s="93">
        <v>33</v>
      </c>
      <c r="S86" s="79"/>
      <c r="T86" s="74"/>
      <c r="U86" s="74"/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78"/>
      <c r="AS86" s="78"/>
      <c r="AT86" s="78"/>
      <c r="AU86" s="78"/>
      <c r="AV86" s="78"/>
      <c r="AW86" s="78"/>
      <c r="AX86" s="78"/>
      <c r="AY86" s="78"/>
      <c r="AZ86" s="78"/>
    </row>
    <row r="87" spans="1:52" x14ac:dyDescent="0.25">
      <c r="A87" s="79"/>
      <c r="B87" s="79"/>
      <c r="C87" s="79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85" t="s">
        <v>163</v>
      </c>
      <c r="R87" s="93"/>
      <c r="S87" s="79"/>
      <c r="T87" s="74"/>
      <c r="U87" s="74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78"/>
      <c r="AU87" s="78"/>
      <c r="AV87" s="78"/>
      <c r="AW87" s="78"/>
      <c r="AX87" s="78"/>
      <c r="AY87" s="78"/>
      <c r="AZ87" s="78"/>
    </row>
    <row r="88" spans="1:52" x14ac:dyDescent="0.25">
      <c r="A88" s="79"/>
      <c r="B88" s="79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79"/>
      <c r="P88" s="79"/>
      <c r="Q88" s="85" t="s">
        <v>164</v>
      </c>
      <c r="R88" s="93">
        <v>34</v>
      </c>
      <c r="S88" s="79"/>
      <c r="T88" s="74"/>
      <c r="U88" s="74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8"/>
      <c r="AU88" s="78"/>
      <c r="AV88" s="78"/>
      <c r="AW88" s="78"/>
      <c r="AX88" s="78"/>
      <c r="AY88" s="78"/>
      <c r="AZ88" s="78"/>
    </row>
    <row r="89" spans="1:52" x14ac:dyDescent="0.25">
      <c r="A89" s="79"/>
      <c r="B89" s="79"/>
      <c r="C89" s="79"/>
      <c r="D89" s="79"/>
      <c r="E89" s="79"/>
      <c r="F89" s="79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94" t="s">
        <v>165</v>
      </c>
      <c r="R89" s="93">
        <v>35</v>
      </c>
      <c r="S89" s="79"/>
      <c r="T89" s="74"/>
      <c r="U89" s="74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8"/>
      <c r="AU89" s="78"/>
      <c r="AV89" s="78"/>
      <c r="AW89" s="78"/>
      <c r="AX89" s="78"/>
      <c r="AY89" s="78"/>
      <c r="AZ89" s="78"/>
    </row>
    <row r="90" spans="1:52" x14ac:dyDescent="0.25">
      <c r="A90" s="79"/>
      <c r="B90" s="79"/>
      <c r="C90" s="79"/>
      <c r="D90" s="79"/>
      <c r="E90" s="79"/>
      <c r="F90" s="79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85" t="s">
        <v>166</v>
      </c>
      <c r="R90" s="93">
        <v>36</v>
      </c>
      <c r="S90" s="79"/>
      <c r="T90" s="74"/>
      <c r="U90" s="74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</row>
    <row r="91" spans="1:52" x14ac:dyDescent="0.25">
      <c r="A91" s="79"/>
      <c r="B91" s="79"/>
      <c r="C91" s="79"/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85" t="s">
        <v>167</v>
      </c>
      <c r="R91" s="93">
        <v>37</v>
      </c>
      <c r="S91" s="79"/>
      <c r="T91" s="74"/>
      <c r="U91" s="74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8"/>
      <c r="AU91" s="78"/>
      <c r="AV91" s="78"/>
      <c r="AW91" s="78"/>
      <c r="AX91" s="78"/>
      <c r="AY91" s="78"/>
      <c r="AZ91" s="78"/>
    </row>
    <row r="92" spans="1:52" x14ac:dyDescent="0.25">
      <c r="A92" s="79"/>
      <c r="B92" s="79"/>
      <c r="C92" s="79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85" t="s">
        <v>168</v>
      </c>
      <c r="R92" s="93">
        <v>38</v>
      </c>
      <c r="S92" s="79"/>
      <c r="T92" s="74"/>
      <c r="U92" s="74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8"/>
      <c r="AU92" s="78"/>
      <c r="AV92" s="78"/>
      <c r="AW92" s="78"/>
      <c r="AX92" s="78"/>
      <c r="AY92" s="78"/>
      <c r="AZ92" s="78"/>
    </row>
    <row r="93" spans="1:52" x14ac:dyDescent="0.25">
      <c r="A93" s="79"/>
      <c r="B93" s="79"/>
      <c r="C93" s="134" t="s">
        <v>169</v>
      </c>
      <c r="D93" s="134"/>
      <c r="E93" s="134" t="s">
        <v>170</v>
      </c>
      <c r="F93" s="134"/>
      <c r="G93" s="134" t="s">
        <v>112</v>
      </c>
      <c r="H93" s="134"/>
      <c r="I93" s="79"/>
      <c r="J93" s="79"/>
      <c r="K93" s="79"/>
      <c r="L93" s="79"/>
      <c r="M93" s="79"/>
      <c r="N93" s="79"/>
      <c r="O93" s="79"/>
      <c r="P93" s="79"/>
      <c r="Q93" s="85" t="s">
        <v>47</v>
      </c>
      <c r="R93" s="93">
        <v>39</v>
      </c>
      <c r="S93" s="79"/>
      <c r="T93" s="95"/>
      <c r="U93" s="95"/>
      <c r="V93" s="95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8"/>
      <c r="AU93" s="78"/>
      <c r="AV93" s="78"/>
      <c r="AW93" s="78"/>
      <c r="AX93" s="78"/>
      <c r="AY93" s="78"/>
      <c r="AZ93" s="78"/>
    </row>
    <row r="94" spans="1:52" ht="63.75" x14ac:dyDescent="0.25">
      <c r="A94" s="79"/>
      <c r="B94" s="79"/>
      <c r="C94" s="87" t="s">
        <v>72</v>
      </c>
      <c r="D94" s="88" t="s">
        <v>171</v>
      </c>
      <c r="E94" s="89" t="s">
        <v>172</v>
      </c>
      <c r="F94" s="79"/>
      <c r="G94" s="87" t="s">
        <v>173</v>
      </c>
      <c r="H94" s="90" t="s">
        <v>174</v>
      </c>
      <c r="I94" s="79"/>
      <c r="J94" s="79"/>
      <c r="K94" s="79"/>
      <c r="L94" s="79"/>
      <c r="M94" s="79"/>
      <c r="N94" s="79"/>
      <c r="O94" s="79"/>
      <c r="P94" s="79"/>
      <c r="Q94" s="85" t="s">
        <v>175</v>
      </c>
      <c r="R94" s="93">
        <v>40</v>
      </c>
      <c r="S94" s="79"/>
      <c r="T94" s="95"/>
      <c r="U94" s="95"/>
      <c r="V94" s="95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78"/>
      <c r="AU94" s="78"/>
      <c r="AV94" s="78"/>
      <c r="AW94" s="78"/>
      <c r="AX94" s="78"/>
      <c r="AY94" s="78"/>
      <c r="AZ94" s="78"/>
    </row>
    <row r="95" spans="1:52" ht="25.5" customHeight="1" x14ac:dyDescent="0.25">
      <c r="A95" s="79"/>
      <c r="B95" s="79"/>
      <c r="C95" s="87" t="s">
        <v>176</v>
      </c>
      <c r="D95" s="88" t="s">
        <v>177</v>
      </c>
      <c r="E95" s="87" t="s">
        <v>178</v>
      </c>
      <c r="F95" s="90" t="s">
        <v>179</v>
      </c>
      <c r="G95" s="87" t="s">
        <v>180</v>
      </c>
      <c r="H95" s="90" t="s">
        <v>181</v>
      </c>
      <c r="I95" s="79"/>
      <c r="J95" s="79"/>
      <c r="K95" s="79"/>
      <c r="L95" s="79"/>
      <c r="M95" s="79"/>
      <c r="N95" s="79"/>
      <c r="O95" s="79"/>
      <c r="P95" s="79"/>
      <c r="Q95" s="85" t="s">
        <v>182</v>
      </c>
      <c r="R95" s="93">
        <v>41</v>
      </c>
      <c r="S95" s="79"/>
      <c r="T95" s="95"/>
      <c r="U95" s="95"/>
      <c r="V95" s="95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78"/>
      <c r="AS95" s="78"/>
      <c r="AT95" s="78"/>
      <c r="AU95" s="78"/>
      <c r="AV95" s="78"/>
      <c r="AW95" s="78"/>
      <c r="AX95" s="78"/>
      <c r="AY95" s="78"/>
      <c r="AZ95" s="78"/>
    </row>
    <row r="96" spans="1:52" ht="25.5" customHeight="1" x14ac:dyDescent="0.25">
      <c r="A96" s="79"/>
      <c r="B96" s="79"/>
      <c r="C96" s="133" t="s">
        <v>122</v>
      </c>
      <c r="D96" s="133"/>
      <c r="E96" s="87" t="s">
        <v>183</v>
      </c>
      <c r="F96" s="90" t="s">
        <v>184</v>
      </c>
      <c r="G96" s="87" t="s">
        <v>185</v>
      </c>
      <c r="H96" s="90" t="s">
        <v>186</v>
      </c>
      <c r="I96" s="79"/>
      <c r="J96" s="79"/>
      <c r="K96" s="79"/>
      <c r="L96" s="79"/>
      <c r="M96" s="79"/>
      <c r="N96" s="79"/>
      <c r="O96" s="79"/>
      <c r="P96" s="79"/>
      <c r="Q96" s="85" t="s">
        <v>187</v>
      </c>
      <c r="R96" s="93">
        <v>42</v>
      </c>
      <c r="S96" s="79"/>
      <c r="T96" s="95"/>
      <c r="U96" s="95"/>
      <c r="V96" s="95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8"/>
      <c r="AU96" s="78"/>
      <c r="AV96" s="78"/>
      <c r="AW96" s="78"/>
      <c r="AX96" s="78"/>
      <c r="AY96" s="78"/>
      <c r="AZ96" s="78"/>
    </row>
    <row r="97" spans="1:52" ht="24" customHeight="1" x14ac:dyDescent="0.25">
      <c r="A97" s="79"/>
      <c r="B97" s="79"/>
      <c r="C97" s="87" t="s">
        <v>188</v>
      </c>
      <c r="D97" s="88" t="s">
        <v>189</v>
      </c>
      <c r="E97" s="87" t="s">
        <v>190</v>
      </c>
      <c r="F97" s="90" t="s">
        <v>191</v>
      </c>
      <c r="G97" s="87" t="s">
        <v>192</v>
      </c>
      <c r="H97" s="90" t="s">
        <v>193</v>
      </c>
      <c r="I97" s="79"/>
      <c r="J97" s="79"/>
      <c r="K97" s="79"/>
      <c r="L97" s="79"/>
      <c r="M97" s="79"/>
      <c r="N97" s="79"/>
      <c r="O97" s="79"/>
      <c r="P97" s="79"/>
      <c r="Q97" s="85" t="s">
        <v>194</v>
      </c>
      <c r="R97" s="93">
        <v>43</v>
      </c>
      <c r="S97" s="79"/>
      <c r="T97" s="95"/>
      <c r="U97" s="95"/>
      <c r="V97" s="95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  <c r="AT97" s="78"/>
      <c r="AU97" s="78"/>
      <c r="AV97" s="78"/>
      <c r="AW97" s="78"/>
      <c r="AX97" s="78"/>
      <c r="AY97" s="78"/>
      <c r="AZ97" s="78"/>
    </row>
    <row r="98" spans="1:52" ht="22.5" customHeight="1" x14ac:dyDescent="0.25">
      <c r="A98" s="79"/>
      <c r="B98" s="79"/>
      <c r="C98" s="87" t="s">
        <v>195</v>
      </c>
      <c r="D98" s="88" t="s">
        <v>196</v>
      </c>
      <c r="E98" s="87" t="s">
        <v>197</v>
      </c>
      <c r="F98" s="90" t="s">
        <v>198</v>
      </c>
      <c r="G98" s="87" t="s">
        <v>199</v>
      </c>
      <c r="H98" s="90" t="s">
        <v>200</v>
      </c>
      <c r="I98" s="79"/>
      <c r="J98" s="79"/>
      <c r="K98" s="79"/>
      <c r="L98" s="79"/>
      <c r="M98" s="79"/>
      <c r="N98" s="79"/>
      <c r="O98" s="79"/>
      <c r="P98" s="79"/>
      <c r="Q98" s="85" t="s">
        <v>201</v>
      </c>
      <c r="R98" s="93">
        <v>44</v>
      </c>
      <c r="S98" s="79"/>
      <c r="T98" s="95"/>
      <c r="U98" s="95"/>
      <c r="V98" s="95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78"/>
      <c r="AS98" s="78"/>
      <c r="AT98" s="78"/>
      <c r="AU98" s="78"/>
      <c r="AV98" s="78"/>
      <c r="AW98" s="78"/>
      <c r="AX98" s="78"/>
      <c r="AY98" s="78"/>
      <c r="AZ98" s="78"/>
    </row>
    <row r="99" spans="1:52" ht="21.75" customHeight="1" x14ac:dyDescent="0.25">
      <c r="A99" s="79"/>
      <c r="B99" s="79"/>
      <c r="C99" s="87" t="s">
        <v>202</v>
      </c>
      <c r="D99" s="88" t="s">
        <v>203</v>
      </c>
      <c r="E99" s="87" t="s">
        <v>204</v>
      </c>
      <c r="F99" s="90" t="s">
        <v>205</v>
      </c>
      <c r="G99" s="87" t="s">
        <v>206</v>
      </c>
      <c r="H99" s="90" t="s">
        <v>207</v>
      </c>
      <c r="I99" s="79"/>
      <c r="J99" s="79"/>
      <c r="K99" s="79"/>
      <c r="L99" s="79"/>
      <c r="M99" s="79"/>
      <c r="N99" s="79"/>
      <c r="O99" s="79"/>
      <c r="P99" s="79"/>
      <c r="Q99" s="85" t="s">
        <v>208</v>
      </c>
      <c r="R99" s="93">
        <v>45</v>
      </c>
      <c r="S99" s="79"/>
      <c r="T99" s="95"/>
      <c r="U99" s="95"/>
      <c r="V99" s="95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  <c r="AT99" s="78"/>
      <c r="AU99" s="78"/>
      <c r="AV99" s="78"/>
      <c r="AW99" s="78"/>
      <c r="AX99" s="78"/>
      <c r="AY99" s="78"/>
      <c r="AZ99" s="78"/>
    </row>
    <row r="100" spans="1:52" ht="15" customHeight="1" x14ac:dyDescent="0.25">
      <c r="A100" s="79"/>
      <c r="B100" s="79"/>
      <c r="C100" s="87" t="s">
        <v>123</v>
      </c>
      <c r="D100" s="88" t="s">
        <v>209</v>
      </c>
      <c r="E100" s="87" t="s">
        <v>210</v>
      </c>
      <c r="F100" s="90" t="s">
        <v>211</v>
      </c>
      <c r="G100" s="87" t="s">
        <v>212</v>
      </c>
      <c r="H100" s="90" t="s">
        <v>213</v>
      </c>
      <c r="I100" s="79"/>
      <c r="J100" s="79"/>
      <c r="K100" s="79"/>
      <c r="L100" s="79"/>
      <c r="M100" s="79"/>
      <c r="N100" s="79"/>
      <c r="O100" s="79"/>
      <c r="P100" s="79"/>
      <c r="Q100" s="85" t="s">
        <v>214</v>
      </c>
      <c r="R100" s="93">
        <v>46</v>
      </c>
      <c r="S100" s="79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  <c r="AT100" s="78"/>
      <c r="AU100" s="78"/>
      <c r="AV100" s="78"/>
      <c r="AW100" s="78"/>
      <c r="AX100" s="78"/>
      <c r="AY100" s="78"/>
      <c r="AZ100" s="78"/>
    </row>
    <row r="101" spans="1:52" ht="15" customHeight="1" x14ac:dyDescent="0.25">
      <c r="A101" s="79"/>
      <c r="B101" s="79"/>
      <c r="C101" s="87" t="s">
        <v>215</v>
      </c>
      <c r="D101" s="88" t="s">
        <v>216</v>
      </c>
      <c r="E101" s="87" t="s">
        <v>217</v>
      </c>
      <c r="F101" s="90" t="s">
        <v>218</v>
      </c>
      <c r="G101" s="87" t="s">
        <v>219</v>
      </c>
      <c r="H101" s="90" t="s">
        <v>220</v>
      </c>
      <c r="I101" s="79"/>
      <c r="J101" s="79"/>
      <c r="K101" s="79"/>
      <c r="L101" s="79"/>
      <c r="M101" s="79"/>
      <c r="N101" s="79"/>
      <c r="O101" s="79"/>
      <c r="P101" s="79"/>
      <c r="Q101" s="85" t="s">
        <v>221</v>
      </c>
      <c r="R101" s="93">
        <v>47</v>
      </c>
      <c r="S101" s="79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  <c r="AT101" s="78"/>
      <c r="AU101" s="78"/>
      <c r="AV101" s="78"/>
      <c r="AW101" s="78"/>
      <c r="AX101" s="78"/>
      <c r="AY101" s="78"/>
      <c r="AZ101" s="78"/>
    </row>
    <row r="102" spans="1:52" ht="15" customHeight="1" x14ac:dyDescent="0.25">
      <c r="A102" s="79"/>
      <c r="B102" s="79"/>
      <c r="C102" s="87" t="s">
        <v>126</v>
      </c>
      <c r="D102" s="88" t="s">
        <v>222</v>
      </c>
      <c r="E102" s="87" t="s">
        <v>223</v>
      </c>
      <c r="F102" s="90" t="s">
        <v>224</v>
      </c>
      <c r="G102" s="87" t="s">
        <v>225</v>
      </c>
      <c r="H102" s="90" t="s">
        <v>226</v>
      </c>
      <c r="I102" s="79"/>
      <c r="J102" s="79"/>
      <c r="K102" s="79"/>
      <c r="L102" s="79"/>
      <c r="M102" s="79"/>
      <c r="N102" s="79"/>
      <c r="O102" s="79"/>
      <c r="P102" s="79"/>
      <c r="Q102" s="85" t="s">
        <v>227</v>
      </c>
      <c r="R102" s="93">
        <v>48</v>
      </c>
      <c r="S102" s="79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78"/>
      <c r="AP102" s="78"/>
      <c r="AQ102" s="78"/>
      <c r="AR102" s="78"/>
      <c r="AS102" s="78"/>
      <c r="AT102" s="78"/>
      <c r="AU102" s="78"/>
      <c r="AV102" s="78"/>
      <c r="AW102" s="78"/>
      <c r="AX102" s="78"/>
      <c r="AY102" s="78"/>
      <c r="AZ102" s="78"/>
    </row>
    <row r="103" spans="1:52" ht="15" customHeight="1" x14ac:dyDescent="0.25">
      <c r="A103" s="79"/>
      <c r="B103" s="79"/>
      <c r="C103" s="87" t="s">
        <v>228</v>
      </c>
      <c r="D103" s="88" t="s">
        <v>229</v>
      </c>
      <c r="E103" s="87" t="s">
        <v>230</v>
      </c>
      <c r="F103" s="90" t="s">
        <v>231</v>
      </c>
      <c r="G103" s="87" t="s">
        <v>232</v>
      </c>
      <c r="H103" s="90" t="s">
        <v>233</v>
      </c>
      <c r="I103" s="79"/>
      <c r="J103" s="79"/>
      <c r="K103" s="79"/>
      <c r="L103" s="79"/>
      <c r="M103" s="79"/>
      <c r="N103" s="79"/>
      <c r="O103" s="79"/>
      <c r="P103" s="79"/>
      <c r="Q103" s="85" t="s">
        <v>234</v>
      </c>
      <c r="R103" s="93"/>
      <c r="S103" s="79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  <c r="AT103" s="78"/>
      <c r="AU103" s="78"/>
      <c r="AV103" s="78"/>
      <c r="AW103" s="78"/>
      <c r="AX103" s="78"/>
      <c r="AY103" s="78"/>
      <c r="AZ103" s="78"/>
    </row>
    <row r="104" spans="1:52" ht="15" customHeight="1" x14ac:dyDescent="0.25">
      <c r="A104" s="79"/>
      <c r="B104" s="79"/>
      <c r="C104" s="87" t="s">
        <v>235</v>
      </c>
      <c r="D104" s="88" t="s">
        <v>236</v>
      </c>
      <c r="E104" s="87" t="s">
        <v>237</v>
      </c>
      <c r="F104" s="90" t="s">
        <v>238</v>
      </c>
      <c r="G104" s="87" t="s">
        <v>239</v>
      </c>
      <c r="H104" s="90" t="s">
        <v>240</v>
      </c>
      <c r="I104" s="79"/>
      <c r="J104" s="79"/>
      <c r="K104" s="79"/>
      <c r="L104" s="79"/>
      <c r="M104" s="79"/>
      <c r="N104" s="79"/>
      <c r="O104" s="79"/>
      <c r="P104" s="79"/>
      <c r="Q104" s="85" t="s">
        <v>241</v>
      </c>
      <c r="R104" s="93">
        <v>49</v>
      </c>
      <c r="S104" s="79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78"/>
      <c r="AQ104" s="78"/>
      <c r="AR104" s="78"/>
      <c r="AS104" s="78"/>
      <c r="AT104" s="78"/>
      <c r="AU104" s="78"/>
      <c r="AV104" s="78"/>
      <c r="AW104" s="78"/>
      <c r="AX104" s="78"/>
      <c r="AY104" s="78"/>
      <c r="AZ104" s="78"/>
    </row>
    <row r="105" spans="1:52" ht="15" customHeight="1" x14ac:dyDescent="0.25">
      <c r="A105" s="79"/>
      <c r="B105" s="79"/>
      <c r="C105" s="87" t="s">
        <v>242</v>
      </c>
      <c r="D105" s="88" t="s">
        <v>243</v>
      </c>
      <c r="E105" s="87" t="s">
        <v>244</v>
      </c>
      <c r="F105" s="90" t="s">
        <v>245</v>
      </c>
      <c r="G105" s="87" t="s">
        <v>246</v>
      </c>
      <c r="H105" s="90" t="s">
        <v>247</v>
      </c>
      <c r="I105" s="79"/>
      <c r="J105" s="79"/>
      <c r="K105" s="79"/>
      <c r="L105" s="79"/>
      <c r="M105" s="79"/>
      <c r="N105" s="79"/>
      <c r="O105" s="79"/>
      <c r="P105" s="79"/>
      <c r="Q105" s="85" t="s">
        <v>248</v>
      </c>
      <c r="R105" s="93">
        <v>50</v>
      </c>
      <c r="S105" s="79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78"/>
      <c r="AN105" s="78"/>
      <c r="AO105" s="78"/>
      <c r="AP105" s="78"/>
      <c r="AQ105" s="78"/>
      <c r="AR105" s="78"/>
      <c r="AS105" s="78"/>
      <c r="AT105" s="78"/>
      <c r="AU105" s="78"/>
      <c r="AV105" s="78"/>
      <c r="AW105" s="78"/>
      <c r="AX105" s="78"/>
      <c r="AY105" s="78"/>
      <c r="AZ105" s="78"/>
    </row>
    <row r="106" spans="1:52" ht="15" customHeight="1" x14ac:dyDescent="0.25">
      <c r="A106" s="79"/>
      <c r="B106" s="79"/>
      <c r="C106" s="87" t="s">
        <v>249</v>
      </c>
      <c r="D106" s="88" t="s">
        <v>250</v>
      </c>
      <c r="E106" s="87" t="s">
        <v>251</v>
      </c>
      <c r="F106" s="90" t="s">
        <v>252</v>
      </c>
      <c r="G106" s="133" t="s">
        <v>95</v>
      </c>
      <c r="H106" s="133"/>
      <c r="I106" s="79"/>
      <c r="J106" s="79"/>
      <c r="K106" s="79"/>
      <c r="L106" s="79"/>
      <c r="M106" s="79"/>
      <c r="N106" s="79"/>
      <c r="O106" s="79"/>
      <c r="P106" s="79"/>
      <c r="Q106" s="85" t="s">
        <v>253</v>
      </c>
      <c r="R106" s="93">
        <v>51</v>
      </c>
      <c r="S106" s="79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8"/>
      <c r="AM106" s="78"/>
      <c r="AN106" s="78"/>
      <c r="AO106" s="78"/>
      <c r="AP106" s="78"/>
      <c r="AQ106" s="78"/>
      <c r="AR106" s="78"/>
      <c r="AS106" s="78"/>
      <c r="AT106" s="78"/>
      <c r="AU106" s="78"/>
      <c r="AV106" s="78"/>
      <c r="AW106" s="78"/>
      <c r="AX106" s="78"/>
      <c r="AY106" s="78"/>
      <c r="AZ106" s="78"/>
    </row>
    <row r="107" spans="1:52" ht="15" customHeight="1" x14ac:dyDescent="0.25">
      <c r="A107" s="79"/>
      <c r="B107" s="79"/>
      <c r="C107" s="87" t="s">
        <v>254</v>
      </c>
      <c r="D107" s="88" t="s">
        <v>255</v>
      </c>
      <c r="E107" s="87" t="s">
        <v>256</v>
      </c>
      <c r="F107" s="90" t="s">
        <v>257</v>
      </c>
      <c r="G107" s="87" t="s">
        <v>258</v>
      </c>
      <c r="H107" s="90" t="s">
        <v>259</v>
      </c>
      <c r="I107" s="79"/>
      <c r="J107" s="79"/>
      <c r="K107" s="79"/>
      <c r="L107" s="79"/>
      <c r="M107" s="79"/>
      <c r="N107" s="79"/>
      <c r="O107" s="79"/>
      <c r="P107" s="79"/>
      <c r="Q107" s="85" t="s">
        <v>260</v>
      </c>
      <c r="R107" s="93">
        <v>52</v>
      </c>
      <c r="S107" s="79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  <c r="AT107" s="78"/>
      <c r="AU107" s="78"/>
      <c r="AV107" s="78"/>
      <c r="AW107" s="78"/>
      <c r="AX107" s="78"/>
      <c r="AY107" s="78"/>
      <c r="AZ107" s="78"/>
    </row>
    <row r="108" spans="1:52" ht="15" customHeight="1" x14ac:dyDescent="0.25">
      <c r="A108" s="79"/>
      <c r="B108" s="79"/>
      <c r="C108" s="87" t="s">
        <v>261</v>
      </c>
      <c r="D108" s="88" t="s">
        <v>262</v>
      </c>
      <c r="E108" s="87" t="s">
        <v>80</v>
      </c>
      <c r="F108" s="90" t="s">
        <v>263</v>
      </c>
      <c r="G108" s="87" t="s">
        <v>264</v>
      </c>
      <c r="H108" s="90" t="s">
        <v>265</v>
      </c>
      <c r="I108" s="79"/>
      <c r="J108" s="79"/>
      <c r="K108" s="79"/>
      <c r="L108" s="79"/>
      <c r="M108" s="79"/>
      <c r="N108" s="79"/>
      <c r="O108" s="79"/>
      <c r="P108" s="79"/>
      <c r="Q108" s="85" t="s">
        <v>266</v>
      </c>
      <c r="R108" s="93">
        <v>53</v>
      </c>
      <c r="S108" s="79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78"/>
      <c r="AN108" s="78"/>
      <c r="AO108" s="78"/>
      <c r="AP108" s="78"/>
      <c r="AQ108" s="78"/>
      <c r="AR108" s="78"/>
      <c r="AS108" s="78"/>
      <c r="AT108" s="78"/>
      <c r="AU108" s="78"/>
      <c r="AV108" s="78"/>
      <c r="AW108" s="78"/>
      <c r="AX108" s="78"/>
      <c r="AY108" s="78"/>
      <c r="AZ108" s="78"/>
    </row>
    <row r="109" spans="1:52" ht="15" customHeight="1" x14ac:dyDescent="0.25">
      <c r="A109" s="79"/>
      <c r="B109" s="79"/>
      <c r="C109" s="87" t="s">
        <v>267</v>
      </c>
      <c r="D109" s="88" t="s">
        <v>268</v>
      </c>
      <c r="E109" s="87" t="s">
        <v>269</v>
      </c>
      <c r="F109" s="90" t="s">
        <v>270</v>
      </c>
      <c r="G109" s="87" t="s">
        <v>98</v>
      </c>
      <c r="H109" s="90" t="s">
        <v>271</v>
      </c>
      <c r="I109" s="79"/>
      <c r="J109" s="79"/>
      <c r="K109" s="79"/>
      <c r="L109" s="79"/>
      <c r="M109" s="79"/>
      <c r="N109" s="79"/>
      <c r="O109" s="79"/>
      <c r="P109" s="79"/>
      <c r="Q109" s="85" t="s">
        <v>272</v>
      </c>
      <c r="R109" s="93"/>
      <c r="S109" s="79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8"/>
      <c r="AU109" s="78"/>
      <c r="AV109" s="78"/>
      <c r="AW109" s="78"/>
      <c r="AX109" s="78"/>
      <c r="AY109" s="78"/>
      <c r="AZ109" s="78"/>
    </row>
    <row r="110" spans="1:52" ht="15" customHeight="1" x14ac:dyDescent="0.25">
      <c r="A110" s="79"/>
      <c r="B110" s="79"/>
      <c r="C110" s="87" t="s">
        <v>273</v>
      </c>
      <c r="D110" s="88" t="s">
        <v>274</v>
      </c>
      <c r="E110" s="87" t="s">
        <v>85</v>
      </c>
      <c r="F110" s="90" t="s">
        <v>275</v>
      </c>
      <c r="G110" s="87" t="s">
        <v>276</v>
      </c>
      <c r="H110" s="90" t="s">
        <v>277</v>
      </c>
      <c r="I110" s="79"/>
      <c r="J110" s="79"/>
      <c r="K110" s="79"/>
      <c r="L110" s="79"/>
      <c r="M110" s="79"/>
      <c r="N110" s="79"/>
      <c r="O110" s="79"/>
      <c r="P110" s="79"/>
      <c r="Q110" s="85" t="s">
        <v>278</v>
      </c>
      <c r="R110" s="93">
        <v>53</v>
      </c>
      <c r="S110" s="79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8"/>
      <c r="AU110" s="78"/>
      <c r="AV110" s="78"/>
      <c r="AW110" s="78"/>
      <c r="AX110" s="78"/>
      <c r="AY110" s="78"/>
      <c r="AZ110" s="78"/>
    </row>
    <row r="111" spans="1:52" ht="15" customHeight="1" x14ac:dyDescent="0.25">
      <c r="A111" s="79"/>
      <c r="B111" s="79"/>
      <c r="C111" s="87" t="s">
        <v>279</v>
      </c>
      <c r="D111" s="88" t="s">
        <v>280</v>
      </c>
      <c r="E111" s="89" t="s">
        <v>281</v>
      </c>
      <c r="F111" s="90"/>
      <c r="G111" s="87" t="s">
        <v>282</v>
      </c>
      <c r="H111" s="90" t="s">
        <v>283</v>
      </c>
      <c r="I111" s="79"/>
      <c r="J111" s="79"/>
      <c r="K111" s="79"/>
      <c r="L111" s="79"/>
      <c r="M111" s="79"/>
      <c r="N111" s="79"/>
      <c r="O111" s="79"/>
      <c r="P111" s="79"/>
      <c r="Q111" s="85" t="s">
        <v>284</v>
      </c>
      <c r="R111" s="93">
        <v>54</v>
      </c>
      <c r="S111" s="79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</row>
    <row r="112" spans="1:52" ht="15" customHeight="1" x14ac:dyDescent="0.25">
      <c r="A112" s="79"/>
      <c r="B112" s="79"/>
      <c r="C112" s="87" t="s">
        <v>285</v>
      </c>
      <c r="D112" s="88" t="s">
        <v>286</v>
      </c>
      <c r="E112" s="87" t="s">
        <v>287</v>
      </c>
      <c r="F112" s="90" t="s">
        <v>288</v>
      </c>
      <c r="G112" s="87" t="s">
        <v>289</v>
      </c>
      <c r="H112" s="90" t="s">
        <v>290</v>
      </c>
      <c r="I112" s="79"/>
      <c r="J112" s="79"/>
      <c r="K112" s="79"/>
      <c r="L112" s="79"/>
      <c r="M112" s="79"/>
      <c r="N112" s="79"/>
      <c r="O112" s="79"/>
      <c r="P112" s="79"/>
      <c r="Q112" s="85" t="s">
        <v>291</v>
      </c>
      <c r="R112" s="93">
        <v>55</v>
      </c>
      <c r="S112" s="79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/>
      <c r="AS112" s="78"/>
      <c r="AT112" s="78"/>
      <c r="AU112" s="78"/>
      <c r="AV112" s="78"/>
      <c r="AW112" s="78"/>
      <c r="AX112" s="78"/>
      <c r="AY112" s="78"/>
      <c r="AZ112" s="78"/>
    </row>
    <row r="113" spans="1:52" ht="15" customHeight="1" x14ac:dyDescent="0.25">
      <c r="A113" s="79"/>
      <c r="B113" s="79"/>
      <c r="C113" s="87" t="s">
        <v>292</v>
      </c>
      <c r="D113" s="88" t="s">
        <v>293</v>
      </c>
      <c r="E113" s="87" t="s">
        <v>294</v>
      </c>
      <c r="F113" s="90" t="s">
        <v>295</v>
      </c>
      <c r="G113" s="87" t="s">
        <v>103</v>
      </c>
      <c r="H113" s="90" t="s">
        <v>296</v>
      </c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/>
      <c r="AS113" s="78"/>
      <c r="AT113" s="78"/>
      <c r="AU113" s="78"/>
      <c r="AV113" s="78"/>
      <c r="AW113" s="78"/>
      <c r="AX113" s="78"/>
      <c r="AY113" s="78"/>
      <c r="AZ113" s="78"/>
    </row>
    <row r="114" spans="1:52" ht="15" customHeight="1" x14ac:dyDescent="0.25">
      <c r="A114" s="79"/>
      <c r="B114" s="79"/>
      <c r="C114" s="87" t="s">
        <v>297</v>
      </c>
      <c r="D114" s="88" t="s">
        <v>298</v>
      </c>
      <c r="E114" s="87" t="s">
        <v>299</v>
      </c>
      <c r="F114" s="90" t="s">
        <v>300</v>
      </c>
      <c r="G114" s="87" t="s">
        <v>301</v>
      </c>
      <c r="H114" s="90" t="s">
        <v>302</v>
      </c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8"/>
      <c r="AU114" s="78"/>
      <c r="AV114" s="78"/>
      <c r="AW114" s="78"/>
      <c r="AX114" s="78"/>
      <c r="AY114" s="78"/>
      <c r="AZ114" s="78"/>
    </row>
    <row r="115" spans="1:52" ht="15" customHeight="1" x14ac:dyDescent="0.25">
      <c r="A115" s="79"/>
      <c r="B115" s="79"/>
      <c r="C115" s="87" t="s">
        <v>303</v>
      </c>
      <c r="D115" s="88" t="s">
        <v>304</v>
      </c>
      <c r="E115" s="87" t="s">
        <v>305</v>
      </c>
      <c r="F115" s="90" t="s">
        <v>306</v>
      </c>
      <c r="G115" s="87" t="s">
        <v>307</v>
      </c>
      <c r="H115" s="90" t="s">
        <v>308</v>
      </c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78"/>
      <c r="AP115" s="78"/>
      <c r="AQ115" s="78"/>
      <c r="AR115" s="78"/>
      <c r="AS115" s="78"/>
      <c r="AT115" s="78"/>
      <c r="AU115" s="78"/>
      <c r="AV115" s="78"/>
      <c r="AW115" s="78"/>
      <c r="AX115" s="78"/>
      <c r="AY115" s="78"/>
      <c r="AZ115" s="78"/>
    </row>
    <row r="116" spans="1:52" ht="15" customHeight="1" x14ac:dyDescent="0.25">
      <c r="A116" s="79"/>
      <c r="B116" s="79"/>
      <c r="C116" s="87" t="s">
        <v>309</v>
      </c>
      <c r="D116" s="88" t="s">
        <v>310</v>
      </c>
      <c r="E116" s="87" t="s">
        <v>311</v>
      </c>
      <c r="F116" s="90" t="s">
        <v>312</v>
      </c>
      <c r="G116" s="87" t="s">
        <v>313</v>
      </c>
      <c r="H116" s="90" t="s">
        <v>314</v>
      </c>
      <c r="I116" s="79"/>
      <c r="J116" s="79"/>
      <c r="K116" s="79"/>
      <c r="L116" s="79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78"/>
      <c r="AN116" s="78"/>
      <c r="AO116" s="78"/>
      <c r="AP116" s="78"/>
      <c r="AQ116" s="78"/>
      <c r="AR116" s="78"/>
      <c r="AS116" s="78"/>
      <c r="AT116" s="78"/>
      <c r="AU116" s="78"/>
      <c r="AV116" s="78"/>
      <c r="AW116" s="78"/>
      <c r="AX116" s="78"/>
      <c r="AY116" s="78"/>
      <c r="AZ116" s="78"/>
    </row>
    <row r="117" spans="1:52" ht="15" customHeight="1" x14ac:dyDescent="0.25">
      <c r="A117" s="79"/>
      <c r="B117" s="79"/>
      <c r="C117" s="87" t="s">
        <v>315</v>
      </c>
      <c r="D117" s="88" t="s">
        <v>316</v>
      </c>
      <c r="E117" s="87" t="s">
        <v>317</v>
      </c>
      <c r="F117" s="90" t="s">
        <v>318</v>
      </c>
      <c r="G117" s="87" t="s">
        <v>319</v>
      </c>
      <c r="H117" s="90" t="s">
        <v>320</v>
      </c>
      <c r="I117" s="79"/>
      <c r="J117" s="79"/>
      <c r="K117" s="79"/>
      <c r="L117" s="79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78"/>
      <c r="AN117" s="78"/>
      <c r="AO117" s="78"/>
      <c r="AP117" s="78"/>
      <c r="AQ117" s="78"/>
      <c r="AR117" s="78"/>
      <c r="AS117" s="78"/>
      <c r="AT117" s="78"/>
      <c r="AU117" s="78"/>
      <c r="AV117" s="78"/>
      <c r="AW117" s="78"/>
      <c r="AX117" s="78"/>
      <c r="AY117" s="78"/>
      <c r="AZ117" s="78"/>
    </row>
    <row r="118" spans="1:52" ht="15" customHeight="1" x14ac:dyDescent="0.25">
      <c r="A118" s="79"/>
      <c r="B118" s="79"/>
      <c r="C118" s="87" t="s">
        <v>321</v>
      </c>
      <c r="D118" s="88" t="s">
        <v>322</v>
      </c>
      <c r="E118" s="87" t="s">
        <v>323</v>
      </c>
      <c r="F118" s="90" t="s">
        <v>324</v>
      </c>
      <c r="G118" s="87" t="s">
        <v>325</v>
      </c>
      <c r="H118" s="90" t="s">
        <v>326</v>
      </c>
      <c r="I118" s="79"/>
      <c r="J118" s="79"/>
      <c r="K118" s="79"/>
      <c r="L118" s="79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  <c r="AT118" s="78"/>
      <c r="AU118" s="78"/>
      <c r="AV118" s="78"/>
      <c r="AW118" s="78"/>
      <c r="AX118" s="78"/>
      <c r="AY118" s="78"/>
      <c r="AZ118" s="78"/>
    </row>
    <row r="119" spans="1:52" ht="15" customHeight="1" x14ac:dyDescent="0.25">
      <c r="A119" s="79"/>
      <c r="B119" s="79"/>
      <c r="C119" s="87" t="s">
        <v>327</v>
      </c>
      <c r="D119" s="88" t="s">
        <v>328</v>
      </c>
      <c r="E119" s="87" t="s">
        <v>329</v>
      </c>
      <c r="F119" s="90" t="s">
        <v>330</v>
      </c>
      <c r="G119" s="87" t="s">
        <v>331</v>
      </c>
      <c r="H119" s="90" t="s">
        <v>332</v>
      </c>
      <c r="I119" s="79"/>
      <c r="J119" s="79"/>
      <c r="K119" s="79"/>
      <c r="L119" s="79"/>
      <c r="M119" s="78"/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  <c r="AV119" s="78"/>
      <c r="AW119" s="78"/>
      <c r="AX119" s="78"/>
      <c r="AY119" s="78"/>
      <c r="AZ119" s="78"/>
    </row>
    <row r="120" spans="1:52" ht="15" customHeight="1" x14ac:dyDescent="0.25">
      <c r="A120" s="79"/>
      <c r="B120" s="79"/>
      <c r="C120" s="87" t="s">
        <v>333</v>
      </c>
      <c r="D120" s="88" t="s">
        <v>334</v>
      </c>
      <c r="E120" s="87" t="s">
        <v>335</v>
      </c>
      <c r="F120" s="90" t="s">
        <v>336</v>
      </c>
      <c r="G120" s="87" t="s">
        <v>337</v>
      </c>
      <c r="H120" s="90" t="s">
        <v>338</v>
      </c>
      <c r="I120" s="79"/>
      <c r="J120" s="79"/>
      <c r="K120" s="79"/>
      <c r="L120" s="79"/>
      <c r="M120" s="78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8"/>
      <c r="AU120" s="78"/>
      <c r="AV120" s="78"/>
      <c r="AW120" s="78"/>
      <c r="AX120" s="78"/>
      <c r="AY120" s="78"/>
      <c r="AZ120" s="78"/>
    </row>
    <row r="121" spans="1:52" ht="15" customHeight="1" x14ac:dyDescent="0.25">
      <c r="A121" s="79"/>
      <c r="B121" s="79"/>
      <c r="C121" s="87" t="s">
        <v>339</v>
      </c>
      <c r="D121" s="88" t="s">
        <v>340</v>
      </c>
      <c r="E121" s="87" t="s">
        <v>341</v>
      </c>
      <c r="F121" s="90" t="s">
        <v>342</v>
      </c>
      <c r="G121" s="87" t="s">
        <v>343</v>
      </c>
      <c r="H121" s="90" t="s">
        <v>344</v>
      </c>
      <c r="I121" s="79"/>
      <c r="J121" s="79"/>
      <c r="K121" s="79"/>
      <c r="L121" s="79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78"/>
      <c r="AS121" s="78"/>
      <c r="AT121" s="78"/>
      <c r="AU121" s="78"/>
      <c r="AV121" s="78"/>
      <c r="AW121" s="78"/>
      <c r="AX121" s="78"/>
      <c r="AY121" s="78"/>
      <c r="AZ121" s="78"/>
    </row>
    <row r="122" spans="1:52" ht="15" customHeight="1" x14ac:dyDescent="0.25">
      <c r="A122" s="79"/>
      <c r="B122" s="79"/>
      <c r="C122" s="79"/>
      <c r="D122" s="79"/>
      <c r="E122" s="87" t="s">
        <v>345</v>
      </c>
      <c r="F122" s="90" t="s">
        <v>346</v>
      </c>
      <c r="G122" s="87" t="s">
        <v>347</v>
      </c>
      <c r="H122" s="90" t="s">
        <v>348</v>
      </c>
      <c r="I122" s="79"/>
      <c r="J122" s="79"/>
      <c r="K122" s="79"/>
      <c r="L122" s="79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  <c r="AL122" s="78"/>
      <c r="AM122" s="78"/>
      <c r="AN122" s="78"/>
      <c r="AO122" s="78"/>
      <c r="AP122" s="78"/>
      <c r="AQ122" s="78"/>
      <c r="AR122" s="78"/>
      <c r="AS122" s="78"/>
      <c r="AT122" s="78"/>
      <c r="AU122" s="78"/>
      <c r="AV122" s="78"/>
      <c r="AW122" s="78"/>
      <c r="AX122" s="78"/>
      <c r="AY122" s="78"/>
      <c r="AZ122" s="78"/>
    </row>
    <row r="123" spans="1:52" ht="15" customHeight="1" x14ac:dyDescent="0.25">
      <c r="A123" s="79"/>
      <c r="B123" s="79"/>
      <c r="C123" s="79"/>
      <c r="D123" s="79"/>
      <c r="E123" s="87" t="s">
        <v>349</v>
      </c>
      <c r="F123" s="90" t="s">
        <v>350</v>
      </c>
      <c r="G123" s="87" t="s">
        <v>351</v>
      </c>
      <c r="H123" s="90" t="s">
        <v>352</v>
      </c>
      <c r="I123" s="79"/>
      <c r="J123" s="79"/>
      <c r="K123" s="79"/>
      <c r="L123" s="79"/>
      <c r="M123" s="78"/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8"/>
      <c r="AU123" s="78"/>
      <c r="AV123" s="78"/>
      <c r="AW123" s="78"/>
      <c r="AX123" s="78"/>
      <c r="AY123" s="78"/>
      <c r="AZ123" s="78"/>
    </row>
    <row r="124" spans="1:52" ht="15" customHeight="1" x14ac:dyDescent="0.25">
      <c r="A124" s="79"/>
      <c r="B124" s="79"/>
      <c r="C124" s="79"/>
      <c r="D124" s="79"/>
      <c r="E124" s="87" t="s">
        <v>353</v>
      </c>
      <c r="F124" s="90" t="s">
        <v>354</v>
      </c>
      <c r="G124" s="87"/>
      <c r="H124" s="87"/>
      <c r="I124" s="79"/>
      <c r="J124" s="79"/>
      <c r="K124" s="79"/>
      <c r="L124" s="79"/>
      <c r="M124" s="78"/>
      <c r="N124" s="78"/>
      <c r="O124" s="78"/>
      <c r="P124" s="78"/>
      <c r="Q124" s="78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78"/>
      <c r="AN124" s="78"/>
      <c r="AO124" s="78"/>
      <c r="AP124" s="78"/>
      <c r="AQ124" s="78"/>
      <c r="AR124" s="78"/>
      <c r="AS124" s="78"/>
      <c r="AT124" s="78"/>
      <c r="AU124" s="78"/>
      <c r="AV124" s="78"/>
      <c r="AW124" s="78"/>
      <c r="AX124" s="78"/>
      <c r="AY124" s="78"/>
      <c r="AZ124" s="78"/>
    </row>
    <row r="125" spans="1:52" ht="15" customHeight="1" x14ac:dyDescent="0.25">
      <c r="A125" s="79"/>
      <c r="B125" s="79"/>
      <c r="C125" s="79"/>
      <c r="D125" s="79"/>
      <c r="E125" s="87" t="s">
        <v>355</v>
      </c>
      <c r="F125" s="90" t="s">
        <v>356</v>
      </c>
      <c r="G125" s="87"/>
      <c r="H125" s="87"/>
      <c r="I125" s="79"/>
      <c r="J125" s="79"/>
      <c r="K125" s="79"/>
      <c r="L125" s="79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</row>
    <row r="126" spans="1:52" ht="15" customHeight="1" x14ac:dyDescent="0.25">
      <c r="A126" s="79"/>
      <c r="B126" s="79"/>
      <c r="C126" s="79"/>
      <c r="D126" s="79"/>
      <c r="E126" s="87" t="s">
        <v>357</v>
      </c>
      <c r="F126" s="90" t="s">
        <v>358</v>
      </c>
      <c r="G126" s="87"/>
      <c r="H126" s="87"/>
      <c r="I126" s="79"/>
      <c r="J126" s="79"/>
      <c r="K126" s="79"/>
      <c r="L126" s="79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8"/>
      <c r="AO126" s="78"/>
      <c r="AP126" s="78"/>
      <c r="AQ126" s="78"/>
      <c r="AR126" s="78"/>
      <c r="AS126" s="78"/>
      <c r="AT126" s="78"/>
      <c r="AU126" s="78"/>
      <c r="AV126" s="78"/>
      <c r="AW126" s="78"/>
      <c r="AX126" s="78"/>
      <c r="AY126" s="78"/>
      <c r="AZ126" s="78"/>
    </row>
    <row r="127" spans="1:52" ht="15" customHeight="1" x14ac:dyDescent="0.25">
      <c r="A127" s="79"/>
      <c r="B127" s="79"/>
      <c r="C127" s="79"/>
      <c r="D127" s="79"/>
      <c r="E127" s="87" t="s">
        <v>359</v>
      </c>
      <c r="F127" s="90" t="s">
        <v>360</v>
      </c>
      <c r="G127" s="87"/>
      <c r="H127" s="87"/>
      <c r="I127" s="79"/>
      <c r="J127" s="79"/>
      <c r="K127" s="79"/>
      <c r="L127" s="79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78"/>
      <c r="AN127" s="78"/>
      <c r="AO127" s="78"/>
      <c r="AP127" s="78"/>
      <c r="AQ127" s="78"/>
      <c r="AR127" s="78"/>
      <c r="AS127" s="78"/>
      <c r="AT127" s="78"/>
      <c r="AU127" s="78"/>
      <c r="AV127" s="78"/>
      <c r="AW127" s="78"/>
      <c r="AX127" s="78"/>
      <c r="AY127" s="78"/>
      <c r="AZ127" s="78"/>
    </row>
    <row r="128" spans="1:52" ht="15" customHeight="1" x14ac:dyDescent="0.25">
      <c r="A128" s="79"/>
      <c r="B128" s="79"/>
      <c r="C128" s="79"/>
      <c r="D128" s="79"/>
      <c r="E128" s="87" t="s">
        <v>361</v>
      </c>
      <c r="F128" s="90" t="s">
        <v>362</v>
      </c>
      <c r="G128" s="87"/>
      <c r="H128" s="87"/>
      <c r="I128" s="79"/>
      <c r="J128" s="79"/>
      <c r="K128" s="79"/>
      <c r="L128" s="79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78"/>
      <c r="AN128" s="78"/>
      <c r="AO128" s="78"/>
      <c r="AP128" s="78"/>
      <c r="AQ128" s="78"/>
      <c r="AR128" s="78"/>
      <c r="AS128" s="78"/>
      <c r="AT128" s="78"/>
      <c r="AU128" s="78"/>
      <c r="AV128" s="78"/>
      <c r="AW128" s="78"/>
      <c r="AX128" s="78"/>
      <c r="AY128" s="78"/>
      <c r="AZ128" s="78"/>
    </row>
    <row r="129" spans="1:52" ht="15" customHeight="1" x14ac:dyDescent="0.25">
      <c r="A129" s="79"/>
      <c r="B129" s="79"/>
      <c r="C129" s="79"/>
      <c r="D129" s="79"/>
      <c r="E129" s="87" t="s">
        <v>363</v>
      </c>
      <c r="F129" s="90" t="s">
        <v>364</v>
      </c>
      <c r="G129" s="87"/>
      <c r="H129" s="87"/>
      <c r="I129" s="79"/>
      <c r="J129" s="79"/>
      <c r="K129" s="79"/>
      <c r="L129" s="79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78"/>
      <c r="AS129" s="78"/>
      <c r="AT129" s="78"/>
      <c r="AU129" s="78"/>
      <c r="AV129" s="78"/>
      <c r="AW129" s="78"/>
      <c r="AX129" s="78"/>
      <c r="AY129" s="78"/>
      <c r="AZ129" s="78"/>
    </row>
    <row r="130" spans="1:52" ht="15" customHeight="1" x14ac:dyDescent="0.25">
      <c r="A130" s="79"/>
      <c r="B130" s="79"/>
      <c r="C130" s="79"/>
      <c r="D130" s="79"/>
      <c r="E130" s="89" t="s">
        <v>365</v>
      </c>
      <c r="F130" s="90"/>
      <c r="G130" s="89"/>
      <c r="H130" s="89"/>
      <c r="I130" s="79"/>
      <c r="J130" s="79"/>
      <c r="K130" s="79"/>
      <c r="L130" s="79"/>
      <c r="M130" s="78"/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78"/>
      <c r="AN130" s="78"/>
      <c r="AO130" s="78"/>
      <c r="AP130" s="78"/>
      <c r="AQ130" s="78"/>
      <c r="AR130" s="78"/>
      <c r="AS130" s="78"/>
      <c r="AT130" s="78"/>
      <c r="AU130" s="78"/>
      <c r="AV130" s="78"/>
      <c r="AW130" s="78"/>
      <c r="AX130" s="78"/>
      <c r="AY130" s="78"/>
      <c r="AZ130" s="78"/>
    </row>
    <row r="131" spans="1:52" ht="25.5" x14ac:dyDescent="0.25">
      <c r="A131" s="79"/>
      <c r="B131" s="79"/>
      <c r="C131" s="79"/>
      <c r="D131" s="79"/>
      <c r="E131" s="87" t="s">
        <v>366</v>
      </c>
      <c r="F131" s="90" t="s">
        <v>367</v>
      </c>
      <c r="G131" s="87"/>
      <c r="H131" s="87"/>
      <c r="I131" s="79"/>
      <c r="J131" s="79"/>
      <c r="K131" s="79"/>
      <c r="L131" s="79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78"/>
      <c r="AN131" s="78"/>
      <c r="AO131" s="78"/>
      <c r="AP131" s="78"/>
      <c r="AQ131" s="78"/>
      <c r="AR131" s="78"/>
      <c r="AS131" s="78"/>
      <c r="AT131" s="78"/>
      <c r="AU131" s="78"/>
      <c r="AV131" s="78"/>
      <c r="AW131" s="78"/>
      <c r="AX131" s="78"/>
      <c r="AY131" s="78"/>
      <c r="AZ131" s="78"/>
    </row>
    <row r="132" spans="1:52" ht="15" customHeight="1" x14ac:dyDescent="0.25">
      <c r="A132" s="79"/>
      <c r="B132" s="79"/>
      <c r="C132" s="79"/>
      <c r="D132" s="79"/>
      <c r="E132" s="87" t="s">
        <v>368</v>
      </c>
      <c r="F132" s="90" t="s">
        <v>369</v>
      </c>
      <c r="G132" s="87"/>
      <c r="H132" s="87"/>
      <c r="I132" s="79"/>
      <c r="J132" s="79"/>
      <c r="K132" s="79"/>
      <c r="L132" s="79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78"/>
      <c r="AN132" s="78"/>
      <c r="AO132" s="78"/>
      <c r="AP132" s="78"/>
      <c r="AQ132" s="78"/>
      <c r="AR132" s="78"/>
      <c r="AS132" s="78"/>
      <c r="AT132" s="78"/>
      <c r="AU132" s="78"/>
      <c r="AV132" s="78"/>
      <c r="AW132" s="78"/>
      <c r="AX132" s="78"/>
      <c r="AY132" s="78"/>
      <c r="AZ132" s="78"/>
    </row>
    <row r="133" spans="1:52" ht="15" customHeight="1" x14ac:dyDescent="0.25">
      <c r="A133" s="79"/>
      <c r="B133" s="79"/>
      <c r="C133" s="79"/>
      <c r="D133" s="79"/>
      <c r="E133" s="87" t="s">
        <v>370</v>
      </c>
      <c r="F133" s="90" t="s">
        <v>371</v>
      </c>
      <c r="G133" s="87"/>
      <c r="H133" s="87"/>
      <c r="I133" s="79"/>
      <c r="J133" s="79"/>
      <c r="K133" s="79"/>
      <c r="L133" s="79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78"/>
      <c r="AN133" s="78"/>
      <c r="AO133" s="78"/>
      <c r="AP133" s="78"/>
      <c r="AQ133" s="78"/>
      <c r="AR133" s="78"/>
      <c r="AS133" s="78"/>
      <c r="AT133" s="78"/>
      <c r="AU133" s="78"/>
      <c r="AV133" s="78"/>
      <c r="AW133" s="78"/>
      <c r="AX133" s="78"/>
      <c r="AY133" s="78"/>
      <c r="AZ133" s="78"/>
    </row>
    <row r="134" spans="1:52" ht="15" customHeight="1" x14ac:dyDescent="0.25">
      <c r="A134" s="79"/>
      <c r="B134" s="79"/>
      <c r="C134" s="79"/>
      <c r="D134" s="79"/>
      <c r="E134" s="87" t="s">
        <v>372</v>
      </c>
      <c r="F134" s="90" t="s">
        <v>373</v>
      </c>
      <c r="G134" s="87"/>
      <c r="H134" s="87"/>
      <c r="I134" s="79"/>
      <c r="J134" s="79"/>
      <c r="K134" s="79"/>
      <c r="L134" s="79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  <c r="AL134" s="78"/>
      <c r="AM134" s="78"/>
      <c r="AN134" s="78"/>
      <c r="AO134" s="78"/>
      <c r="AP134" s="78"/>
      <c r="AQ134" s="78"/>
      <c r="AR134" s="78"/>
      <c r="AS134" s="78"/>
      <c r="AT134" s="78"/>
      <c r="AU134" s="78"/>
      <c r="AV134" s="78"/>
      <c r="AW134" s="78"/>
      <c r="AX134" s="78"/>
      <c r="AY134" s="78"/>
      <c r="AZ134" s="78"/>
    </row>
    <row r="135" spans="1:52" ht="15" customHeight="1" x14ac:dyDescent="0.25">
      <c r="A135" s="79"/>
      <c r="B135" s="79"/>
      <c r="C135" s="79"/>
      <c r="D135" s="79"/>
      <c r="E135" s="87" t="s">
        <v>374</v>
      </c>
      <c r="F135" s="90" t="s">
        <v>375</v>
      </c>
      <c r="G135" s="87"/>
      <c r="H135" s="87"/>
      <c r="I135" s="79"/>
      <c r="J135" s="79"/>
      <c r="K135" s="79"/>
      <c r="L135" s="79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78"/>
      <c r="AN135" s="78"/>
      <c r="AO135" s="78"/>
      <c r="AP135" s="78"/>
      <c r="AQ135" s="78"/>
      <c r="AR135" s="78"/>
      <c r="AS135" s="78"/>
      <c r="AT135" s="78"/>
      <c r="AU135" s="78"/>
      <c r="AV135" s="78"/>
      <c r="AW135" s="78"/>
      <c r="AX135" s="78"/>
      <c r="AY135" s="78"/>
      <c r="AZ135" s="78"/>
    </row>
    <row r="136" spans="1:52" ht="15" customHeight="1" x14ac:dyDescent="0.25">
      <c r="A136" s="79"/>
      <c r="B136" s="79"/>
      <c r="C136" s="79"/>
      <c r="D136" s="79"/>
      <c r="E136" s="89" t="s">
        <v>376</v>
      </c>
      <c r="F136" s="90"/>
      <c r="G136" s="89"/>
      <c r="H136" s="89"/>
      <c r="I136" s="79"/>
      <c r="J136" s="79"/>
      <c r="K136" s="79"/>
      <c r="L136" s="79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  <c r="AL136" s="78"/>
      <c r="AM136" s="78"/>
      <c r="AN136" s="78"/>
      <c r="AO136" s="78"/>
      <c r="AP136" s="78"/>
      <c r="AQ136" s="78"/>
      <c r="AR136" s="78"/>
      <c r="AS136" s="78"/>
      <c r="AT136" s="78"/>
      <c r="AU136" s="78"/>
      <c r="AV136" s="78"/>
      <c r="AW136" s="78"/>
      <c r="AX136" s="78"/>
      <c r="AY136" s="78"/>
      <c r="AZ136" s="78"/>
    </row>
    <row r="137" spans="1:52" ht="15" customHeight="1" x14ac:dyDescent="0.25">
      <c r="A137" s="79"/>
      <c r="B137" s="79"/>
      <c r="C137" s="79"/>
      <c r="D137" s="79"/>
      <c r="E137" s="87" t="s">
        <v>377</v>
      </c>
      <c r="F137" s="90" t="s">
        <v>378</v>
      </c>
      <c r="G137" s="87"/>
      <c r="H137" s="87"/>
      <c r="I137" s="79"/>
      <c r="J137" s="79"/>
      <c r="K137" s="79"/>
      <c r="L137" s="79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8"/>
      <c r="AM137" s="78"/>
      <c r="AN137" s="78"/>
      <c r="AO137" s="78"/>
      <c r="AP137" s="78"/>
      <c r="AQ137" s="78"/>
      <c r="AR137" s="78"/>
      <c r="AS137" s="78"/>
      <c r="AT137" s="78"/>
      <c r="AU137" s="78"/>
      <c r="AV137" s="78"/>
      <c r="AW137" s="78"/>
      <c r="AX137" s="78"/>
      <c r="AY137" s="78"/>
      <c r="AZ137" s="78"/>
    </row>
    <row r="138" spans="1:52" ht="15" customHeight="1" x14ac:dyDescent="0.25">
      <c r="A138" s="79"/>
      <c r="B138" s="79"/>
      <c r="C138" s="79"/>
      <c r="D138" s="79"/>
      <c r="E138" s="87" t="s">
        <v>379</v>
      </c>
      <c r="F138" s="90" t="s">
        <v>380</v>
      </c>
      <c r="G138" s="87"/>
      <c r="H138" s="87"/>
      <c r="I138" s="79"/>
      <c r="J138" s="79"/>
      <c r="K138" s="79"/>
      <c r="L138" s="79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78"/>
      <c r="AG138" s="78"/>
      <c r="AH138" s="78"/>
      <c r="AI138" s="78"/>
      <c r="AJ138" s="78"/>
      <c r="AK138" s="78"/>
      <c r="AL138" s="78"/>
      <c r="AM138" s="78"/>
      <c r="AN138" s="78"/>
      <c r="AO138" s="78"/>
      <c r="AP138" s="78"/>
      <c r="AQ138" s="78"/>
      <c r="AR138" s="78"/>
      <c r="AS138" s="78"/>
      <c r="AT138" s="78"/>
      <c r="AU138" s="78"/>
      <c r="AV138" s="78"/>
      <c r="AW138" s="78"/>
      <c r="AX138" s="78"/>
      <c r="AY138" s="78"/>
      <c r="AZ138" s="78"/>
    </row>
    <row r="139" spans="1:52" ht="15" customHeight="1" x14ac:dyDescent="0.25">
      <c r="A139" s="79"/>
      <c r="B139" s="79"/>
      <c r="C139" s="79"/>
      <c r="D139" s="79"/>
      <c r="E139" s="87" t="s">
        <v>381</v>
      </c>
      <c r="F139" s="90" t="s">
        <v>382</v>
      </c>
      <c r="G139" s="87"/>
      <c r="H139" s="87"/>
      <c r="I139" s="79"/>
      <c r="J139" s="79"/>
      <c r="K139" s="79"/>
      <c r="L139" s="79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78"/>
      <c r="AN139" s="78"/>
      <c r="AO139" s="78"/>
      <c r="AP139" s="78"/>
      <c r="AQ139" s="78"/>
      <c r="AR139" s="78"/>
      <c r="AS139" s="78"/>
      <c r="AT139" s="78"/>
      <c r="AU139" s="78"/>
      <c r="AV139" s="78"/>
      <c r="AW139" s="78"/>
      <c r="AX139" s="78"/>
      <c r="AY139" s="78"/>
      <c r="AZ139" s="78"/>
    </row>
    <row r="140" spans="1:52" ht="15" customHeight="1" x14ac:dyDescent="0.25">
      <c r="A140" s="79"/>
      <c r="B140" s="79"/>
      <c r="C140" s="79"/>
      <c r="D140" s="79"/>
      <c r="E140" s="87" t="s">
        <v>383</v>
      </c>
      <c r="F140" s="90" t="s">
        <v>384</v>
      </c>
      <c r="G140" s="87"/>
      <c r="H140" s="87"/>
      <c r="I140" s="79"/>
      <c r="J140" s="79"/>
      <c r="K140" s="79"/>
      <c r="L140" s="79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  <c r="AL140" s="78"/>
      <c r="AM140" s="78"/>
      <c r="AN140" s="78"/>
      <c r="AO140" s="78"/>
      <c r="AP140" s="78"/>
      <c r="AQ140" s="78"/>
      <c r="AR140" s="78"/>
      <c r="AS140" s="78"/>
      <c r="AT140" s="78"/>
      <c r="AU140" s="78"/>
      <c r="AV140" s="78"/>
      <c r="AW140" s="78"/>
      <c r="AX140" s="78"/>
      <c r="AY140" s="78"/>
      <c r="AZ140" s="78"/>
    </row>
    <row r="141" spans="1:52" ht="15" customHeight="1" x14ac:dyDescent="0.25">
      <c r="A141" s="79"/>
      <c r="B141" s="79"/>
      <c r="C141" s="79"/>
      <c r="D141" s="79"/>
      <c r="E141" s="87" t="s">
        <v>385</v>
      </c>
      <c r="F141" s="90" t="s">
        <v>386</v>
      </c>
      <c r="G141" s="87"/>
      <c r="H141" s="87"/>
      <c r="I141" s="79"/>
      <c r="J141" s="79"/>
      <c r="K141" s="79"/>
      <c r="L141" s="79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78"/>
      <c r="AN141" s="78"/>
      <c r="AO141" s="78"/>
      <c r="AP141" s="78"/>
      <c r="AQ141" s="78"/>
      <c r="AR141" s="78"/>
      <c r="AS141" s="78"/>
      <c r="AT141" s="78"/>
      <c r="AU141" s="78"/>
      <c r="AV141" s="78"/>
      <c r="AW141" s="78"/>
      <c r="AX141" s="78"/>
      <c r="AY141" s="78"/>
      <c r="AZ141" s="78"/>
    </row>
    <row r="142" spans="1:52" ht="15" customHeight="1" x14ac:dyDescent="0.25">
      <c r="A142" s="79"/>
      <c r="B142" s="79"/>
      <c r="C142" s="79"/>
      <c r="D142" s="79"/>
      <c r="E142" s="79"/>
      <c r="F142" s="79"/>
      <c r="G142" s="79"/>
      <c r="H142" s="79"/>
      <c r="I142" s="79"/>
      <c r="J142" s="79"/>
      <c r="K142" s="79"/>
      <c r="L142" s="79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78"/>
      <c r="AN142" s="78"/>
      <c r="AO142" s="78"/>
      <c r="AP142" s="78"/>
      <c r="AQ142" s="78"/>
      <c r="AR142" s="78"/>
      <c r="AS142" s="78"/>
      <c r="AT142" s="78"/>
      <c r="AU142" s="78"/>
      <c r="AV142" s="78"/>
      <c r="AW142" s="78"/>
      <c r="AX142" s="78"/>
      <c r="AY142" s="78"/>
      <c r="AZ142" s="78"/>
    </row>
    <row r="143" spans="1:52" x14ac:dyDescent="0.25">
      <c r="A143" s="79"/>
      <c r="B143" s="79"/>
      <c r="C143" s="79"/>
      <c r="D143" s="79"/>
      <c r="E143" s="79"/>
      <c r="F143" s="79"/>
      <c r="G143" s="79"/>
      <c r="H143" s="79"/>
      <c r="I143" s="79"/>
      <c r="J143" s="79"/>
      <c r="K143" s="79"/>
      <c r="L143" s="79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78"/>
      <c r="AU143" s="78"/>
      <c r="AV143" s="78"/>
      <c r="AW143" s="78"/>
      <c r="AX143" s="78"/>
      <c r="AY143" s="78"/>
      <c r="AZ143" s="78"/>
    </row>
    <row r="144" spans="1:52" x14ac:dyDescent="0.25">
      <c r="A144" s="78"/>
      <c r="B144" s="78"/>
      <c r="C144" s="78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78"/>
      <c r="AG144" s="78"/>
      <c r="AH144" s="78"/>
      <c r="AI144" s="78"/>
      <c r="AJ144" s="78"/>
      <c r="AK144" s="78"/>
      <c r="AL144" s="78"/>
      <c r="AM144" s="78"/>
      <c r="AN144" s="78"/>
      <c r="AO144" s="78"/>
      <c r="AP144" s="78"/>
      <c r="AQ144" s="78"/>
      <c r="AR144" s="78"/>
      <c r="AS144" s="78"/>
      <c r="AT144" s="78"/>
      <c r="AU144" s="78"/>
      <c r="AV144" s="78"/>
      <c r="AW144" s="78"/>
      <c r="AX144" s="78"/>
      <c r="AY144" s="78"/>
      <c r="AZ144" s="78"/>
    </row>
    <row r="145" spans="1:52" x14ac:dyDescent="0.25">
      <c r="A145" s="78"/>
      <c r="B145" s="78"/>
      <c r="C145" s="78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8"/>
      <c r="S145" s="78"/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78"/>
      <c r="AN145" s="78"/>
      <c r="AO145" s="78"/>
      <c r="AP145" s="78"/>
      <c r="AQ145" s="78"/>
      <c r="AR145" s="78"/>
      <c r="AS145" s="78"/>
      <c r="AT145" s="78"/>
      <c r="AU145" s="78"/>
      <c r="AV145" s="78"/>
      <c r="AW145" s="78"/>
      <c r="AX145" s="78"/>
      <c r="AY145" s="78"/>
      <c r="AZ145" s="78"/>
    </row>
    <row r="146" spans="1:52" x14ac:dyDescent="0.25">
      <c r="A146" s="78"/>
      <c r="B146" s="78"/>
      <c r="C146" s="78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8"/>
      <c r="AM146" s="78"/>
      <c r="AN146" s="78"/>
      <c r="AO146" s="78"/>
      <c r="AP146" s="78"/>
      <c r="AQ146" s="78"/>
      <c r="AR146" s="78"/>
      <c r="AS146" s="78"/>
      <c r="AT146" s="78"/>
      <c r="AU146" s="78"/>
      <c r="AV146" s="78"/>
      <c r="AW146" s="78"/>
      <c r="AX146" s="78"/>
      <c r="AY146" s="78"/>
      <c r="AZ146" s="78"/>
    </row>
    <row r="147" spans="1:52" x14ac:dyDescent="0.25">
      <c r="A147" s="78"/>
      <c r="B147" s="78"/>
      <c r="C147" s="78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8"/>
      <c r="AM147" s="78"/>
      <c r="AN147" s="78"/>
      <c r="AO147" s="78"/>
      <c r="AP147" s="78"/>
      <c r="AQ147" s="78"/>
      <c r="AR147" s="78"/>
      <c r="AS147" s="78"/>
      <c r="AT147" s="78"/>
      <c r="AU147" s="78"/>
      <c r="AV147" s="78"/>
      <c r="AW147" s="78"/>
      <c r="AX147" s="78"/>
      <c r="AY147" s="78"/>
      <c r="AZ147" s="78"/>
    </row>
    <row r="148" spans="1:52" x14ac:dyDescent="0.25">
      <c r="A148" s="78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78"/>
      <c r="AG148" s="78"/>
      <c r="AH148" s="78"/>
      <c r="AI148" s="78"/>
      <c r="AJ148" s="78"/>
      <c r="AK148" s="78"/>
      <c r="AL148" s="78"/>
      <c r="AM148" s="78"/>
      <c r="AN148" s="78"/>
      <c r="AO148" s="78"/>
      <c r="AP148" s="78"/>
      <c r="AQ148" s="78"/>
      <c r="AR148" s="78"/>
      <c r="AS148" s="78"/>
      <c r="AT148" s="78"/>
      <c r="AU148" s="78"/>
      <c r="AV148" s="78"/>
      <c r="AW148" s="78"/>
      <c r="AX148" s="78"/>
      <c r="AY148" s="78"/>
      <c r="AZ148" s="78"/>
    </row>
    <row r="149" spans="1:52" x14ac:dyDescent="0.25">
      <c r="A149" s="78"/>
      <c r="B149" s="78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8"/>
      <c r="AM149" s="78"/>
      <c r="AN149" s="78"/>
      <c r="AO149" s="78"/>
      <c r="AP149" s="78"/>
      <c r="AQ149" s="78"/>
      <c r="AR149" s="78"/>
      <c r="AS149" s="78"/>
      <c r="AT149" s="78"/>
      <c r="AU149" s="78"/>
      <c r="AV149" s="78"/>
      <c r="AW149" s="78"/>
      <c r="AX149" s="78"/>
      <c r="AY149" s="78"/>
      <c r="AZ149" s="78"/>
    </row>
    <row r="150" spans="1:52" x14ac:dyDescent="0.25">
      <c r="A150" s="78"/>
      <c r="B150" s="78"/>
      <c r="C150" s="78"/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78"/>
      <c r="AN150" s="78"/>
      <c r="AO150" s="78"/>
      <c r="AP150" s="78"/>
      <c r="AQ150" s="78"/>
      <c r="AR150" s="78"/>
      <c r="AS150" s="78"/>
      <c r="AT150" s="78"/>
      <c r="AU150" s="78"/>
      <c r="AV150" s="78"/>
      <c r="AW150" s="78"/>
      <c r="AX150" s="78"/>
      <c r="AY150" s="78"/>
      <c r="AZ150" s="78"/>
    </row>
    <row r="151" spans="1:52" x14ac:dyDescent="0.25">
      <c r="A151" s="78"/>
      <c r="B151" s="78"/>
      <c r="C151" s="78"/>
      <c r="D151" s="78"/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8"/>
      <c r="S151" s="78"/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  <c r="AL151" s="78"/>
      <c r="AM151" s="78"/>
      <c r="AN151" s="78"/>
      <c r="AO151" s="78"/>
      <c r="AP151" s="78"/>
      <c r="AQ151" s="78"/>
      <c r="AR151" s="78"/>
      <c r="AS151" s="78"/>
      <c r="AT151" s="78"/>
      <c r="AU151" s="78"/>
      <c r="AV151" s="78"/>
      <c r="AW151" s="78"/>
      <c r="AX151" s="78"/>
      <c r="AY151" s="78"/>
      <c r="AZ151" s="78"/>
    </row>
    <row r="152" spans="1:52" x14ac:dyDescent="0.25">
      <c r="A152" s="78"/>
      <c r="B152" s="78"/>
      <c r="C152" s="78"/>
      <c r="D152" s="78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8"/>
      <c r="AM152" s="78"/>
      <c r="AN152" s="78"/>
      <c r="AO152" s="78"/>
      <c r="AP152" s="78"/>
      <c r="AQ152" s="78"/>
      <c r="AR152" s="78"/>
      <c r="AS152" s="78"/>
      <c r="AT152" s="78"/>
      <c r="AU152" s="78"/>
      <c r="AV152" s="78"/>
      <c r="AW152" s="78"/>
      <c r="AX152" s="78"/>
      <c r="AY152" s="78"/>
      <c r="AZ152" s="78"/>
    </row>
    <row r="153" spans="1:52" x14ac:dyDescent="0.25">
      <c r="A153" s="78"/>
      <c r="B153" s="78"/>
      <c r="C153" s="78"/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8"/>
      <c r="AM153" s="78"/>
      <c r="AN153" s="78"/>
      <c r="AO153" s="78"/>
      <c r="AP153" s="78"/>
      <c r="AQ153" s="78"/>
      <c r="AR153" s="78"/>
      <c r="AS153" s="78"/>
      <c r="AT153" s="78"/>
      <c r="AU153" s="78"/>
      <c r="AV153" s="78"/>
      <c r="AW153" s="78"/>
      <c r="AX153" s="78"/>
      <c r="AY153" s="78"/>
      <c r="AZ153" s="78"/>
    </row>
    <row r="154" spans="1:52" x14ac:dyDescent="0.25">
      <c r="A154" s="78"/>
      <c r="B154" s="78"/>
      <c r="C154" s="78"/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  <c r="V154" s="78"/>
      <c r="W154" s="78"/>
      <c r="X154" s="78"/>
      <c r="Y154" s="78"/>
      <c r="Z154" s="78"/>
      <c r="AA154" s="78"/>
      <c r="AB154" s="78"/>
      <c r="AC154" s="78"/>
      <c r="AD154" s="78"/>
      <c r="AE154" s="78"/>
      <c r="AF154" s="78"/>
      <c r="AG154" s="78"/>
      <c r="AH154" s="78"/>
      <c r="AI154" s="78"/>
      <c r="AJ154" s="78"/>
      <c r="AK154" s="78"/>
      <c r="AL154" s="78"/>
      <c r="AM154" s="78"/>
      <c r="AN154" s="78"/>
      <c r="AO154" s="78"/>
      <c r="AP154" s="78"/>
      <c r="AQ154" s="78"/>
      <c r="AR154" s="78"/>
      <c r="AS154" s="78"/>
      <c r="AT154" s="78"/>
      <c r="AU154" s="78"/>
      <c r="AV154" s="78"/>
      <c r="AW154" s="78"/>
      <c r="AX154" s="78"/>
      <c r="AY154" s="78"/>
      <c r="AZ154" s="78"/>
    </row>
    <row r="155" spans="1:52" x14ac:dyDescent="0.25">
      <c r="A155" s="78"/>
      <c r="B155" s="78"/>
      <c r="C155" s="78"/>
      <c r="D155" s="78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8"/>
      <c r="S155" s="78"/>
      <c r="T155" s="78"/>
      <c r="U155" s="78"/>
      <c r="V155" s="78"/>
      <c r="W155" s="78"/>
      <c r="X155" s="78"/>
      <c r="Y155" s="78"/>
      <c r="Z155" s="78"/>
      <c r="AA155" s="78"/>
      <c r="AB155" s="78"/>
      <c r="AC155" s="78"/>
      <c r="AD155" s="78"/>
      <c r="AE155" s="78"/>
      <c r="AF155" s="78"/>
      <c r="AG155" s="78"/>
      <c r="AH155" s="78"/>
      <c r="AI155" s="78"/>
      <c r="AJ155" s="78"/>
      <c r="AK155" s="78"/>
      <c r="AL155" s="78"/>
      <c r="AM155" s="78"/>
      <c r="AN155" s="78"/>
      <c r="AO155" s="78"/>
      <c r="AP155" s="78"/>
      <c r="AQ155" s="78"/>
      <c r="AR155" s="78"/>
      <c r="AS155" s="78"/>
      <c r="AT155" s="78"/>
      <c r="AU155" s="78"/>
      <c r="AV155" s="78"/>
      <c r="AW155" s="78"/>
      <c r="AX155" s="78"/>
      <c r="AY155" s="78"/>
      <c r="AZ155" s="78"/>
    </row>
    <row r="156" spans="1:52" x14ac:dyDescent="0.25">
      <c r="A156" s="78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8"/>
      <c r="AM156" s="78"/>
      <c r="AN156" s="78"/>
      <c r="AO156" s="78"/>
      <c r="AP156" s="78"/>
      <c r="AQ156" s="78"/>
      <c r="AR156" s="78"/>
      <c r="AS156" s="78"/>
      <c r="AT156" s="78"/>
      <c r="AU156" s="78"/>
      <c r="AV156" s="78"/>
      <c r="AW156" s="78"/>
      <c r="AX156" s="78"/>
      <c r="AY156" s="78"/>
      <c r="AZ156" s="78"/>
    </row>
    <row r="157" spans="1:52" x14ac:dyDescent="0.25">
      <c r="A157" s="78"/>
      <c r="B157" s="78"/>
      <c r="C157" s="78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8"/>
      <c r="AM157" s="78"/>
      <c r="AN157" s="78"/>
      <c r="AO157" s="78"/>
      <c r="AP157" s="78"/>
      <c r="AQ157" s="78"/>
      <c r="AR157" s="78"/>
      <c r="AS157" s="78"/>
      <c r="AT157" s="78"/>
      <c r="AU157" s="78"/>
      <c r="AV157" s="78"/>
      <c r="AW157" s="78"/>
      <c r="AX157" s="78"/>
      <c r="AY157" s="78"/>
      <c r="AZ157" s="78"/>
    </row>
    <row r="158" spans="1:52" x14ac:dyDescent="0.25">
      <c r="A158" s="78"/>
      <c r="B158" s="78"/>
      <c r="C158" s="78"/>
      <c r="D158" s="78"/>
      <c r="E158" s="78"/>
      <c r="F158" s="78"/>
      <c r="G158" s="78"/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8"/>
      <c r="S158" s="78"/>
      <c r="T158" s="78"/>
      <c r="U158" s="78"/>
      <c r="V158" s="78"/>
      <c r="W158" s="78"/>
      <c r="X158" s="78"/>
      <c r="Y158" s="78"/>
      <c r="Z158" s="78"/>
      <c r="AA158" s="78"/>
      <c r="AB158" s="78"/>
      <c r="AC158" s="78"/>
      <c r="AD158" s="78"/>
      <c r="AE158" s="78"/>
      <c r="AF158" s="78"/>
      <c r="AG158" s="78"/>
      <c r="AH158" s="78"/>
      <c r="AI158" s="78"/>
      <c r="AJ158" s="78"/>
      <c r="AK158" s="78"/>
      <c r="AL158" s="78"/>
      <c r="AM158" s="78"/>
      <c r="AN158" s="78"/>
      <c r="AO158" s="78"/>
      <c r="AP158" s="78"/>
      <c r="AQ158" s="78"/>
      <c r="AR158" s="78"/>
      <c r="AS158" s="78"/>
      <c r="AT158" s="78"/>
      <c r="AU158" s="78"/>
      <c r="AV158" s="78"/>
      <c r="AW158" s="78"/>
      <c r="AX158" s="78"/>
      <c r="AY158" s="78"/>
      <c r="AZ158" s="78"/>
    </row>
    <row r="159" spans="1:52" x14ac:dyDescent="0.25">
      <c r="A159" s="78"/>
      <c r="B159" s="78"/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78"/>
      <c r="AN159" s="78"/>
      <c r="AO159" s="78"/>
      <c r="AP159" s="78"/>
      <c r="AQ159" s="78"/>
      <c r="AR159" s="78"/>
      <c r="AS159" s="78"/>
      <c r="AT159" s="78"/>
      <c r="AU159" s="78"/>
      <c r="AV159" s="78"/>
      <c r="AW159" s="78"/>
      <c r="AX159" s="78"/>
      <c r="AY159" s="78"/>
      <c r="AZ159" s="78"/>
    </row>
    <row r="160" spans="1:52" x14ac:dyDescent="0.25">
      <c r="A160" s="78"/>
      <c r="B160" s="78"/>
      <c r="C160" s="78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  <c r="AL160" s="78"/>
      <c r="AM160" s="78"/>
      <c r="AN160" s="78"/>
      <c r="AO160" s="78"/>
      <c r="AP160" s="78"/>
      <c r="AQ160" s="78"/>
      <c r="AR160" s="78"/>
      <c r="AS160" s="78"/>
      <c r="AT160" s="78"/>
      <c r="AU160" s="78"/>
      <c r="AV160" s="78"/>
      <c r="AW160" s="78"/>
      <c r="AX160" s="78"/>
      <c r="AY160" s="78"/>
      <c r="AZ160" s="78"/>
    </row>
    <row r="161" spans="1:52" x14ac:dyDescent="0.25">
      <c r="A161" s="78"/>
      <c r="B161" s="78"/>
      <c r="C161" s="78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  <c r="V161" s="78"/>
      <c r="W161" s="78"/>
      <c r="X161" s="78"/>
      <c r="Y161" s="78"/>
      <c r="Z161" s="78"/>
      <c r="AA161" s="78"/>
      <c r="AB161" s="78"/>
      <c r="AC161" s="78"/>
      <c r="AD161" s="78"/>
      <c r="AE161" s="78"/>
      <c r="AF161" s="78"/>
      <c r="AG161" s="78"/>
      <c r="AH161" s="78"/>
      <c r="AI161" s="78"/>
      <c r="AJ161" s="78"/>
      <c r="AK161" s="78"/>
      <c r="AL161" s="78"/>
      <c r="AM161" s="78"/>
      <c r="AN161" s="78"/>
      <c r="AO161" s="78"/>
      <c r="AP161" s="78"/>
      <c r="AQ161" s="78"/>
      <c r="AR161" s="78"/>
      <c r="AS161" s="78"/>
      <c r="AT161" s="78"/>
      <c r="AU161" s="78"/>
      <c r="AV161" s="78"/>
      <c r="AW161" s="78"/>
      <c r="AX161" s="78"/>
      <c r="AY161" s="78"/>
      <c r="AZ161" s="78"/>
    </row>
    <row r="162" spans="1:52" x14ac:dyDescent="0.25">
      <c r="A162" s="78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78"/>
      <c r="AG162" s="78"/>
      <c r="AH162" s="78"/>
      <c r="AI162" s="78"/>
      <c r="AJ162" s="78"/>
      <c r="AK162" s="78"/>
      <c r="AL162" s="78"/>
      <c r="AM162" s="78"/>
      <c r="AN162" s="78"/>
      <c r="AO162" s="78"/>
      <c r="AP162" s="78"/>
      <c r="AQ162" s="78"/>
      <c r="AR162" s="78"/>
      <c r="AS162" s="78"/>
      <c r="AT162" s="78"/>
      <c r="AU162" s="78"/>
      <c r="AV162" s="78"/>
      <c r="AW162" s="78"/>
      <c r="AX162" s="78"/>
      <c r="AY162" s="78"/>
      <c r="AZ162" s="78"/>
    </row>
    <row r="163" spans="1:52" x14ac:dyDescent="0.25">
      <c r="A163" s="78"/>
      <c r="B163" s="78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  <c r="AA163" s="78"/>
      <c r="AB163" s="78"/>
      <c r="AC163" s="78"/>
      <c r="AD163" s="78"/>
      <c r="AE163" s="78"/>
      <c r="AF163" s="78"/>
      <c r="AG163" s="78"/>
      <c r="AH163" s="78"/>
      <c r="AI163" s="78"/>
      <c r="AJ163" s="78"/>
      <c r="AK163" s="78"/>
      <c r="AL163" s="78"/>
      <c r="AM163" s="78"/>
      <c r="AN163" s="78"/>
      <c r="AO163" s="78"/>
      <c r="AP163" s="78"/>
      <c r="AQ163" s="78"/>
      <c r="AR163" s="78"/>
      <c r="AS163" s="78"/>
      <c r="AT163" s="78"/>
      <c r="AU163" s="78"/>
      <c r="AV163" s="78"/>
      <c r="AW163" s="78"/>
      <c r="AX163" s="78"/>
      <c r="AY163" s="78"/>
      <c r="AZ163" s="78"/>
    </row>
    <row r="164" spans="1:52" x14ac:dyDescent="0.25">
      <c r="A164" s="78"/>
      <c r="B164" s="78"/>
      <c r="C164" s="78"/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8"/>
      <c r="S164" s="78"/>
      <c r="T164" s="78"/>
      <c r="U164" s="78"/>
      <c r="V164" s="78"/>
      <c r="W164" s="78"/>
      <c r="X164" s="78"/>
      <c r="Y164" s="78"/>
      <c r="Z164" s="78"/>
      <c r="AA164" s="78"/>
      <c r="AB164" s="78"/>
      <c r="AC164" s="78"/>
      <c r="AD164" s="78"/>
      <c r="AE164" s="78"/>
      <c r="AF164" s="78"/>
      <c r="AG164" s="78"/>
      <c r="AH164" s="78"/>
      <c r="AI164" s="78"/>
      <c r="AJ164" s="78"/>
      <c r="AK164" s="78"/>
      <c r="AL164" s="78"/>
      <c r="AM164" s="78"/>
      <c r="AN164" s="78"/>
      <c r="AO164" s="78"/>
      <c r="AP164" s="78"/>
      <c r="AQ164" s="78"/>
      <c r="AR164" s="78"/>
      <c r="AS164" s="78"/>
      <c r="AT164" s="78"/>
      <c r="AU164" s="78"/>
      <c r="AV164" s="78"/>
      <c r="AW164" s="78"/>
      <c r="AX164" s="78"/>
      <c r="AY164" s="78"/>
      <c r="AZ164" s="78"/>
    </row>
    <row r="165" spans="1:52" x14ac:dyDescent="0.25">
      <c r="A165" s="78"/>
      <c r="B165" s="78"/>
      <c r="C165" s="78"/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8"/>
      <c r="S165" s="78"/>
      <c r="T165" s="78"/>
      <c r="U165" s="78"/>
      <c r="V165" s="78"/>
      <c r="W165" s="78"/>
      <c r="X165" s="78"/>
      <c r="Y165" s="78"/>
      <c r="Z165" s="78"/>
      <c r="AA165" s="78"/>
      <c r="AB165" s="78"/>
      <c r="AC165" s="78"/>
      <c r="AD165" s="78"/>
      <c r="AE165" s="78"/>
      <c r="AF165" s="78"/>
      <c r="AG165" s="78"/>
      <c r="AH165" s="78"/>
      <c r="AI165" s="78"/>
      <c r="AJ165" s="78"/>
      <c r="AK165" s="78"/>
      <c r="AL165" s="78"/>
      <c r="AM165" s="78"/>
      <c r="AN165" s="78"/>
      <c r="AO165" s="78"/>
      <c r="AP165" s="78"/>
      <c r="AQ165" s="78"/>
      <c r="AR165" s="78"/>
      <c r="AS165" s="78"/>
      <c r="AT165" s="78"/>
      <c r="AU165" s="78"/>
      <c r="AV165" s="78"/>
      <c r="AW165" s="78"/>
      <c r="AX165" s="78"/>
      <c r="AY165" s="78"/>
      <c r="AZ165" s="78"/>
    </row>
    <row r="166" spans="1:52" x14ac:dyDescent="0.25">
      <c r="A166" s="78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78"/>
      <c r="AG166" s="78"/>
      <c r="AH166" s="78"/>
      <c r="AI166" s="78"/>
      <c r="AJ166" s="78"/>
      <c r="AK166" s="78"/>
      <c r="AL166" s="78"/>
      <c r="AM166" s="78"/>
      <c r="AN166" s="78"/>
      <c r="AO166" s="78"/>
      <c r="AP166" s="78"/>
      <c r="AQ166" s="78"/>
      <c r="AR166" s="78"/>
      <c r="AS166" s="78"/>
      <c r="AT166" s="78"/>
      <c r="AU166" s="78"/>
      <c r="AV166" s="78"/>
      <c r="AW166" s="78"/>
      <c r="AX166" s="78"/>
      <c r="AY166" s="78"/>
      <c r="AZ166" s="78"/>
    </row>
    <row r="167" spans="1:52" x14ac:dyDescent="0.25">
      <c r="A167" s="78"/>
      <c r="B167" s="78"/>
      <c r="C167" s="78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78"/>
      <c r="AG167" s="78"/>
      <c r="AH167" s="78"/>
      <c r="AI167" s="78"/>
      <c r="AJ167" s="78"/>
      <c r="AK167" s="78"/>
      <c r="AL167" s="78"/>
      <c r="AM167" s="78"/>
      <c r="AN167" s="78"/>
      <c r="AO167" s="78"/>
      <c r="AP167" s="78"/>
      <c r="AQ167" s="78"/>
      <c r="AR167" s="78"/>
      <c r="AS167" s="78"/>
      <c r="AT167" s="78"/>
      <c r="AU167" s="78"/>
      <c r="AV167" s="78"/>
      <c r="AW167" s="78"/>
      <c r="AX167" s="78"/>
      <c r="AY167" s="78"/>
      <c r="AZ167" s="78"/>
    </row>
    <row r="168" spans="1:52" x14ac:dyDescent="0.25">
      <c r="A168" s="78"/>
      <c r="B168" s="78"/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78"/>
      <c r="U168" s="78"/>
      <c r="V168" s="78"/>
      <c r="W168" s="78"/>
      <c r="X168" s="78"/>
      <c r="Y168" s="78"/>
      <c r="Z168" s="78"/>
      <c r="AA168" s="78"/>
      <c r="AB168" s="78"/>
      <c r="AC168" s="78"/>
      <c r="AD168" s="78"/>
      <c r="AE168" s="78"/>
      <c r="AF168" s="78"/>
      <c r="AG168" s="78"/>
      <c r="AH168" s="78"/>
      <c r="AI168" s="78"/>
      <c r="AJ168" s="78"/>
      <c r="AK168" s="78"/>
      <c r="AL168" s="78"/>
      <c r="AM168" s="78"/>
      <c r="AN168" s="78"/>
      <c r="AO168" s="78"/>
      <c r="AP168" s="78"/>
      <c r="AQ168" s="78"/>
      <c r="AR168" s="78"/>
      <c r="AS168" s="78"/>
      <c r="AT168" s="78"/>
      <c r="AU168" s="78"/>
      <c r="AV168" s="78"/>
      <c r="AW168" s="78"/>
      <c r="AX168" s="78"/>
      <c r="AY168" s="78"/>
      <c r="AZ168" s="78"/>
    </row>
    <row r="169" spans="1:52" x14ac:dyDescent="0.25">
      <c r="A169" s="78"/>
      <c r="B169" s="78"/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78"/>
      <c r="U169" s="78"/>
      <c r="V169" s="78"/>
      <c r="W169" s="78"/>
      <c r="X169" s="78"/>
      <c r="Y169" s="78"/>
      <c r="Z169" s="78"/>
      <c r="AA169" s="78"/>
      <c r="AB169" s="78"/>
      <c r="AC169" s="78"/>
      <c r="AD169" s="78"/>
      <c r="AE169" s="78"/>
      <c r="AF169" s="78"/>
      <c r="AG169" s="78"/>
      <c r="AH169" s="78"/>
      <c r="AI169" s="78"/>
      <c r="AJ169" s="78"/>
      <c r="AK169" s="78"/>
      <c r="AL169" s="78"/>
      <c r="AM169" s="78"/>
      <c r="AN169" s="78"/>
      <c r="AO169" s="78"/>
      <c r="AP169" s="78"/>
      <c r="AQ169" s="78"/>
      <c r="AR169" s="78"/>
      <c r="AS169" s="78"/>
      <c r="AT169" s="78"/>
      <c r="AU169" s="78"/>
      <c r="AV169" s="78"/>
      <c r="AW169" s="78"/>
      <c r="AX169" s="78"/>
      <c r="AY169" s="78"/>
      <c r="AZ169" s="78"/>
    </row>
    <row r="170" spans="1:52" x14ac:dyDescent="0.25">
      <c r="A170" s="78"/>
      <c r="B170" s="78"/>
      <c r="C170" s="78"/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8"/>
      <c r="S170" s="78"/>
      <c r="T170" s="78"/>
      <c r="U170" s="78"/>
      <c r="V170" s="78"/>
      <c r="W170" s="78"/>
      <c r="X170" s="78"/>
      <c r="Y170" s="78"/>
      <c r="Z170" s="78"/>
      <c r="AA170" s="78"/>
      <c r="AB170" s="78"/>
      <c r="AC170" s="78"/>
      <c r="AD170" s="78"/>
      <c r="AE170" s="78"/>
      <c r="AF170" s="78"/>
      <c r="AG170" s="78"/>
      <c r="AH170" s="78"/>
      <c r="AI170" s="78"/>
      <c r="AJ170" s="78"/>
      <c r="AK170" s="78"/>
      <c r="AL170" s="78"/>
      <c r="AM170" s="78"/>
      <c r="AN170" s="78"/>
      <c r="AO170" s="78"/>
      <c r="AP170" s="78"/>
      <c r="AQ170" s="78"/>
      <c r="AR170" s="78"/>
      <c r="AS170" s="78"/>
      <c r="AT170" s="78"/>
      <c r="AU170" s="78"/>
      <c r="AV170" s="78"/>
      <c r="AW170" s="78"/>
      <c r="AX170" s="78"/>
      <c r="AY170" s="78"/>
      <c r="AZ170" s="78"/>
    </row>
    <row r="171" spans="1:52" x14ac:dyDescent="0.25">
      <c r="A171" s="78"/>
      <c r="B171" s="78"/>
      <c r="C171" s="78"/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8"/>
      <c r="S171" s="78"/>
      <c r="T171" s="78"/>
      <c r="U171" s="78"/>
      <c r="V171" s="78"/>
      <c r="W171" s="78"/>
      <c r="X171" s="78"/>
      <c r="Y171" s="78"/>
      <c r="Z171" s="78"/>
      <c r="AA171" s="78"/>
      <c r="AB171" s="78"/>
      <c r="AC171" s="78"/>
      <c r="AD171" s="78"/>
      <c r="AE171" s="78"/>
      <c r="AF171" s="78"/>
      <c r="AG171" s="78"/>
      <c r="AH171" s="78"/>
      <c r="AI171" s="78"/>
      <c r="AJ171" s="78"/>
      <c r="AK171" s="78"/>
      <c r="AL171" s="78"/>
      <c r="AM171" s="78"/>
      <c r="AN171" s="78"/>
      <c r="AO171" s="78"/>
      <c r="AP171" s="78"/>
      <c r="AQ171" s="78"/>
      <c r="AR171" s="78"/>
      <c r="AS171" s="78"/>
      <c r="AT171" s="78"/>
      <c r="AU171" s="78"/>
      <c r="AV171" s="78"/>
      <c r="AW171" s="78"/>
      <c r="AX171" s="78"/>
      <c r="AY171" s="78"/>
      <c r="AZ171" s="78"/>
    </row>
    <row r="172" spans="1:52" x14ac:dyDescent="0.25">
      <c r="A172" s="78"/>
      <c r="B172" s="78"/>
      <c r="C172" s="78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8"/>
      <c r="W172" s="78"/>
      <c r="X172" s="78"/>
      <c r="Y172" s="78"/>
      <c r="Z172" s="78"/>
      <c r="AA172" s="78"/>
      <c r="AB172" s="78"/>
      <c r="AC172" s="78"/>
      <c r="AD172" s="78"/>
      <c r="AE172" s="78"/>
      <c r="AF172" s="78"/>
      <c r="AG172" s="78"/>
      <c r="AH172" s="78"/>
      <c r="AI172" s="78"/>
      <c r="AJ172" s="78"/>
      <c r="AK172" s="78"/>
      <c r="AL172" s="78"/>
      <c r="AM172" s="78"/>
      <c r="AN172" s="78"/>
      <c r="AO172" s="78"/>
      <c r="AP172" s="78"/>
      <c r="AQ172" s="78"/>
      <c r="AR172" s="78"/>
      <c r="AS172" s="78"/>
      <c r="AT172" s="78"/>
      <c r="AU172" s="78"/>
      <c r="AV172" s="78"/>
      <c r="AW172" s="78"/>
      <c r="AX172" s="78"/>
      <c r="AY172" s="78"/>
      <c r="AZ172" s="78"/>
    </row>
    <row r="173" spans="1:52" x14ac:dyDescent="0.25">
      <c r="A173" s="78"/>
      <c r="B173" s="78"/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8"/>
      <c r="S173" s="78"/>
      <c r="T173" s="78"/>
      <c r="U173" s="78"/>
      <c r="V173" s="78"/>
      <c r="W173" s="78"/>
      <c r="X173" s="78"/>
      <c r="Y173" s="78"/>
      <c r="Z173" s="78"/>
      <c r="AA173" s="78"/>
      <c r="AB173" s="78"/>
      <c r="AC173" s="78"/>
      <c r="AD173" s="78"/>
      <c r="AE173" s="78"/>
      <c r="AF173" s="78"/>
      <c r="AG173" s="78"/>
      <c r="AH173" s="78"/>
      <c r="AI173" s="78"/>
      <c r="AJ173" s="78"/>
      <c r="AK173" s="78"/>
      <c r="AL173" s="78"/>
      <c r="AM173" s="78"/>
      <c r="AN173" s="78"/>
      <c r="AO173" s="78"/>
      <c r="AP173" s="78"/>
      <c r="AQ173" s="78"/>
      <c r="AR173" s="78"/>
      <c r="AS173" s="78"/>
      <c r="AT173" s="78"/>
      <c r="AU173" s="78"/>
      <c r="AV173" s="78"/>
      <c r="AW173" s="78"/>
      <c r="AX173" s="78"/>
      <c r="AY173" s="78"/>
      <c r="AZ173" s="78"/>
    </row>
    <row r="174" spans="1:52" x14ac:dyDescent="0.25">
      <c r="A174" s="78"/>
      <c r="B174" s="78"/>
      <c r="C174" s="78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78"/>
      <c r="U174" s="78"/>
      <c r="V174" s="78"/>
      <c r="W174" s="78"/>
      <c r="X174" s="78"/>
      <c r="Y174" s="78"/>
      <c r="Z174" s="78"/>
      <c r="AA174" s="78"/>
      <c r="AB174" s="78"/>
      <c r="AC174" s="78"/>
      <c r="AD174" s="78"/>
      <c r="AE174" s="78"/>
      <c r="AF174" s="78"/>
      <c r="AG174" s="78"/>
      <c r="AH174" s="78"/>
      <c r="AI174" s="78"/>
      <c r="AJ174" s="78"/>
      <c r="AK174" s="78"/>
      <c r="AL174" s="78"/>
      <c r="AM174" s="78"/>
      <c r="AN174" s="78"/>
      <c r="AO174" s="78"/>
      <c r="AP174" s="78"/>
      <c r="AQ174" s="78"/>
      <c r="AR174" s="78"/>
      <c r="AS174" s="78"/>
      <c r="AT174" s="78"/>
      <c r="AU174" s="78"/>
      <c r="AV174" s="78"/>
      <c r="AW174" s="78"/>
      <c r="AX174" s="78"/>
      <c r="AY174" s="78"/>
      <c r="AZ174" s="78"/>
    </row>
    <row r="175" spans="1:52" x14ac:dyDescent="0.25">
      <c r="A175" s="78"/>
      <c r="B175" s="78"/>
      <c r="C175" s="78"/>
      <c r="D175" s="78"/>
      <c r="E175" s="78"/>
      <c r="F175" s="78"/>
      <c r="G175" s="78"/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8"/>
      <c r="S175" s="78"/>
      <c r="T175" s="78"/>
      <c r="U175" s="78"/>
      <c r="V175" s="78"/>
      <c r="W175" s="78"/>
      <c r="X175" s="78"/>
      <c r="Y175" s="78"/>
      <c r="Z175" s="78"/>
      <c r="AA175" s="78"/>
      <c r="AB175" s="78"/>
      <c r="AC175" s="78"/>
      <c r="AD175" s="78"/>
      <c r="AE175" s="78"/>
      <c r="AF175" s="78"/>
      <c r="AG175" s="78"/>
      <c r="AH175" s="78"/>
      <c r="AI175" s="78"/>
      <c r="AJ175" s="78"/>
      <c r="AK175" s="78"/>
      <c r="AL175" s="78"/>
      <c r="AM175" s="78"/>
      <c r="AN175" s="78"/>
      <c r="AO175" s="78"/>
      <c r="AP175" s="78"/>
      <c r="AQ175" s="78"/>
      <c r="AR175" s="78"/>
      <c r="AS175" s="78"/>
      <c r="AT175" s="78"/>
      <c r="AU175" s="78"/>
      <c r="AV175" s="78"/>
      <c r="AW175" s="78"/>
      <c r="AX175" s="78"/>
      <c r="AY175" s="78"/>
      <c r="AZ175" s="78"/>
    </row>
    <row r="176" spans="1:52" x14ac:dyDescent="0.25">
      <c r="A176" s="78"/>
      <c r="B176" s="78"/>
      <c r="C176" s="78"/>
      <c r="D176" s="78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8"/>
      <c r="S176" s="78"/>
      <c r="T176" s="78"/>
      <c r="U176" s="78"/>
      <c r="V176" s="78"/>
      <c r="W176" s="78"/>
      <c r="X176" s="78"/>
      <c r="Y176" s="78"/>
      <c r="Z176" s="78"/>
      <c r="AA176" s="78"/>
      <c r="AB176" s="78"/>
      <c r="AC176" s="78"/>
      <c r="AD176" s="78"/>
      <c r="AE176" s="78"/>
      <c r="AF176" s="78"/>
      <c r="AG176" s="78"/>
      <c r="AH176" s="78"/>
      <c r="AI176" s="78"/>
      <c r="AJ176" s="78"/>
      <c r="AK176" s="78"/>
      <c r="AL176" s="78"/>
      <c r="AM176" s="78"/>
      <c r="AN176" s="78"/>
      <c r="AO176" s="78"/>
      <c r="AP176" s="78"/>
      <c r="AQ176" s="78"/>
      <c r="AR176" s="78"/>
      <c r="AS176" s="78"/>
      <c r="AT176" s="78"/>
      <c r="AU176" s="78"/>
      <c r="AV176" s="78"/>
      <c r="AW176" s="78"/>
      <c r="AX176" s="78"/>
      <c r="AY176" s="78"/>
      <c r="AZ176" s="78"/>
    </row>
    <row r="177" spans="1:52" x14ac:dyDescent="0.25">
      <c r="A177" s="78"/>
      <c r="B177" s="78"/>
      <c r="C177" s="78"/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8"/>
      <c r="S177" s="78"/>
      <c r="T177" s="78"/>
      <c r="U177" s="78"/>
      <c r="V177" s="78"/>
      <c r="W177" s="78"/>
      <c r="X177" s="78"/>
      <c r="Y177" s="78"/>
      <c r="Z177" s="78"/>
      <c r="AA177" s="78"/>
      <c r="AB177" s="78"/>
      <c r="AC177" s="78"/>
      <c r="AD177" s="78"/>
      <c r="AE177" s="78"/>
      <c r="AF177" s="78"/>
      <c r="AG177" s="78"/>
      <c r="AH177" s="78"/>
      <c r="AI177" s="78"/>
      <c r="AJ177" s="78"/>
      <c r="AK177" s="78"/>
      <c r="AL177" s="78"/>
      <c r="AM177" s="78"/>
      <c r="AN177" s="78"/>
      <c r="AO177" s="78"/>
      <c r="AP177" s="78"/>
      <c r="AQ177" s="78"/>
      <c r="AR177" s="78"/>
      <c r="AS177" s="78"/>
      <c r="AT177" s="78"/>
      <c r="AU177" s="78"/>
      <c r="AV177" s="78"/>
      <c r="AW177" s="78"/>
      <c r="AX177" s="78"/>
      <c r="AY177" s="78"/>
      <c r="AZ177" s="78"/>
    </row>
    <row r="178" spans="1:52" x14ac:dyDescent="0.25">
      <c r="A178" s="78"/>
      <c r="B178" s="78"/>
      <c r="C178" s="78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  <c r="AJ178" s="78"/>
      <c r="AK178" s="78"/>
      <c r="AL178" s="78"/>
      <c r="AM178" s="78"/>
      <c r="AN178" s="78"/>
      <c r="AO178" s="78"/>
      <c r="AP178" s="78"/>
      <c r="AQ178" s="78"/>
      <c r="AR178" s="78"/>
      <c r="AS178" s="78"/>
      <c r="AT178" s="78"/>
      <c r="AU178" s="78"/>
      <c r="AV178" s="78"/>
      <c r="AW178" s="78"/>
      <c r="AX178" s="78"/>
      <c r="AY178" s="78"/>
      <c r="AZ178" s="78"/>
    </row>
    <row r="179" spans="1:52" x14ac:dyDescent="0.25">
      <c r="A179" s="78"/>
      <c r="B179" s="78"/>
      <c r="C179" s="78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8"/>
      <c r="S179" s="78"/>
      <c r="T179" s="78"/>
      <c r="U179" s="78"/>
      <c r="V179" s="78"/>
      <c r="W179" s="78"/>
      <c r="X179" s="78"/>
      <c r="Y179" s="78"/>
      <c r="Z179" s="78"/>
      <c r="AA179" s="78"/>
      <c r="AB179" s="78"/>
      <c r="AC179" s="78"/>
      <c r="AD179" s="78"/>
      <c r="AE179" s="78"/>
      <c r="AF179" s="78"/>
      <c r="AG179" s="78"/>
      <c r="AH179" s="78"/>
      <c r="AI179" s="78"/>
      <c r="AJ179" s="78"/>
      <c r="AK179" s="78"/>
      <c r="AL179" s="78"/>
      <c r="AM179" s="78"/>
      <c r="AN179" s="78"/>
      <c r="AO179" s="78"/>
      <c r="AP179" s="78"/>
      <c r="AQ179" s="78"/>
      <c r="AR179" s="78"/>
      <c r="AS179" s="78"/>
      <c r="AT179" s="78"/>
      <c r="AU179" s="78"/>
      <c r="AV179" s="78"/>
      <c r="AW179" s="78"/>
      <c r="AX179" s="78"/>
      <c r="AY179" s="78"/>
      <c r="AZ179" s="78"/>
    </row>
    <row r="180" spans="1:52" x14ac:dyDescent="0.25">
      <c r="A180" s="78"/>
      <c r="B180" s="78"/>
      <c r="C180" s="78"/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  <c r="V180" s="78"/>
      <c r="W180" s="78"/>
      <c r="X180" s="78"/>
      <c r="Y180" s="78"/>
      <c r="Z180" s="78"/>
      <c r="AA180" s="78"/>
      <c r="AB180" s="78"/>
      <c r="AC180" s="78"/>
      <c r="AD180" s="78"/>
      <c r="AE180" s="78"/>
      <c r="AF180" s="78"/>
      <c r="AG180" s="78"/>
      <c r="AH180" s="78"/>
      <c r="AI180" s="78"/>
      <c r="AJ180" s="78"/>
      <c r="AK180" s="78"/>
      <c r="AL180" s="78"/>
      <c r="AM180" s="78"/>
      <c r="AN180" s="78"/>
      <c r="AO180" s="78"/>
      <c r="AP180" s="78"/>
      <c r="AQ180" s="78"/>
      <c r="AR180" s="78"/>
      <c r="AS180" s="78"/>
      <c r="AT180" s="78"/>
      <c r="AU180" s="78"/>
      <c r="AV180" s="78"/>
      <c r="AW180" s="78"/>
      <c r="AX180" s="78"/>
      <c r="AY180" s="78"/>
      <c r="AZ180" s="78"/>
    </row>
    <row r="181" spans="1:52" x14ac:dyDescent="0.25">
      <c r="A181" s="78"/>
      <c r="B181" s="78"/>
      <c r="C181" s="78"/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8"/>
      <c r="S181" s="78"/>
      <c r="T181" s="78"/>
      <c r="U181" s="78"/>
      <c r="V181" s="78"/>
      <c r="W181" s="78"/>
      <c r="X181" s="78"/>
      <c r="Y181" s="78"/>
      <c r="Z181" s="78"/>
      <c r="AA181" s="78"/>
      <c r="AB181" s="78"/>
      <c r="AC181" s="78"/>
      <c r="AD181" s="78"/>
      <c r="AE181" s="78"/>
      <c r="AF181" s="78"/>
      <c r="AG181" s="78"/>
      <c r="AH181" s="78"/>
      <c r="AI181" s="78"/>
      <c r="AJ181" s="78"/>
      <c r="AK181" s="78"/>
      <c r="AL181" s="78"/>
      <c r="AM181" s="78"/>
      <c r="AN181" s="78"/>
      <c r="AO181" s="78"/>
      <c r="AP181" s="78"/>
      <c r="AQ181" s="78"/>
      <c r="AR181" s="78"/>
      <c r="AS181" s="78"/>
      <c r="AT181" s="78"/>
      <c r="AU181" s="78"/>
      <c r="AV181" s="78"/>
      <c r="AW181" s="78"/>
      <c r="AX181" s="78"/>
      <c r="AY181" s="78"/>
      <c r="AZ181" s="78"/>
    </row>
    <row r="182" spans="1:52" x14ac:dyDescent="0.25">
      <c r="A182" s="78"/>
      <c r="B182" s="78"/>
      <c r="C182" s="78"/>
      <c r="D182" s="78"/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8"/>
      <c r="S182" s="78"/>
      <c r="T182" s="78"/>
      <c r="U182" s="78"/>
      <c r="V182" s="78"/>
      <c r="W182" s="78"/>
      <c r="X182" s="78"/>
      <c r="Y182" s="78"/>
      <c r="Z182" s="78"/>
      <c r="AA182" s="78"/>
      <c r="AB182" s="78"/>
      <c r="AC182" s="78"/>
      <c r="AD182" s="78"/>
      <c r="AE182" s="78"/>
      <c r="AF182" s="78"/>
      <c r="AG182" s="78"/>
      <c r="AH182" s="78"/>
      <c r="AI182" s="78"/>
      <c r="AJ182" s="78"/>
      <c r="AK182" s="78"/>
      <c r="AL182" s="78"/>
      <c r="AM182" s="78"/>
      <c r="AN182" s="78"/>
      <c r="AO182" s="78"/>
      <c r="AP182" s="78"/>
      <c r="AQ182" s="78"/>
      <c r="AR182" s="78"/>
      <c r="AS182" s="78"/>
      <c r="AT182" s="78"/>
      <c r="AU182" s="78"/>
      <c r="AV182" s="78"/>
      <c r="AW182" s="78"/>
      <c r="AX182" s="78"/>
      <c r="AY182" s="78"/>
      <c r="AZ182" s="78"/>
    </row>
    <row r="183" spans="1:52" x14ac:dyDescent="0.25">
      <c r="A183" s="78"/>
      <c r="B183" s="78"/>
      <c r="C183" s="78"/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8"/>
      <c r="S183" s="78"/>
      <c r="T183" s="78"/>
      <c r="U183" s="78"/>
      <c r="V183" s="78"/>
      <c r="W183" s="78"/>
      <c r="X183" s="78"/>
      <c r="Y183" s="78"/>
      <c r="Z183" s="78"/>
      <c r="AA183" s="78"/>
      <c r="AB183" s="78"/>
      <c r="AC183" s="78"/>
      <c r="AD183" s="78"/>
      <c r="AE183" s="78"/>
      <c r="AF183" s="78"/>
      <c r="AG183" s="78"/>
      <c r="AH183" s="78"/>
      <c r="AI183" s="78"/>
      <c r="AJ183" s="78"/>
      <c r="AK183" s="78"/>
      <c r="AL183" s="78"/>
      <c r="AM183" s="78"/>
      <c r="AN183" s="78"/>
      <c r="AO183" s="78"/>
      <c r="AP183" s="78"/>
      <c r="AQ183" s="78"/>
      <c r="AR183" s="78"/>
      <c r="AS183" s="78"/>
      <c r="AT183" s="78"/>
      <c r="AU183" s="78"/>
      <c r="AV183" s="78"/>
      <c r="AW183" s="78"/>
      <c r="AX183" s="78"/>
      <c r="AY183" s="78"/>
      <c r="AZ183" s="78"/>
    </row>
    <row r="184" spans="1:52" x14ac:dyDescent="0.25">
      <c r="A184" s="78"/>
      <c r="B184" s="78"/>
      <c r="C184" s="78"/>
      <c r="D184" s="78"/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8"/>
      <c r="S184" s="78"/>
      <c r="T184" s="78"/>
      <c r="U184" s="78"/>
      <c r="V184" s="78"/>
      <c r="W184" s="78"/>
      <c r="X184" s="78"/>
      <c r="Y184" s="78"/>
      <c r="Z184" s="78"/>
      <c r="AA184" s="78"/>
      <c r="AB184" s="78"/>
      <c r="AC184" s="78"/>
      <c r="AD184" s="78"/>
      <c r="AE184" s="78"/>
      <c r="AF184" s="78"/>
      <c r="AG184" s="78"/>
      <c r="AH184" s="78"/>
      <c r="AI184" s="78"/>
      <c r="AJ184" s="78"/>
      <c r="AK184" s="78"/>
      <c r="AL184" s="78"/>
      <c r="AM184" s="78"/>
      <c r="AN184" s="78"/>
      <c r="AO184" s="78"/>
      <c r="AP184" s="78"/>
      <c r="AQ184" s="78"/>
      <c r="AR184" s="78"/>
      <c r="AS184" s="78"/>
      <c r="AT184" s="78"/>
      <c r="AU184" s="78"/>
      <c r="AV184" s="78"/>
      <c r="AW184" s="78"/>
      <c r="AX184" s="78"/>
      <c r="AY184" s="78"/>
      <c r="AZ184" s="78"/>
    </row>
    <row r="185" spans="1:52" ht="25.5" x14ac:dyDescent="0.25">
      <c r="A185" s="79"/>
      <c r="B185" s="79"/>
      <c r="C185" s="79"/>
      <c r="D185" s="79"/>
      <c r="E185" s="87" t="s">
        <v>366</v>
      </c>
      <c r="F185" s="90" t="s">
        <v>367</v>
      </c>
      <c r="G185" s="87"/>
      <c r="H185" s="87"/>
      <c r="I185" s="79"/>
      <c r="J185" s="79"/>
      <c r="K185" s="79"/>
      <c r="L185" s="79"/>
      <c r="M185" s="78"/>
      <c r="N185" s="78"/>
      <c r="O185" s="78"/>
      <c r="P185" s="78"/>
      <c r="Q185" s="78"/>
      <c r="R185" s="78"/>
      <c r="S185" s="78"/>
      <c r="T185" s="78"/>
      <c r="U185" s="78"/>
      <c r="V185" s="78"/>
      <c r="W185" s="78"/>
      <c r="X185" s="78"/>
      <c r="Y185" s="78"/>
      <c r="Z185" s="78"/>
      <c r="AA185" s="78"/>
      <c r="AB185" s="78"/>
      <c r="AC185" s="78"/>
      <c r="AD185" s="78"/>
      <c r="AE185" s="78"/>
      <c r="AF185" s="78"/>
      <c r="AG185" s="78"/>
      <c r="AH185" s="78"/>
      <c r="AI185" s="78"/>
      <c r="AJ185" s="78"/>
      <c r="AK185" s="78"/>
      <c r="AL185" s="78"/>
      <c r="AM185" s="78"/>
      <c r="AN185" s="78"/>
      <c r="AO185" s="78"/>
      <c r="AP185" s="78"/>
      <c r="AQ185" s="78"/>
      <c r="AR185" s="78"/>
      <c r="AS185" s="78"/>
      <c r="AT185" s="78"/>
      <c r="AU185" s="78"/>
      <c r="AV185" s="78"/>
      <c r="AW185" s="78"/>
      <c r="AX185" s="78"/>
      <c r="AY185" s="78"/>
      <c r="AZ185" s="78"/>
    </row>
    <row r="186" spans="1:52" ht="25.5" x14ac:dyDescent="0.25">
      <c r="A186" s="79"/>
      <c r="B186" s="79"/>
      <c r="C186" s="79"/>
      <c r="D186" s="79"/>
      <c r="E186" s="87" t="s">
        <v>368</v>
      </c>
      <c r="F186" s="90" t="s">
        <v>369</v>
      </c>
      <c r="G186" s="87"/>
      <c r="H186" s="87"/>
      <c r="I186" s="79"/>
      <c r="J186" s="79"/>
      <c r="K186" s="79"/>
      <c r="L186" s="79"/>
      <c r="M186" s="78"/>
      <c r="N186" s="78"/>
      <c r="O186" s="78"/>
      <c r="P186" s="78"/>
      <c r="Q186" s="78"/>
      <c r="R186" s="78"/>
      <c r="S186" s="78"/>
      <c r="T186" s="78"/>
      <c r="U186" s="78"/>
      <c r="V186" s="78"/>
      <c r="W186" s="78"/>
      <c r="X186" s="78"/>
      <c r="Y186" s="78"/>
      <c r="Z186" s="78"/>
      <c r="AA186" s="78"/>
      <c r="AB186" s="78"/>
      <c r="AC186" s="78"/>
      <c r="AD186" s="78"/>
      <c r="AE186" s="78"/>
      <c r="AF186" s="78"/>
      <c r="AG186" s="78"/>
      <c r="AH186" s="78"/>
      <c r="AI186" s="78"/>
      <c r="AJ186" s="78"/>
      <c r="AK186" s="78"/>
      <c r="AL186" s="78"/>
      <c r="AM186" s="78"/>
      <c r="AN186" s="78"/>
      <c r="AO186" s="78"/>
      <c r="AP186" s="78"/>
      <c r="AQ186" s="78"/>
      <c r="AR186" s="78"/>
      <c r="AS186" s="78"/>
      <c r="AT186" s="78"/>
      <c r="AU186" s="78"/>
      <c r="AV186" s="78"/>
      <c r="AW186" s="78"/>
      <c r="AX186" s="78"/>
      <c r="AY186" s="78"/>
      <c r="AZ186" s="78"/>
    </row>
    <row r="187" spans="1:52" x14ac:dyDescent="0.25">
      <c r="A187" s="79"/>
      <c r="B187" s="79"/>
      <c r="C187" s="79"/>
      <c r="D187" s="79"/>
      <c r="E187" s="87" t="s">
        <v>370</v>
      </c>
      <c r="F187" s="90" t="s">
        <v>371</v>
      </c>
      <c r="G187" s="87"/>
      <c r="H187" s="87"/>
      <c r="I187" s="79"/>
      <c r="J187" s="79"/>
      <c r="K187" s="79"/>
      <c r="L187" s="79"/>
      <c r="M187" s="78"/>
      <c r="N187" s="78"/>
      <c r="O187" s="78"/>
      <c r="P187" s="78"/>
      <c r="Q187" s="78"/>
      <c r="R187" s="78"/>
      <c r="S187" s="78"/>
      <c r="T187" s="78"/>
      <c r="U187" s="78"/>
      <c r="V187" s="78"/>
      <c r="W187" s="78"/>
      <c r="X187" s="78"/>
      <c r="Y187" s="78"/>
      <c r="Z187" s="78"/>
      <c r="AA187" s="78"/>
      <c r="AB187" s="78"/>
      <c r="AC187" s="78"/>
      <c r="AD187" s="78"/>
      <c r="AE187" s="78"/>
      <c r="AF187" s="78"/>
      <c r="AG187" s="78"/>
      <c r="AH187" s="78"/>
      <c r="AI187" s="78"/>
      <c r="AJ187" s="78"/>
      <c r="AK187" s="78"/>
      <c r="AL187" s="78"/>
      <c r="AM187" s="78"/>
      <c r="AN187" s="78"/>
      <c r="AO187" s="78"/>
      <c r="AP187" s="78"/>
      <c r="AQ187" s="78"/>
      <c r="AR187" s="78"/>
      <c r="AS187" s="78"/>
      <c r="AT187" s="78"/>
      <c r="AU187" s="78"/>
      <c r="AV187" s="78"/>
      <c r="AW187" s="78"/>
      <c r="AX187" s="78"/>
      <c r="AY187" s="78"/>
      <c r="AZ187" s="78"/>
    </row>
    <row r="188" spans="1:52" ht="25.5" x14ac:dyDescent="0.25">
      <c r="A188" s="79"/>
      <c r="B188" s="79"/>
      <c r="C188" s="79"/>
      <c r="D188" s="79"/>
      <c r="E188" s="87" t="s">
        <v>372</v>
      </c>
      <c r="F188" s="90" t="s">
        <v>373</v>
      </c>
      <c r="G188" s="87"/>
      <c r="H188" s="87"/>
      <c r="I188" s="79"/>
      <c r="J188" s="79"/>
      <c r="K188" s="79"/>
      <c r="L188" s="79"/>
      <c r="M188" s="78"/>
      <c r="N188" s="78"/>
      <c r="O188" s="78"/>
      <c r="P188" s="78"/>
      <c r="Q188" s="78"/>
      <c r="R188" s="78"/>
      <c r="S188" s="78"/>
      <c r="T188" s="78"/>
      <c r="U188" s="78"/>
      <c r="V188" s="78"/>
      <c r="W188" s="78"/>
      <c r="X188" s="78"/>
      <c r="Y188" s="78"/>
      <c r="Z188" s="78"/>
      <c r="AA188" s="78"/>
      <c r="AB188" s="78"/>
      <c r="AC188" s="78"/>
      <c r="AD188" s="78"/>
      <c r="AE188" s="78"/>
      <c r="AF188" s="78"/>
      <c r="AG188" s="78"/>
      <c r="AH188" s="78"/>
      <c r="AI188" s="78"/>
      <c r="AJ188" s="78"/>
      <c r="AK188" s="78"/>
      <c r="AL188" s="78"/>
      <c r="AM188" s="78"/>
      <c r="AN188" s="78"/>
      <c r="AO188" s="78"/>
      <c r="AP188" s="78"/>
      <c r="AQ188" s="78"/>
      <c r="AR188" s="78"/>
      <c r="AS188" s="78"/>
      <c r="AT188" s="78"/>
      <c r="AU188" s="78"/>
      <c r="AV188" s="78"/>
      <c r="AW188" s="78"/>
      <c r="AX188" s="78"/>
      <c r="AY188" s="78"/>
      <c r="AZ188" s="78"/>
    </row>
    <row r="189" spans="1:52" ht="25.5" x14ac:dyDescent="0.25">
      <c r="A189" s="79"/>
      <c r="B189" s="79"/>
      <c r="C189" s="79"/>
      <c r="D189" s="79"/>
      <c r="E189" s="87" t="s">
        <v>374</v>
      </c>
      <c r="F189" s="90" t="s">
        <v>375</v>
      </c>
      <c r="G189" s="87"/>
      <c r="H189" s="87"/>
      <c r="I189" s="79"/>
      <c r="J189" s="79"/>
      <c r="K189" s="79"/>
      <c r="L189" s="79"/>
      <c r="M189" s="78"/>
      <c r="N189" s="78"/>
      <c r="O189" s="78"/>
      <c r="P189" s="78"/>
      <c r="Q189" s="78"/>
      <c r="R189" s="78"/>
      <c r="S189" s="78"/>
      <c r="T189" s="78"/>
      <c r="U189" s="78"/>
      <c r="V189" s="78"/>
      <c r="W189" s="78"/>
      <c r="X189" s="78"/>
      <c r="Y189" s="78"/>
      <c r="Z189" s="78"/>
      <c r="AA189" s="78"/>
      <c r="AB189" s="78"/>
      <c r="AC189" s="78"/>
      <c r="AD189" s="78"/>
      <c r="AE189" s="78"/>
      <c r="AF189" s="78"/>
      <c r="AG189" s="78"/>
      <c r="AH189" s="78"/>
      <c r="AI189" s="78"/>
      <c r="AJ189" s="78"/>
      <c r="AK189" s="78"/>
      <c r="AL189" s="78"/>
      <c r="AM189" s="78"/>
      <c r="AN189" s="78"/>
      <c r="AO189" s="78"/>
      <c r="AP189" s="78"/>
      <c r="AQ189" s="78"/>
      <c r="AR189" s="78"/>
      <c r="AS189" s="78"/>
      <c r="AT189" s="78"/>
      <c r="AU189" s="78"/>
      <c r="AV189" s="78"/>
      <c r="AW189" s="78"/>
      <c r="AX189" s="78"/>
      <c r="AY189" s="78"/>
      <c r="AZ189" s="78"/>
    </row>
    <row r="190" spans="1:52" x14ac:dyDescent="0.25">
      <c r="A190" s="79"/>
      <c r="B190" s="79"/>
      <c r="C190" s="79"/>
      <c r="D190" s="79"/>
      <c r="E190" s="89" t="s">
        <v>376</v>
      </c>
      <c r="F190" s="90"/>
      <c r="G190" s="89"/>
      <c r="H190" s="89"/>
      <c r="I190" s="79"/>
      <c r="J190" s="79"/>
      <c r="K190" s="79"/>
      <c r="L190" s="79"/>
      <c r="M190" s="78"/>
      <c r="N190" s="78"/>
      <c r="O190" s="78"/>
      <c r="P190" s="78"/>
      <c r="Q190" s="78"/>
      <c r="R190" s="78"/>
      <c r="S190" s="78"/>
      <c r="T190" s="78"/>
      <c r="U190" s="78"/>
      <c r="V190" s="78"/>
      <c r="W190" s="78"/>
      <c r="X190" s="78"/>
      <c r="Y190" s="78"/>
      <c r="Z190" s="78"/>
      <c r="AA190" s="78"/>
      <c r="AB190" s="78"/>
      <c r="AC190" s="78"/>
      <c r="AD190" s="78"/>
      <c r="AE190" s="78"/>
      <c r="AF190" s="78"/>
      <c r="AG190" s="78"/>
      <c r="AH190" s="78"/>
      <c r="AI190" s="78"/>
      <c r="AJ190" s="78"/>
      <c r="AK190" s="78"/>
      <c r="AL190" s="78"/>
      <c r="AM190" s="78"/>
      <c r="AN190" s="78"/>
      <c r="AO190" s="78"/>
      <c r="AP190" s="78"/>
      <c r="AQ190" s="78"/>
      <c r="AR190" s="78"/>
      <c r="AS190" s="78"/>
      <c r="AT190" s="78"/>
      <c r="AU190" s="78"/>
      <c r="AV190" s="78"/>
      <c r="AW190" s="78"/>
      <c r="AX190" s="78"/>
      <c r="AY190" s="78"/>
      <c r="AZ190" s="78"/>
    </row>
    <row r="191" spans="1:52" ht="25.5" x14ac:dyDescent="0.25">
      <c r="A191" s="79"/>
      <c r="B191" s="79"/>
      <c r="C191" s="79"/>
      <c r="D191" s="79"/>
      <c r="E191" s="87" t="s">
        <v>377</v>
      </c>
      <c r="F191" s="90" t="s">
        <v>378</v>
      </c>
      <c r="G191" s="87"/>
      <c r="H191" s="87"/>
      <c r="I191" s="79"/>
      <c r="J191" s="79"/>
      <c r="K191" s="79"/>
      <c r="L191" s="79"/>
      <c r="M191" s="78"/>
      <c r="N191" s="78"/>
      <c r="O191" s="78"/>
      <c r="P191" s="78"/>
      <c r="Q191" s="78"/>
      <c r="R191" s="78"/>
      <c r="S191" s="78"/>
      <c r="T191" s="78"/>
      <c r="U191" s="78"/>
      <c r="V191" s="78"/>
      <c r="W191" s="78"/>
      <c r="X191" s="78"/>
      <c r="Y191" s="78"/>
      <c r="Z191" s="78"/>
      <c r="AA191" s="78"/>
      <c r="AB191" s="78"/>
      <c r="AC191" s="78"/>
      <c r="AD191" s="78"/>
      <c r="AE191" s="78"/>
      <c r="AF191" s="78"/>
      <c r="AG191" s="78"/>
      <c r="AH191" s="78"/>
      <c r="AI191" s="78"/>
      <c r="AJ191" s="78"/>
      <c r="AK191" s="78"/>
      <c r="AL191" s="78"/>
      <c r="AM191" s="78"/>
      <c r="AN191" s="78"/>
      <c r="AO191" s="78"/>
      <c r="AP191" s="78"/>
      <c r="AQ191" s="78"/>
      <c r="AR191" s="78"/>
      <c r="AS191" s="78"/>
      <c r="AT191" s="78"/>
      <c r="AU191" s="78"/>
      <c r="AV191" s="78"/>
      <c r="AW191" s="78"/>
      <c r="AX191" s="78"/>
      <c r="AY191" s="78"/>
      <c r="AZ191" s="78"/>
    </row>
    <row r="192" spans="1:52" ht="25.5" x14ac:dyDescent="0.25">
      <c r="A192" s="79"/>
      <c r="B192" s="79"/>
      <c r="C192" s="79"/>
      <c r="D192" s="79"/>
      <c r="E192" s="87" t="s">
        <v>394</v>
      </c>
      <c r="F192" s="90" t="s">
        <v>380</v>
      </c>
      <c r="G192" s="87"/>
      <c r="H192" s="87"/>
      <c r="I192" s="79"/>
      <c r="J192" s="79"/>
      <c r="K192" s="79"/>
      <c r="L192" s="79"/>
      <c r="M192" s="78"/>
      <c r="N192" s="78"/>
      <c r="O192" s="78"/>
      <c r="P192" s="78"/>
      <c r="Q192" s="78"/>
      <c r="R192" s="78"/>
      <c r="S192" s="78"/>
      <c r="T192" s="78"/>
      <c r="U192" s="78"/>
      <c r="V192" s="78"/>
      <c r="W192" s="78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  <c r="AL192" s="78"/>
      <c r="AM192" s="78"/>
      <c r="AN192" s="78"/>
      <c r="AO192" s="78"/>
      <c r="AP192" s="78"/>
      <c r="AQ192" s="78"/>
      <c r="AR192" s="78"/>
      <c r="AS192" s="78"/>
      <c r="AT192" s="78"/>
      <c r="AU192" s="78"/>
      <c r="AV192" s="78"/>
      <c r="AW192" s="78"/>
      <c r="AX192" s="78"/>
      <c r="AY192" s="78"/>
      <c r="AZ192" s="78"/>
    </row>
    <row r="193" spans="1:52" ht="25.5" x14ac:dyDescent="0.25">
      <c r="A193" s="79"/>
      <c r="B193" s="79"/>
      <c r="C193" s="79"/>
      <c r="D193" s="79"/>
      <c r="E193" s="87" t="s">
        <v>395</v>
      </c>
      <c r="F193" s="90" t="s">
        <v>382</v>
      </c>
      <c r="G193" s="87"/>
      <c r="H193" s="87"/>
      <c r="I193" s="79"/>
      <c r="J193" s="79"/>
      <c r="K193" s="79"/>
      <c r="L193" s="79"/>
      <c r="M193" s="78"/>
      <c r="N193" s="78"/>
      <c r="O193" s="78"/>
      <c r="P193" s="78"/>
      <c r="Q193" s="78"/>
      <c r="R193" s="78"/>
      <c r="S193" s="78"/>
      <c r="T193" s="78"/>
      <c r="U193" s="78"/>
      <c r="V193" s="78"/>
      <c r="W193" s="78"/>
      <c r="X193" s="78"/>
      <c r="Y193" s="78"/>
      <c r="Z193" s="78"/>
      <c r="AA193" s="78"/>
      <c r="AB193" s="78"/>
      <c r="AC193" s="78"/>
      <c r="AD193" s="78"/>
      <c r="AE193" s="78"/>
      <c r="AF193" s="78"/>
      <c r="AG193" s="78"/>
      <c r="AH193" s="78"/>
      <c r="AI193" s="78"/>
      <c r="AJ193" s="78"/>
      <c r="AK193" s="78"/>
      <c r="AL193" s="78"/>
      <c r="AM193" s="78"/>
      <c r="AN193" s="78"/>
      <c r="AO193" s="78"/>
      <c r="AP193" s="78"/>
      <c r="AQ193" s="78"/>
      <c r="AR193" s="78"/>
      <c r="AS193" s="78"/>
      <c r="AT193" s="78"/>
      <c r="AU193" s="78"/>
      <c r="AV193" s="78"/>
      <c r="AW193" s="78"/>
      <c r="AX193" s="78"/>
      <c r="AY193" s="78"/>
      <c r="AZ193" s="78"/>
    </row>
    <row r="194" spans="1:52" ht="25.5" x14ac:dyDescent="0.25">
      <c r="A194" s="79"/>
      <c r="B194" s="79"/>
      <c r="C194" s="79"/>
      <c r="D194" s="79"/>
      <c r="E194" s="87" t="s">
        <v>383</v>
      </c>
      <c r="F194" s="90" t="s">
        <v>384</v>
      </c>
      <c r="G194" s="87"/>
      <c r="H194" s="87"/>
      <c r="I194" s="79"/>
      <c r="J194" s="79"/>
      <c r="K194" s="79"/>
      <c r="L194" s="79"/>
      <c r="M194" s="78"/>
      <c r="N194" s="78"/>
      <c r="O194" s="78"/>
      <c r="P194" s="78"/>
      <c r="Q194" s="78"/>
      <c r="R194" s="78"/>
      <c r="S194" s="78"/>
      <c r="T194" s="78"/>
      <c r="U194" s="78"/>
      <c r="V194" s="78"/>
      <c r="W194" s="78"/>
      <c r="X194" s="78"/>
      <c r="Y194" s="78"/>
      <c r="Z194" s="78"/>
      <c r="AA194" s="78"/>
      <c r="AB194" s="78"/>
      <c r="AC194" s="78"/>
      <c r="AD194" s="78"/>
      <c r="AE194" s="78"/>
      <c r="AF194" s="78"/>
      <c r="AG194" s="78"/>
      <c r="AH194" s="78"/>
      <c r="AI194" s="78"/>
      <c r="AJ194" s="78"/>
      <c r="AK194" s="78"/>
      <c r="AL194" s="78"/>
      <c r="AM194" s="78"/>
      <c r="AN194" s="78"/>
      <c r="AO194" s="78"/>
      <c r="AP194" s="78"/>
      <c r="AQ194" s="78"/>
      <c r="AR194" s="78"/>
      <c r="AS194" s="78"/>
      <c r="AT194" s="78"/>
      <c r="AU194" s="78"/>
      <c r="AV194" s="78"/>
      <c r="AW194" s="78"/>
      <c r="AX194" s="78"/>
      <c r="AY194" s="78"/>
      <c r="AZ194" s="78"/>
    </row>
    <row r="195" spans="1:52" ht="25.5" x14ac:dyDescent="0.25">
      <c r="A195" s="79"/>
      <c r="B195" s="79"/>
      <c r="C195" s="79"/>
      <c r="D195" s="79"/>
      <c r="E195" s="87" t="s">
        <v>385</v>
      </c>
      <c r="F195" s="90" t="s">
        <v>386</v>
      </c>
      <c r="G195" s="87"/>
      <c r="H195" s="87"/>
      <c r="I195" s="79"/>
      <c r="J195" s="79"/>
      <c r="K195" s="79"/>
      <c r="L195" s="79"/>
      <c r="M195" s="78"/>
      <c r="N195" s="78"/>
      <c r="O195" s="78"/>
      <c r="P195" s="78"/>
      <c r="Q195" s="78"/>
      <c r="R195" s="78"/>
      <c r="S195" s="78"/>
      <c r="T195" s="78"/>
      <c r="U195" s="78"/>
      <c r="V195" s="78"/>
      <c r="W195" s="78"/>
      <c r="X195" s="78"/>
      <c r="Y195" s="78"/>
      <c r="Z195" s="78"/>
      <c r="AA195" s="78"/>
      <c r="AB195" s="78"/>
      <c r="AC195" s="78"/>
      <c r="AD195" s="78"/>
      <c r="AE195" s="78"/>
      <c r="AF195" s="78"/>
      <c r="AG195" s="78"/>
      <c r="AH195" s="78"/>
      <c r="AI195" s="78"/>
      <c r="AJ195" s="78"/>
      <c r="AK195" s="78"/>
      <c r="AL195" s="78"/>
      <c r="AM195" s="78"/>
      <c r="AN195" s="78"/>
      <c r="AO195" s="78"/>
      <c r="AP195" s="78"/>
      <c r="AQ195" s="78"/>
      <c r="AR195" s="78"/>
      <c r="AS195" s="78"/>
      <c r="AT195" s="78"/>
      <c r="AU195" s="78"/>
      <c r="AV195" s="78"/>
      <c r="AW195" s="78"/>
      <c r="AX195" s="78"/>
      <c r="AY195" s="78"/>
      <c r="AZ195" s="78"/>
    </row>
    <row r="196" spans="1:52" x14ac:dyDescent="0.25">
      <c r="A196" s="79"/>
      <c r="B196" s="79"/>
      <c r="C196" s="79"/>
      <c r="D196" s="79"/>
      <c r="E196" s="79"/>
      <c r="F196" s="79"/>
      <c r="G196" s="79"/>
      <c r="H196" s="79"/>
      <c r="I196" s="79"/>
      <c r="J196" s="79"/>
      <c r="K196" s="79"/>
      <c r="L196" s="79"/>
      <c r="M196" s="78"/>
      <c r="N196" s="78"/>
      <c r="O196" s="78"/>
      <c r="P196" s="78"/>
      <c r="Q196" s="78"/>
      <c r="R196" s="78"/>
      <c r="S196" s="78"/>
      <c r="T196" s="78"/>
      <c r="U196" s="78"/>
      <c r="V196" s="78"/>
      <c r="W196" s="78"/>
      <c r="X196" s="78"/>
      <c r="Y196" s="78"/>
      <c r="Z196" s="78"/>
      <c r="AA196" s="78"/>
      <c r="AB196" s="78"/>
      <c r="AC196" s="78"/>
      <c r="AD196" s="78"/>
      <c r="AE196" s="78"/>
      <c r="AF196" s="78"/>
      <c r="AG196" s="78"/>
      <c r="AH196" s="78"/>
      <c r="AI196" s="78"/>
      <c r="AJ196" s="78"/>
      <c r="AK196" s="78"/>
      <c r="AL196" s="78"/>
      <c r="AM196" s="78"/>
      <c r="AN196" s="78"/>
      <c r="AO196" s="78"/>
      <c r="AP196" s="78"/>
      <c r="AQ196" s="78"/>
      <c r="AR196" s="78"/>
      <c r="AS196" s="78"/>
      <c r="AT196" s="78"/>
      <c r="AU196" s="78"/>
      <c r="AV196" s="78"/>
      <c r="AW196" s="78"/>
      <c r="AX196" s="78"/>
      <c r="AY196" s="78"/>
      <c r="AZ196" s="78"/>
    </row>
    <row r="197" spans="1:52" x14ac:dyDescent="0.25">
      <c r="A197" s="79"/>
      <c r="B197" s="79"/>
      <c r="C197" s="79"/>
      <c r="D197" s="79"/>
      <c r="E197" s="79"/>
      <c r="F197" s="79"/>
      <c r="G197" s="79"/>
      <c r="H197" s="79"/>
      <c r="I197" s="79"/>
      <c r="J197" s="79"/>
      <c r="K197" s="79"/>
      <c r="L197" s="79"/>
      <c r="M197" s="78"/>
      <c r="N197" s="78"/>
      <c r="O197" s="78"/>
      <c r="P197" s="78"/>
      <c r="Q197" s="78"/>
      <c r="R197" s="78"/>
      <c r="S197" s="78"/>
      <c r="T197" s="78"/>
      <c r="U197" s="78"/>
      <c r="V197" s="78"/>
      <c r="W197" s="78"/>
      <c r="X197" s="78"/>
      <c r="Y197" s="78"/>
      <c r="Z197" s="78"/>
      <c r="AA197" s="78"/>
      <c r="AB197" s="78"/>
      <c r="AC197" s="78"/>
      <c r="AD197" s="78"/>
      <c r="AE197" s="78"/>
      <c r="AF197" s="78"/>
      <c r="AG197" s="78"/>
      <c r="AH197" s="78"/>
      <c r="AI197" s="78"/>
      <c r="AJ197" s="78"/>
      <c r="AK197" s="78"/>
      <c r="AL197" s="78"/>
      <c r="AM197" s="78"/>
      <c r="AN197" s="78"/>
      <c r="AO197" s="78"/>
      <c r="AP197" s="78"/>
      <c r="AQ197" s="78"/>
      <c r="AR197" s="78"/>
      <c r="AS197" s="78"/>
      <c r="AT197" s="78"/>
      <c r="AU197" s="78"/>
      <c r="AV197" s="78"/>
      <c r="AW197" s="78"/>
      <c r="AX197" s="78"/>
      <c r="AY197" s="78"/>
      <c r="AZ197" s="78"/>
    </row>
    <row r="198" spans="1:52" x14ac:dyDescent="0.25">
      <c r="A198" s="78"/>
      <c r="B198" s="78"/>
      <c r="C198" s="78"/>
      <c r="D198" s="78"/>
      <c r="E198" s="78"/>
      <c r="F198" s="78"/>
      <c r="G198" s="78"/>
      <c r="H198" s="78"/>
      <c r="I198" s="78"/>
      <c r="J198" s="78"/>
      <c r="K198" s="78"/>
      <c r="L198" s="78"/>
      <c r="M198" s="78"/>
      <c r="N198" s="78"/>
      <c r="O198" s="78"/>
      <c r="P198" s="78"/>
      <c r="Q198" s="78"/>
      <c r="R198" s="78"/>
      <c r="S198" s="78"/>
      <c r="T198" s="78"/>
      <c r="U198" s="78"/>
      <c r="V198" s="78"/>
      <c r="W198" s="78"/>
      <c r="X198" s="78"/>
      <c r="Y198" s="78"/>
      <c r="Z198" s="78"/>
      <c r="AA198" s="78"/>
      <c r="AB198" s="78"/>
      <c r="AC198" s="78"/>
      <c r="AD198" s="78"/>
      <c r="AE198" s="78"/>
      <c r="AF198" s="78"/>
      <c r="AG198" s="78"/>
      <c r="AH198" s="78"/>
      <c r="AI198" s="78"/>
      <c r="AJ198" s="78"/>
      <c r="AK198" s="78"/>
      <c r="AL198" s="78"/>
      <c r="AM198" s="78"/>
      <c r="AN198" s="78"/>
      <c r="AO198" s="78"/>
      <c r="AP198" s="78"/>
      <c r="AQ198" s="78"/>
      <c r="AR198" s="78"/>
      <c r="AS198" s="78"/>
      <c r="AT198" s="78"/>
      <c r="AU198" s="78"/>
      <c r="AV198" s="78"/>
      <c r="AW198" s="78"/>
      <c r="AX198" s="78"/>
      <c r="AY198" s="78"/>
      <c r="AZ198" s="78"/>
    </row>
    <row r="199" spans="1:52" x14ac:dyDescent="0.25">
      <c r="A199" s="78"/>
      <c r="B199" s="78"/>
      <c r="C199" s="78"/>
      <c r="D199" s="78"/>
      <c r="E199" s="78"/>
      <c r="F199" s="78"/>
      <c r="G199" s="78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8"/>
      <c r="S199" s="78"/>
      <c r="T199" s="78"/>
      <c r="U199" s="78"/>
      <c r="V199" s="78"/>
      <c r="W199" s="78"/>
      <c r="X199" s="78"/>
      <c r="Y199" s="78"/>
      <c r="Z199" s="78"/>
      <c r="AA199" s="78"/>
      <c r="AB199" s="78"/>
      <c r="AC199" s="78"/>
      <c r="AD199" s="78"/>
      <c r="AE199" s="78"/>
      <c r="AF199" s="78"/>
      <c r="AG199" s="78"/>
      <c r="AH199" s="78"/>
      <c r="AI199" s="78"/>
      <c r="AJ199" s="78"/>
      <c r="AK199" s="78"/>
      <c r="AL199" s="78"/>
      <c r="AM199" s="78"/>
      <c r="AN199" s="78"/>
      <c r="AO199" s="78"/>
      <c r="AP199" s="78"/>
      <c r="AQ199" s="78"/>
      <c r="AR199" s="78"/>
      <c r="AS199" s="78"/>
      <c r="AT199" s="78"/>
      <c r="AU199" s="78"/>
      <c r="AV199" s="78"/>
      <c r="AW199" s="78"/>
      <c r="AX199" s="78"/>
      <c r="AY199" s="78"/>
      <c r="AZ199" s="78"/>
    </row>
    <row r="200" spans="1:52" x14ac:dyDescent="0.25">
      <c r="A200" s="78"/>
      <c r="B200" s="78"/>
      <c r="C200" s="78"/>
      <c r="D200" s="78"/>
      <c r="E200" s="78"/>
      <c r="F200" s="78"/>
      <c r="G200" s="78"/>
      <c r="H200" s="78"/>
      <c r="I200" s="78"/>
      <c r="J200" s="78"/>
      <c r="K200" s="78"/>
      <c r="L200" s="78"/>
      <c r="M200" s="78"/>
      <c r="N200" s="78"/>
      <c r="O200" s="78"/>
      <c r="P200" s="78"/>
      <c r="Q200" s="78"/>
      <c r="R200" s="78"/>
      <c r="S200" s="78"/>
      <c r="T200" s="78"/>
      <c r="U200" s="78"/>
      <c r="V200" s="78"/>
      <c r="W200" s="78"/>
      <c r="X200" s="78"/>
      <c r="Y200" s="78"/>
      <c r="Z200" s="78"/>
      <c r="AA200" s="78"/>
      <c r="AB200" s="78"/>
      <c r="AC200" s="78"/>
      <c r="AD200" s="78"/>
      <c r="AE200" s="78"/>
      <c r="AF200" s="78"/>
      <c r="AG200" s="78"/>
      <c r="AH200" s="78"/>
      <c r="AI200" s="78"/>
      <c r="AJ200" s="78"/>
      <c r="AK200" s="78"/>
      <c r="AL200" s="78"/>
      <c r="AM200" s="78"/>
      <c r="AN200" s="78"/>
      <c r="AO200" s="78"/>
      <c r="AP200" s="78"/>
      <c r="AQ200" s="78"/>
      <c r="AR200" s="78"/>
      <c r="AS200" s="78"/>
      <c r="AT200" s="78"/>
      <c r="AU200" s="78"/>
      <c r="AV200" s="78"/>
      <c r="AW200" s="78"/>
      <c r="AX200" s="78"/>
      <c r="AY200" s="78"/>
      <c r="AZ200" s="78"/>
    </row>
    <row r="201" spans="1:52" x14ac:dyDescent="0.25">
      <c r="A201" s="78"/>
      <c r="B201" s="78"/>
      <c r="C201" s="78"/>
      <c r="D201" s="78"/>
      <c r="E201" s="78"/>
      <c r="F201" s="78"/>
      <c r="G201" s="78"/>
      <c r="H201" s="78"/>
      <c r="I201" s="78"/>
      <c r="J201" s="78"/>
      <c r="K201" s="78"/>
      <c r="L201" s="78"/>
      <c r="M201" s="78"/>
      <c r="N201" s="78"/>
      <c r="O201" s="78"/>
      <c r="P201" s="78"/>
      <c r="Q201" s="78"/>
      <c r="R201" s="78"/>
      <c r="S201" s="78"/>
      <c r="T201" s="78"/>
      <c r="U201" s="78"/>
      <c r="V201" s="78"/>
      <c r="W201" s="78"/>
      <c r="X201" s="78"/>
      <c r="Y201" s="78"/>
      <c r="Z201" s="78"/>
      <c r="AA201" s="78"/>
      <c r="AB201" s="78"/>
      <c r="AC201" s="78"/>
      <c r="AD201" s="78"/>
      <c r="AE201" s="78"/>
      <c r="AF201" s="78"/>
      <c r="AG201" s="78"/>
      <c r="AH201" s="78"/>
      <c r="AI201" s="78"/>
      <c r="AJ201" s="78"/>
      <c r="AK201" s="78"/>
      <c r="AL201" s="78"/>
      <c r="AM201" s="78"/>
      <c r="AN201" s="78"/>
      <c r="AO201" s="78"/>
      <c r="AP201" s="78"/>
      <c r="AQ201" s="78"/>
      <c r="AR201" s="78"/>
      <c r="AS201" s="78"/>
      <c r="AT201" s="78"/>
      <c r="AU201" s="78"/>
      <c r="AV201" s="78"/>
      <c r="AW201" s="78"/>
      <c r="AX201" s="78"/>
      <c r="AY201" s="78"/>
      <c r="AZ201" s="78"/>
    </row>
    <row r="202" spans="1:52" x14ac:dyDescent="0.25">
      <c r="A202" s="78"/>
      <c r="B202" s="78"/>
      <c r="C202" s="78"/>
      <c r="D202" s="78"/>
      <c r="E202" s="78"/>
      <c r="F202" s="78"/>
      <c r="G202" s="78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8"/>
      <c r="S202" s="78"/>
      <c r="T202" s="78"/>
      <c r="U202" s="78"/>
      <c r="V202" s="78"/>
      <c r="W202" s="78"/>
      <c r="X202" s="78"/>
      <c r="Y202" s="78"/>
      <c r="Z202" s="78"/>
      <c r="AA202" s="78"/>
      <c r="AB202" s="78"/>
      <c r="AC202" s="78"/>
      <c r="AD202" s="78"/>
      <c r="AE202" s="78"/>
      <c r="AF202" s="78"/>
      <c r="AG202" s="78"/>
      <c r="AH202" s="78"/>
      <c r="AI202" s="78"/>
      <c r="AJ202" s="78"/>
      <c r="AK202" s="78"/>
      <c r="AL202" s="78"/>
      <c r="AM202" s="78"/>
      <c r="AN202" s="78"/>
      <c r="AO202" s="78"/>
      <c r="AP202" s="78"/>
      <c r="AQ202" s="78"/>
      <c r="AR202" s="78"/>
      <c r="AS202" s="78"/>
      <c r="AT202" s="78"/>
      <c r="AU202" s="78"/>
      <c r="AV202" s="78"/>
      <c r="AW202" s="78"/>
      <c r="AX202" s="78"/>
      <c r="AY202" s="78"/>
      <c r="AZ202" s="78"/>
    </row>
    <row r="203" spans="1:52" x14ac:dyDescent="0.25">
      <c r="A203" s="78"/>
      <c r="B203" s="78"/>
      <c r="C203" s="78"/>
      <c r="D203" s="78"/>
      <c r="E203" s="78"/>
      <c r="F203" s="78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8"/>
      <c r="S203" s="78"/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  <c r="AJ203" s="78"/>
      <c r="AK203" s="78"/>
      <c r="AL203" s="78"/>
      <c r="AM203" s="78"/>
      <c r="AN203" s="78"/>
      <c r="AO203" s="78"/>
      <c r="AP203" s="78"/>
      <c r="AQ203" s="78"/>
      <c r="AR203" s="78"/>
      <c r="AS203" s="78"/>
      <c r="AT203" s="78"/>
      <c r="AU203" s="78"/>
      <c r="AV203" s="78"/>
      <c r="AW203" s="78"/>
      <c r="AX203" s="78"/>
      <c r="AY203" s="78"/>
      <c r="AZ203" s="78"/>
    </row>
    <row r="204" spans="1:52" x14ac:dyDescent="0.25">
      <c r="A204" s="78"/>
      <c r="B204" s="78"/>
      <c r="C204" s="78"/>
      <c r="D204" s="78"/>
      <c r="E204" s="78"/>
      <c r="F204" s="78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8"/>
      <c r="S204" s="78"/>
      <c r="T204" s="78"/>
      <c r="U204" s="78"/>
      <c r="V204" s="78"/>
      <c r="W204" s="78"/>
      <c r="X204" s="78"/>
      <c r="Y204" s="78"/>
      <c r="Z204" s="78"/>
      <c r="AA204" s="78"/>
      <c r="AB204" s="78"/>
      <c r="AC204" s="78"/>
      <c r="AD204" s="78"/>
      <c r="AE204" s="78"/>
      <c r="AF204" s="78"/>
      <c r="AG204" s="78"/>
      <c r="AH204" s="78"/>
      <c r="AI204" s="78"/>
      <c r="AJ204" s="78"/>
      <c r="AK204" s="78"/>
      <c r="AL204" s="78"/>
      <c r="AM204" s="78"/>
      <c r="AN204" s="78"/>
      <c r="AO204" s="78"/>
      <c r="AP204" s="78"/>
      <c r="AQ204" s="78"/>
      <c r="AR204" s="78"/>
      <c r="AS204" s="78"/>
      <c r="AT204" s="78"/>
      <c r="AU204" s="78"/>
      <c r="AV204" s="78"/>
      <c r="AW204" s="78"/>
      <c r="AX204" s="78"/>
      <c r="AY204" s="78"/>
      <c r="AZ204" s="78"/>
    </row>
    <row r="205" spans="1:52" x14ac:dyDescent="0.25">
      <c r="A205" s="78"/>
      <c r="B205" s="78"/>
      <c r="C205" s="78"/>
      <c r="D205" s="78"/>
      <c r="E205" s="78"/>
      <c r="F205" s="78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78"/>
      <c r="U205" s="78"/>
      <c r="V205" s="78"/>
      <c r="W205" s="78"/>
      <c r="X205" s="78"/>
      <c r="Y205" s="78"/>
      <c r="Z205" s="78"/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8"/>
      <c r="AM205" s="78"/>
      <c r="AN205" s="78"/>
      <c r="AO205" s="78"/>
      <c r="AP205" s="78"/>
      <c r="AQ205" s="78"/>
      <c r="AR205" s="78"/>
      <c r="AS205" s="78"/>
      <c r="AT205" s="78"/>
      <c r="AU205" s="78"/>
      <c r="AV205" s="78"/>
      <c r="AW205" s="78"/>
      <c r="AX205" s="78"/>
      <c r="AY205" s="78"/>
      <c r="AZ205" s="78"/>
    </row>
    <row r="206" spans="1:52" x14ac:dyDescent="0.25">
      <c r="A206" s="78"/>
      <c r="B206" s="78"/>
      <c r="C206" s="78"/>
      <c r="D206" s="78"/>
      <c r="E206" s="78"/>
      <c r="F206" s="78"/>
      <c r="G206" s="78"/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8"/>
      <c r="S206" s="78"/>
      <c r="T206" s="78"/>
      <c r="U206" s="78"/>
      <c r="V206" s="78"/>
      <c r="W206" s="78"/>
      <c r="X206" s="78"/>
      <c r="Y206" s="78"/>
      <c r="Z206" s="78"/>
      <c r="AA206" s="78"/>
      <c r="AB206" s="78"/>
      <c r="AC206" s="78"/>
      <c r="AD206" s="78"/>
      <c r="AE206" s="78"/>
      <c r="AF206" s="78"/>
      <c r="AG206" s="78"/>
      <c r="AH206" s="78"/>
      <c r="AI206" s="78"/>
      <c r="AJ206" s="78"/>
      <c r="AK206" s="78"/>
      <c r="AL206" s="78"/>
      <c r="AM206" s="78"/>
      <c r="AN206" s="78"/>
      <c r="AO206" s="78"/>
      <c r="AP206" s="78"/>
      <c r="AQ206" s="78"/>
      <c r="AR206" s="78"/>
      <c r="AS206" s="78"/>
      <c r="AT206" s="78"/>
      <c r="AU206" s="78"/>
      <c r="AV206" s="78"/>
      <c r="AW206" s="78"/>
      <c r="AX206" s="78"/>
      <c r="AY206" s="78"/>
      <c r="AZ206" s="78"/>
    </row>
    <row r="207" spans="1:52" x14ac:dyDescent="0.25">
      <c r="A207" s="78"/>
      <c r="B207" s="78"/>
      <c r="C207" s="78"/>
      <c r="D207" s="78"/>
      <c r="E207" s="78"/>
      <c r="F207" s="78"/>
      <c r="G207" s="78"/>
      <c r="H207" s="78"/>
      <c r="I207" s="78"/>
      <c r="J207" s="78"/>
      <c r="K207" s="78"/>
      <c r="L207" s="78"/>
      <c r="M207" s="78"/>
      <c r="N207" s="78"/>
      <c r="O207" s="78"/>
      <c r="P207" s="78"/>
      <c r="Q207" s="78"/>
      <c r="R207" s="78"/>
      <c r="S207" s="78"/>
      <c r="T207" s="78"/>
      <c r="U207" s="78"/>
      <c r="V207" s="78"/>
      <c r="W207" s="78"/>
      <c r="X207" s="78"/>
      <c r="Y207" s="78"/>
      <c r="Z207" s="78"/>
      <c r="AA207" s="78"/>
      <c r="AB207" s="78"/>
      <c r="AC207" s="78"/>
      <c r="AD207" s="78"/>
      <c r="AE207" s="78"/>
      <c r="AF207" s="78"/>
      <c r="AG207" s="78"/>
      <c r="AH207" s="78"/>
      <c r="AI207" s="78"/>
      <c r="AJ207" s="78"/>
      <c r="AK207" s="78"/>
      <c r="AL207" s="78"/>
      <c r="AM207" s="78"/>
      <c r="AN207" s="78"/>
      <c r="AO207" s="78"/>
      <c r="AP207" s="78"/>
      <c r="AQ207" s="78"/>
      <c r="AR207" s="78"/>
      <c r="AS207" s="78"/>
      <c r="AT207" s="78"/>
      <c r="AU207" s="78"/>
      <c r="AV207" s="78"/>
      <c r="AW207" s="78"/>
      <c r="AX207" s="78"/>
      <c r="AY207" s="78"/>
      <c r="AZ207" s="78"/>
    </row>
    <row r="208" spans="1:52" x14ac:dyDescent="0.25">
      <c r="A208" s="78"/>
      <c r="B208" s="78"/>
      <c r="C208" s="78"/>
      <c r="D208" s="78"/>
      <c r="E208" s="78"/>
      <c r="F208" s="78"/>
      <c r="G208" s="78"/>
      <c r="H208" s="78"/>
      <c r="I208" s="78"/>
      <c r="J208" s="78"/>
      <c r="K208" s="78"/>
      <c r="L208" s="78"/>
      <c r="M208" s="78"/>
      <c r="N208" s="78"/>
      <c r="O208" s="78"/>
      <c r="P208" s="78"/>
      <c r="Q208" s="78"/>
      <c r="R208" s="78"/>
      <c r="S208" s="78"/>
      <c r="T208" s="78"/>
      <c r="U208" s="78"/>
      <c r="V208" s="78"/>
      <c r="W208" s="78"/>
      <c r="X208" s="78"/>
      <c r="Y208" s="78"/>
      <c r="Z208" s="78"/>
      <c r="AA208" s="78"/>
      <c r="AB208" s="78"/>
      <c r="AC208" s="78"/>
      <c r="AD208" s="78"/>
      <c r="AE208" s="78"/>
      <c r="AF208" s="78"/>
      <c r="AG208" s="78"/>
      <c r="AH208" s="78"/>
      <c r="AI208" s="78"/>
      <c r="AJ208" s="78"/>
      <c r="AK208" s="78"/>
      <c r="AL208" s="78"/>
      <c r="AM208" s="78"/>
      <c r="AN208" s="78"/>
      <c r="AO208" s="78"/>
      <c r="AP208" s="78"/>
      <c r="AQ208" s="78"/>
      <c r="AR208" s="78"/>
      <c r="AS208" s="78"/>
      <c r="AT208" s="78"/>
      <c r="AU208" s="78"/>
      <c r="AV208" s="78"/>
      <c r="AW208" s="78"/>
      <c r="AX208" s="78"/>
      <c r="AY208" s="78"/>
      <c r="AZ208" s="78"/>
    </row>
    <row r="209" spans="1:52" x14ac:dyDescent="0.25">
      <c r="A209" s="78"/>
      <c r="B209" s="78"/>
      <c r="C209" s="78"/>
      <c r="D209" s="78"/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  <c r="T209" s="78"/>
      <c r="U209" s="78"/>
      <c r="V209" s="78"/>
      <c r="W209" s="78"/>
      <c r="X209" s="78"/>
      <c r="Y209" s="78"/>
      <c r="Z209" s="78"/>
      <c r="AA209" s="78"/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8"/>
      <c r="AM209" s="78"/>
      <c r="AN209" s="78"/>
      <c r="AO209" s="78"/>
      <c r="AP209" s="78"/>
      <c r="AQ209" s="78"/>
      <c r="AR209" s="78"/>
      <c r="AS209" s="78"/>
      <c r="AT209" s="78"/>
      <c r="AU209" s="78"/>
      <c r="AV209" s="78"/>
      <c r="AW209" s="78"/>
      <c r="AX209" s="78"/>
      <c r="AY209" s="78"/>
      <c r="AZ209" s="78"/>
    </row>
    <row r="210" spans="1:52" x14ac:dyDescent="0.25">
      <c r="A210" s="78"/>
      <c r="B210" s="78"/>
      <c r="C210" s="78"/>
      <c r="D210" s="78"/>
      <c r="E210" s="78"/>
      <c r="F210" s="78"/>
      <c r="G210" s="78"/>
      <c r="H210" s="78"/>
      <c r="I210" s="78"/>
      <c r="J210" s="78"/>
      <c r="K210" s="78"/>
      <c r="L210" s="78"/>
      <c r="M210" s="78"/>
      <c r="N210" s="78"/>
      <c r="O210" s="78"/>
      <c r="P210" s="78"/>
      <c r="Q210" s="78"/>
      <c r="R210" s="78"/>
      <c r="S210" s="78"/>
      <c r="T210" s="78"/>
      <c r="U210" s="78"/>
      <c r="V210" s="78"/>
      <c r="W210" s="78"/>
      <c r="X210" s="78"/>
      <c r="Y210" s="78"/>
      <c r="Z210" s="78"/>
      <c r="AA210" s="78"/>
      <c r="AB210" s="78"/>
      <c r="AC210" s="78"/>
      <c r="AD210" s="78"/>
      <c r="AE210" s="78"/>
      <c r="AF210" s="78"/>
      <c r="AG210" s="78"/>
      <c r="AH210" s="78"/>
      <c r="AI210" s="78"/>
      <c r="AJ210" s="78"/>
      <c r="AK210" s="78"/>
      <c r="AL210" s="78"/>
      <c r="AM210" s="78"/>
      <c r="AN210" s="78"/>
      <c r="AO210" s="78"/>
      <c r="AP210" s="78"/>
      <c r="AQ210" s="78"/>
      <c r="AR210" s="78"/>
      <c r="AS210" s="78"/>
      <c r="AT210" s="78"/>
      <c r="AU210" s="78"/>
      <c r="AV210" s="78"/>
      <c r="AW210" s="78"/>
      <c r="AX210" s="78"/>
      <c r="AY210" s="78"/>
      <c r="AZ210" s="78"/>
    </row>
    <row r="211" spans="1:52" x14ac:dyDescent="0.25">
      <c r="A211" s="78"/>
      <c r="B211" s="78"/>
      <c r="C211" s="78"/>
      <c r="D211" s="78"/>
      <c r="E211" s="78"/>
      <c r="F211" s="78"/>
      <c r="G211" s="78"/>
      <c r="H211" s="78"/>
      <c r="I211" s="78"/>
      <c r="J211" s="78"/>
      <c r="K211" s="78"/>
      <c r="L211" s="78"/>
      <c r="M211" s="78"/>
      <c r="N211" s="78"/>
      <c r="O211" s="78"/>
      <c r="P211" s="78"/>
      <c r="Q211" s="78"/>
      <c r="R211" s="78"/>
      <c r="S211" s="78"/>
      <c r="T211" s="78"/>
      <c r="U211" s="78"/>
      <c r="V211" s="78"/>
      <c r="W211" s="78"/>
      <c r="X211" s="78"/>
      <c r="Y211" s="78"/>
      <c r="Z211" s="78"/>
      <c r="AA211" s="78"/>
      <c r="AB211" s="78"/>
      <c r="AC211" s="78"/>
      <c r="AD211" s="78"/>
      <c r="AE211" s="78"/>
      <c r="AF211" s="78"/>
      <c r="AG211" s="78"/>
      <c r="AH211" s="78"/>
      <c r="AI211" s="78"/>
      <c r="AJ211" s="78"/>
      <c r="AK211" s="78"/>
      <c r="AL211" s="78"/>
      <c r="AM211" s="78"/>
      <c r="AN211" s="78"/>
      <c r="AO211" s="78"/>
      <c r="AP211" s="78"/>
      <c r="AQ211" s="78"/>
      <c r="AR211" s="78"/>
      <c r="AS211" s="78"/>
      <c r="AT211" s="78"/>
      <c r="AU211" s="78"/>
      <c r="AV211" s="78"/>
      <c r="AW211" s="78"/>
      <c r="AX211" s="78"/>
      <c r="AY211" s="78"/>
      <c r="AZ211" s="78"/>
    </row>
    <row r="212" spans="1:52" x14ac:dyDescent="0.25">
      <c r="A212" s="78"/>
      <c r="B212" s="78"/>
      <c r="C212" s="78"/>
      <c r="D212" s="78"/>
      <c r="E212" s="78"/>
      <c r="F212" s="78"/>
      <c r="G212" s="78"/>
      <c r="H212" s="78"/>
      <c r="I212" s="78"/>
      <c r="J212" s="78"/>
      <c r="K212" s="78"/>
      <c r="L212" s="78"/>
      <c r="M212" s="78"/>
      <c r="N212" s="78"/>
      <c r="O212" s="78"/>
      <c r="P212" s="78"/>
      <c r="Q212" s="78"/>
      <c r="R212" s="78"/>
      <c r="S212" s="78"/>
      <c r="T212" s="78"/>
      <c r="U212" s="78"/>
      <c r="V212" s="78"/>
      <c r="W212" s="78"/>
      <c r="X212" s="78"/>
      <c r="Y212" s="78"/>
      <c r="Z212" s="78"/>
      <c r="AA212" s="78"/>
      <c r="AB212" s="78"/>
      <c r="AC212" s="78"/>
      <c r="AD212" s="78"/>
      <c r="AE212" s="78"/>
      <c r="AF212" s="78"/>
      <c r="AG212" s="78"/>
      <c r="AH212" s="78"/>
      <c r="AI212" s="78"/>
      <c r="AJ212" s="78"/>
      <c r="AK212" s="78"/>
      <c r="AL212" s="78"/>
      <c r="AM212" s="78"/>
      <c r="AN212" s="78"/>
      <c r="AO212" s="78"/>
      <c r="AP212" s="78"/>
      <c r="AQ212" s="78"/>
      <c r="AR212" s="78"/>
      <c r="AS212" s="78"/>
      <c r="AT212" s="78"/>
      <c r="AU212" s="78"/>
      <c r="AV212" s="78"/>
      <c r="AW212" s="78"/>
      <c r="AX212" s="78"/>
      <c r="AY212" s="78"/>
      <c r="AZ212" s="78"/>
    </row>
    <row r="213" spans="1:52" x14ac:dyDescent="0.25">
      <c r="A213" s="78"/>
      <c r="B213" s="78"/>
      <c r="C213" s="78"/>
      <c r="D213" s="78"/>
      <c r="E213" s="78"/>
      <c r="F213" s="78"/>
      <c r="G213" s="78"/>
      <c r="H213" s="78"/>
      <c r="I213" s="78"/>
      <c r="J213" s="78"/>
      <c r="K213" s="78"/>
      <c r="L213" s="78"/>
      <c r="M213" s="78"/>
      <c r="N213" s="78"/>
      <c r="O213" s="78"/>
      <c r="P213" s="78"/>
      <c r="Q213" s="78"/>
      <c r="R213" s="78"/>
      <c r="S213" s="78"/>
      <c r="T213" s="78"/>
      <c r="U213" s="78"/>
      <c r="V213" s="78"/>
      <c r="W213" s="78"/>
      <c r="X213" s="78"/>
      <c r="Y213" s="78"/>
      <c r="Z213" s="78"/>
      <c r="AA213" s="78"/>
      <c r="AB213" s="78"/>
      <c r="AC213" s="78"/>
      <c r="AD213" s="78"/>
      <c r="AE213" s="78"/>
      <c r="AF213" s="78"/>
      <c r="AG213" s="78"/>
      <c r="AH213" s="78"/>
      <c r="AI213" s="78"/>
      <c r="AJ213" s="78"/>
      <c r="AK213" s="78"/>
      <c r="AL213" s="78"/>
      <c r="AM213" s="78"/>
      <c r="AN213" s="78"/>
      <c r="AO213" s="78"/>
      <c r="AP213" s="78"/>
      <c r="AQ213" s="78"/>
      <c r="AR213" s="78"/>
      <c r="AS213" s="78"/>
      <c r="AT213" s="78"/>
      <c r="AU213" s="78"/>
      <c r="AV213" s="78"/>
      <c r="AW213" s="78"/>
      <c r="AX213" s="78"/>
      <c r="AY213" s="78"/>
      <c r="AZ213" s="78"/>
    </row>
    <row r="214" spans="1:52" x14ac:dyDescent="0.25">
      <c r="A214" s="78"/>
      <c r="B214" s="78"/>
      <c r="C214" s="78"/>
      <c r="D214" s="78"/>
      <c r="E214" s="78"/>
      <c r="F214" s="78"/>
      <c r="G214" s="78"/>
      <c r="H214" s="78"/>
      <c r="I214" s="78"/>
      <c r="J214" s="78"/>
      <c r="K214" s="78"/>
      <c r="L214" s="78"/>
      <c r="M214" s="78"/>
      <c r="N214" s="78"/>
      <c r="O214" s="78"/>
      <c r="P214" s="78"/>
      <c r="Q214" s="78"/>
      <c r="R214" s="78"/>
      <c r="S214" s="78"/>
      <c r="T214" s="78"/>
      <c r="U214" s="78"/>
      <c r="V214" s="78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8"/>
      <c r="AM214" s="78"/>
      <c r="AN214" s="78"/>
      <c r="AO214" s="78"/>
      <c r="AP214" s="78"/>
      <c r="AQ214" s="78"/>
      <c r="AR214" s="78"/>
      <c r="AS214" s="78"/>
      <c r="AT214" s="78"/>
      <c r="AU214" s="78"/>
      <c r="AV214" s="78"/>
      <c r="AW214" s="78"/>
      <c r="AX214" s="78"/>
      <c r="AY214" s="78"/>
      <c r="AZ214" s="78"/>
    </row>
    <row r="215" spans="1:52" x14ac:dyDescent="0.25">
      <c r="A215" s="78"/>
      <c r="B215" s="78"/>
      <c r="C215" s="78"/>
      <c r="D215" s="78"/>
      <c r="E215" s="78"/>
      <c r="F215" s="78"/>
      <c r="G215" s="78"/>
      <c r="H215" s="78"/>
      <c r="I215" s="78"/>
      <c r="J215" s="78"/>
      <c r="K215" s="78"/>
      <c r="L215" s="78"/>
      <c r="M215" s="78"/>
      <c r="N215" s="78"/>
      <c r="O215" s="78"/>
      <c r="P215" s="78"/>
      <c r="Q215" s="78"/>
      <c r="R215" s="78"/>
      <c r="S215" s="78"/>
      <c r="T215" s="78"/>
      <c r="U215" s="78"/>
      <c r="V215" s="78"/>
      <c r="W215" s="78"/>
      <c r="X215" s="78"/>
      <c r="Y215" s="78"/>
      <c r="Z215" s="78"/>
      <c r="AA215" s="78"/>
      <c r="AB215" s="78"/>
      <c r="AC215" s="78"/>
      <c r="AD215" s="78"/>
      <c r="AE215" s="78"/>
      <c r="AF215" s="78"/>
      <c r="AG215" s="78"/>
      <c r="AH215" s="78"/>
      <c r="AI215" s="78"/>
      <c r="AJ215" s="78"/>
      <c r="AK215" s="78"/>
      <c r="AL215" s="78"/>
      <c r="AM215" s="78"/>
      <c r="AN215" s="78"/>
      <c r="AO215" s="78"/>
      <c r="AP215" s="78"/>
      <c r="AQ215" s="78"/>
      <c r="AR215" s="78"/>
      <c r="AS215" s="78"/>
      <c r="AT215" s="78"/>
      <c r="AU215" s="78"/>
      <c r="AV215" s="78"/>
      <c r="AW215" s="78"/>
      <c r="AX215" s="78"/>
      <c r="AY215" s="78"/>
      <c r="AZ215" s="78"/>
    </row>
    <row r="216" spans="1:52" x14ac:dyDescent="0.25">
      <c r="A216" s="78"/>
      <c r="B216" s="78"/>
      <c r="C216" s="78"/>
      <c r="D216" s="78"/>
      <c r="E216" s="78"/>
      <c r="F216" s="78"/>
      <c r="G216" s="78"/>
      <c r="H216" s="78"/>
      <c r="I216" s="78"/>
      <c r="J216" s="78"/>
      <c r="K216" s="78"/>
      <c r="L216" s="78"/>
      <c r="M216" s="78"/>
      <c r="N216" s="78"/>
      <c r="O216" s="78"/>
      <c r="P216" s="78"/>
      <c r="Q216" s="78"/>
      <c r="R216" s="78"/>
      <c r="S216" s="78"/>
      <c r="T216" s="78"/>
      <c r="U216" s="78"/>
      <c r="V216" s="78"/>
      <c r="W216" s="78"/>
      <c r="X216" s="78"/>
      <c r="Y216" s="78"/>
      <c r="Z216" s="78"/>
      <c r="AA216" s="78"/>
      <c r="AB216" s="78"/>
      <c r="AC216" s="78"/>
      <c r="AD216" s="78"/>
      <c r="AE216" s="78"/>
      <c r="AF216" s="78"/>
      <c r="AG216" s="78"/>
      <c r="AH216" s="78"/>
      <c r="AI216" s="78"/>
      <c r="AJ216" s="78"/>
      <c r="AK216" s="78"/>
      <c r="AL216" s="78"/>
      <c r="AM216" s="78"/>
      <c r="AN216" s="78"/>
      <c r="AO216" s="78"/>
      <c r="AP216" s="78"/>
      <c r="AQ216" s="78"/>
      <c r="AR216" s="78"/>
      <c r="AS216" s="78"/>
      <c r="AT216" s="78"/>
      <c r="AU216" s="78"/>
      <c r="AV216" s="78"/>
      <c r="AW216" s="78"/>
      <c r="AX216" s="78"/>
      <c r="AY216" s="78"/>
      <c r="AZ216" s="78"/>
    </row>
    <row r="217" spans="1:52" x14ac:dyDescent="0.25">
      <c r="A217" s="78"/>
      <c r="B217" s="78"/>
      <c r="C217" s="78"/>
      <c r="D217" s="78"/>
      <c r="E217" s="78"/>
      <c r="F217" s="78"/>
      <c r="G217" s="78"/>
      <c r="H217" s="78"/>
      <c r="I217" s="78"/>
      <c r="J217" s="78"/>
      <c r="K217" s="78"/>
      <c r="L217" s="78"/>
      <c r="M217" s="78"/>
      <c r="N217" s="78"/>
      <c r="O217" s="78"/>
      <c r="P217" s="78"/>
      <c r="Q217" s="78"/>
      <c r="R217" s="78"/>
      <c r="S217" s="78"/>
      <c r="T217" s="78"/>
      <c r="U217" s="78"/>
      <c r="V217" s="78"/>
      <c r="W217" s="78"/>
      <c r="X217" s="78"/>
      <c r="Y217" s="78"/>
      <c r="Z217" s="78"/>
      <c r="AA217" s="78"/>
      <c r="AB217" s="78"/>
      <c r="AC217" s="78"/>
      <c r="AD217" s="78"/>
      <c r="AE217" s="78"/>
      <c r="AF217" s="78"/>
      <c r="AG217" s="78"/>
      <c r="AH217" s="78"/>
      <c r="AI217" s="78"/>
      <c r="AJ217" s="78"/>
      <c r="AK217" s="78"/>
      <c r="AL217" s="78"/>
      <c r="AM217" s="78"/>
      <c r="AN217" s="78"/>
      <c r="AO217" s="78"/>
      <c r="AP217" s="78"/>
      <c r="AQ217" s="78"/>
      <c r="AR217" s="78"/>
      <c r="AS217" s="78"/>
      <c r="AT217" s="78"/>
      <c r="AU217" s="78"/>
      <c r="AV217" s="78"/>
      <c r="AW217" s="78"/>
      <c r="AX217" s="78"/>
      <c r="AY217" s="78"/>
      <c r="AZ217" s="78"/>
    </row>
    <row r="218" spans="1:52" x14ac:dyDescent="0.25">
      <c r="A218" s="78"/>
      <c r="B218" s="78"/>
      <c r="C218" s="78"/>
      <c r="D218" s="78"/>
      <c r="E218" s="78"/>
      <c r="F218" s="78"/>
      <c r="G218" s="78"/>
      <c r="H218" s="78"/>
      <c r="I218" s="78"/>
      <c r="J218" s="78"/>
      <c r="K218" s="78"/>
      <c r="L218" s="78"/>
      <c r="M218" s="78"/>
      <c r="N218" s="78"/>
      <c r="O218" s="78"/>
      <c r="P218" s="78"/>
      <c r="Q218" s="78"/>
      <c r="R218" s="78"/>
      <c r="S218" s="78"/>
      <c r="T218" s="78"/>
      <c r="U218" s="78"/>
      <c r="V218" s="78"/>
      <c r="W218" s="78"/>
      <c r="X218" s="78"/>
      <c r="Y218" s="78"/>
      <c r="Z218" s="78"/>
      <c r="AA218" s="78"/>
      <c r="AB218" s="78"/>
      <c r="AC218" s="78"/>
      <c r="AD218" s="78"/>
      <c r="AE218" s="78"/>
      <c r="AF218" s="78"/>
      <c r="AG218" s="78"/>
      <c r="AH218" s="78"/>
      <c r="AI218" s="78"/>
      <c r="AJ218" s="78"/>
      <c r="AK218" s="78"/>
      <c r="AL218" s="78"/>
      <c r="AM218" s="78"/>
      <c r="AN218" s="78"/>
      <c r="AO218" s="78"/>
      <c r="AP218" s="78"/>
      <c r="AQ218" s="78"/>
      <c r="AR218" s="78"/>
      <c r="AS218" s="78"/>
      <c r="AT218" s="78"/>
      <c r="AU218" s="78"/>
      <c r="AV218" s="78"/>
      <c r="AW218" s="78"/>
      <c r="AX218" s="78"/>
      <c r="AY218" s="78"/>
      <c r="AZ218" s="78"/>
    </row>
    <row r="219" spans="1:52" x14ac:dyDescent="0.25">
      <c r="A219" s="78"/>
      <c r="B219" s="78"/>
      <c r="C219" s="78"/>
      <c r="D219" s="78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  <c r="AV219" s="78"/>
      <c r="AW219" s="78"/>
      <c r="AX219" s="78"/>
      <c r="AY219" s="78"/>
      <c r="AZ219" s="78"/>
    </row>
    <row r="220" spans="1:52" x14ac:dyDescent="0.25">
      <c r="A220" s="78"/>
      <c r="B220" s="78"/>
      <c r="C220" s="78"/>
      <c r="D220" s="78"/>
      <c r="E220" s="78"/>
      <c r="F220" s="78"/>
      <c r="G220" s="78"/>
      <c r="H220" s="78"/>
      <c r="I220" s="78"/>
      <c r="J220" s="78"/>
      <c r="K220" s="78"/>
      <c r="L220" s="78"/>
      <c r="M220" s="78"/>
      <c r="N220" s="78"/>
      <c r="O220" s="78"/>
      <c r="P220" s="78"/>
      <c r="Q220" s="78"/>
      <c r="R220" s="78"/>
      <c r="S220" s="78"/>
      <c r="T220" s="78"/>
      <c r="U220" s="78"/>
      <c r="V220" s="78"/>
      <c r="W220" s="78"/>
      <c r="X220" s="78"/>
      <c r="Y220" s="78"/>
      <c r="Z220" s="78"/>
      <c r="AA220" s="78"/>
      <c r="AB220" s="78"/>
      <c r="AC220" s="78"/>
      <c r="AD220" s="78"/>
      <c r="AE220" s="78"/>
      <c r="AF220" s="78"/>
      <c r="AG220" s="78"/>
      <c r="AH220" s="78"/>
      <c r="AI220" s="78"/>
      <c r="AJ220" s="78"/>
      <c r="AK220" s="78"/>
      <c r="AL220" s="78"/>
      <c r="AM220" s="78"/>
      <c r="AN220" s="78"/>
      <c r="AO220" s="78"/>
      <c r="AP220" s="78"/>
      <c r="AQ220" s="78"/>
      <c r="AR220" s="78"/>
      <c r="AS220" s="78"/>
      <c r="AT220" s="78"/>
      <c r="AU220" s="78"/>
      <c r="AV220" s="78"/>
      <c r="AW220" s="78"/>
      <c r="AX220" s="78"/>
      <c r="AY220" s="78"/>
      <c r="AZ220" s="78"/>
    </row>
    <row r="221" spans="1:52" x14ac:dyDescent="0.25">
      <c r="A221" s="78"/>
      <c r="B221" s="78"/>
      <c r="C221" s="78"/>
      <c r="D221" s="78"/>
      <c r="E221" s="78"/>
      <c r="F221" s="78"/>
      <c r="G221" s="78"/>
      <c r="H221" s="78"/>
      <c r="I221" s="78"/>
      <c r="J221" s="78"/>
      <c r="K221" s="78"/>
      <c r="L221" s="78"/>
      <c r="M221" s="78"/>
      <c r="N221" s="78"/>
      <c r="O221" s="78"/>
      <c r="P221" s="78"/>
      <c r="Q221" s="78"/>
      <c r="R221" s="78"/>
      <c r="S221" s="78"/>
      <c r="T221" s="78"/>
      <c r="U221" s="78"/>
      <c r="V221" s="78"/>
      <c r="W221" s="78"/>
      <c r="X221" s="78"/>
      <c r="Y221" s="78"/>
      <c r="Z221" s="78"/>
      <c r="AA221" s="78"/>
      <c r="AB221" s="78"/>
      <c r="AC221" s="78"/>
      <c r="AD221" s="78"/>
      <c r="AE221" s="78"/>
      <c r="AF221" s="78"/>
      <c r="AG221" s="78"/>
      <c r="AH221" s="78"/>
      <c r="AI221" s="78"/>
      <c r="AJ221" s="78"/>
      <c r="AK221" s="78"/>
      <c r="AL221" s="78"/>
      <c r="AM221" s="78"/>
      <c r="AN221" s="78"/>
      <c r="AO221" s="78"/>
      <c r="AP221" s="78"/>
      <c r="AQ221" s="78"/>
      <c r="AR221" s="78"/>
      <c r="AS221" s="78"/>
      <c r="AT221" s="78"/>
      <c r="AU221" s="78"/>
      <c r="AV221" s="78"/>
      <c r="AW221" s="78"/>
      <c r="AX221" s="78"/>
      <c r="AY221" s="78"/>
      <c r="AZ221" s="78"/>
    </row>
    <row r="222" spans="1:52" x14ac:dyDescent="0.25">
      <c r="A222" s="78"/>
      <c r="B222" s="78"/>
      <c r="C222" s="78"/>
      <c r="D222" s="78"/>
      <c r="E222" s="78"/>
      <c r="F222" s="78"/>
      <c r="G222" s="78"/>
      <c r="H222" s="78"/>
      <c r="I222" s="78"/>
      <c r="J222" s="78"/>
      <c r="K222" s="78"/>
      <c r="L222" s="78"/>
      <c r="M222" s="78"/>
      <c r="N222" s="78"/>
      <c r="O222" s="78"/>
      <c r="P222" s="78"/>
      <c r="Q222" s="78"/>
      <c r="R222" s="78"/>
      <c r="S222" s="78"/>
      <c r="T222" s="78"/>
      <c r="U222" s="78"/>
      <c r="V222" s="78"/>
      <c r="W222" s="78"/>
      <c r="X222" s="78"/>
      <c r="Y222" s="78"/>
      <c r="Z222" s="78"/>
      <c r="AA222" s="78"/>
      <c r="AB222" s="78"/>
      <c r="AC222" s="78"/>
      <c r="AD222" s="78"/>
      <c r="AE222" s="78"/>
      <c r="AF222" s="78"/>
      <c r="AG222" s="78"/>
      <c r="AH222" s="78"/>
      <c r="AI222" s="78"/>
      <c r="AJ222" s="78"/>
      <c r="AK222" s="78"/>
      <c r="AL222" s="78"/>
      <c r="AM222" s="78"/>
      <c r="AN222" s="78"/>
      <c r="AO222" s="78"/>
      <c r="AP222" s="78"/>
      <c r="AQ222" s="78"/>
      <c r="AR222" s="78"/>
      <c r="AS222" s="78"/>
      <c r="AT222" s="78"/>
      <c r="AU222" s="78"/>
      <c r="AV222" s="78"/>
      <c r="AW222" s="78"/>
      <c r="AX222" s="78"/>
      <c r="AY222" s="78"/>
      <c r="AZ222" s="78"/>
    </row>
    <row r="223" spans="1:52" x14ac:dyDescent="0.25">
      <c r="A223" s="78"/>
      <c r="B223" s="78"/>
      <c r="C223" s="78"/>
      <c r="D223" s="78"/>
      <c r="E223" s="78"/>
      <c r="F223" s="78"/>
      <c r="G223" s="78"/>
      <c r="H223" s="78"/>
      <c r="I223" s="78"/>
      <c r="J223" s="78"/>
      <c r="K223" s="78"/>
      <c r="L223" s="78"/>
      <c r="M223" s="78"/>
      <c r="N223" s="78"/>
      <c r="O223" s="78"/>
      <c r="P223" s="78"/>
      <c r="Q223" s="78"/>
      <c r="R223" s="78"/>
      <c r="S223" s="78"/>
      <c r="T223" s="78"/>
      <c r="U223" s="78"/>
      <c r="V223" s="78"/>
      <c r="W223" s="78"/>
      <c r="X223" s="78"/>
      <c r="Y223" s="78"/>
      <c r="Z223" s="78"/>
      <c r="AA223" s="78"/>
      <c r="AB223" s="78"/>
      <c r="AC223" s="78"/>
      <c r="AD223" s="78"/>
      <c r="AE223" s="78"/>
      <c r="AF223" s="78"/>
      <c r="AG223" s="78"/>
      <c r="AH223" s="78"/>
      <c r="AI223" s="78"/>
      <c r="AJ223" s="78"/>
      <c r="AK223" s="78"/>
      <c r="AL223" s="78"/>
      <c r="AM223" s="78"/>
      <c r="AN223" s="78"/>
      <c r="AO223" s="78"/>
      <c r="AP223" s="78"/>
      <c r="AQ223" s="78"/>
      <c r="AR223" s="78"/>
      <c r="AS223" s="78"/>
      <c r="AT223" s="78"/>
      <c r="AU223" s="78"/>
      <c r="AV223" s="78"/>
      <c r="AW223" s="78"/>
      <c r="AX223" s="78"/>
      <c r="AY223" s="78"/>
      <c r="AZ223" s="78"/>
    </row>
    <row r="224" spans="1:52" x14ac:dyDescent="0.25">
      <c r="A224" s="78"/>
      <c r="B224" s="78"/>
      <c r="C224" s="78"/>
      <c r="D224" s="78"/>
      <c r="E224" s="78"/>
      <c r="F224" s="78"/>
      <c r="G224" s="78"/>
      <c r="H224" s="78"/>
      <c r="I224" s="78"/>
      <c r="J224" s="78"/>
      <c r="K224" s="78"/>
      <c r="L224" s="78"/>
      <c r="M224" s="78"/>
      <c r="N224" s="78"/>
      <c r="O224" s="78"/>
      <c r="P224" s="78"/>
      <c r="Q224" s="78"/>
      <c r="R224" s="78"/>
      <c r="S224" s="78"/>
      <c r="T224" s="78"/>
      <c r="U224" s="78"/>
      <c r="V224" s="78"/>
      <c r="W224" s="78"/>
      <c r="X224" s="78"/>
      <c r="Y224" s="78"/>
      <c r="Z224" s="78"/>
      <c r="AA224" s="78"/>
      <c r="AB224" s="78"/>
      <c r="AC224" s="78"/>
      <c r="AD224" s="78"/>
      <c r="AE224" s="78"/>
      <c r="AF224" s="78"/>
      <c r="AG224" s="78"/>
      <c r="AH224" s="78"/>
      <c r="AI224" s="78"/>
      <c r="AJ224" s="78"/>
      <c r="AK224" s="78"/>
      <c r="AL224" s="78"/>
      <c r="AM224" s="78"/>
      <c r="AN224" s="78"/>
      <c r="AO224" s="78"/>
      <c r="AP224" s="78"/>
      <c r="AQ224" s="78"/>
      <c r="AR224" s="78"/>
      <c r="AS224" s="78"/>
      <c r="AT224" s="78"/>
      <c r="AU224" s="78"/>
      <c r="AV224" s="78"/>
      <c r="AW224" s="78"/>
      <c r="AX224" s="78"/>
      <c r="AY224" s="78"/>
      <c r="AZ224" s="78"/>
    </row>
    <row r="225" spans="1:52" x14ac:dyDescent="0.25">
      <c r="A225" s="78"/>
      <c r="B225" s="78"/>
      <c r="C225" s="78"/>
      <c r="D225" s="78"/>
      <c r="E225" s="78"/>
      <c r="F225" s="78"/>
      <c r="G225" s="78"/>
      <c r="H225" s="78"/>
      <c r="I225" s="78"/>
      <c r="J225" s="78"/>
      <c r="K225" s="78"/>
      <c r="L225" s="78"/>
      <c r="M225" s="78"/>
      <c r="N225" s="78"/>
      <c r="O225" s="78"/>
      <c r="P225" s="78"/>
      <c r="Q225" s="78"/>
      <c r="R225" s="78"/>
      <c r="S225" s="78"/>
      <c r="T225" s="78"/>
      <c r="U225" s="78"/>
      <c r="V225" s="78"/>
      <c r="W225" s="78"/>
      <c r="X225" s="78"/>
      <c r="Y225" s="78"/>
      <c r="Z225" s="78"/>
      <c r="AA225" s="78"/>
      <c r="AB225" s="78"/>
      <c r="AC225" s="78"/>
      <c r="AD225" s="78"/>
      <c r="AE225" s="78"/>
      <c r="AF225" s="78"/>
      <c r="AG225" s="78"/>
      <c r="AH225" s="78"/>
      <c r="AI225" s="78"/>
      <c r="AJ225" s="78"/>
      <c r="AK225" s="78"/>
      <c r="AL225" s="78"/>
      <c r="AM225" s="78"/>
      <c r="AN225" s="78"/>
      <c r="AO225" s="78"/>
      <c r="AP225" s="78"/>
      <c r="AQ225" s="78"/>
      <c r="AR225" s="78"/>
      <c r="AS225" s="78"/>
      <c r="AT225" s="78"/>
      <c r="AU225" s="78"/>
      <c r="AV225" s="78"/>
      <c r="AW225" s="78"/>
      <c r="AX225" s="78"/>
      <c r="AY225" s="78"/>
      <c r="AZ225" s="78"/>
    </row>
    <row r="226" spans="1:52" x14ac:dyDescent="0.25">
      <c r="A226" s="78"/>
      <c r="B226" s="78"/>
      <c r="C226" s="78"/>
      <c r="D226" s="78"/>
      <c r="E226" s="78"/>
      <c r="F226" s="78"/>
      <c r="G226" s="78"/>
      <c r="H226" s="78"/>
      <c r="I226" s="78"/>
      <c r="J226" s="78"/>
      <c r="K226" s="78"/>
      <c r="L226" s="78"/>
      <c r="M226" s="78"/>
      <c r="N226" s="78"/>
      <c r="O226" s="78"/>
      <c r="P226" s="78"/>
      <c r="Q226" s="78"/>
      <c r="R226" s="78"/>
      <c r="S226" s="78"/>
      <c r="T226" s="78"/>
      <c r="U226" s="78"/>
      <c r="V226" s="78"/>
      <c r="W226" s="78"/>
      <c r="X226" s="78"/>
      <c r="Y226" s="78"/>
      <c r="Z226" s="78"/>
      <c r="AA226" s="78"/>
      <c r="AB226" s="78"/>
      <c r="AC226" s="78"/>
      <c r="AD226" s="78"/>
      <c r="AE226" s="78"/>
      <c r="AF226" s="78"/>
      <c r="AG226" s="78"/>
      <c r="AH226" s="78"/>
      <c r="AI226" s="78"/>
      <c r="AJ226" s="78"/>
      <c r="AK226" s="78"/>
      <c r="AL226" s="78"/>
      <c r="AM226" s="78"/>
      <c r="AN226" s="78"/>
      <c r="AO226" s="78"/>
      <c r="AP226" s="78"/>
      <c r="AQ226" s="78"/>
      <c r="AR226" s="78"/>
      <c r="AS226" s="78"/>
      <c r="AT226" s="78"/>
      <c r="AU226" s="78"/>
      <c r="AV226" s="78"/>
      <c r="AW226" s="78"/>
      <c r="AX226" s="78"/>
      <c r="AY226" s="78"/>
      <c r="AZ226" s="78"/>
    </row>
    <row r="227" spans="1:52" x14ac:dyDescent="0.25">
      <c r="A227" s="78"/>
      <c r="B227" s="78"/>
      <c r="C227" s="78"/>
      <c r="D227" s="78"/>
      <c r="E227" s="78"/>
      <c r="F227" s="78"/>
      <c r="G227" s="78"/>
      <c r="H227" s="78"/>
      <c r="I227" s="78"/>
      <c r="J227" s="78"/>
      <c r="K227" s="78"/>
      <c r="L227" s="78"/>
      <c r="M227" s="78"/>
      <c r="N227" s="78"/>
      <c r="O227" s="78"/>
      <c r="P227" s="78"/>
      <c r="Q227" s="78"/>
      <c r="R227" s="78"/>
      <c r="S227" s="78"/>
      <c r="T227" s="78"/>
      <c r="U227" s="78"/>
      <c r="V227" s="78"/>
      <c r="W227" s="78"/>
      <c r="X227" s="78"/>
      <c r="Y227" s="78"/>
      <c r="Z227" s="78"/>
      <c r="AA227" s="78"/>
      <c r="AB227" s="78"/>
      <c r="AC227" s="78"/>
      <c r="AD227" s="78"/>
      <c r="AE227" s="78"/>
      <c r="AF227" s="78"/>
      <c r="AG227" s="78"/>
      <c r="AH227" s="78"/>
      <c r="AI227" s="78"/>
      <c r="AJ227" s="78"/>
      <c r="AK227" s="78"/>
      <c r="AL227" s="78"/>
      <c r="AM227" s="78"/>
      <c r="AN227" s="78"/>
      <c r="AO227" s="78"/>
      <c r="AP227" s="78"/>
      <c r="AQ227" s="78"/>
      <c r="AR227" s="78"/>
      <c r="AS227" s="78"/>
      <c r="AT227" s="78"/>
      <c r="AU227" s="78"/>
      <c r="AV227" s="78"/>
      <c r="AW227" s="78"/>
      <c r="AX227" s="78"/>
      <c r="AY227" s="78"/>
      <c r="AZ227" s="78"/>
    </row>
    <row r="228" spans="1:52" x14ac:dyDescent="0.25">
      <c r="A228" s="78"/>
      <c r="B228" s="78"/>
      <c r="C228" s="78"/>
      <c r="D228" s="78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/>
      <c r="AT228" s="78"/>
      <c r="AU228" s="78"/>
      <c r="AV228" s="78"/>
      <c r="AW228" s="78"/>
      <c r="AX228" s="78"/>
      <c r="AY228" s="78"/>
      <c r="AZ228" s="78"/>
    </row>
    <row r="229" spans="1:52" x14ac:dyDescent="0.25">
      <c r="A229" s="78"/>
      <c r="B229" s="78"/>
      <c r="C229" s="78"/>
      <c r="D229" s="78"/>
      <c r="E229" s="78"/>
      <c r="F229" s="78"/>
      <c r="G229" s="78"/>
      <c r="H229" s="78"/>
      <c r="I229" s="78"/>
      <c r="J229" s="78"/>
      <c r="K229" s="78"/>
      <c r="L229" s="78"/>
      <c r="M229" s="78"/>
      <c r="N229" s="78"/>
      <c r="O229" s="78"/>
      <c r="P229" s="78"/>
      <c r="Q229" s="78"/>
      <c r="R229" s="78"/>
      <c r="S229" s="78"/>
      <c r="T229" s="78"/>
      <c r="U229" s="78"/>
      <c r="V229" s="78"/>
      <c r="W229" s="78"/>
      <c r="X229" s="78"/>
      <c r="Y229" s="78"/>
      <c r="Z229" s="78"/>
      <c r="AA229" s="78"/>
      <c r="AB229" s="78"/>
      <c r="AC229" s="78"/>
      <c r="AD229" s="78"/>
      <c r="AE229" s="78"/>
      <c r="AF229" s="78"/>
      <c r="AG229" s="78"/>
      <c r="AH229" s="78"/>
      <c r="AI229" s="78"/>
      <c r="AJ229" s="78"/>
      <c r="AK229" s="78"/>
      <c r="AL229" s="78"/>
      <c r="AM229" s="78"/>
      <c r="AN229" s="78"/>
      <c r="AO229" s="78"/>
      <c r="AP229" s="78"/>
      <c r="AQ229" s="78"/>
      <c r="AR229" s="78"/>
      <c r="AS229" s="78"/>
      <c r="AT229" s="78"/>
      <c r="AU229" s="78"/>
      <c r="AV229" s="78"/>
      <c r="AW229" s="78"/>
      <c r="AX229" s="78"/>
      <c r="AY229" s="78"/>
      <c r="AZ229" s="78"/>
    </row>
    <row r="230" spans="1:52" x14ac:dyDescent="0.25">
      <c r="A230" s="78"/>
      <c r="B230" s="78"/>
      <c r="C230" s="78"/>
      <c r="D230" s="78"/>
      <c r="E230" s="78"/>
      <c r="F230" s="78"/>
      <c r="G230" s="78"/>
      <c r="H230" s="78"/>
      <c r="I230" s="78"/>
      <c r="J230" s="78"/>
      <c r="K230" s="78"/>
      <c r="L230" s="78"/>
      <c r="M230" s="78"/>
      <c r="N230" s="78"/>
      <c r="O230" s="78"/>
      <c r="P230" s="78"/>
      <c r="Q230" s="78"/>
      <c r="R230" s="78"/>
      <c r="S230" s="78"/>
      <c r="T230" s="78"/>
      <c r="U230" s="78"/>
      <c r="V230" s="78"/>
      <c r="W230" s="78"/>
      <c r="X230" s="78"/>
      <c r="Y230" s="78"/>
      <c r="Z230" s="78"/>
      <c r="AA230" s="78"/>
      <c r="AB230" s="78"/>
      <c r="AC230" s="78"/>
      <c r="AD230" s="78"/>
      <c r="AE230" s="78"/>
      <c r="AF230" s="78"/>
      <c r="AG230" s="78"/>
      <c r="AH230" s="78"/>
      <c r="AI230" s="78"/>
      <c r="AJ230" s="78"/>
      <c r="AK230" s="78"/>
      <c r="AL230" s="78"/>
      <c r="AM230" s="78"/>
      <c r="AN230" s="78"/>
      <c r="AO230" s="78"/>
      <c r="AP230" s="78"/>
      <c r="AQ230" s="78"/>
      <c r="AR230" s="78"/>
      <c r="AS230" s="78"/>
      <c r="AT230" s="78"/>
      <c r="AU230" s="78"/>
      <c r="AV230" s="78"/>
      <c r="AW230" s="78"/>
      <c r="AX230" s="78"/>
      <c r="AY230" s="78"/>
      <c r="AZ230" s="78"/>
    </row>
    <row r="231" spans="1:52" x14ac:dyDescent="0.25">
      <c r="A231" s="78"/>
      <c r="B231" s="78"/>
      <c r="C231" s="78"/>
      <c r="D231" s="78"/>
      <c r="E231" s="78"/>
      <c r="F231" s="78"/>
      <c r="G231" s="78"/>
      <c r="H231" s="78"/>
      <c r="I231" s="78"/>
      <c r="J231" s="78"/>
      <c r="K231" s="78"/>
      <c r="L231" s="78"/>
      <c r="M231" s="78"/>
      <c r="N231" s="78"/>
      <c r="O231" s="78"/>
      <c r="P231" s="78"/>
      <c r="Q231" s="78"/>
      <c r="R231" s="78"/>
      <c r="S231" s="78"/>
      <c r="T231" s="78"/>
      <c r="U231" s="78"/>
      <c r="V231" s="78"/>
      <c r="W231" s="78"/>
      <c r="X231" s="78"/>
      <c r="Y231" s="78"/>
      <c r="Z231" s="78"/>
      <c r="AA231" s="78"/>
      <c r="AB231" s="78"/>
      <c r="AC231" s="78"/>
      <c r="AD231" s="78"/>
      <c r="AE231" s="78"/>
      <c r="AF231" s="78"/>
      <c r="AG231" s="78"/>
      <c r="AH231" s="78"/>
      <c r="AI231" s="78"/>
      <c r="AJ231" s="78"/>
      <c r="AK231" s="78"/>
      <c r="AL231" s="78"/>
      <c r="AM231" s="78"/>
      <c r="AN231" s="78"/>
      <c r="AO231" s="78"/>
      <c r="AP231" s="78"/>
      <c r="AQ231" s="78"/>
      <c r="AR231" s="78"/>
      <c r="AS231" s="78"/>
      <c r="AT231" s="78"/>
      <c r="AU231" s="78"/>
      <c r="AV231" s="78"/>
      <c r="AW231" s="78"/>
      <c r="AX231" s="78"/>
      <c r="AY231" s="78"/>
      <c r="AZ231" s="78"/>
    </row>
    <row r="232" spans="1:52" x14ac:dyDescent="0.25">
      <c r="A232" s="78"/>
      <c r="B232" s="78"/>
      <c r="C232" s="78"/>
      <c r="D232" s="78"/>
      <c r="E232" s="78"/>
      <c r="F232" s="78"/>
      <c r="G232" s="78"/>
      <c r="H232" s="78"/>
      <c r="I232" s="78"/>
      <c r="J232" s="78"/>
      <c r="K232" s="78"/>
      <c r="L232" s="78"/>
      <c r="M232" s="78"/>
      <c r="N232" s="78"/>
      <c r="O232" s="78"/>
      <c r="P232" s="78"/>
      <c r="Q232" s="78"/>
      <c r="R232" s="78"/>
      <c r="S232" s="78"/>
      <c r="T232" s="78"/>
      <c r="U232" s="78"/>
      <c r="V232" s="78"/>
      <c r="W232" s="78"/>
      <c r="X232" s="78"/>
      <c r="Y232" s="78"/>
      <c r="Z232" s="78"/>
      <c r="AA232" s="78"/>
      <c r="AB232" s="78"/>
      <c r="AC232" s="78"/>
      <c r="AD232" s="78"/>
      <c r="AE232" s="78"/>
      <c r="AF232" s="78"/>
      <c r="AG232" s="78"/>
      <c r="AH232" s="78"/>
      <c r="AI232" s="78"/>
      <c r="AJ232" s="78"/>
      <c r="AK232" s="78"/>
      <c r="AL232" s="78"/>
      <c r="AM232" s="78"/>
      <c r="AN232" s="78"/>
      <c r="AO232" s="78"/>
      <c r="AP232" s="78"/>
      <c r="AQ232" s="78"/>
      <c r="AR232" s="78"/>
      <c r="AS232" s="78"/>
      <c r="AT232" s="78"/>
      <c r="AU232" s="78"/>
      <c r="AV232" s="78"/>
      <c r="AW232" s="78"/>
      <c r="AX232" s="78"/>
      <c r="AY232" s="78"/>
      <c r="AZ232" s="78"/>
    </row>
    <row r="233" spans="1:52" x14ac:dyDescent="0.25">
      <c r="A233" s="78"/>
      <c r="B233" s="78"/>
      <c r="C233" s="78"/>
      <c r="D233" s="78"/>
      <c r="E233" s="78"/>
      <c r="F233" s="78"/>
      <c r="G233" s="78"/>
      <c r="H233" s="78"/>
      <c r="I233" s="78"/>
      <c r="J233" s="78"/>
      <c r="K233" s="78"/>
      <c r="L233" s="78"/>
      <c r="M233" s="78"/>
      <c r="N233" s="78"/>
      <c r="O233" s="78"/>
      <c r="P233" s="78"/>
      <c r="Q233" s="78"/>
      <c r="R233" s="78"/>
      <c r="S233" s="78"/>
      <c r="T233" s="78"/>
      <c r="U233" s="78"/>
      <c r="V233" s="78"/>
      <c r="W233" s="78"/>
      <c r="X233" s="78"/>
      <c r="Y233" s="78"/>
      <c r="Z233" s="78"/>
      <c r="AA233" s="78"/>
      <c r="AB233" s="78"/>
      <c r="AC233" s="78"/>
      <c r="AD233" s="78"/>
      <c r="AE233" s="78"/>
      <c r="AF233" s="78"/>
      <c r="AG233" s="78"/>
      <c r="AH233" s="78"/>
      <c r="AI233" s="78"/>
      <c r="AJ233" s="78"/>
      <c r="AK233" s="78"/>
      <c r="AL233" s="78"/>
      <c r="AM233" s="78"/>
      <c r="AN233" s="78"/>
      <c r="AO233" s="78"/>
      <c r="AP233" s="78"/>
      <c r="AQ233" s="78"/>
      <c r="AR233" s="78"/>
      <c r="AS233" s="78"/>
      <c r="AT233" s="78"/>
      <c r="AU233" s="78"/>
      <c r="AV233" s="78"/>
      <c r="AW233" s="78"/>
      <c r="AX233" s="78"/>
      <c r="AY233" s="78"/>
      <c r="AZ233" s="78"/>
    </row>
    <row r="234" spans="1:52" x14ac:dyDescent="0.25">
      <c r="A234" s="78"/>
      <c r="B234" s="78"/>
      <c r="C234" s="78"/>
      <c r="D234" s="78"/>
      <c r="E234" s="78"/>
      <c r="F234" s="78"/>
      <c r="G234" s="78"/>
      <c r="H234" s="78"/>
      <c r="I234" s="78"/>
      <c r="J234" s="78"/>
      <c r="K234" s="78"/>
      <c r="L234" s="78"/>
      <c r="M234" s="78"/>
      <c r="N234" s="78"/>
      <c r="O234" s="78"/>
      <c r="P234" s="78"/>
      <c r="Q234" s="78"/>
      <c r="R234" s="78"/>
      <c r="S234" s="78"/>
      <c r="T234" s="78"/>
      <c r="U234" s="78"/>
      <c r="V234" s="78"/>
      <c r="W234" s="78"/>
      <c r="X234" s="78"/>
      <c r="Y234" s="78"/>
      <c r="Z234" s="78"/>
      <c r="AA234" s="78"/>
      <c r="AB234" s="78"/>
      <c r="AC234" s="78"/>
      <c r="AD234" s="78"/>
      <c r="AE234" s="78"/>
      <c r="AF234" s="78"/>
      <c r="AG234" s="78"/>
      <c r="AH234" s="78"/>
      <c r="AI234" s="78"/>
      <c r="AJ234" s="78"/>
      <c r="AK234" s="78"/>
      <c r="AL234" s="78"/>
      <c r="AM234" s="78"/>
      <c r="AN234" s="78"/>
      <c r="AO234" s="78"/>
      <c r="AP234" s="78"/>
      <c r="AQ234" s="78"/>
      <c r="AR234" s="78"/>
      <c r="AS234" s="78"/>
      <c r="AT234" s="78"/>
      <c r="AU234" s="78"/>
      <c r="AV234" s="78"/>
      <c r="AW234" s="78"/>
      <c r="AX234" s="78"/>
      <c r="AY234" s="78"/>
      <c r="AZ234" s="78"/>
    </row>
    <row r="235" spans="1:52" x14ac:dyDescent="0.25">
      <c r="A235" s="78"/>
      <c r="B235" s="78"/>
      <c r="C235" s="78"/>
      <c r="D235" s="78"/>
      <c r="E235" s="78"/>
      <c r="F235" s="78"/>
      <c r="G235" s="78"/>
      <c r="H235" s="78"/>
      <c r="I235" s="78"/>
      <c r="J235" s="78"/>
      <c r="K235" s="78"/>
      <c r="L235" s="78"/>
      <c r="M235" s="78"/>
      <c r="N235" s="78"/>
      <c r="O235" s="78"/>
      <c r="P235" s="78"/>
      <c r="Q235" s="78"/>
      <c r="R235" s="78"/>
      <c r="S235" s="78"/>
      <c r="T235" s="78"/>
      <c r="U235" s="78"/>
      <c r="V235" s="78"/>
      <c r="W235" s="78"/>
      <c r="X235" s="78"/>
      <c r="Y235" s="78"/>
      <c r="Z235" s="78"/>
      <c r="AA235" s="78"/>
      <c r="AB235" s="78"/>
      <c r="AC235" s="78"/>
      <c r="AD235" s="78"/>
      <c r="AE235" s="78"/>
      <c r="AF235" s="78"/>
      <c r="AG235" s="78"/>
      <c r="AH235" s="78"/>
      <c r="AI235" s="78"/>
      <c r="AJ235" s="78"/>
      <c r="AK235" s="78"/>
      <c r="AL235" s="78"/>
      <c r="AM235" s="78"/>
      <c r="AN235" s="78"/>
      <c r="AO235" s="78"/>
      <c r="AP235" s="78"/>
      <c r="AQ235" s="78"/>
      <c r="AR235" s="78"/>
      <c r="AS235" s="78"/>
      <c r="AT235" s="78"/>
      <c r="AU235" s="78"/>
      <c r="AV235" s="78"/>
      <c r="AW235" s="78"/>
      <c r="AX235" s="78"/>
      <c r="AY235" s="78"/>
      <c r="AZ235" s="78"/>
    </row>
    <row r="236" spans="1:52" x14ac:dyDescent="0.25">
      <c r="A236" s="78"/>
      <c r="B236" s="78"/>
      <c r="C236" s="78"/>
      <c r="D236" s="78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  <c r="AN236" s="78"/>
      <c r="AO236" s="78"/>
      <c r="AP236" s="78"/>
      <c r="AQ236" s="78"/>
      <c r="AR236" s="78"/>
      <c r="AS236" s="78"/>
      <c r="AT236" s="78"/>
      <c r="AU236" s="78"/>
      <c r="AV236" s="78"/>
      <c r="AW236" s="78"/>
      <c r="AX236" s="78"/>
      <c r="AY236" s="78"/>
      <c r="AZ236" s="78"/>
    </row>
    <row r="237" spans="1:52" x14ac:dyDescent="0.25">
      <c r="A237" s="78"/>
      <c r="B237" s="78"/>
      <c r="C237" s="78"/>
      <c r="D237" s="78"/>
      <c r="E237" s="78"/>
      <c r="F237" s="78"/>
      <c r="G237" s="78"/>
      <c r="H237" s="78"/>
      <c r="I237" s="78"/>
      <c r="J237" s="78"/>
      <c r="K237" s="78"/>
      <c r="L237" s="78"/>
      <c r="M237" s="78"/>
      <c r="N237" s="78"/>
      <c r="O237" s="78"/>
      <c r="P237" s="78"/>
      <c r="Q237" s="78"/>
      <c r="R237" s="78"/>
      <c r="S237" s="78"/>
      <c r="T237" s="78"/>
      <c r="U237" s="78"/>
      <c r="V237" s="78"/>
      <c r="W237" s="78"/>
      <c r="X237" s="78"/>
      <c r="Y237" s="78"/>
      <c r="Z237" s="78"/>
      <c r="AA237" s="78"/>
      <c r="AB237" s="78"/>
      <c r="AC237" s="78"/>
      <c r="AD237" s="78"/>
      <c r="AE237" s="78"/>
      <c r="AF237" s="78"/>
      <c r="AG237" s="78"/>
      <c r="AH237" s="78"/>
      <c r="AI237" s="78"/>
      <c r="AJ237" s="78"/>
      <c r="AK237" s="78"/>
      <c r="AL237" s="78"/>
      <c r="AM237" s="78"/>
      <c r="AN237" s="78"/>
      <c r="AO237" s="78"/>
      <c r="AP237" s="78"/>
      <c r="AQ237" s="78"/>
      <c r="AR237" s="78"/>
      <c r="AS237" s="78"/>
      <c r="AT237" s="78"/>
      <c r="AU237" s="78"/>
      <c r="AV237" s="78"/>
      <c r="AW237" s="78"/>
      <c r="AX237" s="78"/>
      <c r="AY237" s="78"/>
      <c r="AZ237" s="78"/>
    </row>
    <row r="238" spans="1:52" x14ac:dyDescent="0.25">
      <c r="A238" s="78"/>
      <c r="B238" s="78"/>
      <c r="C238" s="78"/>
      <c r="D238" s="78"/>
      <c r="E238" s="78"/>
      <c r="F238" s="78"/>
      <c r="G238" s="78"/>
      <c r="H238" s="78"/>
      <c r="I238" s="78"/>
      <c r="J238" s="78"/>
      <c r="K238" s="78"/>
      <c r="L238" s="78"/>
      <c r="M238" s="78"/>
      <c r="N238" s="78"/>
      <c r="O238" s="78"/>
      <c r="P238" s="78"/>
      <c r="Q238" s="78"/>
      <c r="R238" s="78"/>
      <c r="S238" s="78"/>
      <c r="T238" s="78"/>
      <c r="U238" s="78"/>
      <c r="V238" s="78"/>
      <c r="W238" s="78"/>
      <c r="X238" s="78"/>
      <c r="Y238" s="78"/>
      <c r="Z238" s="78"/>
      <c r="AA238" s="78"/>
      <c r="AB238" s="78"/>
      <c r="AC238" s="78"/>
      <c r="AD238" s="78"/>
      <c r="AE238" s="78"/>
      <c r="AF238" s="78"/>
      <c r="AG238" s="78"/>
      <c r="AH238" s="78"/>
      <c r="AI238" s="78"/>
      <c r="AJ238" s="78"/>
      <c r="AK238" s="78"/>
      <c r="AL238" s="78"/>
      <c r="AM238" s="78"/>
      <c r="AN238" s="78"/>
      <c r="AO238" s="78"/>
      <c r="AP238" s="78"/>
      <c r="AQ238" s="78"/>
      <c r="AR238" s="78"/>
      <c r="AS238" s="78"/>
      <c r="AT238" s="78"/>
      <c r="AU238" s="78"/>
      <c r="AV238" s="78"/>
      <c r="AW238" s="78"/>
      <c r="AX238" s="78"/>
      <c r="AY238" s="78"/>
      <c r="AZ238" s="78"/>
    </row>
    <row r="239" spans="1:52" ht="25.5" x14ac:dyDescent="0.25">
      <c r="A239" s="79"/>
      <c r="B239" s="79"/>
      <c r="C239" s="79"/>
      <c r="D239" s="79"/>
      <c r="E239" s="87" t="s">
        <v>366</v>
      </c>
      <c r="F239" s="90" t="s">
        <v>367</v>
      </c>
      <c r="G239" s="87"/>
      <c r="H239" s="87"/>
      <c r="I239" s="79"/>
      <c r="J239" s="79"/>
      <c r="K239" s="79"/>
      <c r="L239" s="79"/>
      <c r="M239" s="78"/>
      <c r="N239" s="78"/>
      <c r="O239" s="78"/>
      <c r="P239" s="78"/>
      <c r="Q239" s="78"/>
      <c r="R239" s="78"/>
      <c r="S239" s="78"/>
      <c r="T239" s="78"/>
      <c r="U239" s="78"/>
      <c r="V239" s="78"/>
      <c r="W239" s="78"/>
      <c r="X239" s="78"/>
      <c r="Y239" s="78"/>
      <c r="Z239" s="78"/>
      <c r="AA239" s="78"/>
      <c r="AB239" s="78"/>
      <c r="AC239" s="78"/>
      <c r="AD239" s="78"/>
      <c r="AE239" s="78"/>
      <c r="AF239" s="78"/>
      <c r="AG239" s="78"/>
      <c r="AH239" s="78"/>
      <c r="AI239" s="78"/>
      <c r="AJ239" s="78"/>
      <c r="AK239" s="78"/>
      <c r="AL239" s="78"/>
      <c r="AM239" s="78"/>
      <c r="AN239" s="78"/>
      <c r="AO239" s="78"/>
      <c r="AP239" s="78"/>
      <c r="AQ239" s="78"/>
      <c r="AR239" s="78"/>
      <c r="AS239" s="78"/>
      <c r="AT239" s="78"/>
      <c r="AU239" s="78"/>
      <c r="AV239" s="78"/>
      <c r="AW239" s="78"/>
      <c r="AX239" s="78"/>
      <c r="AY239" s="78"/>
      <c r="AZ239" s="78"/>
    </row>
    <row r="240" spans="1:52" ht="25.5" x14ac:dyDescent="0.25">
      <c r="A240" s="79"/>
      <c r="B240" s="79"/>
      <c r="C240" s="79"/>
      <c r="D240" s="79"/>
      <c r="E240" s="87" t="s">
        <v>368</v>
      </c>
      <c r="F240" s="90" t="s">
        <v>369</v>
      </c>
      <c r="G240" s="87"/>
      <c r="H240" s="87"/>
      <c r="I240" s="79"/>
      <c r="J240" s="79"/>
      <c r="K240" s="79"/>
      <c r="L240" s="79"/>
      <c r="M240" s="78"/>
      <c r="N240" s="78"/>
      <c r="O240" s="78"/>
      <c r="P240" s="78"/>
      <c r="Q240" s="78"/>
      <c r="R240" s="78"/>
      <c r="S240" s="78"/>
      <c r="T240" s="78"/>
      <c r="U240" s="78"/>
      <c r="V240" s="78"/>
      <c r="W240" s="78"/>
      <c r="X240" s="78"/>
      <c r="Y240" s="78"/>
      <c r="Z240" s="78"/>
      <c r="AA240" s="78"/>
      <c r="AB240" s="78"/>
      <c r="AC240" s="78"/>
      <c r="AD240" s="78"/>
      <c r="AE240" s="78"/>
      <c r="AF240" s="78"/>
      <c r="AG240" s="78"/>
      <c r="AH240" s="78"/>
      <c r="AI240" s="78"/>
      <c r="AJ240" s="78"/>
      <c r="AK240" s="78"/>
      <c r="AL240" s="78"/>
      <c r="AM240" s="78"/>
      <c r="AN240" s="78"/>
      <c r="AO240" s="78"/>
      <c r="AP240" s="78"/>
      <c r="AQ240" s="78"/>
      <c r="AR240" s="78"/>
      <c r="AS240" s="78"/>
      <c r="AT240" s="78"/>
      <c r="AU240" s="78"/>
      <c r="AV240" s="78"/>
      <c r="AW240" s="78"/>
      <c r="AX240" s="78"/>
      <c r="AY240" s="78"/>
      <c r="AZ240" s="78"/>
    </row>
    <row r="241" spans="1:52" x14ac:dyDescent="0.25">
      <c r="A241" s="79"/>
      <c r="B241" s="79"/>
      <c r="C241" s="79"/>
      <c r="D241" s="79"/>
      <c r="E241" s="87" t="s">
        <v>370</v>
      </c>
      <c r="F241" s="90" t="s">
        <v>371</v>
      </c>
      <c r="G241" s="87"/>
      <c r="H241" s="87"/>
      <c r="I241" s="79"/>
      <c r="J241" s="79"/>
      <c r="K241" s="79"/>
      <c r="L241" s="79"/>
      <c r="M241" s="78"/>
      <c r="N241" s="78"/>
      <c r="O241" s="78"/>
      <c r="P241" s="78"/>
      <c r="Q241" s="78"/>
      <c r="R241" s="78"/>
      <c r="S241" s="78"/>
      <c r="T241" s="78"/>
      <c r="U241" s="78"/>
      <c r="V241" s="78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8"/>
      <c r="AI241" s="78"/>
      <c r="AJ241" s="78"/>
      <c r="AK241" s="78"/>
      <c r="AL241" s="78"/>
      <c r="AM241" s="78"/>
      <c r="AN241" s="78"/>
      <c r="AO241" s="78"/>
      <c r="AP241" s="78"/>
      <c r="AQ241" s="78"/>
      <c r="AR241" s="78"/>
      <c r="AS241" s="78"/>
      <c r="AT241" s="78"/>
      <c r="AU241" s="78"/>
      <c r="AV241" s="78"/>
      <c r="AW241" s="78"/>
      <c r="AX241" s="78"/>
      <c r="AY241" s="78"/>
      <c r="AZ241" s="78"/>
    </row>
    <row r="242" spans="1:52" ht="25.5" x14ac:dyDescent="0.25">
      <c r="A242" s="79"/>
      <c r="B242" s="79"/>
      <c r="C242" s="79"/>
      <c r="D242" s="79"/>
      <c r="E242" s="87" t="s">
        <v>372</v>
      </c>
      <c r="F242" s="90" t="s">
        <v>373</v>
      </c>
      <c r="G242" s="87"/>
      <c r="H242" s="87"/>
      <c r="I242" s="79"/>
      <c r="J242" s="79"/>
      <c r="K242" s="79"/>
      <c r="L242" s="79"/>
      <c r="M242" s="78"/>
      <c r="N242" s="78"/>
      <c r="O242" s="78"/>
      <c r="P242" s="78"/>
      <c r="Q242" s="78"/>
      <c r="R242" s="78"/>
      <c r="S242" s="78"/>
      <c r="T242" s="78"/>
      <c r="U242" s="78"/>
      <c r="V242" s="78"/>
      <c r="W242" s="78"/>
      <c r="X242" s="78"/>
      <c r="Y242" s="78"/>
      <c r="Z242" s="78"/>
      <c r="AA242" s="78"/>
      <c r="AB242" s="78"/>
      <c r="AC242" s="78"/>
      <c r="AD242" s="78"/>
      <c r="AE242" s="78"/>
      <c r="AF242" s="78"/>
      <c r="AG242" s="78"/>
      <c r="AH242" s="78"/>
      <c r="AI242" s="78"/>
      <c r="AJ242" s="78"/>
      <c r="AK242" s="78"/>
      <c r="AL242" s="78"/>
      <c r="AM242" s="78"/>
      <c r="AN242" s="78"/>
      <c r="AO242" s="78"/>
      <c r="AP242" s="78"/>
      <c r="AQ242" s="78"/>
      <c r="AR242" s="78"/>
      <c r="AS242" s="78"/>
      <c r="AT242" s="78"/>
      <c r="AU242" s="78"/>
      <c r="AV242" s="78"/>
      <c r="AW242" s="78"/>
      <c r="AX242" s="78"/>
      <c r="AY242" s="78"/>
      <c r="AZ242" s="78"/>
    </row>
    <row r="243" spans="1:52" ht="25.5" x14ac:dyDescent="0.25">
      <c r="A243" s="79"/>
      <c r="B243" s="79"/>
      <c r="C243" s="79"/>
      <c r="D243" s="79"/>
      <c r="E243" s="87" t="s">
        <v>374</v>
      </c>
      <c r="F243" s="90" t="s">
        <v>375</v>
      </c>
      <c r="G243" s="87"/>
      <c r="H243" s="87"/>
      <c r="I243" s="79"/>
      <c r="J243" s="79"/>
      <c r="K243" s="79"/>
      <c r="L243" s="79"/>
      <c r="M243" s="78"/>
      <c r="N243" s="78"/>
      <c r="O243" s="78"/>
      <c r="P243" s="78"/>
      <c r="Q243" s="78"/>
      <c r="R243" s="78"/>
      <c r="S243" s="78"/>
      <c r="T243" s="78"/>
      <c r="U243" s="78"/>
      <c r="V243" s="78"/>
      <c r="W243" s="78"/>
      <c r="X243" s="78"/>
      <c r="Y243" s="78"/>
      <c r="Z243" s="78"/>
      <c r="AA243" s="78"/>
      <c r="AB243" s="78"/>
      <c r="AC243" s="78"/>
      <c r="AD243" s="78"/>
      <c r="AE243" s="78"/>
      <c r="AF243" s="78"/>
      <c r="AG243" s="78"/>
      <c r="AH243" s="78"/>
      <c r="AI243" s="78"/>
      <c r="AJ243" s="78"/>
      <c r="AK243" s="78"/>
      <c r="AL243" s="78"/>
      <c r="AM243" s="78"/>
      <c r="AN243" s="78"/>
      <c r="AO243" s="78"/>
      <c r="AP243" s="78"/>
      <c r="AQ243" s="78"/>
      <c r="AR243" s="78"/>
      <c r="AS243" s="78"/>
      <c r="AT243" s="78"/>
      <c r="AU243" s="78"/>
      <c r="AV243" s="78"/>
      <c r="AW243" s="78"/>
      <c r="AX243" s="78"/>
      <c r="AY243" s="78"/>
      <c r="AZ243" s="78"/>
    </row>
    <row r="244" spans="1:52" x14ac:dyDescent="0.25">
      <c r="A244" s="79"/>
      <c r="B244" s="79"/>
      <c r="C244" s="79"/>
      <c r="D244" s="79"/>
      <c r="E244" s="89" t="s">
        <v>376</v>
      </c>
      <c r="F244" s="90"/>
      <c r="G244" s="89"/>
      <c r="H244" s="89"/>
      <c r="I244" s="79"/>
      <c r="J244" s="79"/>
      <c r="K244" s="79"/>
      <c r="L244" s="79"/>
      <c r="M244" s="78"/>
      <c r="N244" s="78"/>
      <c r="O244" s="78"/>
      <c r="P244" s="78"/>
      <c r="Q244" s="78"/>
      <c r="R244" s="78"/>
      <c r="S244" s="78"/>
      <c r="T244" s="78"/>
      <c r="U244" s="78"/>
      <c r="V244" s="78"/>
      <c r="W244" s="78"/>
      <c r="X244" s="78"/>
      <c r="Y244" s="78"/>
      <c r="Z244" s="78"/>
      <c r="AA244" s="78"/>
      <c r="AB244" s="78"/>
      <c r="AC244" s="78"/>
      <c r="AD244" s="78"/>
      <c r="AE244" s="78"/>
      <c r="AF244" s="78"/>
      <c r="AG244" s="78"/>
      <c r="AH244" s="78"/>
      <c r="AI244" s="78"/>
      <c r="AJ244" s="78"/>
      <c r="AK244" s="78"/>
      <c r="AL244" s="78"/>
      <c r="AM244" s="78"/>
      <c r="AN244" s="78"/>
      <c r="AO244" s="78"/>
      <c r="AP244" s="78"/>
      <c r="AQ244" s="78"/>
      <c r="AR244" s="78"/>
      <c r="AS244" s="78"/>
      <c r="AT244" s="78"/>
      <c r="AU244" s="78"/>
      <c r="AV244" s="78"/>
      <c r="AW244" s="78"/>
      <c r="AX244" s="78"/>
      <c r="AY244" s="78"/>
      <c r="AZ244" s="78"/>
    </row>
    <row r="245" spans="1:52" ht="25.5" x14ac:dyDescent="0.25">
      <c r="A245" s="79"/>
      <c r="B245" s="79"/>
      <c r="C245" s="79"/>
      <c r="D245" s="79"/>
      <c r="E245" s="87" t="s">
        <v>377</v>
      </c>
      <c r="F245" s="90" t="s">
        <v>378</v>
      </c>
      <c r="G245" s="87"/>
      <c r="H245" s="87"/>
      <c r="I245" s="79"/>
      <c r="J245" s="79"/>
      <c r="K245" s="79"/>
      <c r="L245" s="79"/>
      <c r="M245" s="78"/>
      <c r="N245" s="78"/>
      <c r="O245" s="78"/>
      <c r="P245" s="78"/>
      <c r="Q245" s="78"/>
      <c r="R245" s="78"/>
      <c r="S245" s="78"/>
      <c r="T245" s="78"/>
      <c r="U245" s="78"/>
      <c r="V245" s="78"/>
      <c r="W245" s="78"/>
      <c r="X245" s="78"/>
      <c r="Y245" s="78"/>
      <c r="Z245" s="78"/>
      <c r="AA245" s="78"/>
      <c r="AB245" s="78"/>
      <c r="AC245" s="78"/>
      <c r="AD245" s="78"/>
      <c r="AE245" s="78"/>
      <c r="AF245" s="78"/>
      <c r="AG245" s="78"/>
      <c r="AH245" s="78"/>
      <c r="AI245" s="78"/>
      <c r="AJ245" s="78"/>
      <c r="AK245" s="78"/>
      <c r="AL245" s="78"/>
      <c r="AM245" s="78"/>
      <c r="AN245" s="78"/>
      <c r="AO245" s="78"/>
      <c r="AP245" s="78"/>
      <c r="AQ245" s="78"/>
      <c r="AR245" s="78"/>
      <c r="AS245" s="78"/>
      <c r="AT245" s="78"/>
      <c r="AU245" s="78"/>
      <c r="AV245" s="78"/>
      <c r="AW245" s="78"/>
      <c r="AX245" s="78"/>
      <c r="AY245" s="78"/>
      <c r="AZ245" s="78"/>
    </row>
    <row r="246" spans="1:52" ht="25.5" x14ac:dyDescent="0.25">
      <c r="A246" s="79"/>
      <c r="B246" s="79"/>
      <c r="C246" s="79"/>
      <c r="D246" s="79"/>
      <c r="E246" s="87" t="s">
        <v>396</v>
      </c>
      <c r="F246" s="90" t="s">
        <v>380</v>
      </c>
      <c r="G246" s="87"/>
      <c r="H246" s="87"/>
      <c r="I246" s="79"/>
      <c r="J246" s="79"/>
      <c r="K246" s="79"/>
      <c r="L246" s="79"/>
      <c r="M246" s="78"/>
      <c r="N246" s="78"/>
      <c r="O246" s="78"/>
      <c r="P246" s="78"/>
      <c r="Q246" s="78"/>
      <c r="R246" s="78"/>
      <c r="S246" s="78"/>
      <c r="T246" s="78"/>
      <c r="U246" s="78"/>
      <c r="V246" s="78"/>
      <c r="W246" s="78"/>
      <c r="X246" s="78"/>
      <c r="Y246" s="78"/>
      <c r="Z246" s="78"/>
      <c r="AA246" s="78"/>
      <c r="AB246" s="78"/>
      <c r="AC246" s="78"/>
      <c r="AD246" s="78"/>
      <c r="AE246" s="78"/>
      <c r="AF246" s="78"/>
      <c r="AG246" s="78"/>
      <c r="AH246" s="78"/>
      <c r="AI246" s="78"/>
      <c r="AJ246" s="78"/>
      <c r="AK246" s="78"/>
      <c r="AL246" s="78"/>
      <c r="AM246" s="78"/>
      <c r="AN246" s="78"/>
      <c r="AO246" s="78"/>
      <c r="AP246" s="78"/>
      <c r="AQ246" s="78"/>
      <c r="AR246" s="78"/>
      <c r="AS246" s="78"/>
      <c r="AT246" s="78"/>
      <c r="AU246" s="78"/>
      <c r="AV246" s="78"/>
      <c r="AW246" s="78"/>
      <c r="AX246" s="78"/>
      <c r="AY246" s="78"/>
      <c r="AZ246" s="78"/>
    </row>
    <row r="247" spans="1:52" ht="25.5" x14ac:dyDescent="0.25">
      <c r="A247" s="79"/>
      <c r="B247" s="79"/>
      <c r="C247" s="79"/>
      <c r="D247" s="79"/>
      <c r="E247" s="87" t="s">
        <v>397</v>
      </c>
      <c r="F247" s="90" t="s">
        <v>382</v>
      </c>
      <c r="G247" s="87"/>
      <c r="H247" s="87"/>
      <c r="I247" s="79"/>
      <c r="J247" s="79"/>
      <c r="K247" s="79"/>
      <c r="L247" s="79"/>
      <c r="M247" s="78"/>
      <c r="N247" s="78"/>
      <c r="O247" s="78"/>
      <c r="P247" s="78"/>
      <c r="Q247" s="78"/>
      <c r="R247" s="78"/>
      <c r="S247" s="78"/>
      <c r="T247" s="78"/>
      <c r="U247" s="78"/>
      <c r="V247" s="78"/>
      <c r="W247" s="78"/>
      <c r="X247" s="78"/>
      <c r="Y247" s="78"/>
      <c r="Z247" s="78"/>
      <c r="AA247" s="78"/>
      <c r="AB247" s="78"/>
      <c r="AC247" s="78"/>
      <c r="AD247" s="78"/>
      <c r="AE247" s="78"/>
      <c r="AF247" s="78"/>
      <c r="AG247" s="78"/>
      <c r="AH247" s="78"/>
      <c r="AI247" s="78"/>
      <c r="AJ247" s="78"/>
      <c r="AK247" s="78"/>
      <c r="AL247" s="78"/>
      <c r="AM247" s="78"/>
      <c r="AN247" s="78"/>
      <c r="AO247" s="78"/>
      <c r="AP247" s="78"/>
      <c r="AQ247" s="78"/>
      <c r="AR247" s="78"/>
      <c r="AS247" s="78"/>
      <c r="AT247" s="78"/>
      <c r="AU247" s="78"/>
      <c r="AV247" s="78"/>
      <c r="AW247" s="78"/>
      <c r="AX247" s="78"/>
      <c r="AY247" s="78"/>
      <c r="AZ247" s="78"/>
    </row>
    <row r="248" spans="1:52" ht="25.5" x14ac:dyDescent="0.25">
      <c r="A248" s="79"/>
      <c r="B248" s="79"/>
      <c r="C248" s="79"/>
      <c r="D248" s="79"/>
      <c r="E248" s="87" t="s">
        <v>383</v>
      </c>
      <c r="F248" s="90" t="s">
        <v>384</v>
      </c>
      <c r="G248" s="87"/>
      <c r="H248" s="87"/>
      <c r="I248" s="79"/>
      <c r="J248" s="79"/>
      <c r="K248" s="79"/>
      <c r="L248" s="79"/>
      <c r="M248" s="78"/>
      <c r="N248" s="78"/>
      <c r="O248" s="78"/>
      <c r="P248" s="78"/>
      <c r="Q248" s="78"/>
      <c r="R248" s="78"/>
      <c r="S248" s="78"/>
      <c r="T248" s="78"/>
      <c r="U248" s="78"/>
      <c r="V248" s="78"/>
      <c r="W248" s="78"/>
      <c r="X248" s="78"/>
      <c r="Y248" s="78"/>
      <c r="Z248" s="78"/>
      <c r="AA248" s="78"/>
      <c r="AB248" s="78"/>
      <c r="AC248" s="78"/>
      <c r="AD248" s="78"/>
      <c r="AE248" s="78"/>
      <c r="AF248" s="78"/>
      <c r="AG248" s="78"/>
      <c r="AH248" s="78"/>
      <c r="AI248" s="78"/>
      <c r="AJ248" s="78"/>
      <c r="AK248" s="78"/>
      <c r="AL248" s="78"/>
      <c r="AM248" s="78"/>
      <c r="AN248" s="78"/>
      <c r="AO248" s="78"/>
      <c r="AP248" s="78"/>
      <c r="AQ248" s="78"/>
      <c r="AR248" s="78"/>
      <c r="AS248" s="78"/>
      <c r="AT248" s="78"/>
      <c r="AU248" s="78"/>
      <c r="AV248" s="78"/>
      <c r="AW248" s="78"/>
      <c r="AX248" s="78"/>
      <c r="AY248" s="78"/>
      <c r="AZ248" s="78"/>
    </row>
    <row r="249" spans="1:52" ht="25.5" x14ac:dyDescent="0.25">
      <c r="A249" s="79"/>
      <c r="B249" s="79"/>
      <c r="C249" s="79"/>
      <c r="D249" s="79"/>
      <c r="E249" s="87" t="s">
        <v>385</v>
      </c>
      <c r="F249" s="90" t="s">
        <v>386</v>
      </c>
      <c r="G249" s="87"/>
      <c r="H249" s="87"/>
      <c r="I249" s="79"/>
      <c r="J249" s="79"/>
      <c r="K249" s="79"/>
      <c r="L249" s="79"/>
      <c r="M249" s="78"/>
      <c r="N249" s="78"/>
      <c r="O249" s="78"/>
      <c r="P249" s="78"/>
      <c r="Q249" s="78"/>
      <c r="R249" s="78"/>
      <c r="S249" s="78"/>
      <c r="T249" s="78"/>
      <c r="U249" s="78"/>
      <c r="V249" s="78"/>
      <c r="W249" s="78"/>
      <c r="X249" s="78"/>
      <c r="Y249" s="78"/>
      <c r="Z249" s="78"/>
      <c r="AA249" s="78"/>
      <c r="AB249" s="78"/>
      <c r="AC249" s="78"/>
      <c r="AD249" s="78"/>
      <c r="AE249" s="78"/>
      <c r="AF249" s="78"/>
      <c r="AG249" s="78"/>
      <c r="AH249" s="78"/>
      <c r="AI249" s="78"/>
      <c r="AJ249" s="78"/>
      <c r="AK249" s="78"/>
      <c r="AL249" s="78"/>
      <c r="AM249" s="78"/>
      <c r="AN249" s="78"/>
      <c r="AO249" s="78"/>
      <c r="AP249" s="78"/>
      <c r="AQ249" s="78"/>
      <c r="AR249" s="78"/>
      <c r="AS249" s="78"/>
      <c r="AT249" s="78"/>
      <c r="AU249" s="78"/>
      <c r="AV249" s="78"/>
      <c r="AW249" s="78"/>
      <c r="AX249" s="78"/>
      <c r="AY249" s="78"/>
      <c r="AZ249" s="78"/>
    </row>
    <row r="250" spans="1:52" x14ac:dyDescent="0.25">
      <c r="A250" s="79"/>
      <c r="B250" s="79"/>
      <c r="C250" s="79"/>
      <c r="D250" s="79"/>
      <c r="E250" s="79"/>
      <c r="F250" s="79"/>
      <c r="G250" s="79"/>
      <c r="H250" s="79"/>
      <c r="I250" s="79"/>
      <c r="J250" s="79"/>
      <c r="K250" s="79"/>
      <c r="L250" s="79"/>
      <c r="M250" s="78"/>
      <c r="N250" s="78"/>
      <c r="O250" s="78"/>
      <c r="P250" s="78"/>
      <c r="Q250" s="78"/>
      <c r="R250" s="78"/>
      <c r="S250" s="78"/>
      <c r="T250" s="78"/>
      <c r="U250" s="78"/>
      <c r="V250" s="78"/>
      <c r="W250" s="78"/>
      <c r="X250" s="78"/>
      <c r="Y250" s="78"/>
      <c r="Z250" s="78"/>
      <c r="AA250" s="78"/>
      <c r="AB250" s="78"/>
      <c r="AC250" s="78"/>
      <c r="AD250" s="78"/>
      <c r="AE250" s="78"/>
      <c r="AF250" s="78"/>
      <c r="AG250" s="78"/>
      <c r="AH250" s="78"/>
      <c r="AI250" s="78"/>
      <c r="AJ250" s="78"/>
      <c r="AK250" s="78"/>
      <c r="AL250" s="78"/>
      <c r="AM250" s="78"/>
      <c r="AN250" s="78"/>
      <c r="AO250" s="78"/>
      <c r="AP250" s="78"/>
      <c r="AQ250" s="78"/>
      <c r="AR250" s="78"/>
      <c r="AS250" s="78"/>
      <c r="AT250" s="78"/>
      <c r="AU250" s="78"/>
      <c r="AV250" s="78"/>
      <c r="AW250" s="78"/>
      <c r="AX250" s="78"/>
      <c r="AY250" s="78"/>
      <c r="AZ250" s="78"/>
    </row>
    <row r="251" spans="1:52" x14ac:dyDescent="0.25">
      <c r="A251" s="79"/>
      <c r="B251" s="79"/>
      <c r="C251" s="79"/>
      <c r="D251" s="79"/>
      <c r="E251" s="79"/>
      <c r="F251" s="79"/>
      <c r="G251" s="79"/>
      <c r="H251" s="79"/>
      <c r="I251" s="79"/>
      <c r="J251" s="79"/>
      <c r="K251" s="79"/>
      <c r="L251" s="79"/>
      <c r="M251" s="78"/>
      <c r="N251" s="78"/>
      <c r="O251" s="78"/>
      <c r="P251" s="78"/>
      <c r="Q251" s="78"/>
      <c r="R251" s="78"/>
      <c r="S251" s="78"/>
      <c r="T251" s="78"/>
      <c r="U251" s="78"/>
      <c r="V251" s="78"/>
      <c r="W251" s="78"/>
      <c r="X251" s="78"/>
      <c r="Y251" s="78"/>
      <c r="Z251" s="78"/>
      <c r="AA251" s="78"/>
      <c r="AB251" s="78"/>
      <c r="AC251" s="78"/>
      <c r="AD251" s="78"/>
      <c r="AE251" s="78"/>
      <c r="AF251" s="78"/>
      <c r="AG251" s="78"/>
      <c r="AH251" s="78"/>
      <c r="AI251" s="78"/>
      <c r="AJ251" s="78"/>
      <c r="AK251" s="78"/>
      <c r="AL251" s="78"/>
      <c r="AM251" s="78"/>
      <c r="AN251" s="78"/>
      <c r="AO251" s="78"/>
      <c r="AP251" s="78"/>
      <c r="AQ251" s="78"/>
      <c r="AR251" s="78"/>
      <c r="AS251" s="78"/>
      <c r="AT251" s="78"/>
      <c r="AU251" s="78"/>
      <c r="AV251" s="78"/>
      <c r="AW251" s="78"/>
      <c r="AX251" s="78"/>
      <c r="AY251" s="78"/>
      <c r="AZ251" s="78"/>
    </row>
    <row r="252" spans="1:52" x14ac:dyDescent="0.25">
      <c r="A252" s="78"/>
      <c r="B252" s="78"/>
      <c r="C252" s="78"/>
      <c r="D252" s="78"/>
      <c r="E252" s="78"/>
      <c r="F252" s="78"/>
      <c r="G252" s="78"/>
      <c r="H252" s="78"/>
      <c r="I252" s="78"/>
      <c r="J252" s="78"/>
      <c r="K252" s="78"/>
      <c r="L252" s="78"/>
      <c r="M252" s="78"/>
      <c r="N252" s="78"/>
      <c r="O252" s="78"/>
      <c r="P252" s="78"/>
      <c r="Q252" s="78"/>
      <c r="R252" s="78"/>
      <c r="S252" s="78"/>
      <c r="T252" s="78"/>
      <c r="U252" s="78"/>
      <c r="V252" s="78"/>
      <c r="W252" s="78"/>
      <c r="X252" s="78"/>
      <c r="Y252" s="78"/>
      <c r="Z252" s="78"/>
      <c r="AA252" s="78"/>
      <c r="AB252" s="78"/>
      <c r="AC252" s="78"/>
      <c r="AD252" s="78"/>
      <c r="AE252" s="78"/>
      <c r="AF252" s="78"/>
      <c r="AG252" s="78"/>
      <c r="AH252" s="78"/>
      <c r="AI252" s="78"/>
      <c r="AJ252" s="78"/>
      <c r="AK252" s="78"/>
      <c r="AL252" s="78"/>
      <c r="AM252" s="78"/>
      <c r="AN252" s="78"/>
      <c r="AO252" s="78"/>
      <c r="AP252" s="78"/>
      <c r="AQ252" s="78"/>
      <c r="AR252" s="78"/>
      <c r="AS252" s="78"/>
      <c r="AT252" s="78"/>
      <c r="AU252" s="78"/>
      <c r="AV252" s="78"/>
      <c r="AW252" s="78"/>
      <c r="AX252" s="78"/>
      <c r="AY252" s="78"/>
      <c r="AZ252" s="78"/>
    </row>
    <row r="253" spans="1:52" x14ac:dyDescent="0.25">
      <c r="A253" s="78"/>
      <c r="B253" s="78"/>
      <c r="C253" s="78"/>
      <c r="D253" s="78"/>
      <c r="E253" s="78"/>
      <c r="F253" s="78"/>
      <c r="G253" s="78"/>
      <c r="H253" s="78"/>
      <c r="I253" s="78"/>
      <c r="J253" s="78"/>
      <c r="K253" s="78"/>
      <c r="L253" s="78"/>
      <c r="M253" s="78"/>
      <c r="N253" s="78"/>
      <c r="O253" s="78"/>
      <c r="P253" s="78"/>
      <c r="Q253" s="78"/>
      <c r="R253" s="78"/>
      <c r="S253" s="78"/>
      <c r="T253" s="78"/>
      <c r="U253" s="78"/>
      <c r="V253" s="78"/>
      <c r="W253" s="78"/>
      <c r="X253" s="78"/>
      <c r="Y253" s="78"/>
      <c r="Z253" s="78"/>
      <c r="AA253" s="78"/>
      <c r="AB253" s="78"/>
      <c r="AC253" s="78"/>
      <c r="AD253" s="78"/>
      <c r="AE253" s="78"/>
      <c r="AF253" s="78"/>
      <c r="AG253" s="78"/>
      <c r="AH253" s="78"/>
      <c r="AI253" s="78"/>
      <c r="AJ253" s="78"/>
      <c r="AK253" s="78"/>
      <c r="AL253" s="78"/>
      <c r="AM253" s="78"/>
      <c r="AN253" s="78"/>
      <c r="AO253" s="78"/>
      <c r="AP253" s="78"/>
      <c r="AQ253" s="78"/>
      <c r="AR253" s="78"/>
      <c r="AS253" s="78"/>
      <c r="AT253" s="78"/>
      <c r="AU253" s="78"/>
      <c r="AV253" s="78"/>
      <c r="AW253" s="78"/>
      <c r="AX253" s="78"/>
      <c r="AY253" s="78"/>
      <c r="AZ253" s="78"/>
    </row>
    <row r="254" spans="1:52" x14ac:dyDescent="0.25">
      <c r="A254" s="78"/>
      <c r="B254" s="78"/>
      <c r="C254" s="78"/>
      <c r="D254" s="78"/>
      <c r="E254" s="78"/>
      <c r="F254" s="78"/>
      <c r="G254" s="78"/>
      <c r="H254" s="78"/>
      <c r="I254" s="78"/>
      <c r="J254" s="78"/>
      <c r="K254" s="78"/>
      <c r="L254" s="78"/>
      <c r="M254" s="78"/>
      <c r="N254" s="78"/>
      <c r="O254" s="78"/>
      <c r="P254" s="78"/>
      <c r="Q254" s="78"/>
      <c r="R254" s="78"/>
      <c r="S254" s="78"/>
      <c r="T254" s="78"/>
      <c r="U254" s="78"/>
      <c r="V254" s="78"/>
      <c r="W254" s="78"/>
      <c r="X254" s="78"/>
      <c r="Y254" s="78"/>
      <c r="Z254" s="78"/>
      <c r="AA254" s="78"/>
      <c r="AB254" s="78"/>
      <c r="AC254" s="78"/>
      <c r="AD254" s="78"/>
      <c r="AE254" s="78"/>
      <c r="AF254" s="78"/>
      <c r="AG254" s="78"/>
      <c r="AH254" s="78"/>
      <c r="AI254" s="78"/>
      <c r="AJ254" s="78"/>
      <c r="AK254" s="78"/>
      <c r="AL254" s="78"/>
      <c r="AM254" s="78"/>
      <c r="AN254" s="78"/>
      <c r="AO254" s="78"/>
      <c r="AP254" s="78"/>
      <c r="AQ254" s="78"/>
      <c r="AR254" s="78"/>
      <c r="AS254" s="78"/>
      <c r="AT254" s="78"/>
      <c r="AU254" s="78"/>
      <c r="AV254" s="78"/>
      <c r="AW254" s="78"/>
      <c r="AX254" s="78"/>
      <c r="AY254" s="78"/>
      <c r="AZ254" s="78"/>
    </row>
    <row r="255" spans="1:52" x14ac:dyDescent="0.25">
      <c r="A255" s="78"/>
      <c r="B255" s="78"/>
      <c r="C255" s="78"/>
      <c r="D255" s="78"/>
      <c r="E255" s="78"/>
      <c r="F255" s="78"/>
      <c r="G255" s="78"/>
      <c r="H255" s="78"/>
      <c r="I255" s="78"/>
      <c r="J255" s="78"/>
      <c r="K255" s="78"/>
      <c r="L255" s="78"/>
      <c r="M255" s="78"/>
      <c r="N255" s="78"/>
      <c r="O255" s="78"/>
      <c r="P255" s="78"/>
      <c r="Q255" s="78"/>
      <c r="R255" s="78"/>
      <c r="S255" s="78"/>
      <c r="T255" s="78"/>
      <c r="U255" s="78"/>
      <c r="V255" s="78"/>
      <c r="W255" s="78"/>
      <c r="X255" s="78"/>
      <c r="Y255" s="78"/>
      <c r="Z255" s="78"/>
      <c r="AA255" s="78"/>
      <c r="AB255" s="78"/>
      <c r="AC255" s="78"/>
      <c r="AD255" s="78"/>
      <c r="AE255" s="78"/>
      <c r="AF255" s="78"/>
      <c r="AG255" s="78"/>
      <c r="AH255" s="78"/>
      <c r="AI255" s="78"/>
      <c r="AJ255" s="78"/>
      <c r="AK255" s="78"/>
      <c r="AL255" s="78"/>
      <c r="AM255" s="78"/>
      <c r="AN255" s="78"/>
      <c r="AO255" s="78"/>
      <c r="AP255" s="78"/>
      <c r="AQ255" s="78"/>
      <c r="AR255" s="78"/>
      <c r="AS255" s="78"/>
      <c r="AT255" s="78"/>
      <c r="AU255" s="78"/>
      <c r="AV255" s="78"/>
      <c r="AW255" s="78"/>
      <c r="AX255" s="78"/>
      <c r="AY255" s="78"/>
      <c r="AZ255" s="78"/>
    </row>
    <row r="256" spans="1:52" x14ac:dyDescent="0.25">
      <c r="A256" s="78"/>
      <c r="B256" s="78"/>
      <c r="C256" s="78"/>
      <c r="D256" s="78"/>
      <c r="E256" s="78"/>
      <c r="F256" s="78"/>
      <c r="G256" s="78"/>
      <c r="H256" s="78"/>
      <c r="I256" s="78"/>
      <c r="J256" s="78"/>
      <c r="K256" s="78"/>
      <c r="L256" s="78"/>
      <c r="M256" s="78"/>
      <c r="N256" s="78"/>
      <c r="O256" s="78"/>
      <c r="P256" s="78"/>
      <c r="Q256" s="78"/>
      <c r="R256" s="78"/>
      <c r="S256" s="78"/>
      <c r="T256" s="78"/>
      <c r="U256" s="78"/>
      <c r="V256" s="78"/>
      <c r="W256" s="78"/>
      <c r="X256" s="78"/>
      <c r="Y256" s="78"/>
      <c r="Z256" s="78"/>
      <c r="AA256" s="78"/>
      <c r="AB256" s="78"/>
      <c r="AC256" s="78"/>
      <c r="AD256" s="78"/>
      <c r="AE256" s="78"/>
      <c r="AF256" s="78"/>
      <c r="AG256" s="78"/>
      <c r="AH256" s="78"/>
      <c r="AI256" s="78"/>
      <c r="AJ256" s="78"/>
      <c r="AK256" s="78"/>
      <c r="AL256" s="78"/>
      <c r="AM256" s="78"/>
      <c r="AN256" s="78"/>
      <c r="AO256" s="78"/>
      <c r="AP256" s="78"/>
      <c r="AQ256" s="78"/>
      <c r="AR256" s="78"/>
      <c r="AS256" s="78"/>
      <c r="AT256" s="78"/>
      <c r="AU256" s="78"/>
      <c r="AV256" s="78"/>
      <c r="AW256" s="78"/>
      <c r="AX256" s="78"/>
      <c r="AY256" s="78"/>
      <c r="AZ256" s="78"/>
    </row>
    <row r="257" spans="1:52" x14ac:dyDescent="0.25">
      <c r="A257" s="78"/>
      <c r="B257" s="78"/>
      <c r="C257" s="78"/>
      <c r="D257" s="78"/>
      <c r="E257" s="78"/>
      <c r="F257" s="78"/>
      <c r="G257" s="78"/>
      <c r="H257" s="78"/>
      <c r="I257" s="78"/>
      <c r="J257" s="78"/>
      <c r="K257" s="78"/>
      <c r="L257" s="78"/>
      <c r="M257" s="78"/>
      <c r="N257" s="78"/>
      <c r="O257" s="78"/>
      <c r="P257" s="78"/>
      <c r="Q257" s="78"/>
      <c r="R257" s="78"/>
      <c r="S257" s="78"/>
      <c r="T257" s="78"/>
      <c r="U257" s="78"/>
      <c r="V257" s="78"/>
      <c r="W257" s="78"/>
      <c r="X257" s="78"/>
      <c r="Y257" s="78"/>
      <c r="Z257" s="78"/>
      <c r="AA257" s="78"/>
      <c r="AB257" s="78"/>
      <c r="AC257" s="78"/>
      <c r="AD257" s="78"/>
      <c r="AE257" s="78"/>
      <c r="AF257" s="78"/>
      <c r="AG257" s="78"/>
      <c r="AH257" s="78"/>
      <c r="AI257" s="78"/>
      <c r="AJ257" s="78"/>
      <c r="AK257" s="78"/>
      <c r="AL257" s="78"/>
      <c r="AM257" s="78"/>
      <c r="AN257" s="78"/>
      <c r="AO257" s="78"/>
      <c r="AP257" s="78"/>
      <c r="AQ257" s="78"/>
      <c r="AR257" s="78"/>
      <c r="AS257" s="78"/>
      <c r="AT257" s="78"/>
      <c r="AU257" s="78"/>
      <c r="AV257" s="78"/>
      <c r="AW257" s="78"/>
      <c r="AX257" s="78"/>
      <c r="AY257" s="78"/>
      <c r="AZ257" s="78"/>
    </row>
    <row r="258" spans="1:52" x14ac:dyDescent="0.25">
      <c r="A258" s="78"/>
      <c r="B258" s="78"/>
      <c r="C258" s="78"/>
      <c r="D258" s="78"/>
      <c r="E258" s="78"/>
      <c r="F258" s="78"/>
      <c r="G258" s="78"/>
      <c r="H258" s="78"/>
      <c r="I258" s="78"/>
      <c r="J258" s="78"/>
      <c r="K258" s="78"/>
      <c r="L258" s="78"/>
      <c r="M258" s="78"/>
      <c r="N258" s="78"/>
      <c r="O258" s="78"/>
      <c r="P258" s="78"/>
      <c r="Q258" s="78"/>
      <c r="R258" s="78"/>
      <c r="S258" s="78"/>
      <c r="T258" s="78"/>
      <c r="U258" s="78"/>
      <c r="V258" s="78"/>
      <c r="W258" s="78"/>
      <c r="X258" s="78"/>
      <c r="Y258" s="78"/>
      <c r="Z258" s="78"/>
      <c r="AA258" s="78"/>
      <c r="AB258" s="78"/>
      <c r="AC258" s="78"/>
      <c r="AD258" s="78"/>
      <c r="AE258" s="78"/>
      <c r="AF258" s="78"/>
      <c r="AG258" s="78"/>
      <c r="AH258" s="78"/>
      <c r="AI258" s="78"/>
      <c r="AJ258" s="78"/>
      <c r="AK258" s="78"/>
      <c r="AL258" s="78"/>
      <c r="AM258" s="78"/>
      <c r="AN258" s="78"/>
      <c r="AO258" s="78"/>
      <c r="AP258" s="78"/>
      <c r="AQ258" s="78"/>
      <c r="AR258" s="78"/>
      <c r="AS258" s="78"/>
      <c r="AT258" s="78"/>
      <c r="AU258" s="78"/>
      <c r="AV258" s="78"/>
      <c r="AW258" s="78"/>
      <c r="AX258" s="78"/>
      <c r="AY258" s="78"/>
      <c r="AZ258" s="78"/>
    </row>
    <row r="259" spans="1:52" x14ac:dyDescent="0.25">
      <c r="A259" s="78"/>
      <c r="B259" s="78"/>
      <c r="C259" s="78"/>
      <c r="D259" s="78"/>
      <c r="E259" s="78"/>
      <c r="F259" s="78"/>
      <c r="G259" s="78"/>
      <c r="H259" s="78"/>
      <c r="I259" s="78"/>
      <c r="J259" s="78"/>
      <c r="K259" s="78"/>
      <c r="L259" s="78"/>
      <c r="M259" s="78"/>
      <c r="N259" s="78"/>
      <c r="O259" s="78"/>
      <c r="P259" s="78"/>
      <c r="Q259" s="78"/>
      <c r="R259" s="78"/>
      <c r="S259" s="78"/>
      <c r="T259" s="78"/>
      <c r="U259" s="78"/>
      <c r="V259" s="78"/>
      <c r="W259" s="78"/>
      <c r="X259" s="78"/>
      <c r="Y259" s="78"/>
      <c r="Z259" s="78"/>
      <c r="AA259" s="78"/>
      <c r="AB259" s="78"/>
      <c r="AC259" s="78"/>
      <c r="AD259" s="78"/>
      <c r="AE259" s="78"/>
      <c r="AF259" s="78"/>
      <c r="AG259" s="78"/>
      <c r="AH259" s="78"/>
      <c r="AI259" s="78"/>
      <c r="AJ259" s="78"/>
      <c r="AK259" s="78"/>
      <c r="AL259" s="78"/>
      <c r="AM259" s="78"/>
      <c r="AN259" s="78"/>
      <c r="AO259" s="78"/>
      <c r="AP259" s="78"/>
      <c r="AQ259" s="78"/>
      <c r="AR259" s="78"/>
      <c r="AS259" s="78"/>
      <c r="AT259" s="78"/>
      <c r="AU259" s="78"/>
      <c r="AV259" s="78"/>
      <c r="AW259" s="78"/>
      <c r="AX259" s="78"/>
      <c r="AY259" s="78"/>
      <c r="AZ259" s="78"/>
    </row>
    <row r="260" spans="1:52" x14ac:dyDescent="0.25">
      <c r="A260" s="78"/>
      <c r="B260" s="78"/>
      <c r="C260" s="78"/>
      <c r="D260" s="78"/>
      <c r="E260" s="78"/>
      <c r="F260" s="78"/>
      <c r="G260" s="78"/>
      <c r="H260" s="78"/>
      <c r="I260" s="78"/>
      <c r="J260" s="78"/>
      <c r="K260" s="78"/>
      <c r="L260" s="78"/>
      <c r="M260" s="78"/>
      <c r="N260" s="78"/>
      <c r="O260" s="78"/>
      <c r="P260" s="78"/>
      <c r="Q260" s="78"/>
      <c r="R260" s="78"/>
      <c r="S260" s="78"/>
      <c r="T260" s="78"/>
      <c r="U260" s="78"/>
      <c r="V260" s="78"/>
      <c r="W260" s="78"/>
      <c r="X260" s="78"/>
      <c r="Y260" s="78"/>
      <c r="Z260" s="78"/>
      <c r="AA260" s="78"/>
      <c r="AB260" s="78"/>
      <c r="AC260" s="78"/>
      <c r="AD260" s="78"/>
      <c r="AE260" s="78"/>
      <c r="AF260" s="78"/>
      <c r="AG260" s="78"/>
      <c r="AH260" s="78"/>
      <c r="AI260" s="78"/>
      <c r="AJ260" s="78"/>
      <c r="AK260" s="78"/>
      <c r="AL260" s="78"/>
      <c r="AM260" s="78"/>
      <c r="AN260" s="78"/>
      <c r="AO260" s="78"/>
      <c r="AP260" s="78"/>
      <c r="AQ260" s="78"/>
      <c r="AR260" s="78"/>
      <c r="AS260" s="78"/>
      <c r="AT260" s="78"/>
      <c r="AU260" s="78"/>
      <c r="AV260" s="78"/>
      <c r="AW260" s="78"/>
      <c r="AX260" s="78"/>
      <c r="AY260" s="78"/>
      <c r="AZ260" s="78"/>
    </row>
    <row r="261" spans="1:52" x14ac:dyDescent="0.25">
      <c r="A261" s="78"/>
      <c r="B261" s="78"/>
      <c r="C261" s="78"/>
      <c r="D261" s="78"/>
      <c r="E261" s="78"/>
      <c r="F261" s="78"/>
      <c r="G261" s="78"/>
      <c r="H261" s="78"/>
      <c r="I261" s="78"/>
      <c r="J261" s="78"/>
      <c r="K261" s="78"/>
      <c r="L261" s="78"/>
      <c r="M261" s="78"/>
      <c r="N261" s="78"/>
      <c r="O261" s="78"/>
      <c r="P261" s="78"/>
      <c r="Q261" s="78"/>
      <c r="R261" s="78"/>
      <c r="S261" s="78"/>
      <c r="T261" s="78"/>
      <c r="U261" s="78"/>
      <c r="V261" s="78"/>
      <c r="W261" s="78"/>
      <c r="X261" s="78"/>
      <c r="Y261" s="78"/>
      <c r="Z261" s="78"/>
      <c r="AA261" s="78"/>
      <c r="AB261" s="78"/>
      <c r="AC261" s="78"/>
      <c r="AD261" s="78"/>
      <c r="AE261" s="78"/>
      <c r="AF261" s="78"/>
      <c r="AG261" s="78"/>
      <c r="AH261" s="78"/>
      <c r="AI261" s="78"/>
      <c r="AJ261" s="78"/>
      <c r="AK261" s="78"/>
      <c r="AL261" s="78"/>
      <c r="AM261" s="78"/>
      <c r="AN261" s="78"/>
      <c r="AO261" s="78"/>
      <c r="AP261" s="78"/>
      <c r="AQ261" s="78"/>
      <c r="AR261" s="78"/>
      <c r="AS261" s="78"/>
      <c r="AT261" s="78"/>
      <c r="AU261" s="78"/>
      <c r="AV261" s="78"/>
      <c r="AW261" s="78"/>
      <c r="AX261" s="78"/>
      <c r="AY261" s="78"/>
      <c r="AZ261" s="78"/>
    </row>
    <row r="262" spans="1:52" x14ac:dyDescent="0.25">
      <c r="A262" s="78"/>
      <c r="B262" s="78"/>
      <c r="C262" s="78"/>
      <c r="D262" s="78"/>
      <c r="E262" s="78"/>
      <c r="F262" s="78"/>
      <c r="G262" s="78"/>
      <c r="H262" s="78"/>
      <c r="I262" s="78"/>
      <c r="J262" s="78"/>
      <c r="K262" s="78"/>
      <c r="L262" s="78"/>
      <c r="M262" s="78"/>
      <c r="N262" s="78"/>
      <c r="O262" s="78"/>
      <c r="P262" s="78"/>
      <c r="Q262" s="78"/>
      <c r="R262" s="78"/>
      <c r="S262" s="78"/>
      <c r="T262" s="78"/>
      <c r="U262" s="78"/>
      <c r="V262" s="78"/>
      <c r="W262" s="78"/>
      <c r="X262" s="78"/>
      <c r="Y262" s="78"/>
      <c r="Z262" s="78"/>
      <c r="AA262" s="78"/>
      <c r="AB262" s="78"/>
      <c r="AC262" s="78"/>
      <c r="AD262" s="78"/>
      <c r="AE262" s="78"/>
      <c r="AF262" s="78"/>
      <c r="AG262" s="78"/>
      <c r="AH262" s="78"/>
      <c r="AI262" s="78"/>
      <c r="AJ262" s="78"/>
      <c r="AK262" s="78"/>
      <c r="AL262" s="78"/>
      <c r="AM262" s="78"/>
      <c r="AN262" s="78"/>
      <c r="AO262" s="78"/>
      <c r="AP262" s="78"/>
      <c r="AQ262" s="78"/>
      <c r="AR262" s="78"/>
      <c r="AS262" s="78"/>
      <c r="AT262" s="78"/>
      <c r="AU262" s="78"/>
      <c r="AV262" s="78"/>
      <c r="AW262" s="78"/>
      <c r="AX262" s="78"/>
      <c r="AY262" s="78"/>
      <c r="AZ262" s="78"/>
    </row>
    <row r="263" spans="1:52" x14ac:dyDescent="0.25">
      <c r="A263" s="78"/>
      <c r="B263" s="78"/>
      <c r="C263" s="78"/>
      <c r="D263" s="78"/>
      <c r="E263" s="78"/>
      <c r="F263" s="78"/>
      <c r="G263" s="78"/>
      <c r="H263" s="78"/>
      <c r="I263" s="78"/>
      <c r="J263" s="78"/>
      <c r="K263" s="78"/>
      <c r="L263" s="78"/>
      <c r="M263" s="78"/>
      <c r="N263" s="78"/>
      <c r="O263" s="78"/>
      <c r="P263" s="78"/>
      <c r="Q263" s="78"/>
      <c r="R263" s="78"/>
      <c r="S263" s="78"/>
      <c r="T263" s="78"/>
      <c r="U263" s="78"/>
      <c r="V263" s="78"/>
      <c r="W263" s="78"/>
      <c r="X263" s="78"/>
      <c r="Y263" s="78"/>
      <c r="Z263" s="78"/>
      <c r="AA263" s="78"/>
      <c r="AB263" s="78"/>
      <c r="AC263" s="78"/>
      <c r="AD263" s="78"/>
      <c r="AE263" s="78"/>
      <c r="AF263" s="78"/>
      <c r="AG263" s="78"/>
      <c r="AH263" s="78"/>
      <c r="AI263" s="78"/>
      <c r="AJ263" s="78"/>
      <c r="AK263" s="78"/>
      <c r="AL263" s="78"/>
      <c r="AM263" s="78"/>
      <c r="AN263" s="78"/>
      <c r="AO263" s="78"/>
      <c r="AP263" s="78"/>
      <c r="AQ263" s="78"/>
      <c r="AR263" s="78"/>
      <c r="AS263" s="78"/>
      <c r="AT263" s="78"/>
      <c r="AU263" s="78"/>
      <c r="AV263" s="78"/>
      <c r="AW263" s="78"/>
      <c r="AX263" s="78"/>
      <c r="AY263" s="78"/>
      <c r="AZ263" s="78"/>
    </row>
    <row r="264" spans="1:52" x14ac:dyDescent="0.25">
      <c r="A264" s="78"/>
      <c r="B264" s="78"/>
      <c r="C264" s="78"/>
      <c r="D264" s="78"/>
      <c r="E264" s="78"/>
      <c r="F264" s="78"/>
      <c r="G264" s="78"/>
      <c r="H264" s="78"/>
      <c r="I264" s="78"/>
      <c r="J264" s="78"/>
      <c r="K264" s="78"/>
      <c r="L264" s="78"/>
      <c r="M264" s="78"/>
      <c r="N264" s="78"/>
      <c r="O264" s="78"/>
      <c r="P264" s="78"/>
      <c r="Q264" s="78"/>
      <c r="R264" s="78"/>
      <c r="S264" s="78"/>
      <c r="T264" s="78"/>
      <c r="U264" s="78"/>
      <c r="V264" s="78"/>
      <c r="W264" s="78"/>
      <c r="X264" s="78"/>
      <c r="Y264" s="78"/>
      <c r="Z264" s="78"/>
      <c r="AA264" s="78"/>
      <c r="AB264" s="78"/>
      <c r="AC264" s="78"/>
      <c r="AD264" s="78"/>
      <c r="AE264" s="78"/>
      <c r="AF264" s="78"/>
      <c r="AG264" s="78"/>
      <c r="AH264" s="78"/>
      <c r="AI264" s="78"/>
      <c r="AJ264" s="78"/>
      <c r="AK264" s="78"/>
      <c r="AL264" s="78"/>
      <c r="AM264" s="78"/>
      <c r="AN264" s="78"/>
      <c r="AO264" s="78"/>
      <c r="AP264" s="78"/>
      <c r="AQ264" s="78"/>
      <c r="AR264" s="78"/>
      <c r="AS264" s="78"/>
      <c r="AT264" s="78"/>
      <c r="AU264" s="78"/>
      <c r="AV264" s="78"/>
      <c r="AW264" s="78"/>
      <c r="AX264" s="78"/>
      <c r="AY264" s="78"/>
      <c r="AZ264" s="78"/>
    </row>
    <row r="265" spans="1:52" x14ac:dyDescent="0.25">
      <c r="A265" s="78"/>
      <c r="B265" s="78"/>
      <c r="C265" s="78"/>
      <c r="D265" s="78"/>
      <c r="E265" s="78"/>
      <c r="F265" s="78"/>
      <c r="G265" s="78"/>
      <c r="H265" s="78"/>
      <c r="I265" s="78"/>
      <c r="J265" s="78"/>
      <c r="K265" s="78"/>
      <c r="L265" s="78"/>
      <c r="M265" s="78"/>
      <c r="N265" s="78"/>
      <c r="O265" s="78"/>
      <c r="P265" s="78"/>
      <c r="Q265" s="78"/>
      <c r="R265" s="78"/>
      <c r="S265" s="78"/>
      <c r="T265" s="78"/>
      <c r="U265" s="78"/>
      <c r="V265" s="78"/>
      <c r="W265" s="78"/>
      <c r="X265" s="78"/>
      <c r="Y265" s="78"/>
      <c r="Z265" s="78"/>
      <c r="AA265" s="78"/>
      <c r="AB265" s="78"/>
      <c r="AC265" s="78"/>
      <c r="AD265" s="78"/>
      <c r="AE265" s="78"/>
      <c r="AF265" s="78"/>
      <c r="AG265" s="78"/>
      <c r="AH265" s="78"/>
      <c r="AI265" s="78"/>
      <c r="AJ265" s="78"/>
      <c r="AK265" s="78"/>
      <c r="AL265" s="78"/>
      <c r="AM265" s="78"/>
      <c r="AN265" s="78"/>
      <c r="AO265" s="78"/>
      <c r="AP265" s="78"/>
      <c r="AQ265" s="78"/>
      <c r="AR265" s="78"/>
      <c r="AS265" s="78"/>
      <c r="AT265" s="78"/>
      <c r="AU265" s="78"/>
      <c r="AV265" s="78"/>
      <c r="AW265" s="78"/>
      <c r="AX265" s="78"/>
      <c r="AY265" s="78"/>
      <c r="AZ265" s="78"/>
    </row>
    <row r="266" spans="1:52" x14ac:dyDescent="0.25">
      <c r="AI266" s="78"/>
      <c r="AJ266" s="78"/>
      <c r="AK266" s="78"/>
      <c r="AL266" s="78"/>
      <c r="AM266" s="78"/>
      <c r="AN266" s="78"/>
      <c r="AO266" s="78"/>
      <c r="AP266" s="78"/>
      <c r="AQ266" s="78"/>
      <c r="AR266" s="78"/>
      <c r="AS266" s="78"/>
      <c r="AT266" s="78"/>
      <c r="AU266" s="78"/>
      <c r="AV266" s="78"/>
      <c r="AW266" s="78"/>
      <c r="AX266" s="78"/>
      <c r="AY266" s="78"/>
      <c r="AZ266" s="78"/>
    </row>
    <row r="267" spans="1:52" x14ac:dyDescent="0.25">
      <c r="AI267" s="78"/>
      <c r="AJ267" s="78"/>
      <c r="AK267" s="78"/>
      <c r="AL267" s="78"/>
      <c r="AM267" s="78"/>
      <c r="AN267" s="78"/>
      <c r="AO267" s="78"/>
      <c r="AP267" s="78"/>
      <c r="AQ267" s="78"/>
      <c r="AR267" s="78"/>
      <c r="AS267" s="78"/>
      <c r="AT267" s="78"/>
      <c r="AU267" s="78"/>
      <c r="AV267" s="78"/>
      <c r="AW267" s="78"/>
      <c r="AX267" s="78"/>
      <c r="AY267" s="78"/>
      <c r="AZ267" s="78"/>
    </row>
    <row r="268" spans="1:52" x14ac:dyDescent="0.25">
      <c r="AI268" s="78"/>
      <c r="AJ268" s="78"/>
      <c r="AK268" s="78"/>
      <c r="AL268" s="78"/>
      <c r="AM268" s="78"/>
      <c r="AN268" s="78"/>
      <c r="AO268" s="78"/>
      <c r="AP268" s="78"/>
      <c r="AQ268" s="78"/>
      <c r="AR268" s="78"/>
      <c r="AS268" s="78"/>
      <c r="AT268" s="78"/>
      <c r="AU268" s="78"/>
      <c r="AV268" s="78"/>
      <c r="AW268" s="78"/>
      <c r="AX268" s="78"/>
      <c r="AY268" s="78"/>
      <c r="AZ268" s="78"/>
    </row>
    <row r="269" spans="1:52" x14ac:dyDescent="0.25">
      <c r="AI269" s="78"/>
      <c r="AJ269" s="78"/>
      <c r="AK269" s="78"/>
      <c r="AL269" s="78"/>
      <c r="AM269" s="78"/>
      <c r="AN269" s="78"/>
      <c r="AO269" s="78"/>
      <c r="AP269" s="78"/>
      <c r="AQ269" s="78"/>
      <c r="AR269" s="78"/>
      <c r="AS269" s="78"/>
      <c r="AT269" s="78"/>
      <c r="AU269" s="78"/>
      <c r="AV269" s="78"/>
      <c r="AW269" s="78"/>
      <c r="AX269" s="78"/>
      <c r="AY269" s="78"/>
      <c r="AZ269" s="78"/>
    </row>
    <row r="270" spans="1:52" x14ac:dyDescent="0.25">
      <c r="AI270" s="78"/>
      <c r="AJ270" s="78"/>
      <c r="AK270" s="78"/>
      <c r="AL270" s="78"/>
      <c r="AM270" s="78"/>
      <c r="AN270" s="78"/>
      <c r="AO270" s="78"/>
      <c r="AP270" s="78"/>
      <c r="AQ270" s="78"/>
      <c r="AR270" s="78"/>
      <c r="AS270" s="78"/>
      <c r="AT270" s="78"/>
      <c r="AU270" s="78"/>
      <c r="AV270" s="78"/>
      <c r="AW270" s="78"/>
      <c r="AX270" s="78"/>
      <c r="AY270" s="78"/>
      <c r="AZ270" s="78"/>
    </row>
    <row r="271" spans="1:52" x14ac:dyDescent="0.25">
      <c r="AI271" s="78"/>
      <c r="AJ271" s="78"/>
      <c r="AK271" s="78"/>
      <c r="AL271" s="78"/>
      <c r="AM271" s="78"/>
      <c r="AN271" s="78"/>
      <c r="AO271" s="78"/>
      <c r="AP271" s="78"/>
      <c r="AQ271" s="78"/>
      <c r="AR271" s="78"/>
      <c r="AS271" s="78"/>
      <c r="AT271" s="78"/>
      <c r="AU271" s="78"/>
      <c r="AV271" s="78"/>
      <c r="AW271" s="78"/>
      <c r="AX271" s="78"/>
      <c r="AY271" s="78"/>
      <c r="AZ271" s="78"/>
    </row>
    <row r="272" spans="1:52" x14ac:dyDescent="0.25">
      <c r="AI272" s="78"/>
      <c r="AJ272" s="78"/>
      <c r="AK272" s="78"/>
      <c r="AL272" s="78"/>
      <c r="AM272" s="78"/>
      <c r="AN272" s="78"/>
      <c r="AO272" s="78"/>
      <c r="AP272" s="78"/>
      <c r="AQ272" s="78"/>
      <c r="AR272" s="78"/>
      <c r="AS272" s="78"/>
      <c r="AT272" s="78"/>
      <c r="AU272" s="78"/>
      <c r="AV272" s="78"/>
      <c r="AW272" s="78"/>
      <c r="AX272" s="78"/>
      <c r="AY272" s="78"/>
      <c r="AZ272" s="78"/>
    </row>
    <row r="273" spans="35:52" x14ac:dyDescent="0.25">
      <c r="AI273" s="78"/>
      <c r="AJ273" s="78"/>
      <c r="AK273" s="78"/>
      <c r="AL273" s="78"/>
      <c r="AM273" s="78"/>
      <c r="AN273" s="78"/>
      <c r="AO273" s="78"/>
      <c r="AP273" s="78"/>
      <c r="AQ273" s="78"/>
      <c r="AR273" s="78"/>
      <c r="AS273" s="78"/>
      <c r="AT273" s="78"/>
      <c r="AU273" s="78"/>
      <c r="AV273" s="78"/>
      <c r="AW273" s="78"/>
      <c r="AX273" s="78"/>
      <c r="AY273" s="78"/>
      <c r="AZ273" s="78"/>
    </row>
    <row r="274" spans="35:52" x14ac:dyDescent="0.25">
      <c r="AI274" s="78"/>
      <c r="AJ274" s="78"/>
      <c r="AK274" s="78"/>
      <c r="AL274" s="78"/>
      <c r="AM274" s="78"/>
      <c r="AN274" s="78"/>
      <c r="AO274" s="78"/>
      <c r="AP274" s="78"/>
      <c r="AQ274" s="78"/>
      <c r="AR274" s="78"/>
      <c r="AS274" s="78"/>
      <c r="AT274" s="78"/>
      <c r="AU274" s="78"/>
      <c r="AV274" s="78"/>
      <c r="AW274" s="78"/>
      <c r="AX274" s="78"/>
      <c r="AY274" s="78"/>
      <c r="AZ274" s="78"/>
    </row>
    <row r="275" spans="35:52" x14ac:dyDescent="0.25">
      <c r="AI275" s="78"/>
      <c r="AJ275" s="78"/>
      <c r="AK275" s="78"/>
      <c r="AL275" s="78"/>
      <c r="AM275" s="78"/>
      <c r="AN275" s="78"/>
      <c r="AO275" s="78"/>
      <c r="AP275" s="78"/>
      <c r="AQ275" s="78"/>
      <c r="AR275" s="78"/>
      <c r="AS275" s="78"/>
      <c r="AT275" s="78"/>
      <c r="AU275" s="78"/>
      <c r="AV275" s="78"/>
      <c r="AW275" s="78"/>
      <c r="AX275" s="78"/>
      <c r="AY275" s="78"/>
      <c r="AZ275" s="78"/>
    </row>
    <row r="276" spans="35:52" x14ac:dyDescent="0.25">
      <c r="AI276" s="78"/>
      <c r="AJ276" s="78"/>
      <c r="AK276" s="78"/>
      <c r="AL276" s="78"/>
      <c r="AM276" s="78"/>
      <c r="AN276" s="78"/>
      <c r="AO276" s="78"/>
      <c r="AP276" s="78"/>
      <c r="AQ276" s="78"/>
      <c r="AR276" s="78"/>
      <c r="AS276" s="78"/>
      <c r="AT276" s="78"/>
      <c r="AU276" s="78"/>
      <c r="AV276" s="78"/>
      <c r="AW276" s="78"/>
      <c r="AX276" s="78"/>
      <c r="AY276" s="78"/>
      <c r="AZ276" s="78"/>
    </row>
    <row r="277" spans="35:52" x14ac:dyDescent="0.25">
      <c r="AI277" s="78"/>
      <c r="AJ277" s="78"/>
      <c r="AK277" s="78"/>
      <c r="AL277" s="78"/>
      <c r="AM277" s="78"/>
      <c r="AN277" s="78"/>
      <c r="AO277" s="78"/>
      <c r="AP277" s="78"/>
      <c r="AQ277" s="78"/>
      <c r="AR277" s="78"/>
      <c r="AS277" s="78"/>
      <c r="AT277" s="78"/>
      <c r="AU277" s="78"/>
      <c r="AV277" s="78"/>
      <c r="AW277" s="78"/>
      <c r="AX277" s="78"/>
      <c r="AY277" s="78"/>
      <c r="AZ277" s="78"/>
    </row>
    <row r="278" spans="35:52" x14ac:dyDescent="0.25">
      <c r="AI278" s="78"/>
      <c r="AJ278" s="78"/>
      <c r="AK278" s="78"/>
      <c r="AL278" s="78"/>
      <c r="AM278" s="78"/>
      <c r="AN278" s="78"/>
      <c r="AO278" s="78"/>
      <c r="AP278" s="78"/>
      <c r="AQ278" s="78"/>
      <c r="AR278" s="78"/>
      <c r="AS278" s="78"/>
      <c r="AT278" s="78"/>
      <c r="AU278" s="78"/>
      <c r="AV278" s="78"/>
      <c r="AW278" s="78"/>
      <c r="AX278" s="78"/>
      <c r="AY278" s="78"/>
      <c r="AZ278" s="78"/>
    </row>
  </sheetData>
  <mergeCells count="47">
    <mergeCell ref="G106:H106"/>
    <mergeCell ref="D53:E54"/>
    <mergeCell ref="F53:F54"/>
    <mergeCell ref="C93:D93"/>
    <mergeCell ref="E93:F93"/>
    <mergeCell ref="G93:H93"/>
    <mergeCell ref="C96:D96"/>
    <mergeCell ref="C24:C54"/>
    <mergeCell ref="D24:F24"/>
    <mergeCell ref="D25:E26"/>
    <mergeCell ref="F25:F26"/>
    <mergeCell ref="D27:F27"/>
    <mergeCell ref="D28:E29"/>
    <mergeCell ref="F28:F29"/>
    <mergeCell ref="D30:E31"/>
    <mergeCell ref="F30:F31"/>
    <mergeCell ref="D51:E52"/>
    <mergeCell ref="F51:F52"/>
    <mergeCell ref="D39:E40"/>
    <mergeCell ref="F39:F40"/>
    <mergeCell ref="D41:F41"/>
    <mergeCell ref="D42:E43"/>
    <mergeCell ref="F42:F43"/>
    <mergeCell ref="D44:E45"/>
    <mergeCell ref="F44:F45"/>
    <mergeCell ref="D46:E47"/>
    <mergeCell ref="F46:F47"/>
    <mergeCell ref="D48:F48"/>
    <mergeCell ref="D49:E50"/>
    <mergeCell ref="F49:F50"/>
    <mergeCell ref="F32:F33"/>
    <mergeCell ref="D34:F34"/>
    <mergeCell ref="D35:E36"/>
    <mergeCell ref="F35:F36"/>
    <mergeCell ref="D37:E38"/>
    <mergeCell ref="F37:F38"/>
    <mergeCell ref="D32:E33"/>
    <mergeCell ref="Q2:R3"/>
    <mergeCell ref="T2:U3"/>
    <mergeCell ref="B14:B15"/>
    <mergeCell ref="C14:E15"/>
    <mergeCell ref="F14:F15"/>
    <mergeCell ref="B20:B21"/>
    <mergeCell ref="C20:C21"/>
    <mergeCell ref="D20:D21"/>
    <mergeCell ref="E20:E21"/>
    <mergeCell ref="F20:F21"/>
  </mergeCells>
  <dataValidations disablePrompts="1" count="13">
    <dataValidation type="list" allowBlank="1" showInputMessage="1" showErrorMessage="1" sqref="D49 D51">
      <formula1>$C$97:$C$121</formula1>
    </dataValidation>
    <dataValidation type="list" allowBlank="1" showInputMessage="1" showErrorMessage="1" sqref="D35 D37">
      <formula1>$G$107:$G$123</formula1>
    </dataValidation>
    <dataValidation type="list" allowBlank="1" showInputMessage="1" showErrorMessage="1" sqref="D28 D30">
      <formula1>$E$94:$E$141</formula1>
    </dataValidation>
    <dataValidation type="list" allowBlank="1" showInputMessage="1" showErrorMessage="1" sqref="D25">
      <formula1>$C$94:$C$95</formula1>
    </dataValidation>
    <dataValidation type="list" allowBlank="1" showInputMessage="1" showErrorMessage="1" sqref="D42:E45">
      <formula1>$G$94:$G$105</formula1>
    </dataValidation>
    <dataValidation type="list" allowBlank="1" showInputMessage="1" showErrorMessage="1" sqref="C14:E15">
      <formula1>$Q$49:$Q$112</formula1>
    </dataValidation>
    <dataValidation type="list" allowBlank="1" showInputMessage="1" showErrorMessage="1" sqref="C20 E20">
      <formula1>$Q$25:$Q$46</formula1>
    </dataValidation>
    <dataValidation type="list" allowBlank="1" showInputMessage="1" showErrorMessage="1" sqref="E13 C13 G13">
      <formula1>$N$12:$N$17</formula1>
    </dataValidation>
    <dataValidation type="list" allowBlank="1" showInputMessage="1" showErrorMessage="1" sqref="C11 C22:C23 C16">
      <formula1>$M$12:$M$13</formula1>
    </dataValidation>
    <dataValidation type="list" allowBlank="1" showInputMessage="1" showErrorMessage="1" sqref="H4">
      <formula1>$O$5:$O$9</formula1>
    </dataValidation>
    <dataValidation type="list" allowBlank="1" showInputMessage="1" showErrorMessage="1" sqref="F4">
      <formula1>$O$5:$O$7</formula1>
    </dataValidation>
    <dataValidation type="list" allowBlank="1" showInputMessage="1" showErrorMessage="1" sqref="E4 I4">
      <formula1>$N$5:$N$10</formula1>
    </dataValidation>
    <dataValidation type="list" allowBlank="1" showInputMessage="1" showErrorMessage="1" sqref="C4 G4">
      <formula1>$M$5:$M$10</formula1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autoPict="0" r:id="rId5">
            <anchor moveWithCells="1">
              <from>
                <xdr:col>22</xdr:col>
                <xdr:colOff>0</xdr:colOff>
                <xdr:row>2</xdr:row>
                <xdr:rowOff>0</xdr:rowOff>
              </from>
              <to>
                <xdr:col>24</xdr:col>
                <xdr:colOff>190500</xdr:colOff>
                <xdr:row>3</xdr:row>
                <xdr:rowOff>180975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Min1</vt:lpstr>
      <vt:lpstr>Donnés</vt:lpstr>
      <vt:lpstr>PR</vt:lpstr>
      <vt:lpstr>PRI</vt:lpstr>
      <vt:lpstr>PV</vt:lpstr>
      <vt:lpstr>REVIENT</vt:lpstr>
      <vt:lpstr>ST_dp</vt:lpstr>
      <vt:lpstr>TOTAL_Dp</vt:lpstr>
      <vt:lpstr>TOTAL_MO</vt:lpstr>
      <vt:lpstr>VENTE</vt:lpstr>
      <vt:lpstr>'Min1'!Zone_d_impression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 Energies</dc:creator>
  <cp:lastModifiedBy>Pascal Richard</cp:lastModifiedBy>
  <dcterms:created xsi:type="dcterms:W3CDTF">2019-05-31T05:35:35Z</dcterms:created>
  <dcterms:modified xsi:type="dcterms:W3CDTF">2019-05-31T07:35:02Z</dcterms:modified>
</cp:coreProperties>
</file>