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pivotTables/pivotTable1.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45" yWindow="90" windowWidth="15240" windowHeight="10320"/>
  </bookViews>
  <sheets>
    <sheet name="SAISIE" sheetId="8" r:id="rId1"/>
    <sheet name="GROUPE" sheetId="13" r:id="rId2"/>
    <sheet name="MASQUE" sheetId="16" r:id="rId3"/>
    <sheet name="TAB DYN" sheetId="21" r:id="rId4"/>
  </sheets>
  <definedNames>
    <definedName name="_xlnm._FilterDatabase" localSheetId="1" hidden="1">GROUPE!$A$5:$AM$6</definedName>
  </definedNames>
  <calcPr calcId="145621"/>
  <pivotCaches>
    <pivotCache cacheId="0" r:id="rId5"/>
  </pivotCaches>
</workbook>
</file>

<file path=xl/calcChain.xml><?xml version="1.0" encoding="utf-8"?>
<calcChain xmlns="http://schemas.openxmlformats.org/spreadsheetml/2006/main">
  <c r="V30" i="16" l="1"/>
  <c r="AI11" i="8" l="1"/>
  <c r="AH11" i="8"/>
  <c r="D21" i="8" l="1"/>
  <c r="E21" i="8" l="1"/>
  <c r="H9" i="8"/>
  <c r="H10" i="8"/>
  <c r="H11" i="8"/>
  <c r="H12" i="8"/>
  <c r="H13" i="8"/>
  <c r="G10" i="8"/>
  <c r="G11" i="8"/>
  <c r="G12" i="8"/>
  <c r="G13" i="8"/>
  <c r="G9" i="8"/>
  <c r="I10" i="8" l="1"/>
  <c r="J21" i="8"/>
  <c r="W11" i="8"/>
  <c r="I13" i="8"/>
  <c r="I12" i="8"/>
  <c r="I11" i="8"/>
  <c r="I9" i="8"/>
  <c r="D19" i="8"/>
  <c r="F10" i="8"/>
  <c r="F11" i="8"/>
  <c r="F12" i="8"/>
  <c r="F13" i="8"/>
  <c r="F9" i="8"/>
  <c r="K21" i="8" l="1"/>
  <c r="AE11" i="8" s="1"/>
  <c r="AA11" i="8"/>
  <c r="D15" i="8"/>
  <c r="E19" i="8"/>
  <c r="I14" i="8"/>
  <c r="B29" i="8" s="1"/>
  <c r="J19" i="8" l="1"/>
  <c r="U11" i="8"/>
  <c r="I25" i="13"/>
  <c r="Y11" i="8" l="1"/>
  <c r="K19" i="8"/>
  <c r="E25" i="13"/>
  <c r="H25" i="13"/>
  <c r="G25" i="13"/>
  <c r="F25" i="13"/>
  <c r="S25" i="13"/>
  <c r="R25" i="13"/>
  <c r="Q25" i="13"/>
  <c r="P25" i="13"/>
  <c r="O25" i="13"/>
  <c r="N25" i="13"/>
  <c r="M25" i="13"/>
  <c r="L25" i="13"/>
  <c r="K25" i="13"/>
  <c r="J25" i="13"/>
  <c r="AZ11" i="8"/>
  <c r="AY11" i="8"/>
  <c r="AX11" i="8"/>
  <c r="AW11" i="8"/>
  <c r="AV11" i="8"/>
  <c r="AU11" i="8"/>
  <c r="AT11" i="8"/>
  <c r="AS11" i="8"/>
  <c r="AR11" i="8"/>
  <c r="AQ11" i="8"/>
  <c r="AP11" i="8"/>
  <c r="AO11" i="8"/>
  <c r="AN11" i="8"/>
  <c r="AM11" i="8"/>
  <c r="AL11" i="8"/>
  <c r="AK11" i="8"/>
  <c r="AJ11" i="8"/>
  <c r="AG11" i="8"/>
  <c r="Q11" i="8"/>
  <c r="P11" i="8"/>
  <c r="N11" i="8"/>
  <c r="O11" i="8"/>
  <c r="BP11" i="8" l="1"/>
  <c r="BK11" i="8"/>
  <c r="BF11" i="8"/>
  <c r="BA11" i="8"/>
  <c r="BG11" i="8"/>
  <c r="BR11" i="8"/>
  <c r="BN11" i="8"/>
  <c r="BQ11" i="8"/>
  <c r="BB11" i="8"/>
  <c r="BL11" i="8"/>
  <c r="BC11" i="8"/>
  <c r="BM11" i="8"/>
  <c r="BH11" i="8"/>
  <c r="BD11" i="8"/>
  <c r="BS11" i="8"/>
  <c r="BI11" i="8"/>
  <c r="BE11" i="8"/>
  <c r="BJ11" i="8"/>
  <c r="BT11" i="8"/>
  <c r="BO11" i="8"/>
  <c r="AC11" i="8"/>
  <c r="D22" i="8"/>
  <c r="D20" i="8"/>
  <c r="BV11" i="8" l="1"/>
  <c r="BU11" i="8"/>
  <c r="BW11" i="8"/>
  <c r="BX11" i="8"/>
  <c r="D23" i="8"/>
  <c r="E20" i="8"/>
  <c r="E22" i="8"/>
  <c r="J20" i="8" l="1"/>
  <c r="V11" i="8"/>
  <c r="J22" i="8"/>
  <c r="X11" i="8"/>
  <c r="T11" i="8"/>
  <c r="K22" i="8" l="1"/>
  <c r="AF11" i="8" s="1"/>
  <c r="AB11" i="8"/>
  <c r="K20" i="8"/>
  <c r="Z11" i="8"/>
  <c r="AD11" i="8" l="1"/>
  <c r="D25" i="8"/>
  <c r="D26" i="8" s="1"/>
  <c r="S11" i="8" s="1"/>
  <c r="R11" i="8" l="1"/>
</calcChain>
</file>

<file path=xl/sharedStrings.xml><?xml version="1.0" encoding="utf-8"?>
<sst xmlns="http://schemas.openxmlformats.org/spreadsheetml/2006/main" count="709" uniqueCount="196">
  <si>
    <t>Santé</t>
  </si>
  <si>
    <t>Sécurité</t>
  </si>
  <si>
    <t>BLEU</t>
  </si>
  <si>
    <t>ROUGE</t>
  </si>
  <si>
    <t>JAUNE</t>
  </si>
  <si>
    <t>VIOLET</t>
  </si>
  <si>
    <t>VERT</t>
  </si>
  <si>
    <t>PILIER</t>
  </si>
  <si>
    <t>PART</t>
  </si>
  <si>
    <t>NOTE</t>
  </si>
  <si>
    <t>Relations</t>
  </si>
  <si>
    <t>SCORE</t>
  </si>
  <si>
    <t>Couleur</t>
  </si>
  <si>
    <t>NB</t>
  </si>
  <si>
    <t>SCORE GENERAL QDV</t>
  </si>
  <si>
    <t>Atelier</t>
  </si>
  <si>
    <t>Score QDV</t>
  </si>
  <si>
    <t>NB PILIERS</t>
  </si>
  <si>
    <t>NOTE SUR DIX</t>
  </si>
  <si>
    <t>P</t>
  </si>
  <si>
    <t>N</t>
  </si>
  <si>
    <t>Participant</t>
  </si>
  <si>
    <t>Note / 10</t>
  </si>
  <si>
    <t>CODIFICATION PILIER</t>
  </si>
  <si>
    <t>Passation N°</t>
  </si>
  <si>
    <t>DATE</t>
  </si>
  <si>
    <t>SCORING PILIERS</t>
  </si>
  <si>
    <t>BLANK</t>
  </si>
  <si>
    <t>PRE</t>
  </si>
  <si>
    <t/>
  </si>
  <si>
    <t>Santé et autonomie</t>
  </si>
  <si>
    <t>Relation aux autres</t>
  </si>
  <si>
    <t>Ressources propres et loisirs</t>
  </si>
  <si>
    <t xml:space="preserve">Sécurité et cadre de vie </t>
  </si>
  <si>
    <t>ATTENTION: SI L'UNE DES COULEURS COMPORTE UNE DESCRIPTION, ALORS IL DOIT Y AVOIR AUSSI UNE PART ET UNE NOTE AVANT DE VALIDER</t>
  </si>
  <si>
    <t>NBV</t>
  </si>
  <si>
    <t>DES</t>
  </si>
  <si>
    <t>!</t>
  </si>
  <si>
    <t xml:space="preserve">PART Sécurité et cadre de vie </t>
  </si>
  <si>
    <t>PART Santé et autonomie</t>
  </si>
  <si>
    <t>PART Relation aux autres</t>
  </si>
  <si>
    <t>PART Ressources propres et loisirs</t>
  </si>
  <si>
    <t xml:space="preserve">NOTE Sécurité et cadre de vie </t>
  </si>
  <si>
    <t>NOTE 
Santé et autonomie</t>
  </si>
  <si>
    <t>NOTE Relation aux autres</t>
  </si>
  <si>
    <t>NOTE Ressources propres et loisirs</t>
  </si>
  <si>
    <t xml:space="preserve">POINTS Sécurité et cadre de vie </t>
  </si>
  <si>
    <t>POINTS Santé et autonomie</t>
  </si>
  <si>
    <t>POINTS Relation aux autres</t>
  </si>
  <si>
    <t>POINTS Ressources propres et loisirs</t>
  </si>
  <si>
    <t>Faire du vélo</t>
  </si>
  <si>
    <t>Dormir</t>
  </si>
  <si>
    <t>Mourir</t>
  </si>
  <si>
    <t>être entouré d'imbéciles</t>
  </si>
  <si>
    <t>Devenir fou</t>
  </si>
  <si>
    <t>POINTS</t>
  </si>
  <si>
    <t>Thierry GLAGLASPLATCH</t>
  </si>
  <si>
    <t>Bouffer Bio</t>
  </si>
  <si>
    <t>Avoir peur</t>
  </si>
  <si>
    <t>Perdre sa vie à la gagner</t>
  </si>
  <si>
    <t>Vouloir foutre le camp</t>
  </si>
  <si>
    <t>Faire du jonglage</t>
  </si>
  <si>
    <t>Assister à des spectacles de conteurs</t>
  </si>
  <si>
    <t>travailler en EHPAD</t>
  </si>
  <si>
    <t>Devenir intermittant</t>
  </si>
  <si>
    <t>Croire en dieu</t>
  </si>
  <si>
    <t>Crever d'ennui</t>
  </si>
  <si>
    <t>Dire que ça va même quand ça va pas</t>
  </si>
  <si>
    <t>Evaluation des effets de l'atelier</t>
  </si>
  <si>
    <t xml:space="preserve">Evaluée par </t>
  </si>
  <si>
    <t>Passation 1</t>
  </si>
  <si>
    <t>Passation 2</t>
  </si>
  <si>
    <t>Eléments de la qualité de vie:</t>
  </si>
  <si>
    <t>Santé en général et mentale</t>
  </si>
  <si>
    <t>Sécurité financière</t>
  </si>
  <si>
    <t xml:space="preserve">Financier </t>
  </si>
  <si>
    <t>Avoir des relations</t>
  </si>
  <si>
    <t>Etre mieux considérée par les autres</t>
  </si>
  <si>
    <t>Avoir la liberté</t>
  </si>
  <si>
    <t>Espérance</t>
  </si>
  <si>
    <t>Nous avons classé ces éléments  dans les 4 piliers qui constituent la qualité de vie :</t>
  </si>
  <si>
    <t>Piliers de la qualité de vie:</t>
  </si>
  <si>
    <t>Part</t>
  </si>
  <si>
    <t>Note</t>
  </si>
  <si>
    <t>Sécurité et cadre de vie</t>
  </si>
  <si>
    <t>Santé physique et mentale</t>
  </si>
  <si>
    <t>Score global de qualité de vie</t>
  </si>
  <si>
    <t>/100</t>
  </si>
  <si>
    <t>Part de chaque pilier dans ce score :</t>
  </si>
  <si>
    <t>Différentiel du score de  qualité de vie :</t>
  </si>
  <si>
    <t>points</t>
  </si>
  <si>
    <t>très mauvaise</t>
  </si>
  <si>
    <t>mauvaise</t>
  </si>
  <si>
    <t>moyenne</t>
  </si>
  <si>
    <t>bonne</t>
  </si>
  <si>
    <t>très bonne</t>
  </si>
  <si>
    <t>Commentaire:</t>
  </si>
  <si>
    <t>Dans les deux passations, vous investissez les 4 piliers de la qualité de vie, ce qui n'est pas fréquent et témoigne d'un certain équilibre. 
Votre score de qualité de vie gagne un peu plus de 20% entre les deux passations, passant de 36,5, qui signe une mauvaise qualité de vie, à 45, considéré comme moyen. Cette augmentation est essentiellement due au pilier de la sécurité et du cadre de vie, qui gagne en importance et en satisfaction (même si elle reste assez faible).  Le pilier des ressources propres perd en importance mais gagne aussi un peu en satisfaction. Vous avez suivi un atelier sophrologie: continuez à prendre soin de vous !</t>
  </si>
  <si>
    <t>Un grand merci pour votre participation à cette expérimentation d'évaluation des ateliers collectifs!</t>
  </si>
  <si>
    <t>Si vous souhaitez nous faire part de vos remarques sur cette évaluation, vous pouvez nous écrire:</t>
  </si>
  <si>
    <t>baromètre.aaa@atelierdelevaluation.fr</t>
  </si>
  <si>
    <t>Patricia TUTUT</t>
  </si>
  <si>
    <t>Maquillage</t>
  </si>
  <si>
    <t>Ne pas perdre mon mari</t>
  </si>
  <si>
    <t xml:space="preserve">Faire plus </t>
  </si>
  <si>
    <t>DESCRIPTION</t>
  </si>
  <si>
    <t>faire moins</t>
  </si>
  <si>
    <t>velo</t>
  </si>
  <si>
    <t>yoga</t>
  </si>
  <si>
    <t>kkkk</t>
  </si>
  <si>
    <t>mmm</t>
  </si>
  <si>
    <t>hh</t>
  </si>
  <si>
    <t>a</t>
  </si>
  <si>
    <t>b</t>
  </si>
  <si>
    <t>Santé 1</t>
  </si>
  <si>
    <t>Santé 2</t>
  </si>
  <si>
    <t>Santé 3</t>
  </si>
  <si>
    <t>Santé 4</t>
  </si>
  <si>
    <t>Santé 5</t>
  </si>
  <si>
    <t>Sécurité 1</t>
  </si>
  <si>
    <t>Sécurité 2</t>
  </si>
  <si>
    <t>Sécurité 3</t>
  </si>
  <si>
    <t>Sécurité 4</t>
  </si>
  <si>
    <t>Sécurité 5</t>
  </si>
  <si>
    <t>Relations 1</t>
  </si>
  <si>
    <t>Relations 2</t>
  </si>
  <si>
    <t>Relations 3</t>
  </si>
  <si>
    <t>Relations 4</t>
  </si>
  <si>
    <t>Relations 5</t>
  </si>
  <si>
    <t>Ressources Propres 1</t>
  </si>
  <si>
    <t>Ressources Propres 2</t>
  </si>
  <si>
    <t>Ressources Propres 3</t>
  </si>
  <si>
    <t>Ressources Propres 4</t>
  </si>
  <si>
    <t>Ressources Propres 5</t>
  </si>
  <si>
    <t>Velo</t>
  </si>
  <si>
    <t>Jardin</t>
  </si>
  <si>
    <t>Camembert</t>
  </si>
  <si>
    <t>Oignons</t>
  </si>
  <si>
    <t>centrale nucléaire</t>
  </si>
  <si>
    <t>CODIFICATION PILIER2</t>
  </si>
  <si>
    <t>P3</t>
  </si>
  <si>
    <t>N4</t>
  </si>
  <si>
    <t>CODIFICATION PILIER5</t>
  </si>
  <si>
    <t>P6</t>
  </si>
  <si>
    <t>N7</t>
  </si>
  <si>
    <t>CODIFICATION PILIER8</t>
  </si>
  <si>
    <t>P9</t>
  </si>
  <si>
    <t>N10</t>
  </si>
  <si>
    <t>CODIFICATION PILIER11</t>
  </si>
  <si>
    <t>P12</t>
  </si>
  <si>
    <t>N13</t>
  </si>
  <si>
    <t xml:space="preserve">    </t>
  </si>
  <si>
    <t>sakasaka</t>
  </si>
  <si>
    <t>mikmik</t>
  </si>
  <si>
    <t>zaza</t>
  </si>
  <si>
    <t>petpet</t>
  </si>
  <si>
    <t>krikri</t>
  </si>
  <si>
    <t>mamamamamama</t>
  </si>
  <si>
    <t>mumumumumumu</t>
  </si>
  <si>
    <t>papapapapapa</t>
  </si>
  <si>
    <t>zazazaza</t>
  </si>
  <si>
    <t>lululu</t>
  </si>
  <si>
    <t>Alain MARIN</t>
  </si>
  <si>
    <t>Corrine BABU</t>
  </si>
  <si>
    <t>Thibeaud BAUD</t>
  </si>
  <si>
    <t>Estelle TRUELLE</t>
  </si>
  <si>
    <t>POST</t>
  </si>
  <si>
    <t>Olivier ZAPAGLU</t>
  </si>
  <si>
    <t>Cuisine</t>
  </si>
  <si>
    <t>Opéra</t>
  </si>
  <si>
    <t>Vélo</t>
  </si>
  <si>
    <t>Aller mieux</t>
  </si>
  <si>
    <t>Plus de sous</t>
  </si>
  <si>
    <t>Voir mes amis</t>
  </si>
  <si>
    <t>Apprendre le chinois</t>
  </si>
  <si>
    <t>marcher</t>
  </si>
  <si>
    <t>déménager</t>
  </si>
  <si>
    <t>renouer avec mon fils</t>
  </si>
  <si>
    <t>voyager</t>
  </si>
  <si>
    <t>Hélène BOBO</t>
  </si>
  <si>
    <t>décoration florale</t>
  </si>
  <si>
    <t>Prendre soin de ma santé</t>
  </si>
  <si>
    <t>Prendre des nouvelles de mes amis</t>
  </si>
  <si>
    <t>Changer de voiture</t>
  </si>
  <si>
    <t>Lire</t>
  </si>
  <si>
    <t xml:space="preserve">  Changer de voiture  </t>
  </si>
  <si>
    <t xml:space="preserve">Prendre soin de ma santé    </t>
  </si>
  <si>
    <t xml:space="preserve"> Prendre des nouvelles de mes amis   </t>
  </si>
  <si>
    <t xml:space="preserve">   Lire </t>
  </si>
  <si>
    <t>Avoir un chien</t>
  </si>
  <si>
    <t>Dormir mieux</t>
  </si>
  <si>
    <t>rigoler</t>
  </si>
  <si>
    <t>Manger des Sushis</t>
  </si>
  <si>
    <t xml:space="preserve"> Dormir mieux   </t>
  </si>
  <si>
    <t xml:space="preserve">  rigoler  </t>
  </si>
  <si>
    <t xml:space="preserve">Avoir un chien   Manger des Sushis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</si>
</sst>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7" x14ac:knownFonts="1">
    <font>
      <sz val="11"/>
      <color theme="1"/>
      <name val="Calibri"/>
      <family val="2"/>
      <scheme val="minor"/>
    </font>
    <font>
      <b/>
      <sz val="11"/>
      <color theme="1"/>
      <name val="Calibri"/>
      <family val="2"/>
      <scheme val="minor"/>
    </font>
    <font>
      <sz val="11"/>
      <color theme="0"/>
      <name val="Calibri"/>
      <family val="2"/>
      <scheme val="minor"/>
    </font>
    <font>
      <sz val="11"/>
      <name val="Calibri"/>
      <family val="2"/>
      <scheme val="minor"/>
    </font>
    <font>
      <sz val="18"/>
      <color theme="1"/>
      <name val="Calibri"/>
      <family val="2"/>
      <scheme val="minor"/>
    </font>
    <font>
      <sz val="14"/>
      <color theme="1"/>
      <name val="Calibri"/>
      <family val="2"/>
      <scheme val="minor"/>
    </font>
    <font>
      <b/>
      <sz val="20"/>
      <color theme="1"/>
      <name val="Calibri"/>
      <family val="2"/>
      <scheme val="minor"/>
    </font>
    <font>
      <i/>
      <sz val="16"/>
      <color theme="1"/>
      <name val="Calibri"/>
      <family val="2"/>
      <scheme val="minor"/>
    </font>
    <font>
      <b/>
      <sz val="16"/>
      <color theme="1"/>
      <name val="Calibri"/>
      <family val="2"/>
      <scheme val="minor"/>
    </font>
    <font>
      <sz val="16"/>
      <color theme="1"/>
      <name val="Calibri"/>
      <family val="2"/>
      <scheme val="minor"/>
    </font>
    <font>
      <b/>
      <i/>
      <sz val="12"/>
      <color theme="1"/>
      <name val="Calibri"/>
      <family val="2"/>
      <scheme val="minor"/>
    </font>
    <font>
      <b/>
      <sz val="12"/>
      <color theme="1"/>
      <name val="Calibri"/>
      <family val="2"/>
      <scheme val="minor"/>
    </font>
    <font>
      <sz val="9"/>
      <color theme="1"/>
      <name val="Calibri"/>
      <family val="2"/>
      <scheme val="minor"/>
    </font>
    <font>
      <sz val="9"/>
      <name val="Calibri"/>
      <family val="2"/>
      <scheme val="minor"/>
    </font>
    <font>
      <sz val="11"/>
      <color theme="5"/>
      <name val="Calibri"/>
      <family val="2"/>
      <scheme val="minor"/>
    </font>
    <font>
      <b/>
      <i/>
      <sz val="11"/>
      <color theme="4" tint="-0.249977111117893"/>
      <name val="Calibri"/>
      <family val="2"/>
      <scheme val="minor"/>
    </font>
    <font>
      <b/>
      <sz val="14"/>
      <color theme="1"/>
      <name val="Calibri"/>
      <family val="2"/>
      <scheme val="minor"/>
    </font>
    <font>
      <sz val="12"/>
      <color theme="1"/>
      <name val="Calibri"/>
      <family val="2"/>
      <scheme val="minor"/>
    </font>
    <font>
      <i/>
      <sz val="12"/>
      <color theme="1"/>
      <name val="Calibri"/>
      <family val="2"/>
      <scheme val="minor"/>
    </font>
    <font>
      <sz val="12"/>
      <name val="Calibri"/>
      <family val="2"/>
      <scheme val="minor"/>
    </font>
    <font>
      <sz val="10"/>
      <color theme="1"/>
      <name val="Calibri"/>
      <family val="2"/>
      <scheme val="minor"/>
    </font>
    <font>
      <b/>
      <sz val="10"/>
      <color theme="1"/>
      <name val="Calibri"/>
      <family val="2"/>
      <scheme val="minor"/>
    </font>
    <font>
      <i/>
      <sz val="11"/>
      <color theme="1"/>
      <name val="Calibri"/>
      <family val="2"/>
      <scheme val="minor"/>
    </font>
    <font>
      <sz val="10"/>
      <name val="Arial"/>
      <family val="2"/>
    </font>
    <font>
      <b/>
      <sz val="11"/>
      <color theme="0"/>
      <name val="Calibri"/>
      <family val="2"/>
      <scheme val="minor"/>
    </font>
    <font>
      <b/>
      <sz val="9"/>
      <color theme="0"/>
      <name val="Calibri"/>
      <family val="2"/>
      <scheme val="minor"/>
    </font>
    <font>
      <b/>
      <sz val="11"/>
      <name val="Calibri"/>
      <family val="2"/>
      <scheme val="minor"/>
    </font>
  </fonts>
  <fills count="18">
    <fill>
      <patternFill patternType="none"/>
    </fill>
    <fill>
      <patternFill patternType="gray125"/>
    </fill>
    <fill>
      <patternFill patternType="solid">
        <fgColor theme="8" tint="-0.249977111117893"/>
        <bgColor indexed="64"/>
      </patternFill>
    </fill>
    <fill>
      <patternFill patternType="solid">
        <fgColor rgb="FFDA0000"/>
        <bgColor indexed="64"/>
      </patternFill>
    </fill>
    <fill>
      <patternFill patternType="solid">
        <fgColor rgb="FFFFFF00"/>
        <bgColor indexed="64"/>
      </patternFill>
    </fill>
    <fill>
      <patternFill patternType="solid">
        <fgColor rgb="FFBF87E1"/>
        <bgColor indexed="64"/>
      </patternFill>
    </fill>
    <fill>
      <patternFill patternType="solid">
        <fgColor rgb="FF00CC00"/>
        <bgColor indexed="64"/>
      </patternFill>
    </fill>
    <fill>
      <patternFill patternType="solid">
        <fgColor rgb="FF00B0F0"/>
        <bgColor indexed="64"/>
      </patternFill>
    </fill>
    <fill>
      <patternFill patternType="solid">
        <fgColor theme="4" tint="0.59999389629810485"/>
        <bgColor indexed="64"/>
      </patternFill>
    </fill>
    <fill>
      <patternFill patternType="solid">
        <fgColor rgb="FFFFC000"/>
        <bgColor indexed="64"/>
      </patternFill>
    </fill>
    <fill>
      <patternFill patternType="solid">
        <fgColor theme="5" tint="0.39997558519241921"/>
        <bgColor indexed="64"/>
      </patternFill>
    </fill>
    <fill>
      <patternFill patternType="solid">
        <fgColor theme="9" tint="0.59999389629810485"/>
        <bgColor indexed="64"/>
      </patternFill>
    </fill>
    <fill>
      <patternFill patternType="solid">
        <fgColor theme="8" tint="0.39997558519241921"/>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rgb="FFFF0000"/>
        <bgColor indexed="64"/>
      </patternFill>
    </fill>
    <fill>
      <patternFill patternType="solid">
        <fgColor theme="0"/>
        <bgColor indexed="64"/>
      </patternFill>
    </fill>
    <fill>
      <patternFill patternType="solid">
        <fgColor theme="4" tint="0.79998168889431442"/>
        <bgColor theme="4" tint="0.79998168889431442"/>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double">
        <color indexed="64"/>
      </left>
      <right style="double">
        <color indexed="64"/>
      </right>
      <top style="double">
        <color indexed="64"/>
      </top>
      <bottom style="double">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diagonal/>
    </border>
    <border>
      <left style="medium">
        <color indexed="64"/>
      </left>
      <right/>
      <top style="thin">
        <color indexed="64"/>
      </top>
      <bottom/>
      <diagonal/>
    </border>
    <border>
      <left style="thin">
        <color indexed="8"/>
      </left>
      <right/>
      <top style="thin">
        <color indexed="8"/>
      </top>
      <bottom/>
      <diagonal/>
    </border>
    <border>
      <left style="thin">
        <color indexed="65"/>
      </left>
      <right/>
      <top style="thin">
        <color indexed="8"/>
      </top>
      <bottom/>
      <diagonal/>
    </border>
    <border>
      <left style="thin">
        <color indexed="65"/>
      </left>
      <right style="thin">
        <color indexed="8"/>
      </right>
      <top style="thin">
        <color indexed="8"/>
      </top>
      <bottom/>
      <diagonal/>
    </border>
    <border>
      <left style="thin">
        <color indexed="8"/>
      </left>
      <right/>
      <top style="thin">
        <color indexed="65"/>
      </top>
      <bottom/>
      <diagonal/>
    </border>
    <border>
      <left style="thin">
        <color indexed="65"/>
      </left>
      <right/>
      <top style="thin">
        <color indexed="65"/>
      </top>
      <bottom/>
      <diagonal/>
    </border>
    <border>
      <left style="thin">
        <color indexed="65"/>
      </left>
      <right style="thin">
        <color indexed="8"/>
      </right>
      <top style="thin">
        <color indexed="65"/>
      </top>
      <bottom/>
      <diagonal/>
    </border>
    <border>
      <left style="thin">
        <color indexed="8"/>
      </left>
      <right/>
      <top style="thin">
        <color indexed="65"/>
      </top>
      <bottom style="thin">
        <color indexed="8"/>
      </bottom>
      <diagonal/>
    </border>
    <border>
      <left style="thin">
        <color indexed="65"/>
      </left>
      <right/>
      <top style="thin">
        <color indexed="65"/>
      </top>
      <bottom style="thin">
        <color indexed="8"/>
      </bottom>
      <diagonal/>
    </border>
    <border>
      <left style="thin">
        <color indexed="65"/>
      </left>
      <right style="thin">
        <color indexed="8"/>
      </right>
      <top style="thin">
        <color indexed="65"/>
      </top>
      <bottom style="thin">
        <color indexed="8"/>
      </bottom>
      <diagonal/>
    </border>
  </borders>
  <cellStyleXfs count="2">
    <xf numFmtId="0" fontId="0" fillId="0" borderId="0"/>
    <xf numFmtId="0" fontId="23" fillId="0" borderId="0"/>
  </cellStyleXfs>
  <cellXfs count="160">
    <xf numFmtId="0" fontId="0" fillId="0" borderId="0" xfId="0"/>
    <xf numFmtId="0" fontId="0" fillId="0" borderId="0" xfId="0" applyAlignment="1">
      <alignment horizontal="center" vertical="center"/>
    </xf>
    <xf numFmtId="0" fontId="0" fillId="0" borderId="0" xfId="0" applyAlignment="1">
      <alignment horizontal="right"/>
    </xf>
    <xf numFmtId="0" fontId="0" fillId="0" borderId="0" xfId="0" applyAlignment="1">
      <alignment horizontal="center"/>
    </xf>
    <xf numFmtId="0" fontId="2" fillId="2" borderId="2" xfId="0" applyFont="1" applyFill="1" applyBorder="1" applyAlignment="1">
      <alignment horizontal="center" vertical="center"/>
    </xf>
    <xf numFmtId="0" fontId="3" fillId="4" borderId="2" xfId="0" applyFont="1" applyFill="1" applyBorder="1" applyAlignment="1">
      <alignment horizontal="center" vertical="center"/>
    </xf>
    <xf numFmtId="0" fontId="2" fillId="5" borderId="2" xfId="0" applyFont="1" applyFill="1" applyBorder="1" applyAlignment="1">
      <alignment horizontal="center" vertical="center"/>
    </xf>
    <xf numFmtId="0" fontId="3" fillId="6" borderId="2" xfId="0" applyFont="1" applyFill="1" applyBorder="1" applyAlignment="1">
      <alignment horizontal="center" vertical="center"/>
    </xf>
    <xf numFmtId="0" fontId="4" fillId="0" borderId="0" xfId="0" applyFont="1" applyAlignment="1">
      <alignment horizontal="left"/>
    </xf>
    <xf numFmtId="0" fontId="0" fillId="0" borderId="0" xfId="0" applyAlignment="1">
      <alignment horizontal="left"/>
    </xf>
    <xf numFmtId="0" fontId="3" fillId="0" borderId="0" xfId="0" applyFont="1" applyAlignment="1">
      <alignment horizontal="center" vertical="center"/>
    </xf>
    <xf numFmtId="164" fontId="1" fillId="0" borderId="0" xfId="0" applyNumberFormat="1" applyFont="1" applyAlignment="1">
      <alignment horizontal="center"/>
    </xf>
    <xf numFmtId="0" fontId="0" fillId="0" borderId="1" xfId="0" applyBorder="1" applyAlignment="1">
      <alignment horizontal="center" vertical="center"/>
    </xf>
    <xf numFmtId="0" fontId="0" fillId="8" borderId="1" xfId="0" applyFill="1" applyBorder="1" applyAlignment="1">
      <alignment horizontal="center" vertical="center" wrapText="1"/>
    </xf>
    <xf numFmtId="0" fontId="0" fillId="0" borderId="0" xfId="0" applyAlignment="1">
      <alignment horizontal="left" vertical="center"/>
    </xf>
    <xf numFmtId="0" fontId="0" fillId="0" borderId="0" xfId="0" applyAlignment="1">
      <alignment vertical="center"/>
    </xf>
    <xf numFmtId="0" fontId="2" fillId="3" borderId="2" xfId="0" applyFont="1" applyFill="1" applyBorder="1" applyAlignment="1">
      <alignment horizontal="center" vertical="center" wrapText="1"/>
    </xf>
    <xf numFmtId="0" fontId="0" fillId="0" borderId="0" xfId="0" applyAlignment="1">
      <alignment horizontal="center" vertical="center" wrapText="1"/>
    </xf>
    <xf numFmtId="0" fontId="2"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10" fillId="4" borderId="6" xfId="0" applyFont="1" applyFill="1" applyBorder="1" applyAlignment="1">
      <alignment horizontal="center" vertical="center" wrapText="1"/>
    </xf>
    <xf numFmtId="14" fontId="1" fillId="4" borderId="6" xfId="0" applyNumberFormat="1" applyFont="1" applyFill="1" applyBorder="1" applyAlignment="1">
      <alignment horizontal="center" vertical="center"/>
    </xf>
    <xf numFmtId="0" fontId="11" fillId="4" borderId="6" xfId="0" applyFont="1" applyFill="1" applyBorder="1" applyAlignment="1">
      <alignment horizontal="center" vertical="center"/>
    </xf>
    <xf numFmtId="0" fontId="0" fillId="4" borderId="1" xfId="0" applyFill="1" applyBorder="1" applyAlignment="1">
      <alignment horizontal="center" vertical="center" wrapText="1"/>
    </xf>
    <xf numFmtId="0" fontId="0" fillId="10" borderId="1" xfId="0" applyFill="1" applyBorder="1" applyAlignment="1">
      <alignment horizontal="center" vertical="center" wrapText="1"/>
    </xf>
    <xf numFmtId="0" fontId="12" fillId="11" borderId="1" xfId="0" applyFont="1" applyFill="1" applyBorder="1" applyAlignment="1">
      <alignment horizontal="center" vertical="center" wrapText="1"/>
    </xf>
    <xf numFmtId="0" fontId="12" fillId="12" borderId="1" xfId="0" applyFont="1" applyFill="1" applyBorder="1" applyAlignment="1">
      <alignment horizontal="center" vertical="center" wrapText="1"/>
    </xf>
    <xf numFmtId="0" fontId="12" fillId="13" borderId="1" xfId="0" applyFont="1" applyFill="1" applyBorder="1" applyAlignment="1">
      <alignment horizontal="center" vertical="center" wrapText="1"/>
    </xf>
    <xf numFmtId="164" fontId="6" fillId="0" borderId="1" xfId="0" applyNumberFormat="1" applyFont="1" applyBorder="1" applyAlignment="1">
      <alignment horizontal="center"/>
    </xf>
    <xf numFmtId="2" fontId="0" fillId="14" borderId="10" xfId="0" applyNumberFormat="1" applyFill="1" applyBorder="1" applyAlignment="1">
      <alignment horizontal="center" vertical="center"/>
    </xf>
    <xf numFmtId="2" fontId="0" fillId="14" borderId="11" xfId="0" applyNumberFormat="1" applyFill="1" applyBorder="1" applyAlignment="1">
      <alignment horizontal="center" vertical="center"/>
    </xf>
    <xf numFmtId="2" fontId="0" fillId="14" borderId="12" xfId="0" applyNumberFormat="1" applyFill="1" applyBorder="1" applyAlignment="1">
      <alignment horizontal="center" vertical="center"/>
    </xf>
    <xf numFmtId="14" fontId="0" fillId="0" borderId="0" xfId="0" applyNumberFormat="1"/>
    <xf numFmtId="0" fontId="3" fillId="0" borderId="0" xfId="0" applyFont="1" applyAlignment="1">
      <alignment horizontal="center" vertical="center" wrapText="1"/>
    </xf>
    <xf numFmtId="0" fontId="3" fillId="0" borderId="16" xfId="0" applyFont="1" applyBorder="1" applyAlignment="1">
      <alignment horizontal="center" vertical="center" wrapText="1"/>
    </xf>
    <xf numFmtId="0" fontId="4" fillId="0" borderId="6" xfId="0" applyFont="1" applyBorder="1" applyAlignment="1">
      <alignment vertical="center" wrapText="1"/>
    </xf>
    <xf numFmtId="0" fontId="7" fillId="7" borderId="6" xfId="0" applyFont="1" applyFill="1" applyBorder="1" applyAlignment="1">
      <alignment horizontal="center" vertical="center"/>
    </xf>
    <xf numFmtId="0" fontId="0" fillId="0" borderId="0" xfId="0" applyBorder="1" applyAlignment="1">
      <alignment horizontal="center" vertical="center"/>
    </xf>
    <xf numFmtId="0" fontId="4" fillId="0" borderId="6" xfId="0" applyFont="1" applyBorder="1"/>
    <xf numFmtId="0" fontId="5" fillId="0" borderId="1" xfId="0" applyFont="1" applyBorder="1" applyAlignment="1">
      <alignment vertical="center"/>
    </xf>
    <xf numFmtId="0" fontId="5" fillId="0" borderId="1" xfId="0" applyFont="1" applyBorder="1" applyAlignment="1">
      <alignment vertical="center" wrapText="1"/>
    </xf>
    <xf numFmtId="0" fontId="5" fillId="0" borderId="1" xfId="0" applyFont="1" applyBorder="1" applyAlignment="1">
      <alignment horizontal="center"/>
    </xf>
    <xf numFmtId="0" fontId="0" fillId="0" borderId="0" xfId="0" applyAlignment="1">
      <alignment horizontal="right" vertical="center"/>
    </xf>
    <xf numFmtId="0" fontId="8" fillId="0" borderId="4" xfId="0" applyFont="1" applyBorder="1" applyAlignment="1">
      <alignment vertical="center"/>
    </xf>
    <xf numFmtId="0" fontId="14" fillId="0" borderId="0" xfId="0" applyFont="1" applyAlignment="1">
      <alignment horizontal="center" vertical="center"/>
    </xf>
    <xf numFmtId="0" fontId="15" fillId="0" borderId="0" xfId="0" applyFont="1" applyAlignment="1">
      <alignment horizontal="center" vertical="center"/>
    </xf>
    <xf numFmtId="164" fontId="8" fillId="0" borderId="0" xfId="0" applyNumberFormat="1" applyFont="1" applyAlignment="1">
      <alignment horizontal="right"/>
    </xf>
    <xf numFmtId="0" fontId="2" fillId="0" borderId="0" xfId="0" applyFont="1" applyAlignment="1">
      <alignment horizontal="center" vertical="center" wrapText="1"/>
    </xf>
    <xf numFmtId="0" fontId="2" fillId="0" borderId="0" xfId="0" applyFont="1" applyAlignment="1">
      <alignment horizontal="center"/>
    </xf>
    <xf numFmtId="1" fontId="0" fillId="0" borderId="0" xfId="0" applyNumberFormat="1" applyBorder="1" applyAlignment="1">
      <alignment horizontal="center" vertical="center"/>
    </xf>
    <xf numFmtId="1" fontId="0" fillId="0" borderId="0" xfId="0" applyNumberFormat="1"/>
    <xf numFmtId="1" fontId="0" fillId="10" borderId="1" xfId="0" applyNumberFormat="1" applyFill="1" applyBorder="1" applyAlignment="1">
      <alignment horizontal="center" vertical="center" wrapText="1"/>
    </xf>
    <xf numFmtId="0" fontId="0" fillId="0" borderId="0" xfId="0" applyBorder="1" applyAlignment="1">
      <alignment horizontal="left" vertical="center"/>
    </xf>
    <xf numFmtId="0" fontId="0" fillId="0" borderId="0" xfId="0" applyBorder="1"/>
    <xf numFmtId="1" fontId="0" fillId="0" borderId="0" xfId="0" applyNumberFormat="1" applyBorder="1"/>
    <xf numFmtId="0" fontId="0" fillId="0" borderId="0" xfId="0" applyBorder="1" applyAlignment="1">
      <alignment horizontal="center"/>
    </xf>
    <xf numFmtId="164" fontId="0" fillId="0" borderId="1" xfId="0" applyNumberFormat="1" applyFill="1" applyBorder="1" applyAlignment="1">
      <alignment horizontal="center" vertical="center"/>
    </xf>
    <xf numFmtId="0" fontId="0" fillId="0" borderId="1" xfId="0" applyFill="1" applyBorder="1" applyAlignment="1">
      <alignment horizontal="center" vertical="center"/>
    </xf>
    <xf numFmtId="14" fontId="0" fillId="0" borderId="1" xfId="0" applyNumberFormat="1" applyFill="1" applyBorder="1" applyAlignment="1">
      <alignment horizontal="center" vertical="center"/>
    </xf>
    <xf numFmtId="1" fontId="0" fillId="0" borderId="1" xfId="0" applyNumberFormat="1" applyFill="1" applyBorder="1" applyAlignment="1">
      <alignment horizontal="center" vertical="center"/>
    </xf>
    <xf numFmtId="0" fontId="1" fillId="0" borderId="18" xfId="0" applyFont="1" applyBorder="1" applyAlignment="1">
      <alignment horizontal="center" vertical="center"/>
    </xf>
    <xf numFmtId="0" fontId="0" fillId="9" borderId="7" xfId="0" applyFill="1" applyBorder="1" applyAlignment="1">
      <alignment horizontal="center" vertical="center"/>
    </xf>
    <xf numFmtId="0" fontId="0" fillId="9" borderId="9" xfId="0" applyFill="1" applyBorder="1" applyAlignment="1">
      <alignment horizontal="center" vertical="center"/>
    </xf>
    <xf numFmtId="164" fontId="0" fillId="9" borderId="9" xfId="0" applyNumberFormat="1" applyFill="1" applyBorder="1" applyAlignment="1">
      <alignment horizontal="center" vertical="center"/>
    </xf>
    <xf numFmtId="2" fontId="0" fillId="9" borderId="9" xfId="0" applyNumberFormat="1" applyFill="1" applyBorder="1" applyAlignment="1">
      <alignment horizontal="center" vertical="center"/>
    </xf>
    <xf numFmtId="0" fontId="0" fillId="9" borderId="8" xfId="0" applyFill="1" applyBorder="1" applyAlignment="1">
      <alignment horizontal="center" vertical="center"/>
    </xf>
    <xf numFmtId="0" fontId="0" fillId="14" borderId="14" xfId="0" applyFill="1" applyBorder="1" applyAlignment="1">
      <alignment horizontal="left" vertical="center"/>
    </xf>
    <xf numFmtId="1" fontId="0" fillId="14" borderId="13" xfId="0" applyNumberFormat="1" applyFill="1" applyBorder="1" applyAlignment="1">
      <alignment horizontal="center" vertical="center"/>
    </xf>
    <xf numFmtId="164" fontId="0" fillId="14" borderId="0" xfId="0" applyNumberFormat="1" applyFill="1" applyBorder="1" applyAlignment="1">
      <alignment horizontal="center" vertical="center"/>
    </xf>
    <xf numFmtId="2" fontId="0" fillId="14" borderId="0" xfId="0" applyNumberFormat="1" applyFill="1" applyBorder="1" applyAlignment="1">
      <alignment horizontal="center" vertical="center"/>
    </xf>
    <xf numFmtId="0" fontId="0" fillId="14" borderId="0" xfId="0" applyFill="1" applyBorder="1" applyAlignment="1">
      <alignment horizontal="center" vertical="center"/>
    </xf>
    <xf numFmtId="164" fontId="0" fillId="14" borderId="13" xfId="0" applyNumberFormat="1" applyFill="1" applyBorder="1" applyAlignment="1">
      <alignment horizontal="center" vertical="center"/>
    </xf>
    <xf numFmtId="164" fontId="0" fillId="14" borderId="15" xfId="0" applyNumberFormat="1" applyFill="1" applyBorder="1" applyAlignment="1">
      <alignment horizontal="center" vertical="center"/>
    </xf>
    <xf numFmtId="0" fontId="0" fillId="14" borderId="19" xfId="0" applyFill="1" applyBorder="1" applyAlignment="1">
      <alignment horizontal="left" vertical="center"/>
    </xf>
    <xf numFmtId="1" fontId="0" fillId="14" borderId="1" xfId="0" applyNumberFormat="1" applyFill="1" applyBorder="1" applyAlignment="1">
      <alignment horizontal="center" vertical="center"/>
    </xf>
    <xf numFmtId="164" fontId="0" fillId="14" borderId="1" xfId="0" applyNumberFormat="1" applyFill="1" applyBorder="1" applyAlignment="1">
      <alignment horizontal="center" vertical="center"/>
    </xf>
    <xf numFmtId="164" fontId="0" fillId="14" borderId="20" xfId="0" applyNumberFormat="1" applyFill="1" applyBorder="1" applyAlignment="1">
      <alignment horizontal="center" vertical="center"/>
    </xf>
    <xf numFmtId="0" fontId="0" fillId="14" borderId="21" xfId="0" applyFill="1" applyBorder="1" applyAlignment="1">
      <alignment horizontal="left" vertical="center"/>
    </xf>
    <xf numFmtId="1" fontId="0" fillId="14" borderId="22" xfId="0" applyNumberFormat="1" applyFill="1" applyBorder="1" applyAlignment="1">
      <alignment horizontal="center" vertical="center"/>
    </xf>
    <xf numFmtId="0" fontId="0" fillId="14" borderId="17" xfId="0" applyFill="1" applyBorder="1" applyAlignment="1">
      <alignment horizontal="center" vertical="center"/>
    </xf>
    <xf numFmtId="164" fontId="0" fillId="14" borderId="22" xfId="0" applyNumberFormat="1" applyFill="1" applyBorder="1" applyAlignment="1">
      <alignment horizontal="center" vertical="center"/>
    </xf>
    <xf numFmtId="164" fontId="0" fillId="14" borderId="23" xfId="0" applyNumberFormat="1" applyFill="1" applyBorder="1" applyAlignment="1">
      <alignment horizontal="center" vertical="center"/>
    </xf>
    <xf numFmtId="0" fontId="17" fillId="0" borderId="0" xfId="0" applyFont="1"/>
    <xf numFmtId="0" fontId="17" fillId="0" borderId="0" xfId="0" applyFont="1" applyAlignment="1"/>
    <xf numFmtId="0" fontId="19" fillId="0" borderId="0" xfId="0" applyFont="1" applyBorder="1" applyAlignment="1">
      <alignment horizontal="left" vertical="center"/>
    </xf>
    <xf numFmtId="0" fontId="17" fillId="0" borderId="0" xfId="0" applyFont="1" applyBorder="1"/>
    <xf numFmtId="0" fontId="17" fillId="16" borderId="0" xfId="0" applyFont="1" applyFill="1"/>
    <xf numFmtId="0" fontId="20" fillId="0" borderId="0" xfId="0" applyFont="1"/>
    <xf numFmtId="0" fontId="20" fillId="0" borderId="2" xfId="0" applyFont="1" applyBorder="1" applyAlignment="1">
      <alignment horizontal="left"/>
    </xf>
    <xf numFmtId="0" fontId="20" fillId="0" borderId="3" xfId="0" applyFont="1" applyBorder="1"/>
    <xf numFmtId="0" fontId="20" fillId="0" borderId="5" xfId="0" applyFont="1" applyBorder="1"/>
    <xf numFmtId="0" fontId="18" fillId="0" borderId="0" xfId="0" applyFont="1"/>
    <xf numFmtId="0" fontId="0" fillId="0" borderId="1" xfId="0" applyBorder="1" applyAlignment="1">
      <alignment horizontal="center" vertical="center" wrapText="1"/>
    </xf>
    <xf numFmtId="0" fontId="0" fillId="4" borderId="1" xfId="0" applyFill="1" applyBorder="1"/>
    <xf numFmtId="0" fontId="3" fillId="17" borderId="25" xfId="0" applyFont="1" applyFill="1" applyBorder="1" applyAlignment="1">
      <alignment horizontal="center" vertical="center" wrapText="1"/>
    </xf>
    <xf numFmtId="0" fontId="3" fillId="17" borderId="16" xfId="0" applyFont="1" applyFill="1" applyBorder="1" applyAlignment="1">
      <alignment horizontal="center" vertical="center" wrapText="1"/>
    </xf>
    <xf numFmtId="14" fontId="3" fillId="17" borderId="16" xfId="0" applyNumberFormat="1" applyFont="1" applyFill="1" applyBorder="1" applyAlignment="1">
      <alignment horizontal="center" vertical="center" wrapText="1"/>
    </xf>
    <xf numFmtId="2" fontId="3" fillId="17" borderId="25" xfId="0" applyNumberFormat="1" applyFont="1" applyFill="1" applyBorder="1" applyAlignment="1">
      <alignment horizontal="center" vertical="center" wrapText="1"/>
    </xf>
    <xf numFmtId="2" fontId="3" fillId="17" borderId="16" xfId="0" applyNumberFormat="1" applyFont="1" applyFill="1" applyBorder="1" applyAlignment="1">
      <alignment horizontal="center" vertical="center" wrapText="1"/>
    </xf>
    <xf numFmtId="2" fontId="13" fillId="17" borderId="25" xfId="0" applyNumberFormat="1" applyFont="1" applyFill="1" applyBorder="1" applyAlignment="1">
      <alignment horizontal="center" vertical="center" wrapText="1"/>
    </xf>
    <xf numFmtId="2" fontId="13" fillId="17" borderId="16" xfId="0" applyNumberFormat="1" applyFont="1" applyFill="1" applyBorder="1" applyAlignment="1">
      <alignment horizontal="center" vertical="center" wrapText="1"/>
    </xf>
    <xf numFmtId="0" fontId="3" fillId="0" borderId="25" xfId="0" applyFont="1" applyBorder="1" applyAlignment="1">
      <alignment horizontal="center" vertical="center" wrapText="1"/>
    </xf>
    <xf numFmtId="2" fontId="3" fillId="0" borderId="25" xfId="0" applyNumberFormat="1" applyFont="1" applyBorder="1" applyAlignment="1">
      <alignment horizontal="center" vertical="center" wrapText="1"/>
    </xf>
    <xf numFmtId="2" fontId="3" fillId="0" borderId="16" xfId="0" applyNumberFormat="1" applyFont="1" applyBorder="1" applyAlignment="1">
      <alignment horizontal="center" vertical="center" wrapText="1"/>
    </xf>
    <xf numFmtId="2" fontId="13" fillId="0" borderId="25" xfId="0" applyNumberFormat="1" applyFont="1" applyBorder="1" applyAlignment="1">
      <alignment horizontal="center" vertical="center" wrapText="1"/>
    </xf>
    <xf numFmtId="2" fontId="13" fillId="0" borderId="16" xfId="0" applyNumberFormat="1" applyFont="1" applyBorder="1" applyAlignment="1">
      <alignment horizontal="center" vertical="center" wrapText="1"/>
    </xf>
    <xf numFmtId="0" fontId="24" fillId="8" borderId="24" xfId="0" applyFont="1" applyFill="1" applyBorder="1" applyAlignment="1">
      <alignment horizontal="center" vertical="center" wrapText="1"/>
    </xf>
    <xf numFmtId="0" fontId="24" fillId="4" borderId="24" xfId="0" applyFont="1" applyFill="1" applyBorder="1" applyAlignment="1">
      <alignment horizontal="center" vertical="center" wrapText="1"/>
    </xf>
    <xf numFmtId="0" fontId="24" fillId="10" borderId="24" xfId="0" applyFont="1" applyFill="1" applyBorder="1" applyAlignment="1">
      <alignment horizontal="center" vertical="center" wrapText="1"/>
    </xf>
    <xf numFmtId="1" fontId="24" fillId="10" borderId="24" xfId="0" applyNumberFormat="1" applyFont="1" applyFill="1" applyBorder="1" applyAlignment="1">
      <alignment horizontal="center" vertical="center" wrapText="1"/>
    </xf>
    <xf numFmtId="0" fontId="25" fillId="11" borderId="24" xfId="0" applyFont="1" applyFill="1" applyBorder="1" applyAlignment="1">
      <alignment horizontal="center" vertical="center" wrapText="1"/>
    </xf>
    <xf numFmtId="0" fontId="25" fillId="12" borderId="24" xfId="0" applyFont="1" applyFill="1" applyBorder="1" applyAlignment="1">
      <alignment horizontal="center" vertical="center" wrapText="1"/>
    </xf>
    <xf numFmtId="0" fontId="25" fillId="13" borderId="24" xfId="0" applyFont="1" applyFill="1" applyBorder="1" applyAlignment="1">
      <alignment horizontal="center" vertical="center" wrapText="1"/>
    </xf>
    <xf numFmtId="0" fontId="24" fillId="2" borderId="24" xfId="0" applyFont="1" applyFill="1" applyBorder="1" applyAlignment="1">
      <alignment horizontal="center" vertical="center" wrapText="1"/>
    </xf>
    <xf numFmtId="0" fontId="24" fillId="3" borderId="24" xfId="0" applyFont="1" applyFill="1" applyBorder="1" applyAlignment="1">
      <alignment horizontal="center" vertical="center" wrapText="1"/>
    </xf>
    <xf numFmtId="0" fontId="26" fillId="4" borderId="24" xfId="0" applyFont="1" applyFill="1" applyBorder="1" applyAlignment="1">
      <alignment horizontal="center" vertical="center" wrapText="1"/>
    </xf>
    <xf numFmtId="0" fontId="24" fillId="5" borderId="24" xfId="0" applyFont="1" applyFill="1" applyBorder="1" applyAlignment="1">
      <alignment horizontal="center" vertical="center" wrapText="1"/>
    </xf>
    <xf numFmtId="0" fontId="26" fillId="6" borderId="24" xfId="0" applyFont="1" applyFill="1" applyBorder="1" applyAlignment="1">
      <alignment horizontal="center" vertical="center" wrapText="1"/>
    </xf>
    <xf numFmtId="0" fontId="24" fillId="15" borderId="24" xfId="0" applyFont="1" applyFill="1" applyBorder="1" applyAlignment="1">
      <alignment horizontal="center" vertical="center" wrapText="1"/>
    </xf>
    <xf numFmtId="0" fontId="0" fillId="0" borderId="26" xfId="0" applyBorder="1"/>
    <xf numFmtId="0" fontId="0" fillId="0" borderId="27" xfId="0" applyBorder="1"/>
    <xf numFmtId="0" fontId="0" fillId="0" borderId="28" xfId="0" applyBorder="1"/>
    <xf numFmtId="0" fontId="0" fillId="0" borderId="29" xfId="0" applyBorder="1"/>
    <xf numFmtId="0" fontId="0" fillId="0" borderId="30" xfId="0" applyBorder="1"/>
    <xf numFmtId="0" fontId="0" fillId="0" borderId="31" xfId="0" applyBorder="1"/>
    <xf numFmtId="0" fontId="0" fillId="0" borderId="32" xfId="0" applyBorder="1"/>
    <xf numFmtId="0" fontId="0" fillId="0" borderId="33" xfId="0" applyBorder="1"/>
    <xf numFmtId="0" fontId="0" fillId="0" borderId="34" xfId="0" applyBorder="1"/>
    <xf numFmtId="0" fontId="9" fillId="9" borderId="2" xfId="0" applyFont="1" applyFill="1" applyBorder="1" applyAlignment="1">
      <alignment horizontal="center" vertical="center"/>
    </xf>
    <xf numFmtId="0" fontId="9" fillId="9" borderId="3" xfId="0" applyFont="1" applyFill="1" applyBorder="1" applyAlignment="1">
      <alignment horizontal="center" vertical="center"/>
    </xf>
    <xf numFmtId="0" fontId="9" fillId="9" borderId="5" xfId="0" applyFont="1" applyFill="1" applyBorder="1" applyAlignment="1">
      <alignment horizontal="center" vertical="center"/>
    </xf>
    <xf numFmtId="0" fontId="18" fillId="0" borderId="0" xfId="0" applyFont="1" applyAlignment="1">
      <alignment horizontal="center"/>
    </xf>
    <xf numFmtId="0" fontId="22" fillId="0" borderId="0" xfId="0" applyFont="1" applyFill="1" applyAlignment="1">
      <alignment horizontal="center"/>
    </xf>
    <xf numFmtId="0" fontId="21" fillId="0" borderId="2" xfId="0" applyFont="1" applyBorder="1" applyAlignment="1">
      <alignment horizontal="center" vertical="center"/>
    </xf>
    <xf numFmtId="0" fontId="21" fillId="0" borderId="3" xfId="0" applyFont="1" applyBorder="1" applyAlignment="1">
      <alignment horizontal="center" vertical="center"/>
    </xf>
    <xf numFmtId="0" fontId="21" fillId="0" borderId="5" xfId="0" applyFont="1" applyBorder="1" applyAlignment="1">
      <alignment horizontal="center" vertical="center"/>
    </xf>
    <xf numFmtId="0" fontId="21" fillId="16" borderId="2" xfId="0" applyFont="1" applyFill="1" applyBorder="1" applyAlignment="1">
      <alignment horizontal="center" vertical="center"/>
    </xf>
    <xf numFmtId="0" fontId="21" fillId="16" borderId="3" xfId="0" applyFont="1" applyFill="1" applyBorder="1" applyAlignment="1">
      <alignment horizontal="center" vertical="center"/>
    </xf>
    <xf numFmtId="0" fontId="21" fillId="16" borderId="5" xfId="0" applyFont="1" applyFill="1" applyBorder="1" applyAlignment="1">
      <alignment horizontal="center" vertical="center"/>
    </xf>
    <xf numFmtId="0" fontId="17" fillId="0" borderId="0" xfId="0" applyFont="1" applyAlignment="1">
      <alignment horizontal="left" vertical="top" wrapText="1"/>
    </xf>
    <xf numFmtId="0" fontId="20" fillId="0" borderId="3" xfId="0" applyFont="1" applyBorder="1" applyAlignment="1">
      <alignment horizontal="right"/>
    </xf>
    <xf numFmtId="0" fontId="20" fillId="0" borderId="5" xfId="0" applyFont="1" applyBorder="1" applyAlignment="1">
      <alignment horizontal="right"/>
    </xf>
    <xf numFmtId="0" fontId="17" fillId="16" borderId="1" xfId="0" applyFont="1" applyFill="1" applyBorder="1" applyAlignment="1">
      <alignment horizontal="left" vertical="center"/>
    </xf>
    <xf numFmtId="0" fontId="17" fillId="0" borderId="1" xfId="0" applyFont="1" applyBorder="1" applyAlignment="1">
      <alignment horizontal="center"/>
    </xf>
    <xf numFmtId="0" fontId="11" fillId="0" borderId="0" xfId="0" applyFont="1" applyAlignment="1">
      <alignment horizontal="center"/>
    </xf>
    <xf numFmtId="0" fontId="20" fillId="0" borderId="2" xfId="0" applyFont="1" applyBorder="1" applyAlignment="1">
      <alignment horizontal="left"/>
    </xf>
    <xf numFmtId="0" fontId="20" fillId="0" borderId="3" xfId="0" applyFont="1" applyBorder="1" applyAlignment="1">
      <alignment horizontal="left"/>
    </xf>
    <xf numFmtId="0" fontId="17" fillId="0" borderId="0" xfId="0" applyFont="1" applyAlignment="1">
      <alignment horizontal="left" vertical="center"/>
    </xf>
    <xf numFmtId="0" fontId="17" fillId="16" borderId="1" xfId="0" applyFont="1" applyFill="1" applyBorder="1" applyAlignment="1">
      <alignment horizontal="center"/>
    </xf>
    <xf numFmtId="0" fontId="11" fillId="0" borderId="0" xfId="0" applyFont="1" applyAlignment="1">
      <alignment horizontal="center" vertical="center"/>
    </xf>
    <xf numFmtId="0" fontId="11" fillId="0" borderId="0" xfId="0" applyFont="1" applyAlignment="1">
      <alignment horizontal="left"/>
    </xf>
    <xf numFmtId="0" fontId="11" fillId="0" borderId="1" xfId="0" applyFont="1" applyBorder="1" applyAlignment="1">
      <alignment horizontal="center"/>
    </xf>
    <xf numFmtId="0" fontId="5" fillId="0" borderId="0" xfId="0" applyFont="1" applyAlignment="1">
      <alignment horizontal="center"/>
    </xf>
    <xf numFmtId="0" fontId="16" fillId="0" borderId="0" xfId="0" applyFont="1" applyAlignment="1">
      <alignment horizontal="center"/>
    </xf>
    <xf numFmtId="0" fontId="18" fillId="0" borderId="0" xfId="0" applyFont="1" applyAlignment="1">
      <alignment horizontal="left" vertical="center"/>
    </xf>
    <xf numFmtId="14" fontId="11" fillId="0" borderId="0" xfId="0" applyNumberFormat="1" applyFont="1" applyAlignment="1">
      <alignment horizontal="center"/>
    </xf>
    <xf numFmtId="14" fontId="17" fillId="0" borderId="0" xfId="0" applyNumberFormat="1" applyFont="1" applyAlignment="1">
      <alignment horizontal="center"/>
    </xf>
  </cellXfs>
  <cellStyles count="2">
    <cellStyle name="Normal" xfId="0" builtinId="0"/>
    <cellStyle name="Normal 2" xfId="1"/>
  </cellStyles>
  <dxfs count="5">
    <dxf>
      <font>
        <strike val="0"/>
      </font>
      <fill>
        <patternFill patternType="darkDown">
          <bgColor auto="1"/>
        </patternFill>
      </fill>
    </dxf>
    <dxf>
      <font>
        <b val="0"/>
        <i val="0"/>
        <strike val="0"/>
        <color rgb="FFFF0000"/>
      </font>
      <numFmt numFmtId="30" formatCode="@"/>
      <fill>
        <patternFill patternType="none">
          <bgColor auto="1"/>
        </patternFill>
      </fill>
      <border>
        <left/>
        <right/>
        <top/>
        <bottom/>
      </border>
    </dxf>
    <dxf>
      <font>
        <condense val="0"/>
        <extend val="0"/>
        <color rgb="FF9C0006"/>
      </font>
      <fill>
        <patternFill>
          <bgColor rgb="FFFFC7CE"/>
        </patternFill>
      </fill>
    </dxf>
    <dxf>
      <border outline="0">
        <right style="thin">
          <color indexed="64"/>
        </right>
        <top style="thin">
          <color indexed="64"/>
        </top>
        <bottom style="thin">
          <color indexed="64"/>
        </bottom>
      </border>
    </dxf>
    <dxf>
      <font>
        <b/>
        <i val="0"/>
        <strike val="0"/>
        <condense val="0"/>
        <extend val="0"/>
        <outline val="0"/>
        <shadow val="0"/>
        <u val="none"/>
        <vertAlign val="baseline"/>
        <sz val="11"/>
        <color theme="0"/>
        <name val="Calibri"/>
        <scheme val="minor"/>
      </font>
      <fill>
        <patternFill patternType="solid">
          <fgColor indexed="64"/>
          <bgColor rgb="FFFF0000"/>
        </patternFill>
      </fill>
      <alignment horizontal="center" vertical="center" textRotation="0" wrapText="1" indent="0" justifyLastLine="0" shrinkToFit="0" readingOrder="0"/>
    </dxf>
  </dxfs>
  <tableStyles count="0" defaultTableStyle="TableStyleMedium2" defaultPivotStyle="PivotStyleLight16"/>
  <colors>
    <mruColors>
      <color rgb="FF66FF99"/>
      <color rgb="FF34D47C"/>
      <color rgb="FFCC66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pivotCacheDefinition" Target="pivotCache/pivotCacheDefinition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1788583</xdr:colOff>
      <xdr:row>15</xdr:row>
      <xdr:rowOff>10584</xdr:rowOff>
    </xdr:from>
    <xdr:to>
      <xdr:col>1</xdr:col>
      <xdr:colOff>3204633</xdr:colOff>
      <xdr:row>19</xdr:row>
      <xdr:rowOff>264584</xdr:rowOff>
    </xdr:to>
    <xdr:sp macro="[0]!GROUPINGPONG" textlink="">
      <xdr:nvSpPr>
        <xdr:cNvPr id="3" name="Ellipse 2"/>
        <xdr:cNvSpPr/>
      </xdr:nvSpPr>
      <xdr:spPr>
        <a:xfrm>
          <a:off x="2550583" y="3788834"/>
          <a:ext cx="1416050" cy="1397000"/>
        </a:xfrm>
        <a:prstGeom prst="ellipse">
          <a:avLst/>
        </a:prstGeom>
        <a:solidFill>
          <a:srgbClr val="34D47C"/>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400" b="1"/>
            <a:t>EXPEDIER DANS L'ONGLET GROUPE</a:t>
          </a:r>
        </a:p>
      </xdr:txBody>
    </xdr:sp>
    <xdr:clientData/>
  </xdr:twoCellAnchor>
  <mc:AlternateContent xmlns:mc="http://schemas.openxmlformats.org/markup-compatibility/2006">
    <mc:Choice xmlns:a14="http://schemas.microsoft.com/office/drawing/2010/main" Requires="a14">
      <xdr:twoCellAnchor editAs="oneCell">
        <xdr:from>
          <xdr:col>11</xdr:col>
          <xdr:colOff>0</xdr:colOff>
          <xdr:row>4</xdr:row>
          <xdr:rowOff>0</xdr:rowOff>
        </xdr:from>
        <xdr:to>
          <xdr:col>11</xdr:col>
          <xdr:colOff>1714500</xdr:colOff>
          <xdr:row>5</xdr:row>
          <xdr:rowOff>95250</xdr:rowOff>
        </xdr:to>
        <xdr:sp macro="" textlink="">
          <xdr:nvSpPr>
            <xdr:cNvPr id="1026" name="Bt1"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xdr:twoCellAnchor>
    <xdr:from>
      <xdr:col>11</xdr:col>
      <xdr:colOff>2435679</xdr:colOff>
      <xdr:row>12</xdr:row>
      <xdr:rowOff>136072</xdr:rowOff>
    </xdr:from>
    <xdr:to>
      <xdr:col>11</xdr:col>
      <xdr:colOff>6422572</xdr:colOff>
      <xdr:row>34</xdr:row>
      <xdr:rowOff>0</xdr:rowOff>
    </xdr:to>
    <xdr:sp macro="" textlink="">
      <xdr:nvSpPr>
        <xdr:cNvPr id="2" name="ZoneTexte 1"/>
        <xdr:cNvSpPr txBox="1"/>
      </xdr:nvSpPr>
      <xdr:spPr>
        <a:xfrm>
          <a:off x="13716000" y="3034393"/>
          <a:ext cx="3986893" cy="5565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000"/>
            <a:t>Bonjour Marn,</a:t>
          </a:r>
        </a:p>
        <a:p>
          <a:r>
            <a:rPr lang="fr-FR" sz="2000"/>
            <a:t>1)tu</a:t>
          </a:r>
          <a:r>
            <a:rPr lang="fr-FR" sz="2000" baseline="0"/>
            <a:t> cliques sur le bouton traiter,</a:t>
          </a:r>
        </a:p>
        <a:p>
          <a:r>
            <a:rPr lang="fr-FR" sz="2000" baseline="0"/>
            <a:t>2) là tu tapes dans recherche une lettre ou un mot</a:t>
          </a:r>
        </a:p>
        <a:p>
          <a:r>
            <a:rPr lang="fr-FR" sz="2000" baseline="0"/>
            <a:t>fais le teste avec bo et tu aurs ta liste de toutes les lignes qui possède bo dans les cellules</a:t>
          </a:r>
        </a:p>
        <a:p>
          <a:r>
            <a:rPr lang="fr-FR" sz="2000" baseline="0"/>
            <a:t>3) tu cliques sur une ligne et les valeurs correspondantes vont se charger dans ta feuille Saisie</a:t>
          </a:r>
        </a:p>
        <a:p>
          <a:r>
            <a:rPr lang="fr-FR" sz="2000" baseline="0"/>
            <a:t>a toi de tester et tu me redis</a:t>
          </a:r>
        </a:p>
        <a:p>
          <a:r>
            <a:rPr lang="fr-FR" sz="2000" baseline="0"/>
            <a:t>a+</a:t>
          </a:r>
        </a:p>
        <a:p>
          <a:r>
            <a:rPr lang="fr-FR" sz="2000" baseline="0"/>
            <a:t>Papou</a:t>
          </a:r>
        </a:p>
        <a:p>
          <a:endParaRPr lang="fr-FR" sz="2000"/>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Claude WOLTER" refreshedDate="43628.440354629631" createdVersion="4" refreshedVersion="4" minRefreshableVersion="3" recordCount="20">
  <cacheSource type="worksheet">
    <worksheetSource name="SCORE"/>
  </cacheSource>
  <cacheFields count="43">
    <cacheField name="Participant" numFmtId="0">
      <sharedItems containsBlank="1"/>
    </cacheField>
    <cacheField name="Atelier" numFmtId="0">
      <sharedItems containsBlank="1"/>
    </cacheField>
    <cacheField name="Passation N°" numFmtId="0">
      <sharedItems containsBlank="1" containsMixedTypes="1" containsNumber="1" containsInteger="1" minValue="43466" maxValue="43466"/>
    </cacheField>
    <cacheField name="DATE" numFmtId="14">
      <sharedItems containsDate="1" containsBlank="1" containsMixedTypes="1" minDate="1900-01-19T00:00:00" maxDate="2019-01-02T00:00:00"/>
    </cacheField>
    <cacheField name="Score QDV" numFmtId="2">
      <sharedItems containsBlank="1" containsMixedTypes="1" containsNumber="1" minValue="0" maxValue="100"/>
    </cacheField>
    <cacheField name="Note / 10" numFmtId="2">
      <sharedItems containsBlank="1" containsMixedTypes="1" containsNumber="1" minValue="0" maxValue="10"/>
    </cacheField>
    <cacheField name="NB PILIERS" numFmtId="2">
      <sharedItems containsBlank="1" containsMixedTypes="1" containsNumber="1" containsInteger="1" minValue="0" maxValue="20"/>
    </cacheField>
    <cacheField name="PART Sécurité et cadre de vie " numFmtId="2">
      <sharedItems containsBlank="1" containsMixedTypes="1" containsNumber="1" containsInteger="1" minValue="15" maxValue="52"/>
    </cacheField>
    <cacheField name="PART Santé et autonomie" numFmtId="2">
      <sharedItems containsBlank="1" containsMixedTypes="1" containsNumber="1" containsInteger="1" minValue="13" maxValue="100"/>
    </cacheField>
    <cacheField name="PART Relation aux autres" numFmtId="2">
      <sharedItems containsBlank="1" containsMixedTypes="1" containsNumber="1" containsInteger="1" minValue="5" maxValue="50"/>
    </cacheField>
    <cacheField name="PART Ressources propres et loisirs" numFmtId="2">
      <sharedItems containsBlank="1" containsMixedTypes="1" containsNumber="1" containsInteger="1" minValue="2" maxValue="60"/>
    </cacheField>
    <cacheField name="NOTE Sécurité et cadre de vie " numFmtId="2">
      <sharedItems containsBlank="1" containsMixedTypes="1" containsNumber="1" minValue="1.7" maxValue="5"/>
    </cacheField>
    <cacheField name="NOTE _x000a_Santé et autonomie" numFmtId="2">
      <sharedItems containsBlank="1" containsMixedTypes="1" containsNumber="1" minValue="1" maxValue="10"/>
    </cacheField>
    <cacheField name="NOTE Relation aux autres" numFmtId="2">
      <sharedItems containsBlank="1" containsMixedTypes="1" containsNumber="1" containsInteger="1" minValue="2" maxValue="10"/>
    </cacheField>
    <cacheField name="NOTE Ressources propres et loisirs" numFmtId="2">
      <sharedItems containsBlank="1" containsMixedTypes="1" containsNumber="1" containsInteger="1" minValue="1" maxValue="6"/>
    </cacheField>
    <cacheField name="POINTS Sécurité et cadre de vie " numFmtId="2">
      <sharedItems containsBlank="1" containsMixedTypes="1" containsNumber="1" minValue="4" maxValue="12.7"/>
    </cacheField>
    <cacheField name="POINTS Santé et autonomie" numFmtId="2">
      <sharedItems containsBlank="1" containsMixedTypes="1" containsNumber="1" minValue="8" maxValue="50"/>
    </cacheField>
    <cacheField name="POINTS Relation aux autres" numFmtId="2">
      <sharedItems containsBlank="1" containsMixedTypes="1" containsNumber="1" minValue="1" maxValue="50"/>
    </cacheField>
    <cacheField name="POINTS Ressources propres et loisirs" numFmtId="2">
      <sharedItems containsBlank="1" containsMixedTypes="1" containsNumber="1" minValue="3" maxValue="14.5"/>
    </cacheField>
    <cacheField name="BLEU" numFmtId="0">
      <sharedItems containsBlank="1"/>
    </cacheField>
    <cacheField name="CODIFICATION PILIER" numFmtId="0">
      <sharedItems containsBlank="1" containsMixedTypes="1" containsNumber="1" containsInteger="1" minValue="20" maxValue="20"/>
    </cacheField>
    <cacheField name="P" numFmtId="0">
      <sharedItems containsBlank="1" containsMixedTypes="1" containsNumber="1" containsInteger="1" minValue="2" maxValue="100"/>
    </cacheField>
    <cacheField name="N" numFmtId="0">
      <sharedItems containsBlank="1" containsMixedTypes="1" containsNumber="1" containsInteger="1" minValue="1" maxValue="10"/>
    </cacheField>
    <cacheField name="ROUGE" numFmtId="0">
      <sharedItems containsBlank="1"/>
    </cacheField>
    <cacheField name="CODIFICATION PILIER2" numFmtId="0">
      <sharedItems containsBlank="1" containsMixedTypes="1" containsNumber="1" containsInteger="1" minValue="20" maxValue="20"/>
    </cacheField>
    <cacheField name="P3" numFmtId="0">
      <sharedItems containsBlank="1" containsMixedTypes="1" containsNumber="1" containsInteger="1" minValue="2" maxValue="50"/>
    </cacheField>
    <cacheField name="N4" numFmtId="0">
      <sharedItems containsBlank="1" containsMixedTypes="1" containsNumber="1" containsInteger="1" minValue="2" maxValue="10"/>
    </cacheField>
    <cacheField name="JAUNE" numFmtId="0">
      <sharedItems containsBlank="1"/>
    </cacheField>
    <cacheField name="CODIFICATION PILIER5" numFmtId="0">
      <sharedItems containsBlank="1" containsMixedTypes="1" containsNumber="1" containsInteger="1" minValue="20" maxValue="20"/>
    </cacheField>
    <cacheField name="P6" numFmtId="0">
      <sharedItems containsBlank="1" containsMixedTypes="1" containsNumber="1" containsInteger="1" minValue="2" maxValue="60"/>
    </cacheField>
    <cacheField name="N7" numFmtId="0">
      <sharedItems containsBlank="1" containsMixedTypes="1" containsNumber="1" containsInteger="1" minValue="1" maxValue="9"/>
    </cacheField>
    <cacheField name="VIOLET" numFmtId="0">
      <sharedItems containsBlank="1"/>
    </cacheField>
    <cacheField name="CODIFICATION PILIER8" numFmtId="0">
      <sharedItems containsBlank="1" containsMixedTypes="1" containsNumber="1" containsInteger="1" minValue="20" maxValue="20"/>
    </cacheField>
    <cacheField name="P9" numFmtId="0">
      <sharedItems containsBlank="1" containsMixedTypes="1" containsNumber="1" containsInteger="1" minValue="2" maxValue="29"/>
    </cacheField>
    <cacheField name="N10" numFmtId="0">
      <sharedItems containsBlank="1" containsMixedTypes="1" containsNumber="1" containsInteger="1" minValue="2" maxValue="5"/>
    </cacheField>
    <cacheField name="VERT" numFmtId="0">
      <sharedItems containsBlank="1"/>
    </cacheField>
    <cacheField name="CODIFICATION PILIER11" numFmtId="0">
      <sharedItems containsBlank="1" containsMixedTypes="1" containsNumber="1" containsInteger="1" minValue="20" maxValue="20"/>
    </cacheField>
    <cacheField name="P12" numFmtId="0">
      <sharedItems containsBlank="1" containsMixedTypes="1" containsNumber="1" containsInteger="1" minValue="2" maxValue="33"/>
    </cacheField>
    <cacheField name="N13" numFmtId="0">
      <sharedItems containsBlank="1" containsMixedTypes="1" containsNumber="1" containsInteger="1" minValue="1" maxValue="8"/>
    </cacheField>
    <cacheField name="Santé" numFmtId="0">
      <sharedItems containsBlank="1"/>
    </cacheField>
    <cacheField name="Sécurité" numFmtId="0">
      <sharedItems containsBlank="1"/>
    </cacheField>
    <cacheField name="Relations" numFmtId="0">
      <sharedItems containsBlank="1"/>
    </cacheField>
    <cacheField name="Ressources Propres"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20">
  <r>
    <s v="BLANK"/>
    <s v="BLANK"/>
    <s v="BLANK"/>
    <s v="BLANK"/>
    <s v="BLANK"/>
    <s v="BLANK"/>
    <s v="BLANK"/>
    <s v="BLANK"/>
    <s v="BLANK"/>
    <s v="BLANK"/>
    <s v="BLANK"/>
    <s v="BLANK"/>
    <s v="BLANK"/>
    <s v="BLANK"/>
    <s v="BLANK"/>
    <s v="BLANK"/>
    <s v="BLANK"/>
    <s v="BLANK"/>
    <s v="BLANK"/>
    <s v="BLANK"/>
    <s v="BLANK"/>
    <s v="BLANK"/>
    <s v="BLANK"/>
    <s v="BLANK"/>
    <s v="BLANK"/>
    <s v="BLANK"/>
    <s v="BLANK"/>
    <s v="BLANK"/>
    <s v="BLANK"/>
    <s v="BLANK"/>
    <s v="BLANK"/>
    <s v="BLANK"/>
    <s v="BLANK"/>
    <s v="BLANK"/>
    <s v="BLANK"/>
    <s v="BLANK"/>
    <s v="BLANK"/>
    <s v="BLANK"/>
    <s v="BLANK"/>
    <m/>
    <m/>
    <m/>
    <m/>
  </r>
  <r>
    <s v="therese"/>
    <s v="Feu d'artifice"/>
    <s v="PRE"/>
    <d v="2019-01-01T00:00:00"/>
    <n v="20"/>
    <n v="2"/>
    <n v="4"/>
    <n v="20"/>
    <n v="40"/>
    <n v="20"/>
    <n v="20"/>
    <n v="2"/>
    <n v="2"/>
    <n v="2"/>
    <n v="2"/>
    <n v="4"/>
    <n v="8"/>
    <n v="4"/>
    <n v="4"/>
    <s v="mamamamamama"/>
    <s v="Santé et autonomie"/>
    <n v="20"/>
    <n v="2"/>
    <s v="mumumumumumu"/>
    <s v="Sécurité et cadre de vie "/>
    <n v="20"/>
    <n v="2"/>
    <s v="papapapapapa"/>
    <s v="Relation aux autres"/>
    <n v="20"/>
    <n v="2"/>
    <s v="zazazaza"/>
    <s v="Ressources propres et loisirs"/>
    <n v="20"/>
    <n v="2"/>
    <s v="lululu"/>
    <s v="Santé et autonomie"/>
    <n v="20"/>
    <n v="2"/>
    <s v="mamamamamama    lululu"/>
    <s v=" mumumumumumu   "/>
    <s v="  papapapapapa  "/>
    <s v="   zazazaza "/>
  </r>
  <r>
    <s v="Feu d'artifice"/>
    <s v="PRE"/>
    <n v="43466"/>
    <d v="1900-01-19T00:00:00"/>
    <n v="2"/>
    <n v="3"/>
    <n v="20"/>
    <n v="40"/>
    <n v="40"/>
    <s v=""/>
    <n v="2"/>
    <n v="2"/>
    <n v="2"/>
    <s v=""/>
    <n v="4"/>
    <n v="8"/>
    <n v="8"/>
    <s v=""/>
    <s v="szfz"/>
    <s v="Relation aux autres"/>
    <n v="20"/>
    <n v="2"/>
    <s v="fzf"/>
    <s v="Sécurité et cadre de vie "/>
    <n v="20"/>
    <n v="2"/>
    <s v="zfz"/>
    <s v="Santé et autonomie"/>
    <n v="20"/>
    <n v="2"/>
    <s v="fzf"/>
    <s v="Relation aux autres"/>
    <n v="20"/>
    <n v="2"/>
    <s v="zfzf"/>
    <s v="Santé et autonomie"/>
    <n v="20"/>
    <n v="2"/>
    <s v="  zfz  zfzf"/>
    <s v=" fzf   "/>
    <s v="szfz   fzf "/>
    <s v="    "/>
    <m/>
  </r>
  <r>
    <s v=""/>
    <s v="Feu d'artifice"/>
    <s v="PRE"/>
    <d v="2019-01-01T00:00:00"/>
    <n v="20"/>
    <n v="2"/>
    <n v="4"/>
    <n v="20"/>
    <n v="40"/>
    <n v="20"/>
    <n v="20"/>
    <n v="2"/>
    <n v="2"/>
    <n v="2"/>
    <n v="2"/>
    <n v="4"/>
    <n v="8"/>
    <n v="4"/>
    <n v="4"/>
    <s v="sakasaka"/>
    <s v="Sécurité et cadre de vie "/>
    <n v="20"/>
    <n v="2"/>
    <s v="mikmik"/>
    <s v="Santé et autonomie"/>
    <n v="20"/>
    <n v="2"/>
    <s v="zaza"/>
    <s v="Relation aux autres"/>
    <n v="20"/>
    <n v="2"/>
    <s v="petpet"/>
    <s v="Ressources propres et loisirs"/>
    <n v="20"/>
    <n v="2"/>
    <s v="krikri"/>
    <s v="Santé et autonomie"/>
    <n v="20"/>
    <n v="2"/>
    <s v=" mikmik   krikri"/>
    <s v="sakasaka    "/>
    <s v="  zaza  "/>
    <s v="   petpet "/>
  </r>
  <r>
    <s v=""/>
    <s v="Feu d'artifice"/>
    <s v="PRE"/>
    <d v="2019-01-01T00:00:00"/>
    <n v="0"/>
    <n v="0"/>
    <n v="0"/>
    <s v=""/>
    <s v=""/>
    <s v=""/>
    <s v=""/>
    <s v=""/>
    <s v=""/>
    <s v=""/>
    <s v=""/>
    <s v=""/>
    <s v=""/>
    <s v=""/>
    <s v=""/>
    <s v=""/>
    <s v=""/>
    <s v=""/>
    <s v=""/>
    <s v=""/>
    <s v=""/>
    <s v=""/>
    <s v=""/>
    <s v=""/>
    <s v=""/>
    <s v=""/>
    <s v=""/>
    <s v=""/>
    <s v=""/>
    <s v=""/>
    <s v=""/>
    <s v=""/>
    <s v=""/>
    <s v=""/>
    <s v=""/>
    <s v="    "/>
    <s v="    "/>
    <s v="    "/>
    <s v="    "/>
  </r>
  <r>
    <s v="jjjjj"/>
    <s v="Feu d'artifice"/>
    <s v="PRE"/>
    <d v="2019-01-01T00:00:00"/>
    <n v="50"/>
    <n v="5"/>
    <n v="4"/>
    <n v="20"/>
    <n v="40"/>
    <n v="20"/>
    <n v="20"/>
    <n v="5"/>
    <n v="5"/>
    <n v="5"/>
    <n v="5"/>
    <n v="10"/>
    <n v="20"/>
    <n v="10"/>
    <n v="10"/>
    <s v="Velo"/>
    <s v="Santé et autonomie"/>
    <n v="20"/>
    <n v="5"/>
    <s v="Jardin"/>
    <s v="Santé et autonomie"/>
    <n v="20"/>
    <n v="5"/>
    <s v="Camembert"/>
    <s v="Ressources propres et loisirs"/>
    <n v="20"/>
    <n v="5"/>
    <s v="Oignons"/>
    <s v="Relation aux autres"/>
    <n v="20"/>
    <n v="5"/>
    <s v="centrale nucléaire"/>
    <s v="Sécurité et cadre de vie "/>
    <n v="20"/>
    <n v="5"/>
    <m/>
    <m/>
    <m/>
    <m/>
  </r>
  <r>
    <s v="fafafaf"/>
    <s v="Feu d'artifice"/>
    <s v="PRE"/>
    <d v="2019-01-01T00:00:00"/>
    <n v="20"/>
    <n v="2"/>
    <n v="2"/>
    <s v=""/>
    <n v="80"/>
    <s v=""/>
    <n v="20"/>
    <s v=""/>
    <n v="2"/>
    <s v=""/>
    <n v="2"/>
    <s v=""/>
    <n v="16"/>
    <s v=""/>
    <n v="4"/>
    <s v="kkkk"/>
    <s v="Santé et autonomie"/>
    <n v="20"/>
    <n v="2"/>
    <s v="mmm"/>
    <s v="Santé et autonomie"/>
    <n v="20"/>
    <n v="2"/>
    <s v="hh"/>
    <s v="Santé et autonomie"/>
    <n v="20"/>
    <n v="2"/>
    <s v="a"/>
    <s v="Ressources propres et loisirs"/>
    <n v="20"/>
    <n v="2"/>
    <s v="b"/>
    <s v="Santé et autonomie"/>
    <n v="20"/>
    <n v="2"/>
    <m/>
    <m/>
    <m/>
    <m/>
  </r>
  <r>
    <s v="bebebebebebe"/>
    <s v="Maquillage"/>
    <s v="PRE"/>
    <d v="2019-01-01T00:00:00"/>
    <n v="0"/>
    <n v="0"/>
    <n v="0"/>
    <s v=""/>
    <s v=""/>
    <s v=""/>
    <s v=""/>
    <s v=""/>
    <s v=""/>
    <s v=""/>
    <s v=""/>
    <s v=""/>
    <s v=""/>
    <s v=""/>
    <s v=""/>
    <s v=""/>
    <s v=""/>
    <s v=""/>
    <s v=""/>
    <s v=""/>
    <s v=""/>
    <s v=""/>
    <s v=""/>
    <s v=""/>
    <s v=""/>
    <s v=""/>
    <s v=""/>
    <s v=""/>
    <s v=""/>
    <s v=""/>
    <s v=""/>
    <s v=""/>
    <s v=""/>
    <s v=""/>
    <s v=""/>
    <m/>
    <m/>
    <m/>
    <m/>
  </r>
  <r>
    <s v=""/>
    <s v="Maquillage"/>
    <s v="PRE"/>
    <d v="2019-01-01T00:00:00"/>
    <n v="0"/>
    <n v="0"/>
    <n v="0"/>
    <s v=""/>
    <s v=""/>
    <s v=""/>
    <s v=""/>
    <s v=""/>
    <s v=""/>
    <s v=""/>
    <s v=""/>
    <s v=""/>
    <s v=""/>
    <s v=""/>
    <s v=""/>
    <s v=""/>
    <s v=""/>
    <s v=""/>
    <s v=""/>
    <s v=""/>
    <s v=""/>
    <s v=""/>
    <s v=""/>
    <s v=""/>
    <s v=""/>
    <s v=""/>
    <s v=""/>
    <s v=""/>
    <s v=""/>
    <s v=""/>
    <s v=""/>
    <s v=""/>
    <s v=""/>
    <s v=""/>
    <s v=""/>
    <m/>
    <m/>
    <m/>
    <m/>
  </r>
  <r>
    <s v="Patricia TUTUT"/>
    <s v="Maquillage"/>
    <s v="PRE"/>
    <d v="2019-01-01T00:00:00"/>
    <n v="32.200000000000003"/>
    <n v="3.22"/>
    <n v="3"/>
    <n v="52"/>
    <n v="33"/>
    <s v=""/>
    <n v="15"/>
    <n v="2.4423076923076921"/>
    <n v="5"/>
    <s v=""/>
    <n v="2"/>
    <n v="12.7"/>
    <n v="16.5"/>
    <s v=""/>
    <n v="3"/>
    <s v="Ne pas perdre mon mari"/>
    <s v="Santé et autonomie"/>
    <n v="33"/>
    <n v="5"/>
    <s v="Faire plus "/>
    <s v="Sécurité et cadre de vie "/>
    <n v="15"/>
    <n v="4"/>
    <s v="faire moins"/>
    <s v="Sécurité et cadre de vie "/>
    <n v="15"/>
    <n v="3"/>
    <s v="velo"/>
    <s v="Ressources propres et loisirs"/>
    <n v="15"/>
    <n v="2"/>
    <s v="yoga"/>
    <s v="Sécurité et cadre de vie "/>
    <n v="22"/>
    <n v="1"/>
    <m/>
    <m/>
    <m/>
    <m/>
  </r>
  <r>
    <s v="Toutou MOUNOUSKOURAÏ"/>
    <s v="Blow Job"/>
    <s v="PRE"/>
    <d v="2019-01-01T00:00:00"/>
    <n v="100"/>
    <n v="10"/>
    <n v="2"/>
    <s v=""/>
    <n v="50"/>
    <n v="50"/>
    <s v=""/>
    <s v=""/>
    <n v="10"/>
    <n v="10"/>
    <s v=""/>
    <s v=""/>
    <n v="50"/>
    <n v="50"/>
    <s v=""/>
    <s v="Crever d'ennui"/>
    <s v="Santé et autonomie"/>
    <n v="50"/>
    <n v="10"/>
    <s v="Dire que ça va même quand ça va pas"/>
    <s v="Relation aux autres"/>
    <n v="50"/>
    <n v="10"/>
    <s v=""/>
    <s v=""/>
    <s v=""/>
    <s v=""/>
    <s v=""/>
    <s v=""/>
    <s v=""/>
    <s v=""/>
    <s v=""/>
    <s v=""/>
    <s v=""/>
    <s v=""/>
    <m/>
    <m/>
    <m/>
    <m/>
  </r>
  <r>
    <s v="Gaëtan STUPIDIER"/>
    <s v="Blow Job"/>
    <s v="PRE"/>
    <d v="2019-01-01T00:00:00"/>
    <n v="46.1"/>
    <n v="4.6100000000000003"/>
    <n v="4"/>
    <n v="40"/>
    <n v="13"/>
    <n v="18"/>
    <n v="29"/>
    <n v="1.7"/>
    <n v="8"/>
    <n v="8"/>
    <n v="5"/>
    <n v="6.8"/>
    <n v="10.4"/>
    <n v="14.4"/>
    <n v="14.5"/>
    <s v="Faire du jonglage"/>
    <s v="Sécurité et cadre de vie "/>
    <n v="7"/>
    <n v="5"/>
    <s v="Assister à des spectacles de conteurs"/>
    <s v="Santé et autonomie"/>
    <n v="13"/>
    <n v="8"/>
    <s v="travailler en EHPAD"/>
    <s v="Relation aux autres"/>
    <n v="18"/>
    <n v="8"/>
    <s v="Devenir intermittant"/>
    <s v="Ressources propres et loisirs"/>
    <n v="29"/>
    <n v="5"/>
    <s v="Croire en dieu"/>
    <s v="Sécurité et cadre de vie "/>
    <n v="33"/>
    <n v="1"/>
    <m/>
    <m/>
    <m/>
    <m/>
  </r>
  <r>
    <s v="Crétina POUZOUGNAGNA"/>
    <s v="Blow Job"/>
    <s v="PRE"/>
    <d v="2019-01-01T00:00:00"/>
    <n v="10"/>
    <n v="1"/>
    <n v="1"/>
    <s v=""/>
    <n v="100"/>
    <s v=""/>
    <s v=""/>
    <s v=""/>
    <n v="1"/>
    <s v=""/>
    <s v=""/>
    <s v=""/>
    <n v="10"/>
    <s v=""/>
    <s v=""/>
    <s v="Vouloir foutre le camp"/>
    <s v="Santé et autonomie"/>
    <n v="100"/>
    <n v="1"/>
    <s v=""/>
    <s v=""/>
    <s v=""/>
    <s v=""/>
    <s v=""/>
    <s v=""/>
    <s v=""/>
    <s v=""/>
    <s v=""/>
    <s v=""/>
    <s v=""/>
    <s v=""/>
    <s v=""/>
    <s v=""/>
    <s v=""/>
    <s v=""/>
    <m/>
    <m/>
    <m/>
    <m/>
  </r>
  <r>
    <s v="Thierry GLAGLASPLATCH"/>
    <s v="Blow Job"/>
    <s v="PRE"/>
    <d v="2019-01-01T00:00:00"/>
    <n v="42"/>
    <n v="4.2"/>
    <n v="3"/>
    <s v=""/>
    <n v="35"/>
    <n v="5"/>
    <n v="60"/>
    <s v=""/>
    <n v="10"/>
    <n v="2"/>
    <n v="1"/>
    <s v=""/>
    <n v="35"/>
    <n v="1"/>
    <n v="6"/>
    <s v="Bouffer Bio"/>
    <s v="Relation aux autres"/>
    <n v="5"/>
    <n v="2"/>
    <s v="Avoir peur"/>
    <s v="Santé et autonomie"/>
    <n v="35"/>
    <n v="10"/>
    <s v="Perdre sa vie à la gagner"/>
    <s v="Ressources propres et loisirs"/>
    <n v="60"/>
    <n v="1"/>
    <s v=""/>
    <s v=""/>
    <s v=""/>
    <s v=""/>
    <s v=""/>
    <s v=""/>
    <s v=""/>
    <s v=""/>
    <m/>
    <m/>
    <m/>
    <m/>
  </r>
  <r>
    <s v="Nénétte BIRRIBI"/>
    <s v="Blow Job"/>
    <s v="PRE"/>
    <d v="2019-01-01T00:00:00"/>
    <n v="63"/>
    <n v="6.3"/>
    <n v="4"/>
    <n v="15"/>
    <n v="45"/>
    <n v="20"/>
    <n v="20"/>
    <n v="4"/>
    <n v="8.6666666666666661"/>
    <n v="3"/>
    <n v="6"/>
    <n v="6"/>
    <n v="39"/>
    <n v="6"/>
    <n v="12"/>
    <s v="Faire du vélo"/>
    <s v="Relation aux autres"/>
    <n v="20"/>
    <n v="3"/>
    <s v="Dormir"/>
    <s v="Ressources propres et loisirs"/>
    <n v="20"/>
    <n v="6"/>
    <s v="Mourir"/>
    <s v="Santé et autonomie"/>
    <n v="30"/>
    <n v="9"/>
    <s v="être entouré d'imbéciles"/>
    <s v="Sécurité et cadre de vie "/>
    <n v="15"/>
    <n v="4"/>
    <s v="Devenir fou"/>
    <s v="Santé et autonomie"/>
    <n v="15"/>
    <n v="8"/>
    <m/>
    <m/>
    <m/>
    <m/>
  </r>
  <r>
    <m/>
    <m/>
    <m/>
    <m/>
    <m/>
    <m/>
    <m/>
    <m/>
    <m/>
    <m/>
    <m/>
    <m/>
    <m/>
    <m/>
    <m/>
    <m/>
    <m/>
    <m/>
    <m/>
    <m/>
    <m/>
    <m/>
    <m/>
    <m/>
    <m/>
    <m/>
    <m/>
    <m/>
    <m/>
    <m/>
    <m/>
    <m/>
    <m/>
    <m/>
    <m/>
    <m/>
    <m/>
    <m/>
    <m/>
    <m/>
    <m/>
    <m/>
    <m/>
  </r>
  <r>
    <m/>
    <m/>
    <m/>
    <m/>
    <m/>
    <m/>
    <m/>
    <m/>
    <m/>
    <m/>
    <m/>
    <m/>
    <m/>
    <m/>
    <m/>
    <m/>
    <m/>
    <m/>
    <m/>
    <m/>
    <m/>
    <m/>
    <m/>
    <m/>
    <m/>
    <m/>
    <m/>
    <m/>
    <m/>
    <m/>
    <m/>
    <m/>
    <m/>
    <m/>
    <m/>
    <m/>
    <m/>
    <m/>
    <m/>
    <m/>
    <m/>
    <m/>
    <m/>
  </r>
  <r>
    <m/>
    <m/>
    <m/>
    <m/>
    <m/>
    <m/>
    <m/>
    <m/>
    <m/>
    <m/>
    <m/>
    <m/>
    <m/>
    <m/>
    <m/>
    <m/>
    <m/>
    <m/>
    <m/>
    <m/>
    <m/>
    <m/>
    <m/>
    <m/>
    <m/>
    <m/>
    <m/>
    <m/>
    <m/>
    <m/>
    <m/>
    <m/>
    <m/>
    <m/>
    <m/>
    <m/>
    <m/>
    <m/>
    <m/>
    <m/>
    <m/>
    <m/>
    <m/>
  </r>
  <r>
    <m/>
    <m/>
    <m/>
    <m/>
    <m/>
    <m/>
    <m/>
    <m/>
    <m/>
    <m/>
    <m/>
    <m/>
    <m/>
    <m/>
    <m/>
    <m/>
    <m/>
    <m/>
    <m/>
    <m/>
    <m/>
    <m/>
    <m/>
    <m/>
    <m/>
    <m/>
    <m/>
    <m/>
    <m/>
    <m/>
    <m/>
    <m/>
    <m/>
    <m/>
    <m/>
    <m/>
    <m/>
    <m/>
    <m/>
    <m/>
    <m/>
    <m/>
    <m/>
  </r>
  <r>
    <m/>
    <m/>
    <m/>
    <m/>
    <m/>
    <m/>
    <m/>
    <m/>
    <m/>
    <m/>
    <m/>
    <m/>
    <m/>
    <m/>
    <m/>
    <m/>
    <m/>
    <m/>
    <m/>
    <m/>
    <m/>
    <m/>
    <m/>
    <m/>
    <m/>
    <m/>
    <m/>
    <m/>
    <m/>
    <m/>
    <m/>
    <m/>
    <m/>
    <m/>
    <m/>
    <m/>
    <m/>
    <m/>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4" minRefreshableVersion="3" useAutoFormatting="1" itemPrintTitles="1" createdVersion="4" indent="0" outline="1" outlineData="1" multipleFieldFilters="0">
  <location ref="A3:C20" firstHeaderRow="1" firstDataRow="1" firstDataCol="0"/>
  <pivotFields count="43">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ables/table1.xml><?xml version="1.0" encoding="utf-8"?>
<table xmlns="http://schemas.openxmlformats.org/spreadsheetml/2006/main" id="1" name="SCORE" displayName="SCORE" ref="A5:AQ24" totalsRowShown="0" headerRowDxfId="4" tableBorderDxfId="3">
  <autoFilter ref="A5:AQ24"/>
  <tableColumns count="43">
    <tableColumn id="1" name="Participant"/>
    <tableColumn id="2" name="Atelier"/>
    <tableColumn id="3" name="Passation N°"/>
    <tableColumn id="4" name="DATE"/>
    <tableColumn id="5" name="Score QDV"/>
    <tableColumn id="6" name="Note / 10"/>
    <tableColumn id="7" name="NB PILIERS"/>
    <tableColumn id="8" name="PART Sécurité et cadre de vie "/>
    <tableColumn id="9" name="PART Santé et autonomie"/>
    <tableColumn id="10" name="PART Relation aux autres"/>
    <tableColumn id="11" name="PART Ressources propres et loisirs"/>
    <tableColumn id="12" name="NOTE Sécurité et cadre de vie "/>
    <tableColumn id="13" name="NOTE _x000a_Santé et autonomie"/>
    <tableColumn id="14" name="NOTE Relation aux autres"/>
    <tableColumn id="15" name="NOTE Ressources propres et loisirs"/>
    <tableColumn id="16" name="POINTS Sécurité et cadre de vie "/>
    <tableColumn id="17" name="POINTS Santé et autonomie"/>
    <tableColumn id="18" name="POINTS Relation aux autres"/>
    <tableColumn id="19" name="POINTS Ressources propres et loisirs"/>
    <tableColumn id="20" name="BLEU"/>
    <tableColumn id="21" name="CODIFICATION PILIER"/>
    <tableColumn id="22" name="P"/>
    <tableColumn id="23" name="N"/>
    <tableColumn id="24" name="ROUGE"/>
    <tableColumn id="25" name="CODIFICATION PILIER2"/>
    <tableColumn id="26" name="P3"/>
    <tableColumn id="27" name="N4"/>
    <tableColumn id="28" name="JAUNE"/>
    <tableColumn id="29" name="CODIFICATION PILIER5"/>
    <tableColumn id="30" name="P6"/>
    <tableColumn id="31" name="N7"/>
    <tableColumn id="32" name="VIOLET"/>
    <tableColumn id="33" name="CODIFICATION PILIER8"/>
    <tableColumn id="34" name="P9"/>
    <tableColumn id="35" name="N10"/>
    <tableColumn id="36" name="VERT"/>
    <tableColumn id="37" name="CODIFICATION PILIER11"/>
    <tableColumn id="38" name="P12"/>
    <tableColumn id="39" name="N13"/>
    <tableColumn id="40" name="Sécurité et cadre de vie "/>
    <tableColumn id="41" name="Santé et autonomie"/>
    <tableColumn id="42" name="Relation aux autres"/>
    <tableColumn id="43" name="Ressources propres et loisirs"/>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BX30"/>
  <sheetViews>
    <sheetView tabSelected="1" zoomScale="70" zoomScaleNormal="70" workbookViewId="0">
      <selection activeCell="B24" sqref="B24"/>
    </sheetView>
  </sheetViews>
  <sheetFormatPr baseColWidth="10" defaultRowHeight="15" x14ac:dyDescent="0.25"/>
  <cols>
    <col min="2" max="2" width="84.7109375" style="3" customWidth="1"/>
    <col min="3" max="3" width="26.85546875" style="3" bestFit="1" customWidth="1"/>
    <col min="4" max="4" width="13.5703125" style="3" bestFit="1" customWidth="1"/>
    <col min="5" max="5" width="10.7109375" style="3" customWidth="1"/>
    <col min="6" max="9" width="8.28515625" style="3" hidden="1" customWidth="1"/>
    <col min="10" max="11" width="10.7109375" style="3" customWidth="1"/>
    <col min="12" max="12" width="130.140625" style="3" customWidth="1"/>
    <col min="13" max="13" width="11.7109375" style="3" customWidth="1"/>
    <col min="14" max="15" width="34.7109375" customWidth="1"/>
    <col min="16" max="16" width="12.140625" bestFit="1" customWidth="1"/>
    <col min="17" max="17" width="11.5703125" bestFit="1" customWidth="1"/>
    <col min="18" max="18" width="10.28515625" bestFit="1" customWidth="1"/>
    <col min="19" max="19" width="9.5703125" bestFit="1" customWidth="1"/>
    <col min="20" max="20" width="10.28515625" style="53" bestFit="1" customWidth="1"/>
    <col min="21" max="28" width="9.7109375" customWidth="1"/>
    <col min="29" max="32" width="10.28515625" customWidth="1"/>
    <col min="33" max="33" width="23.42578125" customWidth="1"/>
    <col min="34" max="34" width="19.7109375" bestFit="1" customWidth="1"/>
    <col min="35" max="36" width="6.7109375" customWidth="1"/>
    <col min="37" max="37" width="23.42578125" customWidth="1"/>
    <col min="38" max="38" width="19.7109375" style="17" bestFit="1" customWidth="1"/>
    <col min="39" max="40" width="6.7109375" customWidth="1"/>
    <col min="41" max="41" width="23.42578125" customWidth="1"/>
    <col min="42" max="42" width="19.7109375" bestFit="1" customWidth="1"/>
    <col min="43" max="44" width="6.7109375" customWidth="1"/>
    <col min="45" max="45" width="23.42578125" customWidth="1"/>
    <col min="46" max="46" width="19.7109375" bestFit="1" customWidth="1"/>
    <col min="47" max="48" width="6.7109375" customWidth="1"/>
    <col min="49" max="49" width="23.42578125" customWidth="1"/>
    <col min="50" max="50" width="19.7109375" bestFit="1" customWidth="1"/>
    <col min="51" max="52" width="6.7109375" customWidth="1"/>
  </cols>
  <sheetData>
    <row r="1" spans="1:76" ht="9" customHeight="1" thickBot="1" x14ac:dyDescent="0.3"/>
    <row r="2" spans="1:76" ht="22.5" customHeight="1" thickTop="1" thickBot="1" x14ac:dyDescent="0.3">
      <c r="B2" s="39" t="s">
        <v>21</v>
      </c>
      <c r="F2" s="9"/>
    </row>
    <row r="3" spans="1:76" ht="22.5" customHeight="1" thickTop="1" thickBot="1" x14ac:dyDescent="0.3">
      <c r="B3" s="38"/>
    </row>
    <row r="4" spans="1:76" s="15" customFormat="1" ht="9" customHeight="1" thickTop="1" thickBot="1" x14ac:dyDescent="0.3">
      <c r="E4" s="40"/>
      <c r="F4" s="14"/>
      <c r="G4" s="1"/>
      <c r="H4" s="1"/>
      <c r="I4" s="1"/>
      <c r="J4" s="1"/>
      <c r="K4" s="1"/>
      <c r="L4" s="1"/>
      <c r="M4" s="1"/>
    </row>
    <row r="5" spans="1:76" s="17" customFormat="1" ht="22.5" customHeight="1" thickTop="1" thickBot="1" x14ac:dyDescent="0.3">
      <c r="B5" s="39" t="s">
        <v>15</v>
      </c>
      <c r="C5" s="23" t="s">
        <v>24</v>
      </c>
      <c r="D5" s="23" t="s">
        <v>25</v>
      </c>
      <c r="E5" s="40"/>
    </row>
    <row r="6" spans="1:76" s="3" customFormat="1" ht="22.5" customHeight="1" thickTop="1" thickBot="1" x14ac:dyDescent="0.4">
      <c r="B6" s="41"/>
      <c r="C6" s="25" t="s">
        <v>166</v>
      </c>
      <c r="D6" s="24">
        <v>43661</v>
      </c>
      <c r="E6" s="40"/>
    </row>
    <row r="7" spans="1:76" ht="9" customHeight="1" thickTop="1" x14ac:dyDescent="0.25">
      <c r="E7" s="40"/>
      <c r="F7" s="9"/>
    </row>
    <row r="8" spans="1:76" ht="22.5" customHeight="1" x14ac:dyDescent="0.25">
      <c r="A8" s="1" t="s">
        <v>12</v>
      </c>
      <c r="B8" s="3" t="s">
        <v>105</v>
      </c>
      <c r="C8" t="s">
        <v>7</v>
      </c>
      <c r="D8" s="3" t="s">
        <v>8</v>
      </c>
      <c r="E8" s="3" t="s">
        <v>9</v>
      </c>
      <c r="F8" s="9"/>
      <c r="G8" s="1" t="s">
        <v>35</v>
      </c>
      <c r="H8" s="1" t="s">
        <v>36</v>
      </c>
      <c r="I8" s="1" t="s">
        <v>37</v>
      </c>
      <c r="J8" s="1"/>
    </row>
    <row r="9" spans="1:76" ht="22.5" customHeight="1" x14ac:dyDescent="0.25">
      <c r="A9" s="4" t="s">
        <v>2</v>
      </c>
      <c r="B9" s="42"/>
      <c r="C9" s="12"/>
      <c r="D9" s="12"/>
      <c r="E9" s="12"/>
      <c r="F9" s="9" t="str">
        <f>IF(C9=0,"",(D9*E9/10))</f>
        <v/>
      </c>
      <c r="G9" s="47" t="str">
        <f>IF(COUNTBLANK(C9:E9)&gt;0,"1","0")</f>
        <v>1</v>
      </c>
      <c r="H9" s="47" t="str">
        <f>IF(COUNTBLANK(B9)&gt;0,"1","0")</f>
        <v>1</v>
      </c>
      <c r="I9" s="47">
        <f>IF(ISBLANK(B9),0,G9+H9)</f>
        <v>0</v>
      </c>
      <c r="J9" s="47"/>
      <c r="M9" s="52"/>
      <c r="N9" s="15"/>
      <c r="O9" s="15"/>
      <c r="P9" s="15"/>
      <c r="Q9" s="15"/>
      <c r="R9" s="131" t="s">
        <v>26</v>
      </c>
      <c r="S9" s="132"/>
      <c r="T9" s="132"/>
      <c r="U9" s="132"/>
      <c r="V9" s="132"/>
      <c r="W9" s="132"/>
      <c r="X9" s="132"/>
      <c r="Y9" s="132"/>
      <c r="Z9" s="132"/>
      <c r="AA9" s="132"/>
      <c r="AB9" s="132"/>
      <c r="AC9" s="132"/>
      <c r="AD9" s="132"/>
      <c r="AE9" s="132"/>
      <c r="AF9" s="133"/>
      <c r="AG9" s="46"/>
      <c r="AH9" s="46"/>
      <c r="AI9" s="46"/>
      <c r="AJ9" s="46"/>
      <c r="AK9" s="46"/>
      <c r="AL9" s="46"/>
      <c r="AM9" s="46"/>
      <c r="AN9" s="46"/>
      <c r="AO9" s="46"/>
      <c r="AP9" s="46"/>
      <c r="AQ9" s="46"/>
      <c r="AR9" s="46"/>
      <c r="AS9" s="46"/>
      <c r="AT9" s="46"/>
      <c r="AU9" s="46"/>
      <c r="AV9" s="46"/>
      <c r="AW9" s="46"/>
      <c r="AX9" s="46"/>
      <c r="AY9" s="46"/>
      <c r="AZ9" s="46"/>
    </row>
    <row r="10" spans="1:76" ht="22.5" customHeight="1" thickBot="1" x14ac:dyDescent="0.3">
      <c r="A10" s="16" t="s">
        <v>3</v>
      </c>
      <c r="B10" s="43"/>
      <c r="C10" s="12"/>
      <c r="D10" s="12"/>
      <c r="E10" s="12"/>
      <c r="F10" s="9" t="str">
        <f t="shared" ref="F10:F13" si="0">IF(C10=0,"",(D10*E10/10))</f>
        <v/>
      </c>
      <c r="G10" s="47" t="str">
        <f t="shared" ref="G10:G13" si="1">IF(COUNTBLANK(C10:E10)&gt;0,"1","0")</f>
        <v>1</v>
      </c>
      <c r="H10" s="47" t="str">
        <f t="shared" ref="H10:H13" si="2">IF(COUNTBLANK(B10)&gt;0,"1","0")</f>
        <v>1</v>
      </c>
      <c r="I10" s="47">
        <f t="shared" ref="I10:I13" si="3">IF(ISBLANK(B10),0,G10+H10)</f>
        <v>0</v>
      </c>
      <c r="J10" s="47"/>
      <c r="M10" s="52"/>
      <c r="N10" s="13" t="s">
        <v>21</v>
      </c>
      <c r="O10" s="13" t="s">
        <v>15</v>
      </c>
      <c r="P10" s="26" t="s">
        <v>24</v>
      </c>
      <c r="Q10" s="26" t="s">
        <v>25</v>
      </c>
      <c r="R10" s="27" t="s">
        <v>16</v>
      </c>
      <c r="S10" s="27" t="s">
        <v>22</v>
      </c>
      <c r="T10" s="54" t="s">
        <v>17</v>
      </c>
      <c r="U10" s="28" t="s">
        <v>38</v>
      </c>
      <c r="V10" s="28" t="s">
        <v>39</v>
      </c>
      <c r="W10" s="28" t="s">
        <v>40</v>
      </c>
      <c r="X10" s="28" t="s">
        <v>41</v>
      </c>
      <c r="Y10" s="29" t="s">
        <v>42</v>
      </c>
      <c r="Z10" s="29" t="s">
        <v>43</v>
      </c>
      <c r="AA10" s="29" t="s">
        <v>44</v>
      </c>
      <c r="AB10" s="29" t="s">
        <v>45</v>
      </c>
      <c r="AC10" s="30" t="s">
        <v>46</v>
      </c>
      <c r="AD10" s="30" t="s">
        <v>47</v>
      </c>
      <c r="AE10" s="30" t="s">
        <v>48</v>
      </c>
      <c r="AF10" s="30" t="s">
        <v>49</v>
      </c>
      <c r="AG10" s="18" t="s">
        <v>2</v>
      </c>
      <c r="AH10" s="18" t="s">
        <v>23</v>
      </c>
      <c r="AI10" s="18" t="s">
        <v>19</v>
      </c>
      <c r="AJ10" s="18" t="s">
        <v>20</v>
      </c>
      <c r="AK10" s="19" t="s">
        <v>3</v>
      </c>
      <c r="AL10" s="19" t="s">
        <v>23</v>
      </c>
      <c r="AM10" s="19" t="s">
        <v>19</v>
      </c>
      <c r="AN10" s="19" t="s">
        <v>20</v>
      </c>
      <c r="AO10" s="20" t="s">
        <v>4</v>
      </c>
      <c r="AP10" s="20" t="s">
        <v>23</v>
      </c>
      <c r="AQ10" s="20" t="s">
        <v>19</v>
      </c>
      <c r="AR10" s="20" t="s">
        <v>20</v>
      </c>
      <c r="AS10" s="21" t="s">
        <v>5</v>
      </c>
      <c r="AT10" s="21" t="s">
        <v>23</v>
      </c>
      <c r="AU10" s="21" t="s">
        <v>19</v>
      </c>
      <c r="AV10" s="21" t="s">
        <v>20</v>
      </c>
      <c r="AW10" s="22" t="s">
        <v>6</v>
      </c>
      <c r="AX10" s="22" t="s">
        <v>23</v>
      </c>
      <c r="AY10" s="22" t="s">
        <v>19</v>
      </c>
      <c r="AZ10" s="22" t="s">
        <v>20</v>
      </c>
      <c r="BA10" s="95" t="s">
        <v>119</v>
      </c>
      <c r="BB10" s="95" t="s">
        <v>120</v>
      </c>
      <c r="BC10" s="95" t="s">
        <v>121</v>
      </c>
      <c r="BD10" s="95" t="s">
        <v>122</v>
      </c>
      <c r="BE10" s="95" t="s">
        <v>123</v>
      </c>
      <c r="BF10" s="95" t="s">
        <v>114</v>
      </c>
      <c r="BG10" s="95" t="s">
        <v>115</v>
      </c>
      <c r="BH10" s="95" t="s">
        <v>116</v>
      </c>
      <c r="BI10" s="95" t="s">
        <v>117</v>
      </c>
      <c r="BJ10" s="95" t="s">
        <v>118</v>
      </c>
      <c r="BK10" s="95" t="s">
        <v>124</v>
      </c>
      <c r="BL10" s="95" t="s">
        <v>125</v>
      </c>
      <c r="BM10" s="95" t="s">
        <v>126</v>
      </c>
      <c r="BN10" s="95" t="s">
        <v>127</v>
      </c>
      <c r="BO10" s="95" t="s">
        <v>128</v>
      </c>
      <c r="BP10" s="95" t="s">
        <v>129</v>
      </c>
      <c r="BQ10" s="95" t="s">
        <v>130</v>
      </c>
      <c r="BR10" s="95" t="s">
        <v>131</v>
      </c>
      <c r="BS10" s="95" t="s">
        <v>132</v>
      </c>
      <c r="BT10" s="95" t="s">
        <v>133</v>
      </c>
      <c r="BU10" s="69" t="s">
        <v>33</v>
      </c>
      <c r="BV10" s="76" t="s">
        <v>30</v>
      </c>
      <c r="BW10" s="76" t="s">
        <v>31</v>
      </c>
      <c r="BX10" s="80" t="s">
        <v>32</v>
      </c>
    </row>
    <row r="11" spans="1:76" ht="22.5" customHeight="1" x14ac:dyDescent="0.25">
      <c r="A11" s="5" t="s">
        <v>4</v>
      </c>
      <c r="B11" s="42"/>
      <c r="C11" s="12"/>
      <c r="D11" s="12"/>
      <c r="E11" s="12"/>
      <c r="F11" s="9" t="str">
        <f t="shared" si="0"/>
        <v/>
      </c>
      <c r="G11" s="47" t="str">
        <f t="shared" si="1"/>
        <v>1</v>
      </c>
      <c r="H11" s="47" t="str">
        <f t="shared" si="2"/>
        <v>1</v>
      </c>
      <c r="I11" s="47">
        <f t="shared" si="3"/>
        <v>0</v>
      </c>
      <c r="J11" s="47"/>
      <c r="M11" s="52"/>
      <c r="N11" s="60" t="str">
        <f>IF(B3="","",B3)</f>
        <v/>
      </c>
      <c r="O11" s="60" t="str">
        <f>IF(B6="","",B6)</f>
        <v/>
      </c>
      <c r="P11" s="60" t="str">
        <f>IF(C6="","",C6)</f>
        <v>POST</v>
      </c>
      <c r="Q11" s="61">
        <f>IF(D6="","",D6)</f>
        <v>43661</v>
      </c>
      <c r="R11" s="59">
        <f>IF(D25="","",D25)</f>
        <v>0</v>
      </c>
      <c r="S11" s="59">
        <f>IF(D26="","",D26)</f>
        <v>0</v>
      </c>
      <c r="T11" s="62">
        <f>IF(D23="","",D23)</f>
        <v>0</v>
      </c>
      <c r="U11" s="59" t="str">
        <f>IF(E19="","",E19)</f>
        <v/>
      </c>
      <c r="V11" s="59" t="str">
        <f>IF(E20="","",E20)</f>
        <v/>
      </c>
      <c r="W11" s="59" t="str">
        <f>IF(E21="","",E21)</f>
        <v/>
      </c>
      <c r="X11" s="59" t="str">
        <f>IF(E22="","",E22)</f>
        <v/>
      </c>
      <c r="Y11" s="59" t="str">
        <f>IF(J19="","",J19)</f>
        <v/>
      </c>
      <c r="Z11" s="59" t="str">
        <f>IF(J20="","",J20)</f>
        <v/>
      </c>
      <c r="AA11" s="59" t="str">
        <f>IF(J21="","",J21)</f>
        <v/>
      </c>
      <c r="AB11" s="59" t="str">
        <f>IF(J22="","",J22)</f>
        <v/>
      </c>
      <c r="AC11" s="59" t="str">
        <f>IF(K19="","",K19)</f>
        <v/>
      </c>
      <c r="AD11" s="59" t="str">
        <f>IF(K20="","",K20)</f>
        <v/>
      </c>
      <c r="AE11" s="59" t="str">
        <f>IF(K21="","",K21)</f>
        <v/>
      </c>
      <c r="AF11" s="59" t="str">
        <f>IF(K22="","",K22)</f>
        <v/>
      </c>
      <c r="AG11" s="13" t="str">
        <f>IF(B9="","",B9)</f>
        <v/>
      </c>
      <c r="AH11" s="13" t="str">
        <f>IF(C9="","",C9)</f>
        <v/>
      </c>
      <c r="AI11" s="13" t="str">
        <f>IF(D9="","",D9)</f>
        <v/>
      </c>
      <c r="AJ11" s="13" t="str">
        <f>IF(E9="","",E9)</f>
        <v/>
      </c>
      <c r="AK11" s="13" t="str">
        <f>IF(B10="","",B10)</f>
        <v/>
      </c>
      <c r="AL11" s="13" t="str">
        <f>IF(C10="","",C10)</f>
        <v/>
      </c>
      <c r="AM11" s="13" t="str">
        <f>IF(D10="","",D10)</f>
        <v/>
      </c>
      <c r="AN11" s="13" t="str">
        <f>IF(E10="","",E10)</f>
        <v/>
      </c>
      <c r="AO11" s="13" t="str">
        <f>IF(B11="","",B11)</f>
        <v/>
      </c>
      <c r="AP11" s="13" t="str">
        <f>IF(C11="","",C11)</f>
        <v/>
      </c>
      <c r="AQ11" s="13" t="str">
        <f>IF(D11="","",D11)</f>
        <v/>
      </c>
      <c r="AR11" s="13" t="str">
        <f>IF(E11="","",E11)</f>
        <v/>
      </c>
      <c r="AS11" s="13" t="str">
        <f>IF(B12="","",B12)</f>
        <v/>
      </c>
      <c r="AT11" s="13" t="str">
        <f>IF(C12="","",C12)</f>
        <v/>
      </c>
      <c r="AU11" s="13" t="str">
        <f>IF(D12="","",D12)</f>
        <v/>
      </c>
      <c r="AV11" s="13" t="str">
        <f>IF(E12="","",E12)</f>
        <v/>
      </c>
      <c r="AW11" s="13" t="str">
        <f>IF(B13="","",B13)</f>
        <v/>
      </c>
      <c r="AX11" s="13" t="str">
        <f>IF(C13="","",C13)</f>
        <v/>
      </c>
      <c r="AY11" s="13" t="str">
        <f>IF(D13="","",D13)</f>
        <v/>
      </c>
      <c r="AZ11" s="13" t="str">
        <f>IF(E13="","",E13)</f>
        <v/>
      </c>
      <c r="BA11" s="12" t="str">
        <f>IF($AH11="Sécurité et cadre de vie ",$AG11,"")</f>
        <v/>
      </c>
      <c r="BB11" s="12" t="str">
        <f>IF($AL11="Sécurité et cadre de vie ",$AK11,"")</f>
        <v/>
      </c>
      <c r="BC11" s="12" t="str">
        <f>IF($AP11="Sécurité et cadre de vie ",$AO11,"")</f>
        <v/>
      </c>
      <c r="BD11" s="12" t="str">
        <f>IF($AT11="Sécurité et cadre de vie ",$AS11,"")</f>
        <v/>
      </c>
      <c r="BE11" s="12" t="str">
        <f>IF($AX11="Sécurité et cadre de vie ",$AW11,"")</f>
        <v/>
      </c>
      <c r="BF11" s="12" t="str">
        <f>IF($AH11="santé et autonomie",$AG11,"")</f>
        <v/>
      </c>
      <c r="BG11" s="12" t="str">
        <f>IF($AL11="santé et autonomie",$AK11,"")</f>
        <v/>
      </c>
      <c r="BH11" s="12" t="str">
        <f>IF($AP11="santé et autonomie",$AO11,"")</f>
        <v/>
      </c>
      <c r="BI11" s="12" t="str">
        <f>IF($AT11="santé et autonomie",$AS11,"")</f>
        <v/>
      </c>
      <c r="BJ11" s="12" t="str">
        <f>IF($AX11="santé et autonomie",$AW11,"")</f>
        <v/>
      </c>
      <c r="BK11" s="12" t="str">
        <f>IF($AH11="Relation aux autres",$AG11,"")</f>
        <v/>
      </c>
      <c r="BL11" s="12" t="str">
        <f>IF($AL11="Relation aux autres",$AK11,"")</f>
        <v/>
      </c>
      <c r="BM11" s="12" t="str">
        <f>IF($AP11="Relation aux autres",$AO11,"")</f>
        <v/>
      </c>
      <c r="BN11" s="12" t="str">
        <f>IF($AT11="Relation aux autres",$AS11,"")</f>
        <v/>
      </c>
      <c r="BO11" s="12" t="str">
        <f>IF($AX11="Relation aux autres",$AW11,"")</f>
        <v/>
      </c>
      <c r="BP11" s="12" t="str">
        <f>IF($AH11="Ressources propres et loisirs",$AG11,"")</f>
        <v/>
      </c>
      <c r="BQ11" s="12" t="str">
        <f>IF($AL11="Ressources propres et loisirs",$AK11,"")</f>
        <v/>
      </c>
      <c r="BR11" s="12" t="str">
        <f>IF($AP11="Ressources propres et loisirs",$AO11,"")</f>
        <v/>
      </c>
      <c r="BS11" s="12" t="str">
        <f>IF($AT11="Ressources propres et loisirs",$AS11,"")</f>
        <v/>
      </c>
      <c r="BT11" s="12" t="str">
        <f>IF($AX11="Ressources propres et loisirs",$AW11,"")</f>
        <v/>
      </c>
      <c r="BU11" s="96" t="str">
        <f>CONCATENATE(BA11," ",BB11," ",BC11," ",BD11," ",BE11)</f>
        <v xml:space="preserve">    </v>
      </c>
      <c r="BV11" s="96" t="str">
        <f>CONCATENATE(BF11," ",BG11," ",BH11," ",BI11," ",BJ11)</f>
        <v xml:space="preserve">    </v>
      </c>
      <c r="BW11" s="96" t="str">
        <f>CONCATENATE(BK11," ",BL11," ",BM11," ",BN11," ",BO11)</f>
        <v xml:space="preserve">    </v>
      </c>
      <c r="BX11" s="96" t="str">
        <f>CONCATENATE(BP11," ",BQ11," ",BR11," ",BS11," ",BT11)</f>
        <v xml:space="preserve">    </v>
      </c>
    </row>
    <row r="12" spans="1:76" ht="22.5" customHeight="1" x14ac:dyDescent="0.25">
      <c r="A12" s="6" t="s">
        <v>5</v>
      </c>
      <c r="B12" s="42"/>
      <c r="C12" s="12"/>
      <c r="D12" s="12"/>
      <c r="E12" s="12"/>
      <c r="F12" s="9" t="str">
        <f t="shared" si="0"/>
        <v/>
      </c>
      <c r="G12" s="47" t="str">
        <f t="shared" si="1"/>
        <v>1</v>
      </c>
      <c r="H12" s="47" t="str">
        <f t="shared" si="2"/>
        <v>1</v>
      </c>
      <c r="I12" s="47">
        <f t="shared" si="3"/>
        <v>0</v>
      </c>
      <c r="J12" s="47"/>
      <c r="M12" s="52"/>
    </row>
    <row r="13" spans="1:76" ht="22.5" customHeight="1" x14ac:dyDescent="0.25">
      <c r="A13" s="7" t="s">
        <v>6</v>
      </c>
      <c r="B13" s="42"/>
      <c r="C13" s="12"/>
      <c r="D13" s="12"/>
      <c r="E13" s="12"/>
      <c r="F13" s="9" t="str">
        <f t="shared" si="0"/>
        <v/>
      </c>
      <c r="G13" s="47" t="str">
        <f t="shared" si="1"/>
        <v>1</v>
      </c>
      <c r="H13" s="47" t="str">
        <f t="shared" si="2"/>
        <v>1</v>
      </c>
      <c r="I13" s="47">
        <f t="shared" si="3"/>
        <v>0</v>
      </c>
      <c r="J13" s="47"/>
      <c r="M13" s="1"/>
    </row>
    <row r="14" spans="1:76" ht="22.5" customHeight="1" x14ac:dyDescent="0.35">
      <c r="A14" s="10"/>
      <c r="B14" s="8" t="s">
        <v>151</v>
      </c>
      <c r="C14" t="s">
        <v>193</v>
      </c>
      <c r="D14" s="44" t="s">
        <v>194</v>
      </c>
      <c r="E14" s="3" t="s">
        <v>195</v>
      </c>
      <c r="H14" s="11"/>
      <c r="I14" s="11">
        <f>SUM(I9:I13)</f>
        <v>0</v>
      </c>
      <c r="J14" s="11"/>
    </row>
    <row r="15" spans="1:76" ht="22.5" customHeight="1" x14ac:dyDescent="0.4">
      <c r="B15" s="48">
        <v>7</v>
      </c>
      <c r="C15" s="2" t="s">
        <v>11</v>
      </c>
      <c r="D15" s="31">
        <f>SUM(F9:F13)</f>
        <v>0</v>
      </c>
      <c r="H15" s="11"/>
      <c r="I15" s="11"/>
      <c r="J15" s="11"/>
    </row>
    <row r="16" spans="1:76" ht="22.5" customHeight="1" x14ac:dyDescent="0.25">
      <c r="H16" s="11"/>
      <c r="I16" s="11"/>
      <c r="J16" s="11"/>
    </row>
    <row r="17" spans="1:21" ht="22.5" customHeight="1" thickBot="1" x14ac:dyDescent="0.3">
      <c r="C17" s="58"/>
      <c r="D17" s="58"/>
      <c r="E17" s="58"/>
      <c r="F17" s="58"/>
      <c r="G17" s="58"/>
    </row>
    <row r="18" spans="1:21" ht="22.5" customHeight="1" x14ac:dyDescent="0.25">
      <c r="C18" s="64" t="s">
        <v>7</v>
      </c>
      <c r="D18" s="65" t="s">
        <v>13</v>
      </c>
      <c r="E18" s="65" t="s">
        <v>8</v>
      </c>
      <c r="F18" s="66"/>
      <c r="G18" s="67"/>
      <c r="H18" s="65"/>
      <c r="I18" s="65"/>
      <c r="J18" s="65" t="s">
        <v>9</v>
      </c>
      <c r="K18" s="68" t="s">
        <v>55</v>
      </c>
    </row>
    <row r="19" spans="1:21" ht="22.5" customHeight="1" x14ac:dyDescent="0.25">
      <c r="C19" s="69" t="s">
        <v>33</v>
      </c>
      <c r="D19" s="70">
        <f>COUNTIF($C$9:$C$13,$C19)</f>
        <v>0</v>
      </c>
      <c r="E19" s="70" t="str">
        <f>IF($D19=0,"",(SUMIFS($D$9:$D$13,$C$9:$C$13,$C$19:$C$22)))</f>
        <v/>
      </c>
      <c r="F19" s="71"/>
      <c r="G19" s="72"/>
      <c r="H19" s="73"/>
      <c r="I19" s="73"/>
      <c r="J19" s="74" t="str">
        <f>IF($D19=0,"",IF($C$9=$C19,$E$9*$D$9/$E19,0)+IF($C$10=$C19,$E$10*$D$10/$E19,0)+IF($C$11=$C19,$E$11*$D$11/$E19,0)+IF($C$12=$C19,$E$12*$D$12/$E19,0)+IF($C$13=$C19,$E$13*$D$13/$E19,0))</f>
        <v/>
      </c>
      <c r="K19" s="75" t="str">
        <f>IF(D19=0,"",J19*E19/10)</f>
        <v/>
      </c>
    </row>
    <row r="20" spans="1:21" ht="22.5" customHeight="1" x14ac:dyDescent="0.25">
      <c r="A20" s="1"/>
      <c r="C20" s="76" t="s">
        <v>30</v>
      </c>
      <c r="D20" s="77">
        <f>COUNTIF($C$9:$C$13,$C20)</f>
        <v>0</v>
      </c>
      <c r="E20" s="77" t="str">
        <f>IF($D20=0,"",(SUMIFS($D$9:$D$13,$C$9:$C$13,$C$19:$C$22)))</f>
        <v/>
      </c>
      <c r="F20" s="71"/>
      <c r="G20" s="72"/>
      <c r="H20" s="73"/>
      <c r="I20" s="73"/>
      <c r="J20" s="78" t="str">
        <f>IF($D20=0,"",IF($C$9=$C20,$E$9*$D$9/$E20,0)+IF($C$10=$C20,$E$10*$D$10/$E20,0)+IF($C$11=$C20,$E$11*$D$11/$E20,0)+IF($C$12=$C20,$E$12*$D$12/$E20,0)+IF($C$13=$C20,$E$13*$D$13/$E20,0))</f>
        <v/>
      </c>
      <c r="K20" s="79" t="str">
        <f>IF(D20=0,"",J20*E20/10)</f>
        <v/>
      </c>
    </row>
    <row r="21" spans="1:21" ht="22.5" customHeight="1" x14ac:dyDescent="0.25">
      <c r="A21" s="1"/>
      <c r="C21" s="76" t="s">
        <v>31</v>
      </c>
      <c r="D21" s="77">
        <f>COUNTIF($C$9:$C$13,$C21)</f>
        <v>0</v>
      </c>
      <c r="E21" s="77" t="str">
        <f>IF($D21=0,"",(SUMIFS($D$9:$D$13,$C$9:$C$13,$C$19:$C$22)))</f>
        <v/>
      </c>
      <c r="F21" s="73"/>
      <c r="G21" s="73"/>
      <c r="H21" s="73"/>
      <c r="I21" s="73"/>
      <c r="J21" s="78" t="str">
        <f>IF($D21=0,"",IF($C$9=$C21,$E$9*$D$9/$E21,0)+IF($C$10=$C21,$E$10*$D$10/$E21,0)+IF($C$11=$C21,$E$11*$D$11/$E21,0)+IF($C$12=$C21,$E$12*$D$12/$E21,0)+IF($C$13=$C21,$E$13*$D$13/$E21,0))</f>
        <v/>
      </c>
      <c r="K21" s="79" t="str">
        <f t="shared" ref="K21:K22" si="4">IF(D21=0,"",J21*E21/10)</f>
        <v/>
      </c>
    </row>
    <row r="22" spans="1:21" ht="22.5" customHeight="1" thickBot="1" x14ac:dyDescent="0.3">
      <c r="A22" s="1"/>
      <c r="C22" s="80" t="s">
        <v>32</v>
      </c>
      <c r="D22" s="81">
        <f>COUNTIF($C$9:$C$13,$C22)</f>
        <v>0</v>
      </c>
      <c r="E22" s="81" t="str">
        <f>IF($D22=0,"",(SUMIFS($D$9:$D$13,$C$9:$C$13,$C$19:$C$22)))</f>
        <v/>
      </c>
      <c r="F22" s="82"/>
      <c r="G22" s="82"/>
      <c r="H22" s="82"/>
      <c r="I22" s="82"/>
      <c r="J22" s="83" t="str">
        <f>IF($D22=0,"",IF($C$9=$C22,$E$9*$D$9/$E22,0)+IF($C$10=$C22,$E$10*$D$10/$E22,0)+IF($C$11=$C22,$E$11*$D$11/$E22,0)+IF($C$12=$C22,$E$12*$D$12/$E22,0)+IF($C$13=$C22,$E$13*$D$13/$E22,0))</f>
        <v/>
      </c>
      <c r="K22" s="84" t="str">
        <f t="shared" si="4"/>
        <v/>
      </c>
      <c r="N22" s="55"/>
      <c r="O22" s="55"/>
      <c r="P22" s="55"/>
      <c r="Q22" s="55"/>
      <c r="R22" s="56"/>
      <c r="S22" s="56"/>
      <c r="T22" s="57"/>
      <c r="U22" s="56"/>
    </row>
    <row r="23" spans="1:21" ht="22.5" customHeight="1" thickBot="1" x14ac:dyDescent="0.3">
      <c r="A23" s="1"/>
      <c r="C23" s="45" t="s">
        <v>17</v>
      </c>
      <c r="D23" s="63">
        <f>COUNTIF(D19:D22,"&lt;&gt;0")</f>
        <v>0</v>
      </c>
      <c r="E23" s="1"/>
      <c r="F23" s="1"/>
      <c r="G23" s="1"/>
      <c r="H23" s="1"/>
      <c r="I23" s="1"/>
      <c r="J23" s="40"/>
      <c r="K23" s="40"/>
    </row>
    <row r="24" spans="1:21" ht="22.5" customHeight="1" x14ac:dyDescent="0.25">
      <c r="D24"/>
      <c r="K24" s="9"/>
      <c r="L24" s="9"/>
      <c r="M24" s="9"/>
      <c r="N24" s="9"/>
    </row>
    <row r="25" spans="1:21" ht="22.5" customHeight="1" x14ac:dyDescent="0.35">
      <c r="C25" s="2" t="s">
        <v>14</v>
      </c>
      <c r="D25" s="49">
        <f>SUMIF(K19:K22,"&lt;&gt;0")</f>
        <v>0</v>
      </c>
    </row>
    <row r="26" spans="1:21" ht="21" x14ac:dyDescent="0.35">
      <c r="C26" s="2" t="s">
        <v>18</v>
      </c>
      <c r="D26" s="49">
        <f>D25/10</f>
        <v>0</v>
      </c>
    </row>
    <row r="27" spans="1:21" x14ac:dyDescent="0.25">
      <c r="N27" s="3"/>
      <c r="O27" s="3"/>
    </row>
    <row r="28" spans="1:21" ht="30" x14ac:dyDescent="0.25">
      <c r="B28" s="50" t="s">
        <v>34</v>
      </c>
      <c r="N28" s="3"/>
      <c r="O28" s="3"/>
    </row>
    <row r="29" spans="1:21" x14ac:dyDescent="0.25">
      <c r="B29" s="51" t="str">
        <f>I14&amp;" "&amp;"PILIER(S),PART()S ou NOTE(S) NE SONT PAS REMPLIES"</f>
        <v>0 PILIER(S),PART()S ou NOTE(S) NE SONT PAS REMPLIES</v>
      </c>
      <c r="N29" s="3"/>
      <c r="O29" s="3"/>
    </row>
    <row r="30" spans="1:21" x14ac:dyDescent="0.25">
      <c r="N30" s="3"/>
      <c r="O30" s="3"/>
    </row>
  </sheetData>
  <mergeCells count="1">
    <mergeCell ref="R9:AF9"/>
  </mergeCells>
  <conditionalFormatting sqref="D14">
    <cfRule type="cellIs" dxfId="2" priority="10" operator="greaterThan">
      <formula>100</formula>
    </cfRule>
  </conditionalFormatting>
  <conditionalFormatting sqref="D25">
    <cfRule type="iconSet" priority="7">
      <iconSet iconSet="5Arrows">
        <cfvo type="percent" val="0"/>
        <cfvo type="num" val="20"/>
        <cfvo type="num" val="40"/>
        <cfvo type="num" val="60"/>
        <cfvo type="num" val="80"/>
      </iconSet>
    </cfRule>
  </conditionalFormatting>
  <conditionalFormatting sqref="B28:B29">
    <cfRule type="expression" dxfId="1" priority="1">
      <formula>$I$14&gt;0</formula>
    </cfRule>
  </conditionalFormatting>
  <dataValidations count="3">
    <dataValidation type="list" allowBlank="1" showInputMessage="1" showErrorMessage="1" sqref="C9:C13 F21:G21">
      <formula1>"Santé et autonomie,Sécurité et cadre de vie ,Relation aux autres,Ressources propres et loisirs"</formula1>
    </dataValidation>
    <dataValidation type="list" allowBlank="1" showInputMessage="1" showErrorMessage="1" sqref="E9:E13 K23">
      <formula1>",0,1,2,3,4,5,6,7,8,9,10,"</formula1>
    </dataValidation>
    <dataValidation type="list" allowBlank="1" showInputMessage="1" showErrorMessage="1" sqref="C6">
      <formula1>"PRE,POST,INT,1,2,3,4,5,6,7,8,9,"</formula1>
    </dataValidation>
  </dataValidations>
  <pageMargins left="0.7" right="0.7" top="0.75" bottom="0.75" header="0.3" footer="0.3"/>
  <pageSetup paperSize="9" orientation="portrait" r:id="rId1"/>
  <drawing r:id="rId2"/>
  <legacyDrawing r:id="rId3"/>
  <controls>
    <mc:AlternateContent xmlns:mc="http://schemas.openxmlformats.org/markup-compatibility/2006">
      <mc:Choice Requires="x14">
        <control shapeId="1026" r:id="rId4" name="Bt1">
          <controlPr defaultSize="0" autoLine="0" autoPict="0" r:id="rId5">
            <anchor moveWithCells="1">
              <from>
                <xdr:col>11</xdr:col>
                <xdr:colOff>0</xdr:colOff>
                <xdr:row>4</xdr:row>
                <xdr:rowOff>0</xdr:rowOff>
              </from>
              <to>
                <xdr:col>11</xdr:col>
                <xdr:colOff>1714500</xdr:colOff>
                <xdr:row>5</xdr:row>
                <xdr:rowOff>95250</xdr:rowOff>
              </to>
            </anchor>
          </controlPr>
        </control>
      </mc:Choice>
      <mc:Fallback>
        <control shapeId="1026" r:id="rId4" name="Bt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Q34"/>
  <sheetViews>
    <sheetView topLeftCell="T1" zoomScale="70" zoomScaleNormal="70" workbookViewId="0">
      <selection activeCell="C16" sqref="C16"/>
    </sheetView>
  </sheetViews>
  <sheetFormatPr baseColWidth="10" defaultRowHeight="15" x14ac:dyDescent="0.25"/>
  <cols>
    <col min="1" max="1" width="28.28515625" customWidth="1"/>
    <col min="2" max="2" width="34.85546875" customWidth="1"/>
    <col min="3" max="3" width="17.7109375" customWidth="1"/>
    <col min="4" max="4" width="12.42578125" style="35" customWidth="1"/>
    <col min="5" max="5" width="20" customWidth="1"/>
    <col min="6" max="6" width="13.28515625" customWidth="1"/>
    <col min="7" max="7" width="16.28515625" customWidth="1"/>
    <col min="8" max="8" width="31.85546875" customWidth="1"/>
    <col min="9" max="9" width="27" customWidth="1"/>
    <col min="10" max="10" width="27.140625" customWidth="1"/>
    <col min="11" max="11" width="37" customWidth="1"/>
    <col min="12" max="12" width="31.85546875" customWidth="1"/>
    <col min="13" max="13" width="9.7109375" customWidth="1"/>
    <col min="14" max="14" width="27.140625" customWidth="1"/>
    <col min="15" max="15" width="37" customWidth="1"/>
    <col min="16" max="16" width="33.7109375" customWidth="1"/>
    <col min="17" max="17" width="28.7109375" customWidth="1"/>
    <col min="18" max="18" width="29" customWidth="1"/>
    <col min="19" max="19" width="38.7109375" customWidth="1"/>
    <col min="20" max="20" width="23.42578125" customWidth="1"/>
    <col min="21" max="21" width="23.85546875" customWidth="1"/>
    <col min="22" max="23" width="6.7109375" customWidth="1"/>
    <col min="24" max="24" width="23.42578125" customWidth="1"/>
    <col min="25" max="25" width="25.140625" style="17" customWidth="1"/>
    <col min="26" max="27" width="6.7109375" customWidth="1"/>
    <col min="28" max="28" width="23.42578125" customWidth="1"/>
    <col min="29" max="29" width="25.140625" customWidth="1"/>
    <col min="30" max="31" width="6.7109375" customWidth="1"/>
    <col min="32" max="32" width="23.42578125" customWidth="1"/>
    <col min="33" max="33" width="25.140625" customWidth="1"/>
    <col min="34" max="35" width="6.7109375" customWidth="1"/>
    <col min="36" max="36" width="23.42578125" customWidth="1"/>
    <col min="37" max="37" width="25.5703125" customWidth="1"/>
    <col min="38" max="39" width="6.7109375" customWidth="1"/>
    <col min="40" max="40" width="21.42578125" customWidth="1"/>
    <col min="41" max="41" width="13" customWidth="1"/>
    <col min="42" max="43" width="14.140625" customWidth="1"/>
  </cols>
  <sheetData>
    <row r="1" spans="1:43" ht="21.75" customHeight="1" x14ac:dyDescent="0.25">
      <c r="A1">
        <v>1</v>
      </c>
      <c r="B1">
        <v>2</v>
      </c>
      <c r="C1">
        <v>3</v>
      </c>
      <c r="D1">
        <v>4</v>
      </c>
      <c r="E1">
        <v>5</v>
      </c>
      <c r="F1">
        <v>6</v>
      </c>
      <c r="G1">
        <v>7</v>
      </c>
      <c r="H1">
        <v>8</v>
      </c>
      <c r="I1">
        <v>9</v>
      </c>
      <c r="J1">
        <v>10</v>
      </c>
      <c r="K1">
        <v>11</v>
      </c>
      <c r="L1">
        <v>12</v>
      </c>
      <c r="M1">
        <v>13</v>
      </c>
      <c r="N1">
        <v>14</v>
      </c>
      <c r="O1">
        <v>15</v>
      </c>
      <c r="P1">
        <v>16</v>
      </c>
      <c r="Q1">
        <v>17</v>
      </c>
      <c r="R1">
        <v>18</v>
      </c>
      <c r="S1">
        <v>19</v>
      </c>
      <c r="T1">
        <v>20</v>
      </c>
      <c r="U1">
        <v>21</v>
      </c>
      <c r="V1">
        <v>22</v>
      </c>
      <c r="W1">
        <v>23</v>
      </c>
      <c r="X1">
        <v>24</v>
      </c>
      <c r="Y1">
        <v>25</v>
      </c>
      <c r="Z1">
        <v>26</v>
      </c>
      <c r="AA1">
        <v>27</v>
      </c>
      <c r="AB1">
        <v>28</v>
      </c>
      <c r="AC1">
        <v>29</v>
      </c>
      <c r="AD1">
        <v>30</v>
      </c>
      <c r="AE1">
        <v>31</v>
      </c>
      <c r="AF1">
        <v>32</v>
      </c>
      <c r="AG1">
        <v>33</v>
      </c>
      <c r="AH1">
        <v>34</v>
      </c>
      <c r="AI1">
        <v>35</v>
      </c>
      <c r="AJ1">
        <v>36</v>
      </c>
      <c r="AK1">
        <v>37</v>
      </c>
      <c r="AL1">
        <v>38</v>
      </c>
      <c r="AM1">
        <v>39</v>
      </c>
      <c r="AN1">
        <v>40</v>
      </c>
      <c r="AO1">
        <v>41</v>
      </c>
      <c r="AP1">
        <v>42</v>
      </c>
      <c r="AQ1">
        <v>43</v>
      </c>
    </row>
    <row r="4" spans="1:43" s="15" customFormat="1" ht="39" customHeight="1" x14ac:dyDescent="0.25">
      <c r="E4" s="131" t="s">
        <v>26</v>
      </c>
      <c r="F4" s="132"/>
      <c r="G4" s="132"/>
      <c r="H4" s="132"/>
      <c r="I4" s="132"/>
      <c r="J4" s="132"/>
      <c r="K4" s="132"/>
      <c r="L4" s="132"/>
      <c r="M4" s="132"/>
      <c r="N4" s="132"/>
      <c r="O4" s="132"/>
      <c r="P4" s="132"/>
      <c r="Q4" s="132"/>
      <c r="R4" s="132"/>
      <c r="S4" s="133"/>
      <c r="T4" s="46"/>
      <c r="U4" s="46"/>
      <c r="V4" s="46"/>
      <c r="W4" s="46"/>
      <c r="X4" s="46"/>
      <c r="Y4" s="46"/>
      <c r="Z4" s="46"/>
      <c r="AA4" s="46"/>
      <c r="AB4" s="46"/>
      <c r="AC4" s="46"/>
      <c r="AD4" s="46"/>
      <c r="AE4" s="46"/>
      <c r="AF4" s="46"/>
      <c r="AG4" s="46"/>
      <c r="AH4" s="46"/>
      <c r="AI4" s="46"/>
      <c r="AJ4" s="46"/>
      <c r="AK4" s="46"/>
      <c r="AL4" s="46"/>
      <c r="AM4" s="46"/>
    </row>
    <row r="5" spans="1:43" s="17" customFormat="1" ht="53.25" customHeight="1" x14ac:dyDescent="0.25">
      <c r="A5" s="109" t="s">
        <v>21</v>
      </c>
      <c r="B5" s="109" t="s">
        <v>15</v>
      </c>
      <c r="C5" s="110" t="s">
        <v>24</v>
      </c>
      <c r="D5" s="110" t="s">
        <v>25</v>
      </c>
      <c r="E5" s="111" t="s">
        <v>16</v>
      </c>
      <c r="F5" s="111" t="s">
        <v>22</v>
      </c>
      <c r="G5" s="112" t="s">
        <v>17</v>
      </c>
      <c r="H5" s="113" t="s">
        <v>38</v>
      </c>
      <c r="I5" s="113" t="s">
        <v>39</v>
      </c>
      <c r="J5" s="113" t="s">
        <v>40</v>
      </c>
      <c r="K5" s="113" t="s">
        <v>41</v>
      </c>
      <c r="L5" s="114" t="s">
        <v>42</v>
      </c>
      <c r="M5" s="114" t="s">
        <v>43</v>
      </c>
      <c r="N5" s="114" t="s">
        <v>44</v>
      </c>
      <c r="O5" s="114" t="s">
        <v>45</v>
      </c>
      <c r="P5" s="115" t="s">
        <v>46</v>
      </c>
      <c r="Q5" s="115" t="s">
        <v>47</v>
      </c>
      <c r="R5" s="115" t="s">
        <v>48</v>
      </c>
      <c r="S5" s="115" t="s">
        <v>49</v>
      </c>
      <c r="T5" s="116" t="s">
        <v>2</v>
      </c>
      <c r="U5" s="116" t="s">
        <v>23</v>
      </c>
      <c r="V5" s="116" t="s">
        <v>19</v>
      </c>
      <c r="W5" s="116" t="s">
        <v>20</v>
      </c>
      <c r="X5" s="117" t="s">
        <v>3</v>
      </c>
      <c r="Y5" s="117" t="s">
        <v>139</v>
      </c>
      <c r="Z5" s="117" t="s">
        <v>140</v>
      </c>
      <c r="AA5" s="117" t="s">
        <v>141</v>
      </c>
      <c r="AB5" s="118" t="s">
        <v>4</v>
      </c>
      <c r="AC5" s="118" t="s">
        <v>142</v>
      </c>
      <c r="AD5" s="118" t="s">
        <v>143</v>
      </c>
      <c r="AE5" s="118" t="s">
        <v>144</v>
      </c>
      <c r="AF5" s="119" t="s">
        <v>5</v>
      </c>
      <c r="AG5" s="119" t="s">
        <v>145</v>
      </c>
      <c r="AH5" s="119" t="s">
        <v>146</v>
      </c>
      <c r="AI5" s="119" t="s">
        <v>147</v>
      </c>
      <c r="AJ5" s="120" t="s">
        <v>6</v>
      </c>
      <c r="AK5" s="120" t="s">
        <v>148</v>
      </c>
      <c r="AL5" s="120" t="s">
        <v>149</v>
      </c>
      <c r="AM5" s="120" t="s">
        <v>150</v>
      </c>
      <c r="AN5" s="121" t="s">
        <v>33</v>
      </c>
      <c r="AO5" s="121" t="s">
        <v>30</v>
      </c>
      <c r="AP5" s="121" t="s">
        <v>31</v>
      </c>
      <c r="AQ5" s="121" t="s">
        <v>32</v>
      </c>
    </row>
    <row r="6" spans="1:43" s="36" customFormat="1" ht="0.75" customHeight="1" x14ac:dyDescent="0.25">
      <c r="A6" s="97" t="s">
        <v>27</v>
      </c>
      <c r="B6" s="98" t="s">
        <v>27</v>
      </c>
      <c r="C6" s="97" t="s">
        <v>27</v>
      </c>
      <c r="D6" s="99" t="s">
        <v>27</v>
      </c>
      <c r="E6" s="100" t="s">
        <v>27</v>
      </c>
      <c r="F6" s="101" t="s">
        <v>27</v>
      </c>
      <c r="G6" s="101" t="s">
        <v>27</v>
      </c>
      <c r="H6" s="102" t="s">
        <v>27</v>
      </c>
      <c r="I6" s="103" t="s">
        <v>27</v>
      </c>
      <c r="J6" s="103" t="s">
        <v>27</v>
      </c>
      <c r="K6" s="103" t="s">
        <v>27</v>
      </c>
      <c r="L6" s="102" t="s">
        <v>27</v>
      </c>
      <c r="M6" s="103" t="s">
        <v>27</v>
      </c>
      <c r="N6" s="103" t="s">
        <v>27</v>
      </c>
      <c r="O6" s="103" t="s">
        <v>27</v>
      </c>
      <c r="P6" s="102" t="s">
        <v>27</v>
      </c>
      <c r="Q6" s="103" t="s">
        <v>27</v>
      </c>
      <c r="R6" s="103" t="s">
        <v>27</v>
      </c>
      <c r="S6" s="103" t="s">
        <v>27</v>
      </c>
      <c r="T6" s="97" t="s">
        <v>27</v>
      </c>
      <c r="U6" s="98" t="s">
        <v>27</v>
      </c>
      <c r="V6" s="98" t="s">
        <v>27</v>
      </c>
      <c r="W6" s="98" t="s">
        <v>27</v>
      </c>
      <c r="X6" s="97" t="s">
        <v>27</v>
      </c>
      <c r="Y6" s="98" t="s">
        <v>27</v>
      </c>
      <c r="Z6" s="98" t="s">
        <v>27</v>
      </c>
      <c r="AA6" s="98" t="s">
        <v>27</v>
      </c>
      <c r="AB6" s="97" t="s">
        <v>27</v>
      </c>
      <c r="AC6" s="98" t="s">
        <v>27</v>
      </c>
      <c r="AD6" s="98" t="s">
        <v>27</v>
      </c>
      <c r="AE6" s="98" t="s">
        <v>27</v>
      </c>
      <c r="AF6" s="97" t="s">
        <v>27</v>
      </c>
      <c r="AG6" s="98" t="s">
        <v>27</v>
      </c>
      <c r="AH6" s="98" t="s">
        <v>27</v>
      </c>
      <c r="AI6" s="98" t="s">
        <v>27</v>
      </c>
      <c r="AJ6" s="97" t="s">
        <v>27</v>
      </c>
      <c r="AK6" s="98" t="s">
        <v>27</v>
      </c>
      <c r="AL6" s="98" t="s">
        <v>27</v>
      </c>
      <c r="AM6" s="98" t="s">
        <v>27</v>
      </c>
      <c r="AN6" s="98"/>
      <c r="AO6" s="98"/>
      <c r="AP6" s="98"/>
      <c r="AQ6" s="98"/>
    </row>
    <row r="7" spans="1:43" s="36" customFormat="1" ht="39" customHeight="1" x14ac:dyDescent="0.25">
      <c r="A7" s="97" t="s">
        <v>29</v>
      </c>
      <c r="B7" s="98" t="s">
        <v>180</v>
      </c>
      <c r="C7" s="97" t="s">
        <v>166</v>
      </c>
      <c r="D7" s="99">
        <v>43661</v>
      </c>
      <c r="E7" s="100">
        <v>0</v>
      </c>
      <c r="F7" s="101">
        <v>0</v>
      </c>
      <c r="G7" s="101">
        <v>0</v>
      </c>
      <c r="H7" s="102" t="s">
        <v>29</v>
      </c>
      <c r="I7" s="103" t="s">
        <v>29</v>
      </c>
      <c r="J7" s="103" t="s">
        <v>29</v>
      </c>
      <c r="K7" s="103" t="s">
        <v>29</v>
      </c>
      <c r="L7" s="102" t="s">
        <v>29</v>
      </c>
      <c r="M7" s="103" t="s">
        <v>29</v>
      </c>
      <c r="N7" s="103" t="s">
        <v>29</v>
      </c>
      <c r="O7" s="103" t="s">
        <v>29</v>
      </c>
      <c r="P7" s="102" t="s">
        <v>29</v>
      </c>
      <c r="Q7" s="103" t="s">
        <v>29</v>
      </c>
      <c r="R7" s="103" t="s">
        <v>29</v>
      </c>
      <c r="S7" s="103" t="s">
        <v>29</v>
      </c>
      <c r="T7" s="97" t="s">
        <v>29</v>
      </c>
      <c r="U7" s="98" t="s">
        <v>29</v>
      </c>
      <c r="V7" s="98" t="s">
        <v>29</v>
      </c>
      <c r="W7" s="98" t="s">
        <v>29</v>
      </c>
      <c r="X7" s="97" t="s">
        <v>29</v>
      </c>
      <c r="Y7" s="98" t="s">
        <v>29</v>
      </c>
      <c r="Z7" s="98" t="s">
        <v>29</v>
      </c>
      <c r="AA7" s="98" t="s">
        <v>29</v>
      </c>
      <c r="AB7" s="97" t="s">
        <v>29</v>
      </c>
      <c r="AC7" s="98" t="s">
        <v>29</v>
      </c>
      <c r="AD7" s="98" t="s">
        <v>29</v>
      </c>
      <c r="AE7" s="98" t="s">
        <v>29</v>
      </c>
      <c r="AF7" s="97" t="s">
        <v>29</v>
      </c>
      <c r="AG7" s="98" t="s">
        <v>29</v>
      </c>
      <c r="AH7" s="98" t="s">
        <v>29</v>
      </c>
      <c r="AI7" s="98" t="s">
        <v>29</v>
      </c>
      <c r="AJ7" s="97" t="s">
        <v>29</v>
      </c>
      <c r="AK7" s="98" t="s">
        <v>29</v>
      </c>
      <c r="AL7" s="98" t="s">
        <v>29</v>
      </c>
      <c r="AM7" s="98" t="s">
        <v>29</v>
      </c>
      <c r="AN7" s="98" t="s">
        <v>151</v>
      </c>
      <c r="AO7" s="98" t="s">
        <v>151</v>
      </c>
      <c r="AP7" s="98" t="s">
        <v>151</v>
      </c>
      <c r="AQ7" s="98" t="s">
        <v>151</v>
      </c>
    </row>
    <row r="8" spans="1:43" s="36" customFormat="1" ht="39" customHeight="1" x14ac:dyDescent="0.25">
      <c r="A8" s="97" t="s">
        <v>29</v>
      </c>
      <c r="B8" s="98" t="s">
        <v>180</v>
      </c>
      <c r="C8" s="97" t="s">
        <v>166</v>
      </c>
      <c r="D8" s="99">
        <v>43661</v>
      </c>
      <c r="E8" s="100">
        <v>0</v>
      </c>
      <c r="F8" s="101">
        <v>0</v>
      </c>
      <c r="G8" s="101">
        <v>0</v>
      </c>
      <c r="H8" s="102" t="s">
        <v>29</v>
      </c>
      <c r="I8" s="103" t="s">
        <v>29</v>
      </c>
      <c r="J8" s="103" t="s">
        <v>29</v>
      </c>
      <c r="K8" s="103" t="s">
        <v>29</v>
      </c>
      <c r="L8" s="102" t="s">
        <v>29</v>
      </c>
      <c r="M8" s="103" t="s">
        <v>29</v>
      </c>
      <c r="N8" s="103" t="s">
        <v>29</v>
      </c>
      <c r="O8" s="103" t="s">
        <v>29</v>
      </c>
      <c r="P8" s="102" t="s">
        <v>29</v>
      </c>
      <c r="Q8" s="103" t="s">
        <v>29</v>
      </c>
      <c r="R8" s="103" t="s">
        <v>29</v>
      </c>
      <c r="S8" s="103" t="s">
        <v>29</v>
      </c>
      <c r="T8" s="97" t="s">
        <v>29</v>
      </c>
      <c r="U8" s="98" t="s">
        <v>29</v>
      </c>
      <c r="V8" s="98" t="s">
        <v>29</v>
      </c>
      <c r="W8" s="98" t="s">
        <v>29</v>
      </c>
      <c r="X8" s="97" t="s">
        <v>29</v>
      </c>
      <c r="Y8" s="98" t="s">
        <v>29</v>
      </c>
      <c r="Z8" s="98" t="s">
        <v>29</v>
      </c>
      <c r="AA8" s="98" t="s">
        <v>29</v>
      </c>
      <c r="AB8" s="97" t="s">
        <v>29</v>
      </c>
      <c r="AC8" s="98" t="s">
        <v>29</v>
      </c>
      <c r="AD8" s="98" t="s">
        <v>29</v>
      </c>
      <c r="AE8" s="98" t="s">
        <v>29</v>
      </c>
      <c r="AF8" s="97" t="s">
        <v>29</v>
      </c>
      <c r="AG8" s="98" t="s">
        <v>29</v>
      </c>
      <c r="AH8" s="98" t="s">
        <v>29</v>
      </c>
      <c r="AI8" s="98" t="s">
        <v>29</v>
      </c>
      <c r="AJ8" s="97" t="s">
        <v>29</v>
      </c>
      <c r="AK8" s="98" t="s">
        <v>29</v>
      </c>
      <c r="AL8" s="98" t="s">
        <v>29</v>
      </c>
      <c r="AM8" s="98" t="s">
        <v>29</v>
      </c>
      <c r="AN8" s="98" t="s">
        <v>151</v>
      </c>
      <c r="AO8" s="98" t="s">
        <v>151</v>
      </c>
      <c r="AP8" s="98" t="s">
        <v>151</v>
      </c>
      <c r="AQ8" s="98" t="s">
        <v>151</v>
      </c>
    </row>
    <row r="9" spans="1:43" s="36" customFormat="1" ht="39" customHeight="1" x14ac:dyDescent="0.25">
      <c r="A9" s="97" t="s">
        <v>179</v>
      </c>
      <c r="B9" s="98" t="s">
        <v>180</v>
      </c>
      <c r="C9" s="97" t="s">
        <v>166</v>
      </c>
      <c r="D9" s="99">
        <v>43661</v>
      </c>
      <c r="E9" s="100">
        <v>20</v>
      </c>
      <c r="F9" s="101">
        <v>2</v>
      </c>
      <c r="G9" s="101">
        <v>3</v>
      </c>
      <c r="H9" s="102" t="s">
        <v>29</v>
      </c>
      <c r="I9" s="103">
        <v>25</v>
      </c>
      <c r="J9" s="103">
        <v>20</v>
      </c>
      <c r="K9" s="103">
        <v>55</v>
      </c>
      <c r="L9" s="102" t="s">
        <v>29</v>
      </c>
      <c r="M9" s="103">
        <v>2</v>
      </c>
      <c r="N9" s="103">
        <v>2</v>
      </c>
      <c r="O9" s="103">
        <v>2</v>
      </c>
      <c r="P9" s="102" t="s">
        <v>29</v>
      </c>
      <c r="Q9" s="103">
        <v>5</v>
      </c>
      <c r="R9" s="103">
        <v>4</v>
      </c>
      <c r="S9" s="103">
        <v>11</v>
      </c>
      <c r="T9" s="97" t="s">
        <v>189</v>
      </c>
      <c r="U9" s="98" t="s">
        <v>32</v>
      </c>
      <c r="V9" s="98">
        <v>25</v>
      </c>
      <c r="W9" s="98">
        <v>2</v>
      </c>
      <c r="X9" s="97" t="s">
        <v>190</v>
      </c>
      <c r="Y9" s="98" t="s">
        <v>30</v>
      </c>
      <c r="Z9" s="98">
        <v>25</v>
      </c>
      <c r="AA9" s="98">
        <v>2</v>
      </c>
      <c r="AB9" s="97" t="s">
        <v>191</v>
      </c>
      <c r="AC9" s="98" t="s">
        <v>31</v>
      </c>
      <c r="AD9" s="98">
        <v>20</v>
      </c>
      <c r="AE9" s="98">
        <v>2</v>
      </c>
      <c r="AF9" s="97" t="s">
        <v>192</v>
      </c>
      <c r="AG9" s="98" t="s">
        <v>32</v>
      </c>
      <c r="AH9" s="98">
        <v>30</v>
      </c>
      <c r="AI9" s="98">
        <v>2</v>
      </c>
      <c r="AJ9" s="97" t="s">
        <v>29</v>
      </c>
      <c r="AK9" s="98" t="s">
        <v>29</v>
      </c>
      <c r="AL9" s="98" t="s">
        <v>29</v>
      </c>
      <c r="AM9" s="98" t="s">
        <v>29</v>
      </c>
      <c r="AN9" s="98" t="s">
        <v>151</v>
      </c>
      <c r="AO9" s="98" t="s">
        <v>193</v>
      </c>
      <c r="AP9" s="98" t="s">
        <v>194</v>
      </c>
      <c r="AQ9" s="98" t="s">
        <v>195</v>
      </c>
    </row>
    <row r="10" spans="1:43" s="36" customFormat="1" ht="39" customHeight="1" x14ac:dyDescent="0.25">
      <c r="A10" s="97" t="s">
        <v>179</v>
      </c>
      <c r="B10" s="98" t="s">
        <v>180</v>
      </c>
      <c r="C10" s="97" t="s">
        <v>28</v>
      </c>
      <c r="D10" s="99">
        <v>43631</v>
      </c>
      <c r="E10" s="100">
        <v>52</v>
      </c>
      <c r="F10" s="101">
        <v>5.2</v>
      </c>
      <c r="G10" s="101">
        <v>4</v>
      </c>
      <c r="H10" s="102">
        <v>30</v>
      </c>
      <c r="I10" s="103">
        <v>30</v>
      </c>
      <c r="J10" s="103">
        <v>30</v>
      </c>
      <c r="K10" s="103">
        <v>10</v>
      </c>
      <c r="L10" s="102">
        <v>8</v>
      </c>
      <c r="M10" s="103">
        <v>5</v>
      </c>
      <c r="N10" s="103">
        <v>3</v>
      </c>
      <c r="O10" s="103">
        <v>4</v>
      </c>
      <c r="P10" s="102">
        <v>24</v>
      </c>
      <c r="Q10" s="103">
        <v>15</v>
      </c>
      <c r="R10" s="103">
        <v>9</v>
      </c>
      <c r="S10" s="103">
        <v>4</v>
      </c>
      <c r="T10" s="97" t="s">
        <v>181</v>
      </c>
      <c r="U10" s="98" t="s">
        <v>30</v>
      </c>
      <c r="V10" s="98">
        <v>30</v>
      </c>
      <c r="W10" s="98">
        <v>5</v>
      </c>
      <c r="X10" s="97" t="s">
        <v>182</v>
      </c>
      <c r="Y10" s="98" t="s">
        <v>31</v>
      </c>
      <c r="Z10" s="98">
        <v>30</v>
      </c>
      <c r="AA10" s="98">
        <v>3</v>
      </c>
      <c r="AB10" s="97" t="s">
        <v>183</v>
      </c>
      <c r="AC10" s="98" t="s">
        <v>33</v>
      </c>
      <c r="AD10" s="98">
        <v>30</v>
      </c>
      <c r="AE10" s="98">
        <v>8</v>
      </c>
      <c r="AF10" s="97" t="s">
        <v>184</v>
      </c>
      <c r="AG10" s="98" t="s">
        <v>32</v>
      </c>
      <c r="AH10" s="98">
        <v>10</v>
      </c>
      <c r="AI10" s="98">
        <v>4</v>
      </c>
      <c r="AJ10" s="97" t="s">
        <v>29</v>
      </c>
      <c r="AK10" s="98" t="s">
        <v>29</v>
      </c>
      <c r="AL10" s="98" t="s">
        <v>29</v>
      </c>
      <c r="AM10" s="98" t="s">
        <v>29</v>
      </c>
      <c r="AN10" s="98" t="s">
        <v>185</v>
      </c>
      <c r="AO10" s="98" t="s">
        <v>186</v>
      </c>
      <c r="AP10" s="98" t="s">
        <v>187</v>
      </c>
      <c r="AQ10" s="98" t="s">
        <v>188</v>
      </c>
    </row>
    <row r="11" spans="1:43" s="36" customFormat="1" ht="39" customHeight="1" x14ac:dyDescent="0.25">
      <c r="A11" s="97" t="s">
        <v>162</v>
      </c>
      <c r="B11" s="98" t="s">
        <v>102</v>
      </c>
      <c r="C11" s="97" t="s">
        <v>28</v>
      </c>
      <c r="D11" s="99">
        <v>43466</v>
      </c>
      <c r="E11" s="100">
        <v>20</v>
      </c>
      <c r="F11" s="101">
        <v>2</v>
      </c>
      <c r="G11" s="101">
        <v>4</v>
      </c>
      <c r="H11" s="102">
        <v>20</v>
      </c>
      <c r="I11" s="103">
        <v>40</v>
      </c>
      <c r="J11" s="103">
        <v>20</v>
      </c>
      <c r="K11" s="103">
        <v>20</v>
      </c>
      <c r="L11" s="102">
        <v>2</v>
      </c>
      <c r="M11" s="103">
        <v>2</v>
      </c>
      <c r="N11" s="103">
        <v>2</v>
      </c>
      <c r="O11" s="103">
        <v>2</v>
      </c>
      <c r="P11" s="102">
        <v>4</v>
      </c>
      <c r="Q11" s="103">
        <v>8</v>
      </c>
      <c r="R11" s="103">
        <v>4</v>
      </c>
      <c r="S11" s="103">
        <v>4</v>
      </c>
      <c r="T11" s="97" t="s">
        <v>157</v>
      </c>
      <c r="U11" s="98" t="s">
        <v>30</v>
      </c>
      <c r="V11" s="98">
        <v>20</v>
      </c>
      <c r="W11" s="98">
        <v>2</v>
      </c>
      <c r="X11" s="97" t="s">
        <v>158</v>
      </c>
      <c r="Y11" s="98" t="s">
        <v>33</v>
      </c>
      <c r="Z11" s="98">
        <v>20</v>
      </c>
      <c r="AA11" s="98">
        <v>2</v>
      </c>
      <c r="AB11" s="97" t="s">
        <v>159</v>
      </c>
      <c r="AC11" s="98" t="s">
        <v>31</v>
      </c>
      <c r="AD11" s="98">
        <v>20</v>
      </c>
      <c r="AE11" s="98">
        <v>2</v>
      </c>
      <c r="AF11" s="97" t="s">
        <v>160</v>
      </c>
      <c r="AG11" s="98" t="s">
        <v>32</v>
      </c>
      <c r="AH11" s="98">
        <v>20</v>
      </c>
      <c r="AI11" s="98">
        <v>2</v>
      </c>
      <c r="AJ11" s="97" t="s">
        <v>161</v>
      </c>
      <c r="AK11" s="98" t="s">
        <v>30</v>
      </c>
      <c r="AL11" s="98">
        <v>20</v>
      </c>
      <c r="AM11" s="98">
        <v>2</v>
      </c>
      <c r="AN11" s="98" t="s">
        <v>171</v>
      </c>
      <c r="AO11" s="98" t="s">
        <v>172</v>
      </c>
      <c r="AP11" s="98" t="s">
        <v>173</v>
      </c>
      <c r="AQ11" s="98" t="s">
        <v>174</v>
      </c>
    </row>
    <row r="12" spans="1:43" s="36" customFormat="1" ht="39" customHeight="1" x14ac:dyDescent="0.25">
      <c r="A12" s="97" t="s">
        <v>162</v>
      </c>
      <c r="B12" s="98" t="s">
        <v>102</v>
      </c>
      <c r="C12" s="97" t="s">
        <v>166</v>
      </c>
      <c r="D12" s="99">
        <v>43467</v>
      </c>
      <c r="E12" s="100">
        <v>2</v>
      </c>
      <c r="F12" s="101">
        <v>3</v>
      </c>
      <c r="G12" s="101">
        <v>20</v>
      </c>
      <c r="H12" s="102">
        <v>40</v>
      </c>
      <c r="I12" s="103">
        <v>40</v>
      </c>
      <c r="J12" s="103" t="s">
        <v>29</v>
      </c>
      <c r="K12" s="103">
        <v>2</v>
      </c>
      <c r="L12" s="102">
        <v>2</v>
      </c>
      <c r="M12" s="103">
        <v>2</v>
      </c>
      <c r="N12" s="103" t="s">
        <v>29</v>
      </c>
      <c r="O12" s="103">
        <v>4</v>
      </c>
      <c r="P12" s="102">
        <v>8</v>
      </c>
      <c r="Q12" s="103">
        <v>8</v>
      </c>
      <c r="R12" s="103" t="s">
        <v>29</v>
      </c>
      <c r="S12" s="103"/>
      <c r="T12" s="97" t="s">
        <v>31</v>
      </c>
      <c r="U12" s="98">
        <v>20</v>
      </c>
      <c r="V12" s="98">
        <v>2</v>
      </c>
      <c r="W12" s="98">
        <v>2</v>
      </c>
      <c r="X12" s="97" t="s">
        <v>33</v>
      </c>
      <c r="Y12" s="98">
        <v>20</v>
      </c>
      <c r="Z12" s="98">
        <v>2</v>
      </c>
      <c r="AA12" s="98">
        <v>2</v>
      </c>
      <c r="AB12" s="97" t="s">
        <v>30</v>
      </c>
      <c r="AC12" s="98">
        <v>20</v>
      </c>
      <c r="AD12" s="98">
        <v>2</v>
      </c>
      <c r="AE12" s="98">
        <v>2</v>
      </c>
      <c r="AF12" s="97" t="s">
        <v>31</v>
      </c>
      <c r="AG12" s="98">
        <v>20</v>
      </c>
      <c r="AH12" s="98">
        <v>2</v>
      </c>
      <c r="AI12" s="98">
        <v>2</v>
      </c>
      <c r="AJ12" s="97" t="s">
        <v>30</v>
      </c>
      <c r="AK12" s="98">
        <v>20</v>
      </c>
      <c r="AL12" s="98">
        <v>2</v>
      </c>
      <c r="AM12" s="98">
        <v>2</v>
      </c>
      <c r="AN12" s="98" t="s">
        <v>175</v>
      </c>
      <c r="AO12" s="98" t="s">
        <v>176</v>
      </c>
      <c r="AP12" s="98" t="s">
        <v>177</v>
      </c>
      <c r="AQ12" s="98" t="s">
        <v>178</v>
      </c>
    </row>
    <row r="13" spans="1:43" s="36" customFormat="1" ht="39" customHeight="1" x14ac:dyDescent="0.25">
      <c r="A13" s="104" t="s">
        <v>163</v>
      </c>
      <c r="B13" s="37" t="s">
        <v>102</v>
      </c>
      <c r="C13" s="104" t="s">
        <v>28</v>
      </c>
      <c r="D13" s="99">
        <v>43468</v>
      </c>
      <c r="E13" s="105">
        <v>20</v>
      </c>
      <c r="F13" s="106">
        <v>2</v>
      </c>
      <c r="G13" s="106">
        <v>4</v>
      </c>
      <c r="H13" s="107">
        <v>20</v>
      </c>
      <c r="I13" s="108">
        <v>40</v>
      </c>
      <c r="J13" s="108">
        <v>20</v>
      </c>
      <c r="K13" s="108">
        <v>20</v>
      </c>
      <c r="L13" s="107">
        <v>2</v>
      </c>
      <c r="M13" s="108">
        <v>2</v>
      </c>
      <c r="N13" s="108">
        <v>2</v>
      </c>
      <c r="O13" s="108">
        <v>2</v>
      </c>
      <c r="P13" s="107">
        <v>4</v>
      </c>
      <c r="Q13" s="108">
        <v>8</v>
      </c>
      <c r="R13" s="108">
        <v>4</v>
      </c>
      <c r="S13" s="108">
        <v>4</v>
      </c>
      <c r="T13" s="104" t="s">
        <v>152</v>
      </c>
      <c r="U13" s="37" t="s">
        <v>33</v>
      </c>
      <c r="V13" s="37">
        <v>20</v>
      </c>
      <c r="W13" s="37">
        <v>2</v>
      </c>
      <c r="X13" s="104" t="s">
        <v>153</v>
      </c>
      <c r="Y13" s="37" t="s">
        <v>30</v>
      </c>
      <c r="Z13" s="37">
        <v>20</v>
      </c>
      <c r="AA13" s="37">
        <v>2</v>
      </c>
      <c r="AB13" s="104" t="s">
        <v>154</v>
      </c>
      <c r="AC13" s="37" t="s">
        <v>31</v>
      </c>
      <c r="AD13" s="37">
        <v>20</v>
      </c>
      <c r="AE13" s="37">
        <v>2</v>
      </c>
      <c r="AF13" s="104" t="s">
        <v>155</v>
      </c>
      <c r="AG13" s="37" t="s">
        <v>32</v>
      </c>
      <c r="AH13" s="37">
        <v>20</v>
      </c>
      <c r="AI13" s="37">
        <v>2</v>
      </c>
      <c r="AJ13" s="104" t="s">
        <v>156</v>
      </c>
      <c r="AK13" s="37" t="s">
        <v>30</v>
      </c>
      <c r="AL13" s="37">
        <v>20</v>
      </c>
      <c r="AM13" s="37">
        <v>2</v>
      </c>
      <c r="AN13" s="98" t="s">
        <v>171</v>
      </c>
      <c r="AO13" s="98" t="s">
        <v>172</v>
      </c>
      <c r="AP13" s="98" t="s">
        <v>173</v>
      </c>
      <c r="AQ13" s="98" t="s">
        <v>174</v>
      </c>
    </row>
    <row r="14" spans="1:43" s="36" customFormat="1" ht="39" customHeight="1" x14ac:dyDescent="0.25">
      <c r="A14" s="97" t="s">
        <v>163</v>
      </c>
      <c r="B14" s="98" t="s">
        <v>102</v>
      </c>
      <c r="C14" s="97" t="s">
        <v>166</v>
      </c>
      <c r="D14" s="99">
        <v>43469</v>
      </c>
      <c r="E14" s="100">
        <v>0</v>
      </c>
      <c r="F14" s="101">
        <v>0</v>
      </c>
      <c r="G14" s="101">
        <v>0</v>
      </c>
      <c r="H14" s="102" t="s">
        <v>29</v>
      </c>
      <c r="I14" s="103" t="s">
        <v>29</v>
      </c>
      <c r="J14" s="103" t="s">
        <v>29</v>
      </c>
      <c r="K14" s="103" t="s">
        <v>29</v>
      </c>
      <c r="L14" s="102" t="s">
        <v>29</v>
      </c>
      <c r="M14" s="103" t="s">
        <v>29</v>
      </c>
      <c r="N14" s="103" t="s">
        <v>29</v>
      </c>
      <c r="O14" s="103" t="s">
        <v>29</v>
      </c>
      <c r="P14" s="102" t="s">
        <v>29</v>
      </c>
      <c r="Q14" s="103" t="s">
        <v>29</v>
      </c>
      <c r="R14" s="103" t="s">
        <v>29</v>
      </c>
      <c r="S14" s="103" t="s">
        <v>29</v>
      </c>
      <c r="T14" s="97" t="s">
        <v>29</v>
      </c>
      <c r="U14" s="98" t="s">
        <v>29</v>
      </c>
      <c r="V14" s="98" t="s">
        <v>29</v>
      </c>
      <c r="W14" s="98" t="s">
        <v>29</v>
      </c>
      <c r="X14" s="97" t="s">
        <v>29</v>
      </c>
      <c r="Y14" s="98" t="s">
        <v>29</v>
      </c>
      <c r="Z14" s="98" t="s">
        <v>29</v>
      </c>
      <c r="AA14" s="98" t="s">
        <v>29</v>
      </c>
      <c r="AB14" s="97" t="s">
        <v>29</v>
      </c>
      <c r="AC14" s="98" t="s">
        <v>29</v>
      </c>
      <c r="AD14" s="98" t="s">
        <v>29</v>
      </c>
      <c r="AE14" s="98" t="s">
        <v>29</v>
      </c>
      <c r="AF14" s="97" t="s">
        <v>29</v>
      </c>
      <c r="AG14" s="98" t="s">
        <v>29</v>
      </c>
      <c r="AH14" s="98" t="s">
        <v>29</v>
      </c>
      <c r="AI14" s="98" t="s">
        <v>29</v>
      </c>
      <c r="AJ14" s="97" t="s">
        <v>29</v>
      </c>
      <c r="AK14" s="98" t="s">
        <v>29</v>
      </c>
      <c r="AL14" s="98" t="s">
        <v>29</v>
      </c>
      <c r="AM14" s="98" t="s">
        <v>29</v>
      </c>
      <c r="AN14" s="98" t="s">
        <v>175</v>
      </c>
      <c r="AO14" s="98" t="s">
        <v>176</v>
      </c>
      <c r="AP14" s="98" t="s">
        <v>177</v>
      </c>
      <c r="AQ14" s="98" t="s">
        <v>178</v>
      </c>
    </row>
    <row r="15" spans="1:43" s="36" customFormat="1" ht="39" customHeight="1" x14ac:dyDescent="0.25">
      <c r="A15" s="104" t="s">
        <v>164</v>
      </c>
      <c r="B15" s="37" t="s">
        <v>102</v>
      </c>
      <c r="C15" s="104" t="s">
        <v>28</v>
      </c>
      <c r="D15" s="99">
        <v>43470</v>
      </c>
      <c r="E15" s="105">
        <v>50</v>
      </c>
      <c r="F15" s="106">
        <v>5</v>
      </c>
      <c r="G15" s="106">
        <v>4</v>
      </c>
      <c r="H15" s="107">
        <v>20</v>
      </c>
      <c r="I15" s="108">
        <v>40</v>
      </c>
      <c r="J15" s="108">
        <v>20</v>
      </c>
      <c r="K15" s="108">
        <v>20</v>
      </c>
      <c r="L15" s="107">
        <v>5</v>
      </c>
      <c r="M15" s="108">
        <v>5</v>
      </c>
      <c r="N15" s="108">
        <v>5</v>
      </c>
      <c r="O15" s="108">
        <v>5</v>
      </c>
      <c r="P15" s="107">
        <v>10</v>
      </c>
      <c r="Q15" s="108">
        <v>20</v>
      </c>
      <c r="R15" s="108">
        <v>10</v>
      </c>
      <c r="S15" s="108">
        <v>10</v>
      </c>
      <c r="T15" s="104" t="s">
        <v>134</v>
      </c>
      <c r="U15" s="37" t="s">
        <v>30</v>
      </c>
      <c r="V15" s="37">
        <v>20</v>
      </c>
      <c r="W15" s="37">
        <v>5</v>
      </c>
      <c r="X15" s="104" t="s">
        <v>135</v>
      </c>
      <c r="Y15" s="37" t="s">
        <v>30</v>
      </c>
      <c r="Z15" s="37">
        <v>20</v>
      </c>
      <c r="AA15" s="37">
        <v>5</v>
      </c>
      <c r="AB15" s="104" t="s">
        <v>136</v>
      </c>
      <c r="AC15" s="37" t="s">
        <v>32</v>
      </c>
      <c r="AD15" s="37">
        <v>20</v>
      </c>
      <c r="AE15" s="37">
        <v>5</v>
      </c>
      <c r="AF15" s="104" t="s">
        <v>137</v>
      </c>
      <c r="AG15" s="37" t="s">
        <v>31</v>
      </c>
      <c r="AH15" s="37">
        <v>20</v>
      </c>
      <c r="AI15" s="37">
        <v>5</v>
      </c>
      <c r="AJ15" s="104" t="s">
        <v>138</v>
      </c>
      <c r="AK15" s="37" t="s">
        <v>33</v>
      </c>
      <c r="AL15" s="37">
        <v>20</v>
      </c>
      <c r="AM15" s="37">
        <v>5</v>
      </c>
      <c r="AN15" s="98" t="s">
        <v>171</v>
      </c>
      <c r="AO15" s="98" t="s">
        <v>172</v>
      </c>
      <c r="AP15" s="98" t="s">
        <v>173</v>
      </c>
      <c r="AQ15" s="98" t="s">
        <v>174</v>
      </c>
    </row>
    <row r="16" spans="1:43" s="36" customFormat="1" ht="39" customHeight="1" x14ac:dyDescent="0.25">
      <c r="A16" s="97" t="s">
        <v>165</v>
      </c>
      <c r="B16" s="98" t="s">
        <v>168</v>
      </c>
      <c r="C16" s="97" t="s">
        <v>166</v>
      </c>
      <c r="D16" s="99">
        <v>43471</v>
      </c>
      <c r="E16" s="100">
        <v>20</v>
      </c>
      <c r="F16" s="101">
        <v>2</v>
      </c>
      <c r="G16" s="101">
        <v>2</v>
      </c>
      <c r="H16" s="102" t="s">
        <v>29</v>
      </c>
      <c r="I16" s="103">
        <v>80</v>
      </c>
      <c r="J16" s="103" t="s">
        <v>29</v>
      </c>
      <c r="K16" s="103">
        <v>20</v>
      </c>
      <c r="L16" s="102" t="s">
        <v>29</v>
      </c>
      <c r="M16" s="103">
        <v>2</v>
      </c>
      <c r="N16" s="103" t="s">
        <v>29</v>
      </c>
      <c r="O16" s="103">
        <v>2</v>
      </c>
      <c r="P16" s="102" t="s">
        <v>29</v>
      </c>
      <c r="Q16" s="103">
        <v>16</v>
      </c>
      <c r="R16" s="103" t="s">
        <v>29</v>
      </c>
      <c r="S16" s="103">
        <v>4</v>
      </c>
      <c r="T16" s="97" t="s">
        <v>109</v>
      </c>
      <c r="U16" s="98" t="s">
        <v>30</v>
      </c>
      <c r="V16" s="98">
        <v>20</v>
      </c>
      <c r="W16" s="98">
        <v>2</v>
      </c>
      <c r="X16" s="97" t="s">
        <v>110</v>
      </c>
      <c r="Y16" s="98" t="s">
        <v>30</v>
      </c>
      <c r="Z16" s="98">
        <v>20</v>
      </c>
      <c r="AA16" s="98">
        <v>2</v>
      </c>
      <c r="AB16" s="97" t="s">
        <v>111</v>
      </c>
      <c r="AC16" s="98" t="s">
        <v>30</v>
      </c>
      <c r="AD16" s="98">
        <v>20</v>
      </c>
      <c r="AE16" s="98">
        <v>2</v>
      </c>
      <c r="AF16" s="97" t="s">
        <v>112</v>
      </c>
      <c r="AG16" s="98" t="s">
        <v>32</v>
      </c>
      <c r="AH16" s="98">
        <v>20</v>
      </c>
      <c r="AI16" s="98">
        <v>2</v>
      </c>
      <c r="AJ16" s="97" t="s">
        <v>113</v>
      </c>
      <c r="AK16" s="98" t="s">
        <v>30</v>
      </c>
      <c r="AL16" s="98">
        <v>20</v>
      </c>
      <c r="AM16" s="98">
        <v>2</v>
      </c>
      <c r="AN16" s="98" t="s">
        <v>175</v>
      </c>
      <c r="AO16" s="98" t="s">
        <v>176</v>
      </c>
      <c r="AP16" s="98" t="s">
        <v>177</v>
      </c>
      <c r="AQ16" s="98" t="s">
        <v>178</v>
      </c>
    </row>
    <row r="17" spans="1:43" s="36" customFormat="1" ht="39" customHeight="1" x14ac:dyDescent="0.25">
      <c r="A17" s="104" t="s">
        <v>165</v>
      </c>
      <c r="B17" s="37" t="s">
        <v>168</v>
      </c>
      <c r="C17" s="104" t="s">
        <v>28</v>
      </c>
      <c r="D17" s="99">
        <v>43472</v>
      </c>
      <c r="E17" s="105">
        <v>0</v>
      </c>
      <c r="F17" s="106">
        <v>0</v>
      </c>
      <c r="G17" s="106">
        <v>0</v>
      </c>
      <c r="H17" s="107" t="s">
        <v>29</v>
      </c>
      <c r="I17" s="108" t="s">
        <v>29</v>
      </c>
      <c r="J17" s="108" t="s">
        <v>29</v>
      </c>
      <c r="K17" s="108" t="s">
        <v>29</v>
      </c>
      <c r="L17" s="107" t="s">
        <v>29</v>
      </c>
      <c r="M17" s="108" t="s">
        <v>29</v>
      </c>
      <c r="N17" s="108" t="s">
        <v>29</v>
      </c>
      <c r="O17" s="108" t="s">
        <v>29</v>
      </c>
      <c r="P17" s="107" t="s">
        <v>29</v>
      </c>
      <c r="Q17" s="108" t="s">
        <v>29</v>
      </c>
      <c r="R17" s="108" t="s">
        <v>29</v>
      </c>
      <c r="S17" s="108" t="s">
        <v>29</v>
      </c>
      <c r="T17" s="104" t="s">
        <v>29</v>
      </c>
      <c r="U17" s="37" t="s">
        <v>29</v>
      </c>
      <c r="V17" s="37" t="s">
        <v>29</v>
      </c>
      <c r="W17" s="37" t="s">
        <v>29</v>
      </c>
      <c r="X17" s="104" t="s">
        <v>29</v>
      </c>
      <c r="Y17" s="37" t="s">
        <v>29</v>
      </c>
      <c r="Z17" s="37" t="s">
        <v>29</v>
      </c>
      <c r="AA17" s="37" t="s">
        <v>29</v>
      </c>
      <c r="AB17" s="104" t="s">
        <v>29</v>
      </c>
      <c r="AC17" s="37" t="s">
        <v>29</v>
      </c>
      <c r="AD17" s="37" t="s">
        <v>29</v>
      </c>
      <c r="AE17" s="37" t="s">
        <v>29</v>
      </c>
      <c r="AF17" s="104" t="s">
        <v>29</v>
      </c>
      <c r="AG17" s="37" t="s">
        <v>29</v>
      </c>
      <c r="AH17" s="37" t="s">
        <v>29</v>
      </c>
      <c r="AI17" s="37" t="s">
        <v>29</v>
      </c>
      <c r="AJ17" s="104" t="s">
        <v>29</v>
      </c>
      <c r="AK17" s="37" t="s">
        <v>29</v>
      </c>
      <c r="AL17" s="37" t="s">
        <v>29</v>
      </c>
      <c r="AM17" s="37" t="s">
        <v>29</v>
      </c>
      <c r="AN17" s="98" t="s">
        <v>171</v>
      </c>
      <c r="AO17" s="98" t="s">
        <v>172</v>
      </c>
      <c r="AP17" s="98" t="s">
        <v>173</v>
      </c>
      <c r="AQ17" s="98" t="s">
        <v>174</v>
      </c>
    </row>
    <row r="18" spans="1:43" s="36" customFormat="1" ht="39" customHeight="1" x14ac:dyDescent="0.25">
      <c r="A18" s="97" t="s">
        <v>164</v>
      </c>
      <c r="B18" s="98" t="s">
        <v>102</v>
      </c>
      <c r="C18" s="97" t="s">
        <v>166</v>
      </c>
      <c r="D18" s="99">
        <v>43473</v>
      </c>
      <c r="E18" s="100">
        <v>0</v>
      </c>
      <c r="F18" s="101">
        <v>0</v>
      </c>
      <c r="G18" s="101">
        <v>0</v>
      </c>
      <c r="H18" s="102" t="s">
        <v>29</v>
      </c>
      <c r="I18" s="103" t="s">
        <v>29</v>
      </c>
      <c r="J18" s="103" t="s">
        <v>29</v>
      </c>
      <c r="K18" s="103" t="s">
        <v>29</v>
      </c>
      <c r="L18" s="102" t="s">
        <v>29</v>
      </c>
      <c r="M18" s="103" t="s">
        <v>29</v>
      </c>
      <c r="N18" s="103" t="s">
        <v>29</v>
      </c>
      <c r="O18" s="103" t="s">
        <v>29</v>
      </c>
      <c r="P18" s="102" t="s">
        <v>29</v>
      </c>
      <c r="Q18" s="103" t="s">
        <v>29</v>
      </c>
      <c r="R18" s="103" t="s">
        <v>29</v>
      </c>
      <c r="S18" s="103" t="s">
        <v>29</v>
      </c>
      <c r="T18" s="97" t="s">
        <v>29</v>
      </c>
      <c r="U18" s="98" t="s">
        <v>29</v>
      </c>
      <c r="V18" s="98" t="s">
        <v>29</v>
      </c>
      <c r="W18" s="98" t="s">
        <v>29</v>
      </c>
      <c r="X18" s="97" t="s">
        <v>29</v>
      </c>
      <c r="Y18" s="98" t="s">
        <v>29</v>
      </c>
      <c r="Z18" s="98" t="s">
        <v>29</v>
      </c>
      <c r="AA18" s="98" t="s">
        <v>29</v>
      </c>
      <c r="AB18" s="97" t="s">
        <v>29</v>
      </c>
      <c r="AC18" s="98" t="s">
        <v>29</v>
      </c>
      <c r="AD18" s="98" t="s">
        <v>29</v>
      </c>
      <c r="AE18" s="98" t="s">
        <v>29</v>
      </c>
      <c r="AF18" s="97" t="s">
        <v>29</v>
      </c>
      <c r="AG18" s="98" t="s">
        <v>29</v>
      </c>
      <c r="AH18" s="98" t="s">
        <v>29</v>
      </c>
      <c r="AI18" s="98" t="s">
        <v>29</v>
      </c>
      <c r="AJ18" s="97" t="s">
        <v>29</v>
      </c>
      <c r="AK18" s="98" t="s">
        <v>29</v>
      </c>
      <c r="AL18" s="98" t="s">
        <v>29</v>
      </c>
      <c r="AM18" s="98" t="s">
        <v>29</v>
      </c>
      <c r="AN18" s="98" t="s">
        <v>175</v>
      </c>
      <c r="AO18" s="98" t="s">
        <v>176</v>
      </c>
      <c r="AP18" s="98" t="s">
        <v>177</v>
      </c>
      <c r="AQ18" s="98" t="s">
        <v>178</v>
      </c>
    </row>
    <row r="19" spans="1:43" s="36" customFormat="1" ht="39" customHeight="1" x14ac:dyDescent="0.25">
      <c r="A19" s="104" t="s">
        <v>101</v>
      </c>
      <c r="B19" s="37" t="s">
        <v>168</v>
      </c>
      <c r="C19" s="104" t="s">
        <v>28</v>
      </c>
      <c r="D19" s="99">
        <v>43474</v>
      </c>
      <c r="E19" s="105">
        <v>32.200000000000003</v>
      </c>
      <c r="F19" s="106">
        <v>3.22</v>
      </c>
      <c r="G19" s="106">
        <v>3</v>
      </c>
      <c r="H19" s="107">
        <v>52</v>
      </c>
      <c r="I19" s="108">
        <v>33</v>
      </c>
      <c r="J19" s="108" t="s">
        <v>29</v>
      </c>
      <c r="K19" s="108">
        <v>15</v>
      </c>
      <c r="L19" s="107">
        <v>2.4423076923076921</v>
      </c>
      <c r="M19" s="108">
        <v>5</v>
      </c>
      <c r="N19" s="108" t="s">
        <v>29</v>
      </c>
      <c r="O19" s="108">
        <v>2</v>
      </c>
      <c r="P19" s="107">
        <v>12.7</v>
      </c>
      <c r="Q19" s="108">
        <v>16.5</v>
      </c>
      <c r="R19" s="108" t="s">
        <v>29</v>
      </c>
      <c r="S19" s="108">
        <v>3</v>
      </c>
      <c r="T19" s="104" t="s">
        <v>103</v>
      </c>
      <c r="U19" s="37" t="s">
        <v>30</v>
      </c>
      <c r="V19" s="37">
        <v>33</v>
      </c>
      <c r="W19" s="37">
        <v>5</v>
      </c>
      <c r="X19" s="104" t="s">
        <v>104</v>
      </c>
      <c r="Y19" s="37" t="s">
        <v>33</v>
      </c>
      <c r="Z19" s="37">
        <v>15</v>
      </c>
      <c r="AA19" s="37">
        <v>4</v>
      </c>
      <c r="AB19" s="104" t="s">
        <v>106</v>
      </c>
      <c r="AC19" s="37" t="s">
        <v>33</v>
      </c>
      <c r="AD19" s="37">
        <v>15</v>
      </c>
      <c r="AE19" s="37">
        <v>3</v>
      </c>
      <c r="AF19" s="104" t="s">
        <v>107</v>
      </c>
      <c r="AG19" s="37" t="s">
        <v>32</v>
      </c>
      <c r="AH19" s="37">
        <v>15</v>
      </c>
      <c r="AI19" s="37">
        <v>2</v>
      </c>
      <c r="AJ19" s="104" t="s">
        <v>108</v>
      </c>
      <c r="AK19" s="37" t="s">
        <v>33</v>
      </c>
      <c r="AL19" s="37">
        <v>22</v>
      </c>
      <c r="AM19" s="37">
        <v>1</v>
      </c>
      <c r="AN19" s="98" t="s">
        <v>171</v>
      </c>
      <c r="AO19" s="98" t="s">
        <v>172</v>
      </c>
      <c r="AP19" s="98" t="s">
        <v>173</v>
      </c>
      <c r="AQ19" s="98" t="s">
        <v>174</v>
      </c>
    </row>
    <row r="20" spans="1:43" s="36" customFormat="1" ht="39" customHeight="1" x14ac:dyDescent="0.25">
      <c r="A20" s="97" t="s">
        <v>101</v>
      </c>
      <c r="B20" s="98" t="s">
        <v>168</v>
      </c>
      <c r="C20" s="97" t="s">
        <v>166</v>
      </c>
      <c r="D20" s="99">
        <v>43475</v>
      </c>
      <c r="E20" s="100">
        <v>100</v>
      </c>
      <c r="F20" s="101">
        <v>10</v>
      </c>
      <c r="G20" s="101">
        <v>2</v>
      </c>
      <c r="H20" s="102" t="s">
        <v>29</v>
      </c>
      <c r="I20" s="103">
        <v>50</v>
      </c>
      <c r="J20" s="103">
        <v>50</v>
      </c>
      <c r="K20" s="103" t="s">
        <v>29</v>
      </c>
      <c r="L20" s="102" t="s">
        <v>29</v>
      </c>
      <c r="M20" s="103">
        <v>10</v>
      </c>
      <c r="N20" s="103">
        <v>10</v>
      </c>
      <c r="O20" s="103" t="s">
        <v>29</v>
      </c>
      <c r="P20" s="102" t="s">
        <v>29</v>
      </c>
      <c r="Q20" s="103">
        <v>50</v>
      </c>
      <c r="R20" s="103">
        <v>50</v>
      </c>
      <c r="S20" s="103" t="s">
        <v>29</v>
      </c>
      <c r="T20" s="97" t="s">
        <v>66</v>
      </c>
      <c r="U20" s="98" t="s">
        <v>30</v>
      </c>
      <c r="V20" s="98">
        <v>50</v>
      </c>
      <c r="W20" s="98">
        <v>10</v>
      </c>
      <c r="X20" s="97" t="s">
        <v>67</v>
      </c>
      <c r="Y20" s="98" t="s">
        <v>31</v>
      </c>
      <c r="Z20" s="98">
        <v>50</v>
      </c>
      <c r="AA20" s="98">
        <v>10</v>
      </c>
      <c r="AB20" s="97" t="s">
        <v>29</v>
      </c>
      <c r="AC20" s="98" t="s">
        <v>29</v>
      </c>
      <c r="AD20" s="98" t="s">
        <v>29</v>
      </c>
      <c r="AE20" s="98" t="s">
        <v>29</v>
      </c>
      <c r="AF20" s="97" t="s">
        <v>29</v>
      </c>
      <c r="AG20" s="98" t="s">
        <v>29</v>
      </c>
      <c r="AH20" s="98" t="s">
        <v>29</v>
      </c>
      <c r="AI20" s="98" t="s">
        <v>29</v>
      </c>
      <c r="AJ20" s="97" t="s">
        <v>29</v>
      </c>
      <c r="AK20" s="98" t="s">
        <v>29</v>
      </c>
      <c r="AL20" s="98" t="s">
        <v>29</v>
      </c>
      <c r="AM20" s="98" t="s">
        <v>29</v>
      </c>
      <c r="AN20" s="98" t="s">
        <v>175</v>
      </c>
      <c r="AO20" s="98" t="s">
        <v>176</v>
      </c>
      <c r="AP20" s="98" t="s">
        <v>177</v>
      </c>
      <c r="AQ20" s="98" t="s">
        <v>178</v>
      </c>
    </row>
    <row r="21" spans="1:43" s="36" customFormat="1" ht="39" customHeight="1" x14ac:dyDescent="0.25">
      <c r="A21" s="104" t="s">
        <v>56</v>
      </c>
      <c r="B21" s="37" t="s">
        <v>169</v>
      </c>
      <c r="C21" s="104" t="s">
        <v>28</v>
      </c>
      <c r="D21" s="99">
        <v>43476</v>
      </c>
      <c r="E21" s="105">
        <v>46.1</v>
      </c>
      <c r="F21" s="106">
        <v>4.6100000000000003</v>
      </c>
      <c r="G21" s="106">
        <v>4</v>
      </c>
      <c r="H21" s="107">
        <v>40</v>
      </c>
      <c r="I21" s="108">
        <v>13</v>
      </c>
      <c r="J21" s="108">
        <v>18</v>
      </c>
      <c r="K21" s="108">
        <v>29</v>
      </c>
      <c r="L21" s="107">
        <v>1.7</v>
      </c>
      <c r="M21" s="108">
        <v>8</v>
      </c>
      <c r="N21" s="108">
        <v>8</v>
      </c>
      <c r="O21" s="108">
        <v>5</v>
      </c>
      <c r="P21" s="107">
        <v>6.8</v>
      </c>
      <c r="Q21" s="108">
        <v>10.4</v>
      </c>
      <c r="R21" s="108">
        <v>14.4</v>
      </c>
      <c r="S21" s="108">
        <v>14.5</v>
      </c>
      <c r="T21" s="104" t="s">
        <v>61</v>
      </c>
      <c r="U21" s="37" t="s">
        <v>33</v>
      </c>
      <c r="V21" s="37">
        <v>7</v>
      </c>
      <c r="W21" s="37">
        <v>5</v>
      </c>
      <c r="X21" s="104" t="s">
        <v>62</v>
      </c>
      <c r="Y21" s="37" t="s">
        <v>30</v>
      </c>
      <c r="Z21" s="37">
        <v>13</v>
      </c>
      <c r="AA21" s="37">
        <v>8</v>
      </c>
      <c r="AB21" s="104" t="s">
        <v>63</v>
      </c>
      <c r="AC21" s="37" t="s">
        <v>31</v>
      </c>
      <c r="AD21" s="37">
        <v>18</v>
      </c>
      <c r="AE21" s="37">
        <v>8</v>
      </c>
      <c r="AF21" s="104" t="s">
        <v>64</v>
      </c>
      <c r="AG21" s="37" t="s">
        <v>32</v>
      </c>
      <c r="AH21" s="37">
        <v>29</v>
      </c>
      <c r="AI21" s="37">
        <v>5</v>
      </c>
      <c r="AJ21" s="104" t="s">
        <v>65</v>
      </c>
      <c r="AK21" s="37" t="s">
        <v>33</v>
      </c>
      <c r="AL21" s="37">
        <v>33</v>
      </c>
      <c r="AM21" s="37">
        <v>1</v>
      </c>
      <c r="AN21" s="98" t="s">
        <v>171</v>
      </c>
      <c r="AO21" s="98" t="s">
        <v>172</v>
      </c>
      <c r="AP21" s="98" t="s">
        <v>173</v>
      </c>
      <c r="AQ21" s="98" t="s">
        <v>174</v>
      </c>
    </row>
    <row r="22" spans="1:43" s="36" customFormat="1" ht="39" customHeight="1" x14ac:dyDescent="0.25">
      <c r="A22" s="97" t="s">
        <v>167</v>
      </c>
      <c r="B22" s="98" t="s">
        <v>170</v>
      </c>
      <c r="C22" s="97" t="s">
        <v>28</v>
      </c>
      <c r="D22" s="99">
        <v>43477</v>
      </c>
      <c r="E22" s="100">
        <v>10</v>
      </c>
      <c r="F22" s="101">
        <v>1</v>
      </c>
      <c r="G22" s="101">
        <v>1</v>
      </c>
      <c r="H22" s="102" t="s">
        <v>29</v>
      </c>
      <c r="I22" s="103">
        <v>100</v>
      </c>
      <c r="J22" s="103" t="s">
        <v>29</v>
      </c>
      <c r="K22" s="103" t="s">
        <v>29</v>
      </c>
      <c r="L22" s="102" t="s">
        <v>29</v>
      </c>
      <c r="M22" s="103">
        <v>1</v>
      </c>
      <c r="N22" s="103" t="s">
        <v>29</v>
      </c>
      <c r="O22" s="103" t="s">
        <v>29</v>
      </c>
      <c r="P22" s="102" t="s">
        <v>29</v>
      </c>
      <c r="Q22" s="103">
        <v>10</v>
      </c>
      <c r="R22" s="103" t="s">
        <v>29</v>
      </c>
      <c r="S22" s="103" t="s">
        <v>29</v>
      </c>
      <c r="T22" s="97" t="s">
        <v>60</v>
      </c>
      <c r="U22" s="98" t="s">
        <v>30</v>
      </c>
      <c r="V22" s="98">
        <v>100</v>
      </c>
      <c r="W22" s="98">
        <v>1</v>
      </c>
      <c r="X22" s="97" t="s">
        <v>29</v>
      </c>
      <c r="Y22" s="98" t="s">
        <v>29</v>
      </c>
      <c r="Z22" s="98" t="s">
        <v>29</v>
      </c>
      <c r="AA22" s="98" t="s">
        <v>29</v>
      </c>
      <c r="AB22" s="97" t="s">
        <v>29</v>
      </c>
      <c r="AC22" s="98" t="s">
        <v>29</v>
      </c>
      <c r="AD22" s="98" t="s">
        <v>29</v>
      </c>
      <c r="AE22" s="98" t="s">
        <v>29</v>
      </c>
      <c r="AF22" s="97" t="s">
        <v>29</v>
      </c>
      <c r="AG22" s="98" t="s">
        <v>29</v>
      </c>
      <c r="AH22" s="98" t="s">
        <v>29</v>
      </c>
      <c r="AI22" s="98" t="s">
        <v>29</v>
      </c>
      <c r="AJ22" s="97" t="s">
        <v>29</v>
      </c>
      <c r="AK22" s="98" t="s">
        <v>29</v>
      </c>
      <c r="AL22" s="98" t="s">
        <v>29</v>
      </c>
      <c r="AM22" s="98" t="s">
        <v>29</v>
      </c>
      <c r="AN22" s="98" t="s">
        <v>175</v>
      </c>
      <c r="AO22" s="98" t="s">
        <v>176</v>
      </c>
      <c r="AP22" s="98" t="s">
        <v>177</v>
      </c>
      <c r="AQ22" s="98" t="s">
        <v>178</v>
      </c>
    </row>
    <row r="23" spans="1:43" s="36" customFormat="1" ht="39" customHeight="1" x14ac:dyDescent="0.25">
      <c r="A23" s="104" t="s">
        <v>56</v>
      </c>
      <c r="B23" s="37" t="s">
        <v>169</v>
      </c>
      <c r="C23" s="104" t="s">
        <v>166</v>
      </c>
      <c r="D23" s="99">
        <v>43478</v>
      </c>
      <c r="E23" s="105">
        <v>42</v>
      </c>
      <c r="F23" s="106">
        <v>4.2</v>
      </c>
      <c r="G23" s="106">
        <v>3</v>
      </c>
      <c r="H23" s="107" t="s">
        <v>29</v>
      </c>
      <c r="I23" s="108">
        <v>35</v>
      </c>
      <c r="J23" s="108">
        <v>5</v>
      </c>
      <c r="K23" s="108">
        <v>60</v>
      </c>
      <c r="L23" s="107" t="s">
        <v>29</v>
      </c>
      <c r="M23" s="108">
        <v>10</v>
      </c>
      <c r="N23" s="108">
        <v>2</v>
      </c>
      <c r="O23" s="108">
        <v>1</v>
      </c>
      <c r="P23" s="107" t="s">
        <v>29</v>
      </c>
      <c r="Q23" s="108">
        <v>35</v>
      </c>
      <c r="R23" s="108">
        <v>1</v>
      </c>
      <c r="S23" s="108">
        <v>6</v>
      </c>
      <c r="T23" s="104" t="s">
        <v>57</v>
      </c>
      <c r="U23" s="37" t="s">
        <v>31</v>
      </c>
      <c r="V23" s="37">
        <v>5</v>
      </c>
      <c r="W23" s="37">
        <v>2</v>
      </c>
      <c r="X23" s="104" t="s">
        <v>58</v>
      </c>
      <c r="Y23" s="37" t="s">
        <v>30</v>
      </c>
      <c r="Z23" s="37">
        <v>35</v>
      </c>
      <c r="AA23" s="37">
        <v>10</v>
      </c>
      <c r="AB23" s="104" t="s">
        <v>59</v>
      </c>
      <c r="AC23" s="37" t="s">
        <v>32</v>
      </c>
      <c r="AD23" s="37">
        <v>60</v>
      </c>
      <c r="AE23" s="37">
        <v>1</v>
      </c>
      <c r="AF23" s="104" t="s">
        <v>29</v>
      </c>
      <c r="AG23" s="37" t="s">
        <v>29</v>
      </c>
      <c r="AH23" s="37" t="s">
        <v>29</v>
      </c>
      <c r="AI23" s="37" t="s">
        <v>29</v>
      </c>
      <c r="AJ23" s="104" t="s">
        <v>29</v>
      </c>
      <c r="AK23" s="37" t="s">
        <v>29</v>
      </c>
      <c r="AL23" s="37" t="s">
        <v>29</v>
      </c>
      <c r="AM23" s="37" t="s">
        <v>29</v>
      </c>
      <c r="AN23" s="98" t="s">
        <v>171</v>
      </c>
      <c r="AO23" s="98" t="s">
        <v>172</v>
      </c>
      <c r="AP23" s="98" t="s">
        <v>173</v>
      </c>
      <c r="AQ23" s="98" t="s">
        <v>174</v>
      </c>
    </row>
    <row r="24" spans="1:43" s="36" customFormat="1" ht="39" customHeight="1" thickBot="1" x14ac:dyDescent="0.3">
      <c r="A24" s="97" t="s">
        <v>167</v>
      </c>
      <c r="B24" s="98" t="s">
        <v>170</v>
      </c>
      <c r="C24" s="97" t="s">
        <v>166</v>
      </c>
      <c r="D24" s="99">
        <v>43479</v>
      </c>
      <c r="E24" s="100">
        <v>63</v>
      </c>
      <c r="F24" s="101">
        <v>6.3</v>
      </c>
      <c r="G24" s="101">
        <v>4</v>
      </c>
      <c r="H24" s="102">
        <v>15</v>
      </c>
      <c r="I24" s="103">
        <v>45</v>
      </c>
      <c r="J24" s="103">
        <v>20</v>
      </c>
      <c r="K24" s="103">
        <v>20</v>
      </c>
      <c r="L24" s="102">
        <v>4</v>
      </c>
      <c r="M24" s="103">
        <v>8.6666666666666661</v>
      </c>
      <c r="N24" s="103">
        <v>3</v>
      </c>
      <c r="O24" s="103">
        <v>6</v>
      </c>
      <c r="P24" s="102">
        <v>6</v>
      </c>
      <c r="Q24" s="103">
        <v>39</v>
      </c>
      <c r="R24" s="103">
        <v>6</v>
      </c>
      <c r="S24" s="103">
        <v>12</v>
      </c>
      <c r="T24" s="97" t="s">
        <v>50</v>
      </c>
      <c r="U24" s="98" t="s">
        <v>31</v>
      </c>
      <c r="V24" s="98">
        <v>20</v>
      </c>
      <c r="W24" s="98">
        <v>3</v>
      </c>
      <c r="X24" s="97" t="s">
        <v>51</v>
      </c>
      <c r="Y24" s="98" t="s">
        <v>32</v>
      </c>
      <c r="Z24" s="98">
        <v>20</v>
      </c>
      <c r="AA24" s="98">
        <v>6</v>
      </c>
      <c r="AB24" s="97" t="s">
        <v>52</v>
      </c>
      <c r="AC24" s="98" t="s">
        <v>30</v>
      </c>
      <c r="AD24" s="98">
        <v>30</v>
      </c>
      <c r="AE24" s="98">
        <v>9</v>
      </c>
      <c r="AF24" s="97" t="s">
        <v>53</v>
      </c>
      <c r="AG24" s="98" t="s">
        <v>33</v>
      </c>
      <c r="AH24" s="98">
        <v>15</v>
      </c>
      <c r="AI24" s="98">
        <v>4</v>
      </c>
      <c r="AJ24" s="97" t="s">
        <v>54</v>
      </c>
      <c r="AK24" s="98" t="s">
        <v>30</v>
      </c>
      <c r="AL24" s="98">
        <v>15</v>
      </c>
      <c r="AM24" s="98">
        <v>8</v>
      </c>
      <c r="AN24" s="98" t="s">
        <v>175</v>
      </c>
      <c r="AO24" s="98" t="s">
        <v>176</v>
      </c>
      <c r="AP24" s="98" t="s">
        <v>177</v>
      </c>
      <c r="AQ24" s="98" t="s">
        <v>178</v>
      </c>
    </row>
    <row r="25" spans="1:43" ht="39" customHeight="1" thickBot="1" x14ac:dyDescent="0.3">
      <c r="E25" s="32">
        <f>IF(SUM(E6:E24)=0,"",AVERAGE(E6:E24))</f>
        <v>26.516666666666666</v>
      </c>
      <c r="F25" s="33">
        <f>IF(SUM(F6:F24)=0,"",AVERAGE(F6:F24))</f>
        <v>2.8072222222222223</v>
      </c>
      <c r="G25" s="34">
        <f>IF(SUM(G6:G24)=0,"",AVERAGE(G6:G24))</f>
        <v>3.2222222222222223</v>
      </c>
      <c r="H25" s="32">
        <f>IF(SUM(H6:H24)=0,"",AVERAGE(H6:H24))</f>
        <v>29.625</v>
      </c>
      <c r="I25" s="33">
        <f>IF(SUM(I6:I24)=0,"",AVERAGE(I6:I24))</f>
        <v>43.92307692307692</v>
      </c>
      <c r="J25" s="33">
        <f>IF(SUM(J6:J24)=0,"",AVERAGE(J6:J24))</f>
        <v>22.555555555555557</v>
      </c>
      <c r="K25" s="34">
        <f>IF(SUM(K6:K24)=0,"",AVERAGE(K6:K24))</f>
        <v>24.636363636363637</v>
      </c>
      <c r="L25" s="32">
        <f>IF(SUM(L6:L24)=0,"",AVERAGE(L6:L24))</f>
        <v>3.3927884615384616</v>
      </c>
      <c r="M25" s="33">
        <f>IF(SUM(M6:M24)=0,"",AVERAGE(M6:M24))</f>
        <v>4.8205128205128203</v>
      </c>
      <c r="N25" s="33">
        <f>IF(SUM(N6:N24)=0,"",AVERAGE(N6:N24))</f>
        <v>4.1111111111111107</v>
      </c>
      <c r="O25" s="34">
        <f>IF(SUM(O6:O24)=0,"",AVERAGE(O6:O24))</f>
        <v>3.1818181818181817</v>
      </c>
      <c r="P25" s="32">
        <f>IF(SUM(P6:P24)=0,"",AVERAGE(P6:P24))</f>
        <v>9.4375</v>
      </c>
      <c r="Q25" s="33">
        <f>IF(SUM(Q6:Q24)=0,"",AVERAGE(Q6:Q24))</f>
        <v>18.530769230769231</v>
      </c>
      <c r="R25" s="33">
        <f>IF(SUM(R6:R24)=0,"",AVERAGE(R6:R24))</f>
        <v>11.377777777777778</v>
      </c>
      <c r="S25" s="34">
        <f>IF(SUM(S6:S24)=0,"",AVERAGE(S6:S24))</f>
        <v>7.25</v>
      </c>
    </row>
    <row r="28" spans="1:43" ht="15" customHeight="1" x14ac:dyDescent="0.25">
      <c r="D28"/>
    </row>
    <row r="29" spans="1:43" ht="15" customHeight="1" x14ac:dyDescent="0.25">
      <c r="D29"/>
    </row>
    <row r="30" spans="1:43" ht="15" customHeight="1" x14ac:dyDescent="0.25">
      <c r="D30"/>
    </row>
    <row r="31" spans="1:43" ht="15" customHeight="1" x14ac:dyDescent="0.25">
      <c r="D31"/>
    </row>
    <row r="32" spans="1:43" ht="15" customHeight="1" x14ac:dyDescent="0.25">
      <c r="D32"/>
    </row>
    <row r="33" spans="4:4" ht="15" customHeight="1" x14ac:dyDescent="0.25">
      <c r="D33"/>
    </row>
    <row r="34" spans="4:4" ht="15" customHeight="1" x14ac:dyDescent="0.25">
      <c r="D34"/>
    </row>
  </sheetData>
  <dataConsolidate/>
  <mergeCells count="1">
    <mergeCell ref="E4:S4"/>
  </mergeCells>
  <conditionalFormatting sqref="H25:S25">
    <cfRule type="cellIs" dxfId="0" priority="4" operator="equal">
      <formula>""</formula>
    </cfRule>
  </conditionalFormatting>
  <conditionalFormatting sqref="E2:E1048576">
    <cfRule type="dataBar" priority="11">
      <dataBar>
        <cfvo type="num" val="0"/>
        <cfvo type="num" val="100"/>
        <color rgb="FF638EC6"/>
      </dataBar>
      <extLst>
        <ext xmlns:x14="http://schemas.microsoft.com/office/spreadsheetml/2009/9/main" uri="{B025F937-C7B1-47D3-B67F-A62EFF666E3E}">
          <x14:id>{3DFA323C-5EB2-48F6-B5DA-F0DB3839641A}</x14:id>
        </ext>
      </extLst>
    </cfRule>
  </conditionalFormatting>
  <pageMargins left="0.7" right="0.7" top="0.75" bottom="0.75" header="0.3" footer="0.3"/>
  <pageSetup paperSize="9" orientation="portrait"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3DFA323C-5EB2-48F6-B5DA-F0DB3839641A}">
            <x14:dataBar minLength="0" maxLength="100" gradient="0">
              <x14:cfvo type="num">
                <xm:f>0</xm:f>
              </x14:cfvo>
              <x14:cfvo type="num">
                <xm:f>100</xm:f>
              </x14:cfvo>
              <x14:negativeFillColor rgb="FFFF0000"/>
              <x14:axisColor rgb="FF000000"/>
            </x14:dataBar>
          </x14:cfRule>
          <xm:sqref>E2:E1048576</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AH47"/>
  <sheetViews>
    <sheetView showGridLines="0" topLeftCell="A7" workbookViewId="0">
      <selection activeCell="M9" sqref="M9"/>
    </sheetView>
  </sheetViews>
  <sheetFormatPr baseColWidth="10" defaultRowHeight="15.75" x14ac:dyDescent="0.25"/>
  <cols>
    <col min="1" max="33" width="3.85546875" style="85" customWidth="1"/>
    <col min="34" max="34" width="6.28515625" style="85" bestFit="1" customWidth="1"/>
    <col min="35" max="56" width="3.85546875" style="85" customWidth="1"/>
    <col min="57" max="16384" width="11.42578125" style="85"/>
  </cols>
  <sheetData>
    <row r="1" spans="1:33" ht="18.75" x14ac:dyDescent="0.3">
      <c r="A1" s="155" t="s">
        <v>68</v>
      </c>
      <c r="B1" s="155"/>
      <c r="C1" s="155"/>
      <c r="D1" s="155"/>
      <c r="E1" s="155"/>
      <c r="F1" s="155"/>
      <c r="G1" s="155"/>
      <c r="H1" s="155"/>
      <c r="I1" s="155"/>
      <c r="J1" s="155"/>
      <c r="K1" s="155"/>
      <c r="L1" s="155"/>
      <c r="M1" s="155"/>
      <c r="N1" s="156" t="s">
        <v>102</v>
      </c>
      <c r="O1" s="156"/>
      <c r="P1" s="156"/>
      <c r="Q1" s="156"/>
      <c r="R1" s="156"/>
      <c r="S1" s="156"/>
      <c r="T1" s="156"/>
      <c r="U1" s="156"/>
      <c r="V1" s="156"/>
      <c r="W1" s="156"/>
      <c r="X1" s="156"/>
      <c r="Y1" s="156"/>
      <c r="Z1" s="156"/>
      <c r="AA1" s="156"/>
      <c r="AB1" s="156"/>
      <c r="AC1" s="156"/>
      <c r="AD1" s="156"/>
      <c r="AE1" s="156"/>
      <c r="AF1" s="156"/>
      <c r="AG1" s="156"/>
    </row>
    <row r="3" spans="1:33" x14ac:dyDescent="0.25">
      <c r="A3" s="85" t="s">
        <v>163</v>
      </c>
      <c r="E3" s="85" t="s">
        <v>28</v>
      </c>
      <c r="H3" s="159">
        <v>43466</v>
      </c>
      <c r="I3" s="159"/>
      <c r="J3" s="159"/>
      <c r="V3" s="85" t="s">
        <v>69</v>
      </c>
    </row>
    <row r="4" spans="1:33" x14ac:dyDescent="0.25">
      <c r="I4" s="86"/>
    </row>
    <row r="5" spans="1:33" ht="32.25" customHeight="1" x14ac:dyDescent="0.25">
      <c r="A5" s="157"/>
      <c r="B5" s="157"/>
      <c r="C5" s="157"/>
      <c r="D5" s="157"/>
      <c r="E5" s="157"/>
      <c r="F5" s="157"/>
      <c r="G5" s="157"/>
      <c r="H5" s="157"/>
    </row>
    <row r="6" spans="1:33" x14ac:dyDescent="0.25">
      <c r="B6" s="147" t="s">
        <v>70</v>
      </c>
      <c r="C6" s="147"/>
      <c r="D6" s="147"/>
      <c r="E6" s="147"/>
      <c r="F6" s="147"/>
      <c r="G6" s="147"/>
      <c r="H6" s="158">
        <v>43522</v>
      </c>
      <c r="I6" s="147"/>
      <c r="J6" s="147"/>
      <c r="K6" s="147"/>
      <c r="L6" s="147"/>
      <c r="M6" s="147"/>
      <c r="S6" s="147" t="s">
        <v>71</v>
      </c>
      <c r="T6" s="147"/>
      <c r="U6" s="147"/>
      <c r="V6" s="147"/>
      <c r="W6" s="147"/>
      <c r="X6" s="147"/>
      <c r="Y6" s="158">
        <v>43592</v>
      </c>
      <c r="Z6" s="147"/>
      <c r="AA6" s="147"/>
      <c r="AB6" s="147"/>
      <c r="AC6" s="147"/>
      <c r="AD6" s="147"/>
    </row>
    <row r="8" spans="1:33" x14ac:dyDescent="0.25">
      <c r="B8" s="153" t="s">
        <v>72</v>
      </c>
      <c r="C8" s="153"/>
      <c r="D8" s="153"/>
      <c r="E8" s="153"/>
      <c r="F8" s="153"/>
      <c r="G8" s="153"/>
      <c r="H8" s="153"/>
      <c r="I8" s="153"/>
      <c r="J8" s="153"/>
      <c r="K8" s="153"/>
      <c r="S8" s="153" t="s">
        <v>72</v>
      </c>
      <c r="T8" s="153"/>
      <c r="U8" s="153"/>
      <c r="V8" s="153"/>
      <c r="W8" s="153"/>
      <c r="X8" s="153"/>
      <c r="Y8" s="153"/>
      <c r="Z8" s="153"/>
      <c r="AA8" s="153"/>
      <c r="AB8" s="153"/>
    </row>
    <row r="9" spans="1:33" x14ac:dyDescent="0.25">
      <c r="B9" s="87" t="s">
        <v>73</v>
      </c>
      <c r="C9" s="88"/>
      <c r="D9" s="88"/>
      <c r="S9" s="87" t="s">
        <v>0</v>
      </c>
      <c r="T9" s="88"/>
      <c r="U9" s="88"/>
    </row>
    <row r="10" spans="1:33" x14ac:dyDescent="0.25">
      <c r="B10" s="87" t="s">
        <v>74</v>
      </c>
      <c r="C10" s="88"/>
      <c r="D10" s="88"/>
      <c r="S10" s="87" t="s">
        <v>75</v>
      </c>
      <c r="T10" s="88"/>
      <c r="U10" s="88"/>
    </row>
    <row r="11" spans="1:33" x14ac:dyDescent="0.25">
      <c r="B11" s="87" t="s">
        <v>76</v>
      </c>
      <c r="C11" s="88"/>
      <c r="D11" s="88"/>
      <c r="S11" s="87" t="s">
        <v>1</v>
      </c>
      <c r="T11" s="88"/>
      <c r="U11" s="88"/>
    </row>
    <row r="12" spans="1:33" x14ac:dyDescent="0.25">
      <c r="B12" s="85" t="s">
        <v>77</v>
      </c>
      <c r="C12" s="88"/>
      <c r="D12" s="88"/>
      <c r="S12" s="85" t="s">
        <v>10</v>
      </c>
    </row>
    <row r="13" spans="1:33" x14ac:dyDescent="0.25">
      <c r="B13" s="85" t="s">
        <v>78</v>
      </c>
      <c r="C13" s="88"/>
      <c r="D13" s="88"/>
      <c r="S13" s="85" t="s">
        <v>79</v>
      </c>
    </row>
    <row r="14" spans="1:33" ht="25.5" customHeight="1" x14ac:dyDescent="0.25">
      <c r="C14" s="88"/>
      <c r="D14" s="88"/>
    </row>
    <row r="15" spans="1:33" ht="15.75" customHeight="1" x14ac:dyDescent="0.25">
      <c r="B15" s="134" t="s">
        <v>80</v>
      </c>
      <c r="C15" s="134"/>
      <c r="D15" s="134"/>
      <c r="E15" s="134"/>
      <c r="F15" s="134"/>
      <c r="G15" s="134"/>
      <c r="H15" s="134"/>
      <c r="I15" s="134"/>
      <c r="J15" s="134"/>
      <c r="K15" s="134"/>
      <c r="L15" s="134"/>
      <c r="M15" s="134"/>
      <c r="N15" s="134"/>
      <c r="O15" s="134"/>
      <c r="P15" s="134"/>
      <c r="Q15" s="134"/>
      <c r="R15" s="134"/>
      <c r="S15" s="134"/>
      <c r="T15" s="134"/>
      <c r="U15" s="134"/>
      <c r="V15" s="134"/>
      <c r="W15" s="134"/>
      <c r="X15" s="134"/>
      <c r="Y15" s="134"/>
      <c r="Z15" s="134"/>
      <c r="AA15" s="134"/>
      <c r="AB15" s="134"/>
      <c r="AC15" s="134"/>
      <c r="AD15" s="134"/>
      <c r="AE15" s="134"/>
      <c r="AF15" s="134"/>
      <c r="AG15" s="134"/>
    </row>
    <row r="16" spans="1:33" ht="6" customHeight="1" x14ac:dyDescent="0.25">
      <c r="C16" s="88"/>
      <c r="D16" s="88"/>
    </row>
    <row r="17" spans="2:33" x14ac:dyDescent="0.25">
      <c r="B17" s="147" t="s">
        <v>81</v>
      </c>
      <c r="C17" s="147"/>
      <c r="D17" s="147"/>
      <c r="E17" s="147"/>
      <c r="F17" s="147"/>
      <c r="G17" s="147"/>
      <c r="H17" s="147"/>
      <c r="I17" s="147"/>
      <c r="J17" s="147"/>
      <c r="K17" s="154" t="s">
        <v>82</v>
      </c>
      <c r="L17" s="154"/>
      <c r="M17" s="154"/>
      <c r="N17" s="154" t="s">
        <v>83</v>
      </c>
      <c r="O17" s="154"/>
      <c r="P17" s="154"/>
      <c r="S17" s="147" t="s">
        <v>81</v>
      </c>
      <c r="T17" s="147"/>
      <c r="U17" s="147"/>
      <c r="V17" s="147"/>
      <c r="W17" s="147"/>
      <c r="X17" s="147"/>
      <c r="Y17" s="147"/>
      <c r="Z17" s="147"/>
      <c r="AA17" s="147"/>
      <c r="AB17" s="154" t="s">
        <v>82</v>
      </c>
      <c r="AC17" s="154"/>
      <c r="AD17" s="154"/>
      <c r="AE17" s="154" t="s">
        <v>83</v>
      </c>
      <c r="AF17" s="154"/>
      <c r="AG17" s="154"/>
    </row>
    <row r="18" spans="2:33" x14ac:dyDescent="0.25">
      <c r="B18" s="145" t="s">
        <v>84</v>
      </c>
      <c r="C18" s="145"/>
      <c r="D18" s="145"/>
      <c r="E18" s="145"/>
      <c r="F18" s="145"/>
      <c r="G18" s="145"/>
      <c r="H18" s="145"/>
      <c r="I18" s="145"/>
      <c r="J18" s="145"/>
      <c r="K18" s="151">
        <v>10</v>
      </c>
      <c r="L18" s="151"/>
      <c r="M18" s="151"/>
      <c r="N18" s="151">
        <v>2</v>
      </c>
      <c r="O18" s="151"/>
      <c r="P18" s="151"/>
      <c r="Q18" s="89"/>
      <c r="R18" s="89"/>
      <c r="S18" s="145" t="s">
        <v>84</v>
      </c>
      <c r="T18" s="145"/>
      <c r="U18" s="145"/>
      <c r="V18" s="145"/>
      <c r="W18" s="145"/>
      <c r="X18" s="145"/>
      <c r="Y18" s="145"/>
      <c r="Z18" s="145"/>
      <c r="AA18" s="145"/>
      <c r="AB18" s="151">
        <v>45</v>
      </c>
      <c r="AC18" s="151"/>
      <c r="AD18" s="151"/>
      <c r="AE18" s="151">
        <v>4.5999999999999996</v>
      </c>
      <c r="AF18" s="151"/>
      <c r="AG18" s="151"/>
    </row>
    <row r="19" spans="2:33" x14ac:dyDescent="0.25">
      <c r="B19" s="145" t="s">
        <v>85</v>
      </c>
      <c r="C19" s="145"/>
      <c r="D19" s="145"/>
      <c r="E19" s="145"/>
      <c r="F19" s="145"/>
      <c r="G19" s="145"/>
      <c r="H19" s="145"/>
      <c r="I19" s="145"/>
      <c r="J19" s="145"/>
      <c r="K19" s="151">
        <v>50</v>
      </c>
      <c r="L19" s="151"/>
      <c r="M19" s="151"/>
      <c r="N19" s="151">
        <v>5</v>
      </c>
      <c r="O19" s="151"/>
      <c r="P19" s="151"/>
      <c r="Q19" s="89"/>
      <c r="R19" s="89"/>
      <c r="S19" s="145" t="s">
        <v>85</v>
      </c>
      <c r="T19" s="145"/>
      <c r="U19" s="145"/>
      <c r="V19" s="145"/>
      <c r="W19" s="145"/>
      <c r="X19" s="145"/>
      <c r="Y19" s="145"/>
      <c r="Z19" s="145"/>
      <c r="AA19" s="145"/>
      <c r="AB19" s="151">
        <v>25</v>
      </c>
      <c r="AC19" s="151"/>
      <c r="AD19" s="151"/>
      <c r="AE19" s="151">
        <v>5</v>
      </c>
      <c r="AF19" s="151"/>
      <c r="AG19" s="151"/>
    </row>
    <row r="20" spans="2:33" x14ac:dyDescent="0.25">
      <c r="B20" s="145" t="s">
        <v>31</v>
      </c>
      <c r="C20" s="145"/>
      <c r="D20" s="145"/>
      <c r="E20" s="145"/>
      <c r="F20" s="145"/>
      <c r="G20" s="145"/>
      <c r="H20" s="145"/>
      <c r="I20" s="145"/>
      <c r="J20" s="145"/>
      <c r="K20" s="151">
        <v>5</v>
      </c>
      <c r="L20" s="151"/>
      <c r="M20" s="151"/>
      <c r="N20" s="151">
        <v>4</v>
      </c>
      <c r="O20" s="151"/>
      <c r="P20" s="151"/>
      <c r="Q20" s="89"/>
      <c r="R20" s="89"/>
      <c r="S20" s="145" t="s">
        <v>31</v>
      </c>
      <c r="T20" s="145"/>
      <c r="U20" s="145"/>
      <c r="V20" s="145"/>
      <c r="W20" s="145"/>
      <c r="X20" s="145"/>
      <c r="Y20" s="145"/>
      <c r="Z20" s="145"/>
      <c r="AA20" s="145"/>
      <c r="AB20" s="151">
        <v>20</v>
      </c>
      <c r="AC20" s="151"/>
      <c r="AD20" s="151"/>
      <c r="AE20" s="151">
        <v>4</v>
      </c>
      <c r="AF20" s="151"/>
      <c r="AG20" s="151"/>
    </row>
    <row r="21" spans="2:33" x14ac:dyDescent="0.25">
      <c r="B21" s="145" t="s">
        <v>32</v>
      </c>
      <c r="C21" s="145"/>
      <c r="D21" s="145"/>
      <c r="E21" s="145"/>
      <c r="F21" s="145"/>
      <c r="G21" s="145"/>
      <c r="H21" s="145"/>
      <c r="I21" s="145"/>
      <c r="J21" s="145"/>
      <c r="K21" s="151">
        <v>35</v>
      </c>
      <c r="L21" s="151"/>
      <c r="M21" s="151"/>
      <c r="N21" s="151">
        <v>2.1</v>
      </c>
      <c r="O21" s="151"/>
      <c r="P21" s="151"/>
      <c r="Q21" s="89"/>
      <c r="R21" s="89"/>
      <c r="S21" s="145" t="s">
        <v>32</v>
      </c>
      <c r="T21" s="145"/>
      <c r="U21" s="145"/>
      <c r="V21" s="145"/>
      <c r="W21" s="145"/>
      <c r="X21" s="145"/>
      <c r="Y21" s="145"/>
      <c r="Z21" s="145"/>
      <c r="AA21" s="145"/>
      <c r="AB21" s="151">
        <v>10</v>
      </c>
      <c r="AC21" s="151"/>
      <c r="AD21" s="151"/>
      <c r="AE21" s="151">
        <v>4</v>
      </c>
      <c r="AF21" s="151"/>
      <c r="AG21" s="151"/>
    </row>
    <row r="22" spans="2:33" ht="31.5" customHeight="1" x14ac:dyDescent="0.25"/>
    <row r="23" spans="2:33" ht="18.75" customHeight="1" x14ac:dyDescent="0.25">
      <c r="B23" s="152" t="s">
        <v>86</v>
      </c>
      <c r="C23" s="152"/>
      <c r="D23" s="152"/>
      <c r="E23" s="152"/>
      <c r="F23" s="152"/>
      <c r="G23" s="152"/>
      <c r="H23" s="152"/>
      <c r="I23" s="152"/>
      <c r="J23" s="152"/>
      <c r="K23" s="152"/>
      <c r="L23" s="152">
        <v>36.5</v>
      </c>
      <c r="M23" s="152"/>
      <c r="N23" s="150" t="s">
        <v>87</v>
      </c>
      <c r="O23" s="150"/>
      <c r="S23" s="152" t="s">
        <v>86</v>
      </c>
      <c r="T23" s="152"/>
      <c r="U23" s="152"/>
      <c r="V23" s="152"/>
      <c r="W23" s="152"/>
      <c r="X23" s="152"/>
      <c r="Y23" s="152"/>
      <c r="Z23" s="152"/>
      <c r="AA23" s="152"/>
      <c r="AB23" s="152"/>
      <c r="AC23" s="152">
        <v>45</v>
      </c>
      <c r="AD23" s="152"/>
      <c r="AE23" s="150" t="s">
        <v>87</v>
      </c>
      <c r="AF23" s="150"/>
    </row>
    <row r="24" spans="2:33" x14ac:dyDescent="0.25">
      <c r="C24" s="85" t="s">
        <v>88</v>
      </c>
      <c r="M24" s="86"/>
      <c r="N24" s="86"/>
      <c r="T24" s="85" t="s">
        <v>88</v>
      </c>
      <c r="AD24" s="86"/>
      <c r="AE24" s="86"/>
    </row>
    <row r="25" spans="2:33" x14ac:dyDescent="0.25">
      <c r="C25" s="145" t="s">
        <v>84</v>
      </c>
      <c r="D25" s="145"/>
      <c r="E25" s="145"/>
      <c r="F25" s="145"/>
      <c r="G25" s="145"/>
      <c r="H25" s="145"/>
      <c r="I25" s="145"/>
      <c r="J25" s="145"/>
      <c r="K25" s="145"/>
      <c r="M25" s="146">
        <v>2</v>
      </c>
      <c r="N25" s="146"/>
      <c r="T25" s="145" t="s">
        <v>84</v>
      </c>
      <c r="U25" s="145"/>
      <c r="V25" s="145"/>
      <c r="W25" s="145"/>
      <c r="X25" s="145"/>
      <c r="Y25" s="145"/>
      <c r="Z25" s="145"/>
      <c r="AA25" s="145"/>
      <c r="AB25" s="145"/>
      <c r="AD25" s="146">
        <v>20.5</v>
      </c>
      <c r="AE25" s="146"/>
    </row>
    <row r="26" spans="2:33" x14ac:dyDescent="0.25">
      <c r="C26" s="145" t="s">
        <v>85</v>
      </c>
      <c r="D26" s="145"/>
      <c r="E26" s="145"/>
      <c r="F26" s="145"/>
      <c r="G26" s="145"/>
      <c r="H26" s="145"/>
      <c r="I26" s="145"/>
      <c r="J26" s="145"/>
      <c r="K26" s="145"/>
      <c r="M26" s="146">
        <v>25</v>
      </c>
      <c r="N26" s="146"/>
      <c r="T26" s="145" t="s">
        <v>85</v>
      </c>
      <c r="U26" s="145"/>
      <c r="V26" s="145"/>
      <c r="W26" s="145"/>
      <c r="X26" s="145"/>
      <c r="Y26" s="145"/>
      <c r="Z26" s="145"/>
      <c r="AA26" s="145"/>
      <c r="AB26" s="145"/>
      <c r="AD26" s="146">
        <v>12.5</v>
      </c>
      <c r="AE26" s="146"/>
    </row>
    <row r="27" spans="2:33" x14ac:dyDescent="0.25">
      <c r="C27" s="145" t="s">
        <v>31</v>
      </c>
      <c r="D27" s="145"/>
      <c r="E27" s="145"/>
      <c r="F27" s="145"/>
      <c r="G27" s="145"/>
      <c r="H27" s="145"/>
      <c r="I27" s="145"/>
      <c r="J27" s="145"/>
      <c r="K27" s="145"/>
      <c r="M27" s="146">
        <v>2</v>
      </c>
      <c r="N27" s="146"/>
      <c r="T27" s="145" t="s">
        <v>31</v>
      </c>
      <c r="U27" s="145"/>
      <c r="V27" s="145"/>
      <c r="W27" s="145"/>
      <c r="X27" s="145"/>
      <c r="Y27" s="145"/>
      <c r="Z27" s="145"/>
      <c r="AA27" s="145"/>
      <c r="AB27" s="145"/>
      <c r="AD27" s="146">
        <v>8</v>
      </c>
      <c r="AE27" s="146"/>
    </row>
    <row r="28" spans="2:33" x14ac:dyDescent="0.25">
      <c r="C28" s="145" t="s">
        <v>32</v>
      </c>
      <c r="D28" s="145"/>
      <c r="E28" s="145"/>
      <c r="F28" s="145"/>
      <c r="G28" s="145"/>
      <c r="H28" s="145"/>
      <c r="I28" s="145"/>
      <c r="J28" s="145"/>
      <c r="K28" s="145"/>
      <c r="M28" s="146">
        <v>7.5</v>
      </c>
      <c r="N28" s="146"/>
      <c r="T28" s="145" t="s">
        <v>32</v>
      </c>
      <c r="U28" s="145"/>
      <c r="V28" s="145"/>
      <c r="W28" s="145"/>
      <c r="X28" s="145"/>
      <c r="Y28" s="145"/>
      <c r="Z28" s="145"/>
      <c r="AA28" s="145"/>
      <c r="AB28" s="145"/>
      <c r="AD28" s="146">
        <v>4</v>
      </c>
      <c r="AE28" s="146"/>
    </row>
    <row r="30" spans="2:33" ht="20.25" customHeight="1" x14ac:dyDescent="0.25">
      <c r="H30" s="147" t="s">
        <v>89</v>
      </c>
      <c r="I30" s="147"/>
      <c r="J30" s="147"/>
      <c r="K30" s="147"/>
      <c r="L30" s="147"/>
      <c r="M30" s="147"/>
      <c r="N30" s="147"/>
      <c r="O30" s="147"/>
      <c r="P30" s="147"/>
      <c r="Q30" s="147"/>
      <c r="R30" s="147"/>
      <c r="S30" s="147"/>
      <c r="T30" s="147"/>
      <c r="U30" s="147"/>
      <c r="V30" s="147">
        <f>AC23-L23</f>
        <v>8.5</v>
      </c>
      <c r="W30" s="147"/>
      <c r="X30" s="85" t="s">
        <v>90</v>
      </c>
    </row>
    <row r="32" spans="2:33" s="90" customFormat="1" ht="12.75" x14ac:dyDescent="0.2">
      <c r="E32" s="91">
        <v>0</v>
      </c>
      <c r="F32" s="92"/>
      <c r="G32" s="92"/>
      <c r="H32" s="92"/>
      <c r="I32" s="93">
        <v>19</v>
      </c>
      <c r="J32" s="91">
        <v>20</v>
      </c>
      <c r="K32" s="92"/>
      <c r="L32" s="92"/>
      <c r="M32" s="92"/>
      <c r="N32" s="93">
        <v>39</v>
      </c>
      <c r="O32" s="91">
        <v>40</v>
      </c>
      <c r="P32" s="143">
        <v>59</v>
      </c>
      <c r="Q32" s="143"/>
      <c r="R32" s="143"/>
      <c r="S32" s="144"/>
      <c r="T32" s="148">
        <v>60</v>
      </c>
      <c r="U32" s="149"/>
      <c r="V32" s="143">
        <v>79</v>
      </c>
      <c r="W32" s="143"/>
      <c r="X32" s="144"/>
      <c r="Y32" s="91">
        <v>80</v>
      </c>
      <c r="Z32" s="143">
        <v>100</v>
      </c>
      <c r="AA32" s="143"/>
      <c r="AB32" s="143"/>
      <c r="AC32" s="144"/>
    </row>
    <row r="33" spans="2:34" ht="15" customHeight="1" x14ac:dyDescent="0.25">
      <c r="E33" s="136" t="s">
        <v>91</v>
      </c>
      <c r="F33" s="137"/>
      <c r="G33" s="137"/>
      <c r="H33" s="137"/>
      <c r="I33" s="138"/>
      <c r="J33" s="136" t="s">
        <v>92</v>
      </c>
      <c r="K33" s="137"/>
      <c r="L33" s="137"/>
      <c r="M33" s="137"/>
      <c r="N33" s="138"/>
      <c r="O33" s="136" t="s">
        <v>93</v>
      </c>
      <c r="P33" s="137"/>
      <c r="Q33" s="137"/>
      <c r="R33" s="137"/>
      <c r="S33" s="138"/>
      <c r="T33" s="139" t="s">
        <v>94</v>
      </c>
      <c r="U33" s="140"/>
      <c r="V33" s="140"/>
      <c r="W33" s="140"/>
      <c r="X33" s="141"/>
      <c r="Y33" s="136" t="s">
        <v>95</v>
      </c>
      <c r="Z33" s="137"/>
      <c r="AA33" s="137"/>
      <c r="AB33" s="137"/>
      <c r="AC33" s="138"/>
    </row>
    <row r="34" spans="2:34" ht="22.5" customHeight="1" x14ac:dyDescent="0.25">
      <c r="B34" s="94" t="s">
        <v>96</v>
      </c>
    </row>
    <row r="35" spans="2:34" x14ac:dyDescent="0.25">
      <c r="B35" s="142" t="s">
        <v>97</v>
      </c>
      <c r="C35" s="142"/>
      <c r="D35" s="142"/>
      <c r="E35" s="142"/>
      <c r="F35" s="142"/>
      <c r="G35" s="142"/>
      <c r="H35" s="142"/>
      <c r="I35" s="142"/>
      <c r="J35" s="142"/>
      <c r="K35" s="142"/>
      <c r="L35" s="142"/>
      <c r="M35" s="142"/>
      <c r="N35" s="142"/>
      <c r="O35" s="142"/>
      <c r="P35" s="142"/>
      <c r="Q35" s="142"/>
      <c r="R35" s="142"/>
      <c r="S35" s="142"/>
      <c r="T35" s="142"/>
      <c r="U35" s="142"/>
      <c r="V35" s="142"/>
      <c r="W35" s="142"/>
      <c r="X35" s="142"/>
      <c r="Y35" s="142"/>
      <c r="Z35" s="142"/>
      <c r="AA35" s="142"/>
      <c r="AB35" s="142"/>
      <c r="AC35" s="142"/>
      <c r="AD35" s="142"/>
      <c r="AE35" s="142"/>
      <c r="AF35" s="142"/>
      <c r="AG35" s="142"/>
    </row>
    <row r="36" spans="2:34" x14ac:dyDescent="0.25">
      <c r="B36" s="142"/>
      <c r="C36" s="142"/>
      <c r="D36" s="142"/>
      <c r="E36" s="142"/>
      <c r="F36" s="142"/>
      <c r="G36" s="142"/>
      <c r="H36" s="142"/>
      <c r="I36" s="142"/>
      <c r="J36" s="142"/>
      <c r="K36" s="142"/>
      <c r="L36" s="142"/>
      <c r="M36" s="142"/>
      <c r="N36" s="142"/>
      <c r="O36" s="142"/>
      <c r="P36" s="142"/>
      <c r="Q36" s="142"/>
      <c r="R36" s="142"/>
      <c r="S36" s="142"/>
      <c r="T36" s="142"/>
      <c r="U36" s="142"/>
      <c r="V36" s="142"/>
      <c r="W36" s="142"/>
      <c r="X36" s="142"/>
      <c r="Y36" s="142"/>
      <c r="Z36" s="142"/>
      <c r="AA36" s="142"/>
      <c r="AB36" s="142"/>
      <c r="AC36" s="142"/>
      <c r="AD36" s="142"/>
      <c r="AE36" s="142"/>
      <c r="AF36" s="142"/>
      <c r="AG36" s="142"/>
    </row>
    <row r="37" spans="2:34" x14ac:dyDescent="0.25">
      <c r="B37" s="142"/>
      <c r="C37" s="142"/>
      <c r="D37" s="142"/>
      <c r="E37" s="142"/>
      <c r="F37" s="142"/>
      <c r="G37" s="142"/>
      <c r="H37" s="142"/>
      <c r="I37" s="142"/>
      <c r="J37" s="142"/>
      <c r="K37" s="142"/>
      <c r="L37" s="142"/>
      <c r="M37" s="142"/>
      <c r="N37" s="142"/>
      <c r="O37" s="142"/>
      <c r="P37" s="142"/>
      <c r="Q37" s="142"/>
      <c r="R37" s="142"/>
      <c r="S37" s="142"/>
      <c r="T37" s="142"/>
      <c r="U37" s="142"/>
      <c r="V37" s="142"/>
      <c r="W37" s="142"/>
      <c r="X37" s="142"/>
      <c r="Y37" s="142"/>
      <c r="Z37" s="142"/>
      <c r="AA37" s="142"/>
      <c r="AB37" s="142"/>
      <c r="AC37" s="142"/>
      <c r="AD37" s="142"/>
      <c r="AE37" s="142"/>
      <c r="AF37" s="142"/>
      <c r="AG37" s="142"/>
    </row>
    <row r="38" spans="2:34" x14ac:dyDescent="0.25">
      <c r="B38" s="142"/>
      <c r="C38" s="142"/>
      <c r="D38" s="142"/>
      <c r="E38" s="142"/>
      <c r="F38" s="142"/>
      <c r="G38" s="142"/>
      <c r="H38" s="142"/>
      <c r="I38" s="142"/>
      <c r="J38" s="142"/>
      <c r="K38" s="142"/>
      <c r="L38" s="142"/>
      <c r="M38" s="142"/>
      <c r="N38" s="142"/>
      <c r="O38" s="142"/>
      <c r="P38" s="142"/>
      <c r="Q38" s="142"/>
      <c r="R38" s="142"/>
      <c r="S38" s="142"/>
      <c r="T38" s="142"/>
      <c r="U38" s="142"/>
      <c r="V38" s="142"/>
      <c r="W38" s="142"/>
      <c r="X38" s="142"/>
      <c r="Y38" s="142"/>
      <c r="Z38" s="142"/>
      <c r="AA38" s="142"/>
      <c r="AB38" s="142"/>
      <c r="AC38" s="142"/>
      <c r="AD38" s="142"/>
      <c r="AE38" s="142"/>
      <c r="AF38" s="142"/>
      <c r="AG38" s="142"/>
    </row>
    <row r="39" spans="2:34" x14ac:dyDescent="0.25">
      <c r="B39" s="142"/>
      <c r="C39" s="142"/>
      <c r="D39" s="142"/>
      <c r="E39" s="142"/>
      <c r="F39" s="142"/>
      <c r="G39" s="142"/>
      <c r="H39" s="142"/>
      <c r="I39" s="142"/>
      <c r="J39" s="142"/>
      <c r="K39" s="142"/>
      <c r="L39" s="142"/>
      <c r="M39" s="142"/>
      <c r="N39" s="142"/>
      <c r="O39" s="142"/>
      <c r="P39" s="142"/>
      <c r="Q39" s="142"/>
      <c r="R39" s="142"/>
      <c r="S39" s="142"/>
      <c r="T39" s="142"/>
      <c r="U39" s="142"/>
      <c r="V39" s="142"/>
      <c r="W39" s="142"/>
      <c r="X39" s="142"/>
      <c r="Y39" s="142"/>
      <c r="Z39" s="142"/>
      <c r="AA39" s="142"/>
      <c r="AB39" s="142"/>
      <c r="AC39" s="142"/>
      <c r="AD39" s="142"/>
      <c r="AE39" s="142"/>
      <c r="AF39" s="142"/>
      <c r="AG39" s="142"/>
    </row>
    <row r="40" spans="2:34" x14ac:dyDescent="0.25">
      <c r="B40" s="142"/>
      <c r="C40" s="142"/>
      <c r="D40" s="142"/>
      <c r="E40" s="142"/>
      <c r="F40" s="142"/>
      <c r="G40" s="142"/>
      <c r="H40" s="142"/>
      <c r="I40" s="142"/>
      <c r="J40" s="142"/>
      <c r="K40" s="142"/>
      <c r="L40" s="142"/>
      <c r="M40" s="142"/>
      <c r="N40" s="142"/>
      <c r="O40" s="142"/>
      <c r="P40" s="142"/>
      <c r="Q40" s="142"/>
      <c r="R40" s="142"/>
      <c r="S40" s="142"/>
      <c r="T40" s="142"/>
      <c r="U40" s="142"/>
      <c r="V40" s="142"/>
      <c r="W40" s="142"/>
      <c r="X40" s="142"/>
      <c r="Y40" s="142"/>
      <c r="Z40" s="142"/>
      <c r="AA40" s="142"/>
      <c r="AB40" s="142"/>
      <c r="AC40" s="142"/>
      <c r="AD40" s="142"/>
      <c r="AE40" s="142"/>
      <c r="AF40" s="142"/>
      <c r="AG40" s="142"/>
    </row>
    <row r="41" spans="2:34" x14ac:dyDescent="0.25">
      <c r="B41" s="142"/>
      <c r="C41" s="142"/>
      <c r="D41" s="142"/>
      <c r="E41" s="142"/>
      <c r="F41" s="142"/>
      <c r="G41" s="142"/>
      <c r="H41" s="142"/>
      <c r="I41" s="142"/>
      <c r="J41" s="142"/>
      <c r="K41" s="142"/>
      <c r="L41" s="142"/>
      <c r="M41" s="142"/>
      <c r="N41" s="142"/>
      <c r="O41" s="142"/>
      <c r="P41" s="142"/>
      <c r="Q41" s="142"/>
      <c r="R41" s="142"/>
      <c r="S41" s="142"/>
      <c r="T41" s="142"/>
      <c r="U41" s="142"/>
      <c r="V41" s="142"/>
      <c r="W41" s="142"/>
      <c r="X41" s="142"/>
      <c r="Y41" s="142"/>
      <c r="Z41" s="142"/>
      <c r="AA41" s="142"/>
      <c r="AB41" s="142"/>
      <c r="AC41" s="142"/>
      <c r="AD41" s="142"/>
      <c r="AE41" s="142"/>
      <c r="AF41" s="142"/>
      <c r="AG41" s="142"/>
    </row>
    <row r="42" spans="2:34" x14ac:dyDescent="0.25">
      <c r="B42" s="142"/>
      <c r="C42" s="142"/>
      <c r="D42" s="142"/>
      <c r="E42" s="142"/>
      <c r="F42" s="142"/>
      <c r="G42" s="142"/>
      <c r="H42" s="142"/>
      <c r="I42" s="142"/>
      <c r="J42" s="142"/>
      <c r="K42" s="142"/>
      <c r="L42" s="142"/>
      <c r="M42" s="142"/>
      <c r="N42" s="142"/>
      <c r="O42" s="142"/>
      <c r="P42" s="142"/>
      <c r="Q42" s="142"/>
      <c r="R42" s="142"/>
      <c r="S42" s="142"/>
      <c r="T42" s="142"/>
      <c r="U42" s="142"/>
      <c r="V42" s="142"/>
      <c r="W42" s="142"/>
      <c r="X42" s="142"/>
      <c r="Y42" s="142"/>
      <c r="Z42" s="142"/>
      <c r="AA42" s="142"/>
      <c r="AB42" s="142"/>
      <c r="AC42" s="142"/>
      <c r="AD42" s="142"/>
      <c r="AE42" s="142"/>
      <c r="AF42" s="142"/>
      <c r="AG42" s="142"/>
    </row>
    <row r="44" spans="2:34" ht="2.25" customHeight="1" x14ac:dyDescent="0.25"/>
    <row r="45" spans="2:34" x14ac:dyDescent="0.25">
      <c r="B45" s="134" t="s">
        <v>98</v>
      </c>
      <c r="C45" s="134"/>
      <c r="D45" s="134"/>
      <c r="E45" s="134"/>
      <c r="F45" s="134"/>
      <c r="G45" s="134"/>
      <c r="H45" s="134"/>
      <c r="I45" s="134"/>
      <c r="J45" s="134"/>
      <c r="K45" s="134"/>
      <c r="L45" s="134"/>
      <c r="M45" s="134"/>
      <c r="N45" s="134"/>
      <c r="O45" s="134"/>
      <c r="P45" s="134"/>
      <c r="Q45" s="134"/>
      <c r="R45" s="134"/>
      <c r="S45" s="134"/>
      <c r="T45" s="134"/>
      <c r="U45" s="134"/>
      <c r="V45" s="134"/>
      <c r="W45" s="134"/>
      <c r="X45" s="134"/>
      <c r="Y45" s="134"/>
      <c r="Z45" s="134"/>
      <c r="AA45" s="134"/>
      <c r="AB45" s="134"/>
      <c r="AC45" s="134"/>
      <c r="AD45" s="134"/>
      <c r="AE45" s="134"/>
      <c r="AF45" s="134"/>
      <c r="AG45" s="134"/>
      <c r="AH45" s="134"/>
    </row>
    <row r="46" spans="2:34" x14ac:dyDescent="0.25">
      <c r="B46" s="94" t="s">
        <v>99</v>
      </c>
      <c r="C46" s="94"/>
      <c r="D46" s="94"/>
      <c r="E46" s="94"/>
      <c r="F46" s="94"/>
      <c r="G46" s="94"/>
      <c r="H46" s="94"/>
      <c r="I46" s="94"/>
      <c r="J46" s="94"/>
      <c r="K46" s="94"/>
      <c r="L46" s="94"/>
      <c r="M46" s="94"/>
      <c r="N46" s="94"/>
      <c r="O46" s="94"/>
      <c r="P46" s="94"/>
      <c r="Q46" s="94"/>
      <c r="R46" s="94"/>
      <c r="S46" s="94"/>
      <c r="T46" s="94"/>
      <c r="U46" s="94"/>
      <c r="V46" s="94"/>
      <c r="W46" s="94"/>
      <c r="X46" s="94"/>
      <c r="Y46" s="94"/>
      <c r="Z46" s="94"/>
      <c r="AA46" s="94"/>
      <c r="AB46" s="94"/>
      <c r="AC46" s="94"/>
      <c r="AD46" s="94"/>
      <c r="AE46" s="94"/>
      <c r="AF46" s="94"/>
      <c r="AG46" s="94"/>
      <c r="AH46" s="94"/>
    </row>
    <row r="47" spans="2:34" x14ac:dyDescent="0.25">
      <c r="B47" s="135" t="s">
        <v>100</v>
      </c>
      <c r="C47" s="135"/>
      <c r="D47" s="135"/>
      <c r="E47" s="135"/>
      <c r="F47" s="135"/>
      <c r="G47" s="135"/>
      <c r="H47" s="135"/>
      <c r="I47" s="135"/>
      <c r="J47" s="135"/>
      <c r="K47" s="135"/>
      <c r="L47" s="135"/>
      <c r="M47" s="135"/>
      <c r="N47" s="135"/>
      <c r="O47" s="135"/>
      <c r="P47" s="135"/>
      <c r="Q47" s="135"/>
      <c r="R47" s="135"/>
      <c r="S47" s="135"/>
      <c r="T47" s="135"/>
      <c r="U47" s="135"/>
      <c r="V47" s="135"/>
      <c r="W47" s="135"/>
      <c r="X47" s="135"/>
      <c r="Y47" s="135"/>
      <c r="Z47" s="135"/>
      <c r="AA47" s="135"/>
      <c r="AB47" s="135"/>
      <c r="AC47" s="135"/>
      <c r="AD47" s="135"/>
      <c r="AE47" s="135"/>
      <c r="AF47" s="135"/>
      <c r="AG47" s="135"/>
      <c r="AH47" s="135"/>
    </row>
  </sheetData>
  <mergeCells count="77">
    <mergeCell ref="A1:M1"/>
    <mergeCell ref="N1:AG1"/>
    <mergeCell ref="A5:H5"/>
    <mergeCell ref="B6:G6"/>
    <mergeCell ref="H6:M6"/>
    <mergeCell ref="S6:X6"/>
    <mergeCell ref="Y6:AD6"/>
    <mergeCell ref="H3:J3"/>
    <mergeCell ref="AE18:AG18"/>
    <mergeCell ref="B8:K8"/>
    <mergeCell ref="S8:AB8"/>
    <mergeCell ref="B15:AG15"/>
    <mergeCell ref="B17:J17"/>
    <mergeCell ref="K17:M17"/>
    <mergeCell ref="N17:P17"/>
    <mergeCell ref="S17:AA17"/>
    <mergeCell ref="AB17:AD17"/>
    <mergeCell ref="AE17:AG17"/>
    <mergeCell ref="B18:J18"/>
    <mergeCell ref="K18:M18"/>
    <mergeCell ref="N18:P18"/>
    <mergeCell ref="S18:AA18"/>
    <mergeCell ref="AB18:AD18"/>
    <mergeCell ref="AE20:AG20"/>
    <mergeCell ref="B19:J19"/>
    <mergeCell ref="K19:M19"/>
    <mergeCell ref="N19:P19"/>
    <mergeCell ref="S19:AA19"/>
    <mergeCell ref="AB19:AD19"/>
    <mergeCell ref="AE19:AG19"/>
    <mergeCell ref="B20:J20"/>
    <mergeCell ref="K20:M20"/>
    <mergeCell ref="N20:P20"/>
    <mergeCell ref="S20:AA20"/>
    <mergeCell ref="AB20:AD20"/>
    <mergeCell ref="AE23:AF23"/>
    <mergeCell ref="B21:J21"/>
    <mergeCell ref="K21:M21"/>
    <mergeCell ref="N21:P21"/>
    <mergeCell ref="S21:AA21"/>
    <mergeCell ref="AB21:AD21"/>
    <mergeCell ref="AE21:AG21"/>
    <mergeCell ref="B23:K23"/>
    <mergeCell ref="L23:M23"/>
    <mergeCell ref="N23:O23"/>
    <mergeCell ref="S23:AB23"/>
    <mergeCell ref="AC23:AD23"/>
    <mergeCell ref="C25:K25"/>
    <mergeCell ref="M25:N25"/>
    <mergeCell ref="T25:AB25"/>
    <mergeCell ref="AD25:AE25"/>
    <mergeCell ref="C26:K26"/>
    <mergeCell ref="M26:N26"/>
    <mergeCell ref="T26:AB26"/>
    <mergeCell ref="AD26:AE26"/>
    <mergeCell ref="Z32:AC32"/>
    <mergeCell ref="C27:K27"/>
    <mergeCell ref="M27:N27"/>
    <mergeCell ref="T27:AB27"/>
    <mergeCell ref="AD27:AE27"/>
    <mergeCell ref="C28:K28"/>
    <mergeCell ref="M28:N28"/>
    <mergeCell ref="T28:AB28"/>
    <mergeCell ref="AD28:AE28"/>
    <mergeCell ref="H30:U30"/>
    <mergeCell ref="V30:W30"/>
    <mergeCell ref="P32:S32"/>
    <mergeCell ref="T32:U32"/>
    <mergeCell ref="V32:X32"/>
    <mergeCell ref="B45:AH45"/>
    <mergeCell ref="B47:AH47"/>
    <mergeCell ref="E33:I33"/>
    <mergeCell ref="J33:N33"/>
    <mergeCell ref="O33:S33"/>
    <mergeCell ref="T33:X33"/>
    <mergeCell ref="Y33:AC33"/>
    <mergeCell ref="B35:AG42"/>
  </mergeCells>
  <pageMargins left="0.23622047244094491" right="0.23622047244094491" top="0.55118110236220474" bottom="0.55118110236220474" header="0.31496062992125984" footer="0.31496062992125984"/>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GROUPE!$B$13:$B$24</xm:f>
          </x14:formula1>
          <xm:sqref>N1:AG1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3:C20"/>
  <sheetViews>
    <sheetView workbookViewId="0">
      <selection activeCell="C9" sqref="C9"/>
    </sheetView>
  </sheetViews>
  <sheetFormatPr baseColWidth="10" defaultRowHeight="15" x14ac:dyDescent="0.25"/>
  <sheetData>
    <row r="3" spans="1:3" x14ac:dyDescent="0.25">
      <c r="A3" s="122"/>
      <c r="B3" s="123"/>
      <c r="C3" s="124"/>
    </row>
    <row r="4" spans="1:3" x14ac:dyDescent="0.25">
      <c r="A4" s="125"/>
      <c r="B4" s="126"/>
      <c r="C4" s="127"/>
    </row>
    <row r="5" spans="1:3" x14ac:dyDescent="0.25">
      <c r="A5" s="125"/>
      <c r="B5" s="126"/>
      <c r="C5" s="127"/>
    </row>
    <row r="6" spans="1:3" x14ac:dyDescent="0.25">
      <c r="A6" s="125"/>
      <c r="B6" s="126"/>
      <c r="C6" s="127"/>
    </row>
    <row r="7" spans="1:3" x14ac:dyDescent="0.25">
      <c r="A7" s="125"/>
      <c r="B7" s="126"/>
      <c r="C7" s="127"/>
    </row>
    <row r="8" spans="1:3" x14ac:dyDescent="0.25">
      <c r="A8" s="125"/>
      <c r="B8" s="126"/>
      <c r="C8" s="127"/>
    </row>
    <row r="9" spans="1:3" x14ac:dyDescent="0.25">
      <c r="A9" s="125"/>
      <c r="B9" s="126"/>
      <c r="C9" s="127"/>
    </row>
    <row r="10" spans="1:3" x14ac:dyDescent="0.25">
      <c r="A10" s="125"/>
      <c r="B10" s="126"/>
      <c r="C10" s="127"/>
    </row>
    <row r="11" spans="1:3" x14ac:dyDescent="0.25">
      <c r="A11" s="125"/>
      <c r="B11" s="126"/>
      <c r="C11" s="127"/>
    </row>
    <row r="12" spans="1:3" x14ac:dyDescent="0.25">
      <c r="A12" s="125"/>
      <c r="B12" s="126"/>
      <c r="C12" s="127"/>
    </row>
    <row r="13" spans="1:3" x14ac:dyDescent="0.25">
      <c r="A13" s="125"/>
      <c r="B13" s="126"/>
      <c r="C13" s="127"/>
    </row>
    <row r="14" spans="1:3" x14ac:dyDescent="0.25">
      <c r="A14" s="125"/>
      <c r="B14" s="126"/>
      <c r="C14" s="127"/>
    </row>
    <row r="15" spans="1:3" x14ac:dyDescent="0.25">
      <c r="A15" s="125"/>
      <c r="B15" s="126"/>
      <c r="C15" s="127"/>
    </row>
    <row r="16" spans="1:3" x14ac:dyDescent="0.25">
      <c r="A16" s="125"/>
      <c r="B16" s="126"/>
      <c r="C16" s="127"/>
    </row>
    <row r="17" spans="1:3" x14ac:dyDescent="0.25">
      <c r="A17" s="125"/>
      <c r="B17" s="126"/>
      <c r="C17" s="127"/>
    </row>
    <row r="18" spans="1:3" x14ac:dyDescent="0.25">
      <c r="A18" s="125"/>
      <c r="B18" s="126"/>
      <c r="C18" s="127"/>
    </row>
    <row r="19" spans="1:3" x14ac:dyDescent="0.25">
      <c r="A19" s="125"/>
      <c r="B19" s="126"/>
      <c r="C19" s="127"/>
    </row>
    <row r="20" spans="1:3" x14ac:dyDescent="0.25">
      <c r="A20" s="128"/>
      <c r="B20" s="129"/>
      <c r="C20" s="13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SAISIE</vt:lpstr>
      <vt:lpstr>GROUPE</vt:lpstr>
      <vt:lpstr>MASQUE</vt:lpstr>
      <vt:lpstr>TAB DYN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dc:creator>
  <cp:lastModifiedBy>Pascal Richard</cp:lastModifiedBy>
  <cp:lastPrinted>2019-04-29T13:32:04Z</cp:lastPrinted>
  <dcterms:created xsi:type="dcterms:W3CDTF">2019-03-09T09:12:16Z</dcterms:created>
  <dcterms:modified xsi:type="dcterms:W3CDTF">2019-06-13T06:54:34Z</dcterms:modified>
</cp:coreProperties>
</file>