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360" windowWidth="12555" windowHeight="1203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telephonne">magasin!$L:$L</definedName>
    <definedName name="_xlnm.Print_Area" localSheetId="0">'Bon de prepa'!$A$1:$M$88</definedName>
  </definedNames>
  <calcPr calcId="145621"/>
</workbook>
</file>

<file path=xl/calcChain.xml><?xml version="1.0" encoding="utf-8"?>
<calcChain xmlns="http://schemas.openxmlformats.org/spreadsheetml/2006/main">
  <c r="M37" i="3" l="1"/>
  <c r="M38" i="3"/>
  <c r="M39" i="3"/>
  <c r="M40" i="3"/>
  <c r="Q40" i="2" l="1"/>
  <c r="B40" i="2"/>
  <c r="Q154" i="2" l="1"/>
  <c r="B154" i="2"/>
  <c r="B17" i="2" l="1"/>
  <c r="Q17" i="2" l="1"/>
  <c r="Q436" i="2"/>
  <c r="Q437" i="2"/>
  <c r="Q438" i="2"/>
  <c r="Q434" i="2"/>
  <c r="Q396" i="2"/>
  <c r="Q439" i="2"/>
  <c r="Q440" i="2"/>
  <c r="Q441" i="2"/>
  <c r="Q442" i="2"/>
  <c r="Q443" i="2"/>
  <c r="Q444" i="2"/>
  <c r="Q413" i="2" l="1"/>
  <c r="Q163" i="2"/>
  <c r="M32" i="3" l="1"/>
  <c r="M33" i="3"/>
  <c r="M34" i="3"/>
  <c r="M35" i="3"/>
  <c r="M36" i="3"/>
  <c r="M31" i="3"/>
  <c r="M12" i="3"/>
  <c r="M13" i="3"/>
  <c r="M14" i="3"/>
  <c r="M15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U10" i="1"/>
  <c r="S10" i="1" s="1"/>
  <c r="U9" i="1"/>
  <c r="B12" i="1" s="1"/>
  <c r="B3" i="2"/>
  <c r="B4" i="2"/>
  <c r="K2" i="1" s="1"/>
  <c r="B1" i="3" s="1"/>
  <c r="B5" i="2"/>
  <c r="B6" i="2"/>
  <c r="B7" i="2"/>
  <c r="B8" i="2"/>
  <c r="B9" i="2"/>
  <c r="B10" i="2"/>
  <c r="B11" i="2"/>
  <c r="B12" i="2"/>
  <c r="B13" i="2"/>
  <c r="B14" i="2"/>
  <c r="B15" i="2"/>
  <c r="B16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5" i="2"/>
  <c r="B156" i="2"/>
  <c r="B157" i="2"/>
  <c r="B158" i="2"/>
  <c r="B159" i="2"/>
  <c r="B160" i="2"/>
  <c r="B161" i="2"/>
  <c r="B162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5" i="2"/>
  <c r="B413" i="2"/>
  <c r="B163" i="2"/>
  <c r="B434" i="2"/>
  <c r="B396" i="2"/>
  <c r="B439" i="2"/>
  <c r="B440" i="2"/>
  <c r="B441" i="2"/>
  <c r="B442" i="2"/>
  <c r="B443" i="2"/>
  <c r="B444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O31" i="3" s="1"/>
  <c r="D32" i="3"/>
  <c r="V32" i="3" s="1"/>
  <c r="D33" i="3"/>
  <c r="O33" i="3" s="1"/>
  <c r="D34" i="3"/>
  <c r="O34" i="3" s="1"/>
  <c r="D35" i="3"/>
  <c r="O35" i="3" s="1"/>
  <c r="D36" i="3"/>
  <c r="V36" i="3" s="1"/>
  <c r="D37" i="3"/>
  <c r="O37" i="3" s="1"/>
  <c r="P37" i="3" s="1"/>
  <c r="D38" i="3"/>
  <c r="O38" i="3" s="1"/>
  <c r="P38" i="3" s="1"/>
  <c r="D39" i="3"/>
  <c r="O39" i="3" s="1"/>
  <c r="P39" i="3" s="1"/>
  <c r="D40" i="3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5" i="2"/>
  <c r="Q156" i="2"/>
  <c r="Q157" i="2"/>
  <c r="Q158" i="2"/>
  <c r="Q159" i="2"/>
  <c r="Q160" i="2"/>
  <c r="Q161" i="2"/>
  <c r="Q162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5" i="2"/>
  <c r="Q2" i="2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B38" i="3"/>
  <c r="B37" i="3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T38" i="3"/>
  <c r="T37" i="3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T30" i="3"/>
  <c r="W30" i="3" s="1"/>
  <c r="X30" i="3" s="1"/>
  <c r="T29" i="3"/>
  <c r="W29" i="3" s="1"/>
  <c r="X29" i="3" s="1"/>
  <c r="T28" i="3"/>
  <c r="T27" i="3"/>
  <c r="W27" i="3" s="1"/>
  <c r="X27" i="3" s="1"/>
  <c r="T26" i="3"/>
  <c r="T25" i="3"/>
  <c r="W25" i="3" s="1"/>
  <c r="X25" i="3" s="1"/>
  <c r="T24" i="3"/>
  <c r="T23" i="3"/>
  <c r="W23" i="3" s="1"/>
  <c r="X23" i="3" s="1"/>
  <c r="T22" i="3"/>
  <c r="W22" i="3" s="1"/>
  <c r="X22" i="3" s="1"/>
  <c r="T21" i="3"/>
  <c r="T20" i="3"/>
  <c r="T19" i="3"/>
  <c r="T18" i="3"/>
  <c r="T17" i="3"/>
  <c r="W17" i="3" s="1"/>
  <c r="X17" i="3" s="1"/>
  <c r="T16" i="3"/>
  <c r="T15" i="3"/>
  <c r="T14" i="3"/>
  <c r="T13" i="3"/>
  <c r="W13" i="3" s="1"/>
  <c r="X13" i="3" s="1"/>
  <c r="T12" i="3"/>
  <c r="T11" i="3"/>
  <c r="O2" i="1"/>
  <c r="E1" i="3" s="1"/>
  <c r="C40" i="3"/>
  <c r="N40" i="3" s="1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N32" i="3" s="1"/>
  <c r="C33" i="3"/>
  <c r="N33" i="3" s="1"/>
  <c r="C34" i="3"/>
  <c r="N34" i="3" s="1"/>
  <c r="C35" i="3"/>
  <c r="U35" i="3" s="1"/>
  <c r="C36" i="3"/>
  <c r="U36" i="3" s="1"/>
  <c r="C37" i="3"/>
  <c r="N37" i="3" s="1"/>
  <c r="C38" i="3"/>
  <c r="C39" i="3"/>
  <c r="N39" i="3" s="1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E19" i="3" l="1"/>
  <c r="W19" i="3"/>
  <c r="X19" i="3" s="1"/>
  <c r="W18" i="3"/>
  <c r="X18" i="3" s="1"/>
  <c r="W14" i="3"/>
  <c r="X14" i="3" s="1"/>
  <c r="W15" i="3"/>
  <c r="X15" i="3" s="1"/>
  <c r="W31" i="3"/>
  <c r="X31" i="3" s="1"/>
  <c r="P31" i="3"/>
  <c r="P33" i="3"/>
  <c r="P29" i="3"/>
  <c r="P25" i="3"/>
  <c r="P21" i="3"/>
  <c r="O36" i="3"/>
  <c r="N35" i="3"/>
  <c r="P34" i="3"/>
  <c r="O32" i="3"/>
  <c r="W21" i="3"/>
  <c r="X21" i="3" s="1"/>
  <c r="V40" i="3"/>
  <c r="O40" i="3"/>
  <c r="P40" i="3" s="1"/>
  <c r="N36" i="3"/>
  <c r="P35" i="3"/>
  <c r="U38" i="3"/>
  <c r="N38" i="3"/>
  <c r="W26" i="3"/>
  <c r="X26" i="3" s="1"/>
  <c r="N31" i="3"/>
  <c r="P36" i="3"/>
  <c r="P32" i="3"/>
  <c r="I12" i="1"/>
  <c r="P9" i="1"/>
  <c r="R9" i="1" s="1"/>
  <c r="S9" i="1"/>
  <c r="E38" i="3"/>
  <c r="E39" i="3"/>
  <c r="E37" i="3"/>
  <c r="W39" i="3"/>
  <c r="X39" i="3" s="1"/>
  <c r="W38" i="3"/>
  <c r="X38" i="3" s="1"/>
  <c r="W37" i="3"/>
  <c r="X37" i="3" s="1"/>
  <c r="G6" i="1"/>
  <c r="B5" i="1"/>
  <c r="O3" i="1"/>
  <c r="E2" i="3" s="1"/>
  <c r="P17" i="3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O6" i="1"/>
  <c r="O5" i="1"/>
  <c r="E4" i="3" s="1"/>
  <c r="N19" i="3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G12" i="1"/>
  <c r="E12" i="1"/>
  <c r="P10" i="1"/>
  <c r="R10" i="1" s="1"/>
  <c r="P16" i="3"/>
  <c r="P30" i="3"/>
  <c r="P28" i="3"/>
  <c r="P26" i="3"/>
  <c r="P24" i="3"/>
  <c r="P22" i="3"/>
  <c r="P20" i="3"/>
  <c r="P18" i="3"/>
  <c r="P15" i="3"/>
  <c r="P13" i="3"/>
  <c r="P11" i="3"/>
  <c r="P27" i="3"/>
  <c r="P23" i="3"/>
  <c r="P19" i="3"/>
  <c r="P14" i="3"/>
  <c r="P12" i="3"/>
  <c r="T42" i="3"/>
  <c r="W11" i="3"/>
  <c r="X11" i="3" s="1"/>
  <c r="M42" i="3"/>
  <c r="B42" i="3"/>
  <c r="K6" i="1"/>
  <c r="E11" i="3"/>
  <c r="R37" i="3" l="1"/>
  <c r="R38" i="3"/>
  <c r="R39" i="3"/>
  <c r="R40" i="3"/>
  <c r="Q38" i="3"/>
  <c r="Q40" i="3"/>
  <c r="Q39" i="3"/>
  <c r="Q37" i="3"/>
  <c r="R8" i="1"/>
  <c r="J7" i="1" s="1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F40" i="3"/>
  <c r="AC40" i="3" s="1"/>
  <c r="F38" i="3"/>
  <c r="F37" i="3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0" i="3"/>
  <c r="Q25" i="3"/>
  <c r="Q17" i="3"/>
  <c r="R13" i="3"/>
  <c r="R25" i="3"/>
  <c r="R27" i="3"/>
  <c r="R24" i="3"/>
  <c r="R12" i="3"/>
  <c r="W42" i="3"/>
  <c r="M7" i="1"/>
  <c r="AC38" i="3" l="1"/>
  <c r="K39" i="3"/>
  <c r="AC39" i="3"/>
  <c r="AA37" i="3"/>
  <c r="AC37" i="3"/>
  <c r="J11" i="3"/>
  <c r="AC11" i="3" s="1"/>
  <c r="AA25" i="3"/>
  <c r="AA39" i="3"/>
  <c r="AA24" i="3"/>
  <c r="AA23" i="3"/>
  <c r="AA26" i="3"/>
  <c r="AA28" i="3"/>
  <c r="AA22" i="3"/>
  <c r="AA12" i="3"/>
  <c r="AA40" i="3"/>
  <c r="AA13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M5" i="1"/>
  <c r="Q11" i="1" s="1"/>
  <c r="AA11" i="3" l="1"/>
  <c r="AA42" i="3" s="1"/>
  <c r="Z45" i="3" s="1"/>
  <c r="Z46" i="3"/>
  <c r="AC42" i="3"/>
  <c r="M3" i="1" s="1"/>
  <c r="Z47" i="3" l="1"/>
  <c r="Z48" i="3" s="1"/>
  <c r="Z49" i="3" s="1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<sst xmlns="http://schemas.openxmlformats.org/spreadsheetml/2006/main" count="3097" uniqueCount="1804">
  <si>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</si>
  <si>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</si>
  <si>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</si>
  <si>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</si>
  <si>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</si>
  <si>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</si>
  <si>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</si>
  <si>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</si>
  <si>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</si>
  <si>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</si>
  <si>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</si>
  <si>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</si>
  <si>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</si>
  <si>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</si>
  <si>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</si>
  <si>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</si>
  <si>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</si>
  <si>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</si>
  <si>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</si>
  <si>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</si>
  <si>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</si>
  <si>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</si>
  <si>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</si>
  <si>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</si>
  <si>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</si>
  <si>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</si>
  <si>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</si>
  <si>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</si>
  <si>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</si>
  <si>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</si>
  <si>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</si>
  <si>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</si>
  <si>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</si>
  <si>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</si>
  <si>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</si>
  <si>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</si>
  <si>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</si>
  <si>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</si>
  <si>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</si>
  <si>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</si>
  <si>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</si>
  <si>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</si>
  <si>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</si>
  <si>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</si>
  <si>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</si>
  <si>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</si>
  <si>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</si>
  <si>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</si>
  <si>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</si>
  <si>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</si>
  <si>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</si>
  <si>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</si>
  <si>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</si>
  <si>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</si>
  <si>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</si>
  <si>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</si>
  <si>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</si>
  <si>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</si>
  <si>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</si>
  <si>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</si>
  <si>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</si>
  <si>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</si>
  <si>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</si>
  <si>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</si>
  <si>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</si>
  <si>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</si>
  <si>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</si>
  <si>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</si>
  <si>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</si>
  <si>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</si>
  <si>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</si>
  <si>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</si>
  <si>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</si>
  <si>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</si>
  <si>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</si>
  <si>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</si>
  <si>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</si>
  <si>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</si>
  <si>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</si>
  <si>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</si>
  <si>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</si>
  <si>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</si>
  <si>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</si>
  <si>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</si>
  <si>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</si>
  <si>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</si>
  <si>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</si>
  <si>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</si>
  <si>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</si>
  <si>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</si>
  <si>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</si>
  <si>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</si>
  <si>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</si>
  <si>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</si>
  <si>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</si>
  <si>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</si>
  <si>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</si>
  <si>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</si>
  <si>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</si>
  <si>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</si>
  <si>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</si>
  <si>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</si>
  <si>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</si>
  <si>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</si>
  <si>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</si>
  <si>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</si>
  <si>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</si>
  <si>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</si>
  <si>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</si>
  <si>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</si>
  <si>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</si>
  <si>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</si>
  <si>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</si>
  <si>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</si>
  <si>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</si>
  <si>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</si>
  <si>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</si>
  <si>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</si>
  <si>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</si>
  <si>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</si>
  <si>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</si>
  <si>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</si>
  <si>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</si>
  <si>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</si>
  <si>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</si>
  <si>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</si>
  <si>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</si>
  <si>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</si>
  <si>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</si>
  <si>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</si>
  <si>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</si>
  <si>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</si>
  <si>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</si>
  <si>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</si>
  <si>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</si>
  <si>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</si>
  <si>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</si>
  <si>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</si>
  <si>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</si>
  <si>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</si>
  <si>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</si>
  <si>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</si>
  <si>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</si>
  <si>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</si>
  <si>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</si>
  <si>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</si>
  <si>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</si>
  <si>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</si>
  <si>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</si>
  <si>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</si>
  <si>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</si>
  <si>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</si>
  <si>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</si>
  <si>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</si>
  <si>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</si>
  <si>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</si>
  <si>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</si>
  <si>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</si>
  <si>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</si>
  <si>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</si>
  <si>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</si>
  <si>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</si>
  <si>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</si>
  <si>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</si>
  <si>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</si>
  <si>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</si>
  <si>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</si>
  <si>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</si>
  <si>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</si>
  <si>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</si>
  <si>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</si>
  <si>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</si>
  <si>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</si>
  <si>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</si>
  <si>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</si>
  <si>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</si>
  <si>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</si>
  <si>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</si>
  <si>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</si>
  <si>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</si>
  <si>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</si>
  <si>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</si>
  <si>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</si>
  <si>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</si>
  <si>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</si>
  <si>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</si>
  <si>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</si>
  <si>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</si>
  <si>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</si>
  <si>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</si>
  <si>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</si>
  <si>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</si>
  <si>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</si>
  <si>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</si>
  <si>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</si>
  <si>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</si>
  <si>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</si>
  <si>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</si>
  <si>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</si>
  <si>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</si>
  <si>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</si>
  <si>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</si>
  <si>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</si>
  <si>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</si>
  <si>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</si>
  <si>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</si>
  <si>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</si>
  <si>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</si>
  <si>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</si>
  <si>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</si>
  <si>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</si>
  <si>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</si>
  <si>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</si>
  <si>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</si>
  <si>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</si>
  <si>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</si>
  <si>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</si>
  <si>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</si>
  <si>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</si>
  <si>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</si>
  <si>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</si>
  <si>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</si>
  <si>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</si>
  <si>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</si>
  <si>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</si>
  <si>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</si>
  <si>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</si>
  <si>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</si>
  <si>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</si>
  <si>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</si>
  <si>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</si>
  <si>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</si>
  <si>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</si>
  <si>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</si>
  <si>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</si>
  <si>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</si>
  <si>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</si>
  <si>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</si>
  <si>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</si>
  <si>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</si>
  <si>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</si>
  <si>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</si>
  <si>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</si>
  <si>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</si>
  <si>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</si>
  <si>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</si>
  <si>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</si>
  <si>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</si>
  <si>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</si>
  <si>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</si>
  <si>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</si>
  <si>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</si>
  <si>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</si>
  <si>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</si>
  <si>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</si>
  <si>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</si>
  <si>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</si>
  <si>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</si>
  <si>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</si>
  <si>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</si>
  <si>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</si>
  <si>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</si>
  <si>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</si>
  <si>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</si>
  <si>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</si>
  <si>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</si>
  <si>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</si>
  <si>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</si>
  <si>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</si>
  <si>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</si>
  <si>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</si>
  <si>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</si>
  <si>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</si>
  <si>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</si>
  <si>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</si>
  <si>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</si>
  <si>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</si>
  <si>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</si>
  <si>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</si>
  <si>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</si>
  <si>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</si>
  <si>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</si>
  <si>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</si>
  <si>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</si>
  <si>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</si>
  <si>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</si>
  <si>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</si>
  <si>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</si>
  <si>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</si>
  <si>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</si>
  <si>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</si>
  <si>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</si>
  <si>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</si>
  <si>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</si>
  <si>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</si>
  <si>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</si>
  <si>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</si>
  <si>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</si>
  <si>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</si>
  <si>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</si>
  <si>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</si>
  <si>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</si>
  <si>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</si>
  <si>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</si>
  <si>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</si>
  <si>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</si>
  <si>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</si>
  <si>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</si>
  <si>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</si>
  <si>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</si>
  <si>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</si>
  <si>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</si>
  <si>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</si>
  <si>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</si>
  <si>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</si>
  <si>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</si>
  <si>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</si>
  <si>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</si>
  <si>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</si>
  <si>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</si>
  <si>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</si>
  <si>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</si>
  <si>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</si>
  <si>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</si>
  <si>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</si>
  <si>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</si>
  <si>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</si>
  <si>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</si>
  <si>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</si>
  <si>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</si>
  <si>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</si>
  <si>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</si>
  <si>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</si>
  <si>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</si>
  <si>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</si>
  <si>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</si>
  <si>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</si>
  <si>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</si>
  <si>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</si>
  <si>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</si>
  <si>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</si>
  <si>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</si>
  <si>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</si>
  <si>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</si>
  <si>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</si>
  <si>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</si>
  <si>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</si>
  <si>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</si>
  <si>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</si>
  <si>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</si>
  <si>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</si>
  <si>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</si>
  <si>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</si>
  <si>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</si>
  <si>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</si>
  <si>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</si>
  <si>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</si>
  <si>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</si>
  <si>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</si>
  <si>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</si>
  <si>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</si>
  <si>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</si>
  <si>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</si>
  <si>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</si>
  <si>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</si>
  <si>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</si>
  <si>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</si>
  <si>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</si>
  <si>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</si>
  <si>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</si>
  <si>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</si>
  <si>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</si>
  <si>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</si>
  <si>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</si>
  <si>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</si>
  <si>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</si>
  <si>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</si>
  <si>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</si>
  <si>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</si>
  <si>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</si>
  <si>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</si>
  <si>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</si>
  <si>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</si>
  <si>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</si>
  <si>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</si>
  <si>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</si>
  <si>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</si>
  <si>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</si>
  <si>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</si>
  <si>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</si>
  <si>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</si>
  <si>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</si>
  <si>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</si>
  <si>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</si>
  <si>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</si>
  <si>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</si>
  <si>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</si>
  <si>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</si>
  <si>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</si>
  <si>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</si>
  <si>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</si>
  <si>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</si>
  <si>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</si>
  <si>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</si>
  <si>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</si>
  <si>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</si>
  <si>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</si>
  <si>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</si>
  <si>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</si>
  <si>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</si>
  <si>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</si>
  <si>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</si>
  <si>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</si>
  <si>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</si>
  <si>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</si>
  <si>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</si>
  <si>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</si>
  <si>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</si>
  <si>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</si>
  <si>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</si>
  <si>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</si>
  <si>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</si>
  <si>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</si>
  <si>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</si>
  <si>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</si>
  <si>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</si>
  <si>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</si>
  <si>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</si>
  <si>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</si>
  <si>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</si>
  <si>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</si>
  <si>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</si>
  <si>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</si>
  <si>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</si>
  <si>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</si>
  <si>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</si>
  <si>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</si>
  <si>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</si>
  <si>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</si>
  <si>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</si>
  <si>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</si>
  <si>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</si>
  <si>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</si>
  <si>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</si>
  <si>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</si>
  <si>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</si>
  <si>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</si>
  <si>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</si>
  <si>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</si>
  <si>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</si>
  <si>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</si>
  <si>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</si>
  <si>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</si>
  <si>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</si>
  <si>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</si>
  <si>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</si>
  <si>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</si>
  <si>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</si>
  <si>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</si>
  <si>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</si>
  <si>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</si>
  <si>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</si>
  <si>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</si>
  <si>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</si>
  <si>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</si>
  <si>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</si>
  <si>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</si>
  <si>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</si>
  <si>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</si>
  <si>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</si>
  <si>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</si>
  <si>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</si>
  <si>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</si>
  <si>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</si>
  <si>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</si>
  <si>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</si>
  <si>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</si>
  <si>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</si>
  <si>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</si>
  <si>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</si>
  <si>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</si>
  <si>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</si>
  <si>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</si>
  <si>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</si>
  <si>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</si>
  <si>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</si>
  <si>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</si>
  <si>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</si>
  <si>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</si>
  <si>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</si>
  <si>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</si>
  <si>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</si>
  <si>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</si>
  <si>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</si>
  <si>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</si>
  <si>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</si>
  <si>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</si>
  <si>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</si>
  <si>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</si>
  <si>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</si>
  <si>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</si>
  <si>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</si>
  <si>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</si>
  <si>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</si>
  <si>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</si>
  <si>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</si>
  <si>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</si>
  <si>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</si>
  <si>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</si>
  <si>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</si>
  <si>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</si>
  <si>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</si>
  <si>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</si>
  <si>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</si>
  <si>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</si>
  <si>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</si>
  <si>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</si>
  <si>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</si>
  <si>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</si>
  <si>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</si>
  <si>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</si>
  <si>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</si>
  <si>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</si>
  <si>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</si>
  <si>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</si>
  <si>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</si>
  <si>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</si>
  <si>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</si>
  <si>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</si>
  <si>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</si>
  <si>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</si>
  <si>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</si>
  <si>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</si>
  <si>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</si>
  <si>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</si>
  <si>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</si>
  <si>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</si>
  <si>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</si>
  <si>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</si>
  <si>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</si>
  <si>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</si>
  <si>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</si>
  <si>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</si>
  <si>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</si>
  <si>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</si>
  <si>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</si>
  <si>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</si>
  <si>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</si>
  <si>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</si>
  <si>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</si>
  <si>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</si>
  <si>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</si>
  <si>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</si>
  <si>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</si>
  <si>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</si>
  <si>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</si>
  <si>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</si>
  <si>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</si>
  <si>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</si>
  <si>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</si>
  <si>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</si>
  <si>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</si>
  <si>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</si>
  <si>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</si>
  <si>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</si>
  <si>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</si>
  <si>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</si>
  <si>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</si>
  <si>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</si>
  <si>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</si>
  <si>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</si>
  <si>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</si>
  <si>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</si>
  <si>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</si>
  <si>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</si>
  <si>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</si>
  <si>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</si>
  <si>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</si>
  <si>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</si>
  <si>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</si>
  <si>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</si>
  <si>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</si>
  <si>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</si>
  <si>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</si>
  <si>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</si>
  <si>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</si>
  <si>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</si>
  <si>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</si>
  <si>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</si>
  <si>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</si>
  <si>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</si>
  <si>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</si>
  <si>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</si>
  <si>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</si>
  <si>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</si>
  <si>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</si>
  <si>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</si>
  <si>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</si>
  <si>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</si>
  <si>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</si>
  <si>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</si>
  <si>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</si>
  <si>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</si>
  <si>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</si>
  <si>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</si>
  <si>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</si>
  <si>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</si>
  <si>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</si>
  <si>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</si>
  <si>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</si>
  <si>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</si>
  <si>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</si>
  <si>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</si>
  <si>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</si>
  <si>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</si>
  <si>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</si>
  <si>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</si>
  <si>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</si>
  <si>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</si>
  <si>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</si>
  <si>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</si>
  <si>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</si>
  <si>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</si>
  <si>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</si>
  <si>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</si>
  <si>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</si>
  <si>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</si>
  <si>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</si>
  <si>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</si>
  <si>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</si>
  <si>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</si>
  <si>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</si>
  <si>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</si>
  <si>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</si>
  <si>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</si>
  <si>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</si>
  <si>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</si>
  <si>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</si>
  <si>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</si>
  <si>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</si>
  <si>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</si>
  <si>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</si>
  <si>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</si>
  <si>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</si>
  <si>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</si>
  <si>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</si>
  <si>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</si>
  <si>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</si>
  <si>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</si>
  <si>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</si>
  <si>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</si>
  <si>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</si>
  <si>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</si>
  <si>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</si>
  <si>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</si>
  <si>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</si>
  <si>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</si>
  <si>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</si>
  <si>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</si>
  <si>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</si>
  <si>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</si>
  <si>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</si>
  <si>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</si>
  <si>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</si>
  <si>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</si>
  <si>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</si>
  <si>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</si>
  <si>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</si>
  <si>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</si>
  <si>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</si>
  <si>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</si>
  <si>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</si>
  <si>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</si>
  <si>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</si>
  <si>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</si>
  <si>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</si>
  <si>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</si>
  <si>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</si>
  <si>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</si>
  <si>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</si>
  <si>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</si>
  <si>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</si>
  <si>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</si>
  <si>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</si>
  <si>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</si>
  <si>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</si>
  <si>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</si>
  <si>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</si>
  <si>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</si>
  <si>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</si>
  <si>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</si>
  <si>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</si>
  <si>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</si>
  <si>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</si>
  <si>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</si>
  <si>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</si>
  <si>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</si>
  <si>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</si>
  <si>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</si>
  <si>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</si>
  <si>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</si>
  <si>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</si>
  <si>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</si>
  <si>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</si>
  <si>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</si>
  <si>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</si>
  <si>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</si>
  <si>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</si>
  <si>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</si>
  <si>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</si>
  <si>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</si>
  <si>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</si>
  <si>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</si>
  <si>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</si>
  <si>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</si>
  <si>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</si>
  <si>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</si>
  <si>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</si>
  <si>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</si>
  <si>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</si>
  <si>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</si>
  <si>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</si>
  <si>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</si>
  <si>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</si>
  <si>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</si>
  <si>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</si>
  <si>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</si>
  <si>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</si>
  <si>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</si>
  <si>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</si>
  <si>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</si>
  <si>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</si>
  <si>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</si>
  <si>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</si>
  <si>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</si>
  <si>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</si>
  <si>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</si>
  <si>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</si>
  <si>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</si>
  <si>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</si>
  <si>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</si>
  <si>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</si>
  <si>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</si>
  <si>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</si>
  <si>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</si>
  <si>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</si>
  <si>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</si>
  <si>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</si>
  <si>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</si>
  <si>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</si>
  <si>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</si>
  <si>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</si>
  <si>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</si>
  <si>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</si>
  <si>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</si>
  <si>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</si>
  <si>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</si>
  <si>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</si>
  <si>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</si>
  <si>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</si>
  <si>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</si>
  <si>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</si>
  <si>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</si>
  <si>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</si>
  <si>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</si>
  <si>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</si>
  <si>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</si>
  <si>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</si>
  <si>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</si>
  <si>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</si>
  <si>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</si>
  <si>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</si>
  <si>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</si>
  <si>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</si>
  <si>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</si>
  <si>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</si>
  <si>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</si>
  <si>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</si>
  <si>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</si>
  <si>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</si>
  <si>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</si>
  <si>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</si>
  <si>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</si>
  <si>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</si>
  <si>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</si>
  <si>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</si>
  <si>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</si>
  <si>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</si>
  <si>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</si>
  <si>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</si>
  <si>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</si>
  <si>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</si>
  <si>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</si>
  <si>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</si>
  <si>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</si>
  <si>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</si>
  <si>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</si>
  <si>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</si>
  <si>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</si>
  <si>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</si>
  <si>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</si>
  <si>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</si>
  <si>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</si>
  <si>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</si>
  <si>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</si>
  <si>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</si>
  <si>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</si>
  <si>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</si>
  <si>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</si>
  <si>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</si>
  <si>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</si>
  <si>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</si>
  <si>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</si>
  <si>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</si>
  <si>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</si>
  <si>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</si>
  <si>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</si>
  <si>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</si>
  <si>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</si>
  <si>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</si>
  <si>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</si>
  <si>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</si>
  <si>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</si>
  <si>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</si>
  <si>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</si>
  <si>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</si>
  <si>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</si>
  <si>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</si>
  <si>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</si>
  <si>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</si>
  <si>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</si>
  <si>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</si>
  <si>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</si>
  <si>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</si>
  <si>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</si>
  <si>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</si>
  <si>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</si>
  <si>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</si>
  <si>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</si>
  <si>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</si>
  <si>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</si>
  <si>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</si>
  <si>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</si>
  <si>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</si>
  <si>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</si>
  <si>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</si>
  <si>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</si>
  <si>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</si>
  <si>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</si>
  <si>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</si>
  <si>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</si>
  <si>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</si>
  <si>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</si>
  <si>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</si>
  <si>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</si>
  <si>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</si>
  <si>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</si>
  <si>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</si>
  <si>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</si>
  <si>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</si>
  <si>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</si>
  <si>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</si>
  <si>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</si>
  <si>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</si>
  <si>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</si>
  <si>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</si>
  <si>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</si>
  <si>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</si>
  <si>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</si>
  <si>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</si>
  <si>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</si>
  <si>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</si>
  <si>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</si>
  <si>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</si>
  <si>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</si>
  <si>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</si>
  <si>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</si>
  <si>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</si>
  <si>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</si>
  <si>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</si>
  <si>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</si>
  <si>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</si>
  <si>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</si>
  <si>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</si>
  <si>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</si>
  <si>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</si>
  <si>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</si>
  <si>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</si>
  <si>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</si>
  <si>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</si>
  <si>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</si>
  <si>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</si>
  <si>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</si>
  <si>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</si>
  <si>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</si>
  <si>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</si>
  <si>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</si>
  <si>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</si>
  <si>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</si>
  <si>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</si>
  <si>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</si>
  <si>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</si>
  <si>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</si>
  <si>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</si>
  <si>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</si>
  <si>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</si>
  <si>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</si>
  <si>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</si>
  <si>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</si>
  <si>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</si>
  <si>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</si>
  <si>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</si>
  <si>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</si>
  <si>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</si>
  <si>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</si>
  <si>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</si>
  <si>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</si>
  <si>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</si>
  <si>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</si>
  <si>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</si>
  <si>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</si>
  <si>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</si>
  <si>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</si>
  <si>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</si>
  <si>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</si>
  <si>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</si>
  <si>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</si>
  <si>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</si>
  <si>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</si>
  <si>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</si>
  <si>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</si>
  <si>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</si>
  <si>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</si>
  <si>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</si>
  <si>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</si>
  <si>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</si>
  <si>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</si>
  <si>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</si>
  <si>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</si>
  <si>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</si>
  <si>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</si>
  <si>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</si>
  <si>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</si>
  <si>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</si>
  <si>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</si>
  <si>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</si>
  <si>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</si>
  <si>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</si>
  <si>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</si>
  <si>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</si>
  <si>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</si>
  <si>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</si>
  <si>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</si>
  <si>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</si>
  <si>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</si>
  <si>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</si>
  <si>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</si>
  <si>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</si>
  <si>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</si>
  <si>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</si>
  <si>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</si>
  <si>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</si>
  <si>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</si>
  <si>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</si>
  <si>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</si>
  <si>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</si>
  <si>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</si>
  <si>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</si>
  <si>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</si>
  <si>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</si>
  <si>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</si>
  <si>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</si>
  <si>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</si>
  <si>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</si>
  <si>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</si>
  <si>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</si>
  <si>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</si>
  <si>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</si>
  <si>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</si>
  <si>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</si>
  <si>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</si>
  <si>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</si>
  <si>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</si>
  <si>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</si>
  <si>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</si>
  <si>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</si>
  <si>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</si>
  <si>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</si>
  <si>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</si>
  <si>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</si>
  <si>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</si>
  <si>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</si>
  <si>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</si>
  <si>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</si>
  <si>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</si>
  <si>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</si>
  <si>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</si>
  <si>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</si>
  <si>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</si>
  <si>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</si>
  <si>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</si>
  <si>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</si>
  <si>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</si>
  <si>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</si>
  <si>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</si>
  <si>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</si>
  <si>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</si>
  <si>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</si>
  <si>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</si>
  <si>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</si>
  <si>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</si>
  <si>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</si>
  <si>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</si>
  <si>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</si>
  <si>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</si>
  <si>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</si>
  <si>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</si>
  <si>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</si>
  <si>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</si>
  <si>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</si>
  <si>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</si>
  <si>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</si>
  <si>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</si>
  <si>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</si>
  <si>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</si>
  <si>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</si>
  <si>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</si>
  <si>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</si>
  <si>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</si>
  <si>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</si>
  <si>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</si>
  <si>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</si>
  <si>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</si>
  <si>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</si>
  <si>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</si>
  <si>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</si>
  <si>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</si>
  <si>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</si>
  <si>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</si>
  <si>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</si>
  <si>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</si>
  <si>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</si>
  <si>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</si>
  <si>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</si>
  <si>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</si>
  <si>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</si>
  <si>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</si>
  <si>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</si>
  <si>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</si>
  <si>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</si>
  <si>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</si>
  <si>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</si>
  <si>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</si>
  <si>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</si>
  <si>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</si>
  <si>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</si>
  <si>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</si>
  <si>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</si>
  <si>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</si>
  <si>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</si>
  <si>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</si>
  <si>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</si>
  <si>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</si>
  <si>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</si>
  <si>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</si>
  <si>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</si>
  <si>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</si>
  <si>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</si>
  <si>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</si>
  <si>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</si>
  <si>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</si>
  <si>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</si>
  <si>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</si>
  <si>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</si>
  <si>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</si>
  <si>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</si>
  <si>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</si>
  <si>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</si>
  <si>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</si>
  <si>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</si>
  <si>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</si>
  <si>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</si>
  <si>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</si>
  <si>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</si>
  <si>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</si>
  <si>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</si>
  <si>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</si>
  <si>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</si>
  <si>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</si>
  <si>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</si>
  <si>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</si>
  <si>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</si>
  <si>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</si>
  <si>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</si>
  <si>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</si>
  <si>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</si>
  <si>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</si>
  <si>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</si>
  <si>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</si>
  <si>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</si>
  <si>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</si>
  <si>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</si>
  <si>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</si>
  <si>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</si>
  <si>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</si>
  <si>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</si>
  <si>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</si>
  <si>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</si>
  <si>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</si>
  <si>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</si>
  <si>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</si>
  <si>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</si>
  <si>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</si>
  <si>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</si>
  <si>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</si>
  <si>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</si>
  <si>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</si>
  <si>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</si>
  <si>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</si>
  <si>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</si>
  <si>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</si>
  <si>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</si>
  <si>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</si>
  <si>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</si>
  <si>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</si>
  <si>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</si>
  <si>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</si>
  <si>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</si>
  <si>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</si>
  <si>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</si>
  <si>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</si>
  <si>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</si>
  <si>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</si>
  <si>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</si>
  <si>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</si>
  <si>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</si>
  <si>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</si>
  <si>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</si>
  <si>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</si>
  <si>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</si>
  <si>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</si>
  <si>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</si>
  <si>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</si>
  <si>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</si>
  <si>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</si>
  <si>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</si>
  <si>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</si>
  <si>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</si>
  <si>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</si>
  <si>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</si>
  <si>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</si>
  <si>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</si>
  <si>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</si>
  <si>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</si>
  <si>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</si>
  <si>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</si>
  <si>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</si>
  <si>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</si>
  <si>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</si>
  <si>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</si>
  <si>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</si>
  <si>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</si>
  <si>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</si>
  <si>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</si>
  <si>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</si>
  <si>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</si>
  <si>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</si>
  <si>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</si>
  <si>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</si>
  <si>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</si>
  <si>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</si>
  <si>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</si>
  <si>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</si>
  <si>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</si>
  <si>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</si>
  <si>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</si>
  <si>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</si>
  <si>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</si>
  <si>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</si>
  <si>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</si>
  <si>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</si>
  <si>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</si>
  <si>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</si>
  <si>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</si>
  <si>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</si>
  <si>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</si>
  <si>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</si>
  <si>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</si>
  <si>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</si>
  <si>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</si>
  <si>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</si>
  <si>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</si>
  <si>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</si>
  <si>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</si>
  <si>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</si>
  <si>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</si>
  <si>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</si>
  <si>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</si>
  <si>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</si>
  <si>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</si>
  <si>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</si>
  <si>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</si>
  <si>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</si>
  <si>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</si>
  <si>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</si>
  <si>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</si>
  <si>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</si>
  <si>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</si>
  <si>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</si>
  <si>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</si>
  <si>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</si>
  <si>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</si>
  <si>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</si>
  <si>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</si>
  <si>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</si>
  <si>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</si>
  <si>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</si>
  <si>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</si>
  <si>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</si>
  <si>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</si>
  <si>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</si>
  <si>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</si>
  <si>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</si>
  <si>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</si>
  <si>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</si>
  <si>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</si>
  <si>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</si>
  <si>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</si>
  <si>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</si>
  <si>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</si>
  <si>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</si>
  <si>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</si>
  <si>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</si>
  <si>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</si>
  <si>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</si>
  <si>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</si>
  <si>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</si>
  <si>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</si>
  <si>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</si>
  <si>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</si>
  <si>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</si>
  <si>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</si>
  <si>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</si>
  <si>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</si>
  <si>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</si>
  <si>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</si>
  <si>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</si>
  <si>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</si>
  <si>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</si>
  <si>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</si>
  <si>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</si>
  <si>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</si>
  <si>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</si>
  <si>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</si>
  <si>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</si>
  <si>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</si>
  <si>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</si>
  <si>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</si>
  <si>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</si>
  <si>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</si>
  <si>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</si>
  <si>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</si>
  <si>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</si>
  <si>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</si>
  <si>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</si>
  <si>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</si>
  <si>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</si>
  <si>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</si>
  <si>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</si>
  <si>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</si>
  <si>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</si>
  <si>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</si>
  <si>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</si>
  <si>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</si>
  <si>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</si>
  <si>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</si>
  <si>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</si>
  <si>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</si>
  <si>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</si>
  <si>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</si>
  <si>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</si>
  <si>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</si>
  <si>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</si>
  <si>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</si>
  <si>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</si>
  <si>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</si>
  <si>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</si>
  <si>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</si>
  <si>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</si>
  <si>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</si>
  <si>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</si>
  <si>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</si>
  <si>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</si>
  <si>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</si>
  <si>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</si>
  <si>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</si>
  <si>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</si>
  <si>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</si>
  <si>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</si>
  <si>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</si>
  <si>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</si>
  <si>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</si>
  <si>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</si>
  <si>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</si>
  <si>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</si>
  <si>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</si>
  <si>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</si>
  <si>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</si>
  <si>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</si>
  <si>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</si>
  <si>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</si>
  <si>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</si>
  <si>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</si>
  <si>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</si>
  <si>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</si>
  <si>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</si>
  <si>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</si>
  <si>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</si>
  <si>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</si>
  <si>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</si>
  <si>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</si>
  <si>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</si>
  <si>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</si>
  <si>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</si>
  <si>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</si>
  <si>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</si>
  <si>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</si>
  <si>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</si>
  <si>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</si>
  <si>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</si>
  <si>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</si>
  <si>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</si>
  <si>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</si>
  <si>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</si>
  <si>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</si>
  <si>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</si>
  <si>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</si>
  <si>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</si>
  <si>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</si>
  <si>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</si>
  <si>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</si>
  <si>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</si>
  <si>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</si>
  <si>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</si>
  <si>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</si>
  <si>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</si>
  <si>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</si>
  <si>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</si>
  <si>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</si>
  <si>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</si>
  <si>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</si>
  <si>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</si>
  <si>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</si>
  <si>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</si>
  <si>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</si>
  <si>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</si>
  <si>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</si>
  <si>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</si>
  <si>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</si>
  <si>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</si>
  <si>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</si>
  <si>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</si>
  <si>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</si>
  <si>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</si>
  <si>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</si>
  <si>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</si>
  <si>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</si>
  <si>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</si>
  <si>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</si>
  <si>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</si>
  <si>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</si>
  <si>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</si>
  <si>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</si>
  <si>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</si>
  <si>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</si>
  <si>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</si>
  <si>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</si>
  <si>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</si>
  <si>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</si>
  <si>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</si>
  <si>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</si>
  <si>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</si>
  <si>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</si>
  <si>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</si>
  <si>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</si>
  <si>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</si>
  <si>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</si>
  <si>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</si>
  <si>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</si>
  <si>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</si>
  <si>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</si>
  <si>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</si>
  <si>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</si>
  <si>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</si>
  <si>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</si>
  <si>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</si>
  <si>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</si>
  <si>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</si>
  <si>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</si>
  <si>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</si>
  <si>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</si>
  <si>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</si>
  <si>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</si>
  <si>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</si>
  <si>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</si>
  <si>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</si>
  <si>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</si>
  <si>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</si>
  <si>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</si>
  <si>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</si>
  <si>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</si>
  <si>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</si>
  <si>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</si>
  <si>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</si>
  <si>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</si>
  <si>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</si>
  <si>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</si>
  <si>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</si>
  <si>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</si>
  <si>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</si>
  <si>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</si>
  <si>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</si>
  <si>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</si>
  <si>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</si>
  <si>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</si>
  <si>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</si>
  <si>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</si>
  <si>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</si>
  <si>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</si>
  <si>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</si>
  <si>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</si>
  <si>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</si>
  <si>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</si>
  <si>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</si>
  <si>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</si>
  <si>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</si>
  <si>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</si>
  <si>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</si>
  <si>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</si>
  <si>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</si>
  <si>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</si>
  <si>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</si>
  <si>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</si>
  <si>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</si>
  <si>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</si>
  <si>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</si>
  <si>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</si>
  <si>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</si>
  <si>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</si>
  <si>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</si>
  <si>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</si>
  <si>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</si>
  <si>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</si>
  <si>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</si>
  <si>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</si>
  <si>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</si>
  <si>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</si>
  <si>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</si>
  <si>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</si>
  <si>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</si>
  <si>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</si>
  <si>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</si>
  <si>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</si>
  <si>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</si>
  <si>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</si>
  <si>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</si>
  <si>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</si>
  <si>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</si>
  <si>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</si>
  <si>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</si>
  <si>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</si>
  <si>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</si>
  <si>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</si>
  <si>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</si>
  <si>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</si>
  <si>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</si>
  <si>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</si>
  <si>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</si>
  <si>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</si>
  <si>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</si>
  <si>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</si>
  <si>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</si>
  <si>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</si>
  <si>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</si>
  <si>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</si>
  <si>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</si>
  <si>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</si>
  <si>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</si>
  <si>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</si>
  <si>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</si>
  <si>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</si>
  <si>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</si>
  <si>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</si>
  <si>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</si>
  <si>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</si>
  <si>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</si>
  <si>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</si>
  <si>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</si>
  <si>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</si>
  <si>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</si>
  <si>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</si>
  <si>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</si>
  <si>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</si>
  <si>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</si>
  <si>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</si>
  <si>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</si>
  <si>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</si>
  <si>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</si>
  <si>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</si>
  <si>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</si>
  <si>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</si>
  <si>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</si>
  <si>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</si>
  <si>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</si>
  <si>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</si>
  <si>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</si>
  <si>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</si>
  <si>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</si>
  <si>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</si>
  <si>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</si>
  <si>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</si>
  <si>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</si>
  <si>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</si>
  <si>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</si>
  <si>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</si>
  <si>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</si>
  <si>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</si>
  <si>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</si>
  <si>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</si>
  <si>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</si>
  <si>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</si>
  <si>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</si>
  <si>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</si>
  <si>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</si>
  <si>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</si>
  <si>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</si>
  <si>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</si>
  <si>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</si>
  <si>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</si>
  <si>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</si>
  <si>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</si>
  <si>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</si>
  <si>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</si>
  <si>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</si>
  <si>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</si>
  <si>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</si>
  <si>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</si>
  <si>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</si>
  <si>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</si>
  <si>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</si>
  <si>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</si>
  <si>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</si>
  <si>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</si>
  <si>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</si>
  <si>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</si>
  <si>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</si>
  <si>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</si>
  <si>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</si>
  <si>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</si>
  <si>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</si>
  <si>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</si>
  <si>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</si>
  <si>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</si>
  <si>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</si>
  <si>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</si>
  <si>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</si>
  <si>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</si>
  <si>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</si>
  <si>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</si>
  <si>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</si>
  <si>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</si>
  <si>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</si>
  <si>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</si>
  <si>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</si>
  <si>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</si>
  <si>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</si>
  <si>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</si>
  <si>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</si>
  <si>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</si>
  <si>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</si>
  <si>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</si>
  <si>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</si>
  <si>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</si>
  <si>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</si>
  <si>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</si>
  <si>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</si>
  <si>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</si>
  <si>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</si>
  <si>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</si>
  <si>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</si>
  <si>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</si>
  <si>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</si>
  <si>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</si>
  <si>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</si>
  <si>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</si>
  <si>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</si>
  <si>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</si>
  <si>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</si>
  <si>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</si>
  <si>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</si>
  <si>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</si>
  <si>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</si>
  <si>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</si>
  <si>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</si>
  <si>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</si>
  <si>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</si>
  <si>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</si>
  <si>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</si>
  <si>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</si>
  <si>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</si>
  <si>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</si>
  <si>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</si>
  <si>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</si>
  <si>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</si>
  <si>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</si>
  <si>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</si>
  <si>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</si>
  <si>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</si>
  <si>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</si>
  <si>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</si>
  <si>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</si>
  <si>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</si>
  <si>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</si>
  <si>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</si>
  <si>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</si>
  <si>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</si>
  <si>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</si>
  <si>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</si>
  <si>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</si>
  <si>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</si>
  <si>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</si>
  <si>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</si>
  <si>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</si>
  <si>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</si>
  <si>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</si>
  <si>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</si>
  <si>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</si>
  <si>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</si>
  <si>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</si>
  <si>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</si>
  <si>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</si>
  <si>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</si>
  <si>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</si>
  <si>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</si>
  <si>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</si>
  <si>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</si>
  <si>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</si>
  <si>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</si>
  <si>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</si>
  <si>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</si>
  <si>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</si>
  <si>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</si>
  <si>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</si>
  <si>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</si>
  <si>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</si>
  <si>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</si>
  <si>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</si>
  <si>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</si>
  <si>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</si>
  <si>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</si>
  <si>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</si>
  <si>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</si>
  <si>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</si>
  <si>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</si>
  <si>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</si>
  <si>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</si>
  <si>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</si>
  <si>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</si>
  <si>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</si>
  <si>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</si>
  <si>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</si>
  <si>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</si>
  <si>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</si>
  <si>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</si>
  <si>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</si>
  <si>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</si>
  <si>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</si>
  <si>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</si>
  <si>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</si>
  <si>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</si>
  <si>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</si>
  <si>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</si>
  <si>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</si>
  <si>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</si>
  <si>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</si>
  <si>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</si>
  <si>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</si>
  <si>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</si>
  <si>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Poids
unitaire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</si>
  <si>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</si>
  <si>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</si>
  <si>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</si>
  <si>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</si>
  <si>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</si>
  <si>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</si>
  <si>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</si>
  <si>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</si>
  <si>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</si>
  <si>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</si>
  <si>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</si>
  <si>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</si>
  <si>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</si>
  <si>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</si>
  <si>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</si>
  <si>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</si>
  <si>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</si>
  <si>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</si>
  <si>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</si>
  <si>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</si>
  <si>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</si>
  <si>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</si>
  <si>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</si>
  <si>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</si>
  <si>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</si>
  <si>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</si>
  <si>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</si>
  <si>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</si>
  <si>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</si>
  <si>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</si>
  <si>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</si>
  <si>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</si>
  <si>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</si>
  <si>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</si>
  <si>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</si>
  <si>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</si>
  <si>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</si>
  <si>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</si>
  <si>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</si>
  <si>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</si>
  <si>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</si>
  <si>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</si>
  <si>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</si>
  <si>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</si>
  <si>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</si>
  <si>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</si>
  <si>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</si>
  <si>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</si>
  <si>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</si>
  <si>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</si>
  <si>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</si>
  <si>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</si>
  <si>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</si>
  <si>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</si>
  <si>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</si>
  <si>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</si>
  <si>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</si>
  <si>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</si>
  <si>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</si>
  <si>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</si>
  <si>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</si>
  <si>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</si>
  <si>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</si>
  <si>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</si>
  <si>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</si>
  <si>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</si>
  <si>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</si>
  <si>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</si>
  <si>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</si>
  <si>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</si>
  <si>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</si>
  <si>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</si>
  <si>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</si>
  <si>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</si>
  <si>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</si>
  <si>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</si>
  <si>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</si>
  <si>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</si>
  <si>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</si>
  <si>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</si>
  <si>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</si>
  <si>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</si>
  <si>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</si>
  <si>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</si>
  <si>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</si>
  <si>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</si>
  <si>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</si>
  <si>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</si>
  <si>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</si>
  <si>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</si>
  <si>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</si>
  <si>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</si>
  <si>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</si>
  <si>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</si>
  <si>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</si>
  <si>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</si>
  <si>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</si>
  <si>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</si>
  <si>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</si>
  <si>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</si>
  <si>
    <t>RD 617 la maladrerie 31410 NOE</t>
  </si>
  <si>
    <t>05.61.87.71.30</t>
  </si>
  <si>
    <t>05.61.87.71.31</t>
  </si>
  <si>
    <t>su noe</t>
  </si>
  <si>
    <t>au st cyr sur loire</t>
  </si>
  <si>
    <t>02.47.85.57.05</t>
  </si>
  <si>
    <t>02.47.42.66.85</t>
  </si>
  <si>
    <t>247 bl charles de gaulle bp 60157  37540 st cyr sur loire</t>
  </si>
  <si>
    <t>rue de l'estagnol 11200 LEZIGNAN CORBIERES</t>
  </si>
  <si>
    <t>04.68.27.20.33</t>
  </si>
  <si>
    <t>ITM lezignan corbières</t>
  </si>
  <si>
    <t>05.56.33.34.50</t>
  </si>
  <si>
    <t>CM bx st jean</t>
  </si>
  <si>
    <t>13 rue saget 33000 BORDEAUX</t>
  </si>
  <si>
    <t>etal n°3 halle de pau 64000 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</si>
</sst>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78" x14ac:knownFonts="1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i/>
      <sz val="10"/>
      <name val="Times New Roman"/>
      <family val="1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6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1" fillId="4" borderId="0" xfId="0" applyFont="1" applyFill="1" applyBorder="1" applyProtection="1">
      <protection locked="0"/>
    </xf>
    <xf numFmtId="1" fontId="46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46" fillId="4" borderId="1" xfId="0" applyFont="1" applyFill="1" applyBorder="1" applyAlignment="1" applyProtection="1">
      <alignment horizontal="center" vertical="center" wrapText="1"/>
      <protection locked="0"/>
    </xf>
    <xf numFmtId="0" fontId="46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68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8" fillId="6" borderId="0" xfId="0" applyFont="1" applyFill="1" applyBorder="1" applyAlignment="1" applyProtection="1">
      <alignment horizontal="center" textRotation="159"/>
    </xf>
    <xf numFmtId="0" fontId="29" fillId="6" borderId="0" xfId="0" applyFont="1" applyFill="1" applyBorder="1" applyProtection="1"/>
    <xf numFmtId="0" fontId="3" fillId="6" borderId="0" xfId="0" applyFont="1" applyFill="1" applyBorder="1" applyProtection="1"/>
    <xf numFmtId="0" fontId="30" fillId="6" borderId="0" xfId="0" applyFont="1" applyFill="1" applyBorder="1" applyProtection="1"/>
    <xf numFmtId="0" fontId="31" fillId="6" borderId="0" xfId="0" applyFont="1" applyFill="1" applyBorder="1" applyAlignment="1" applyProtection="1">
      <alignment horizontal="center"/>
    </xf>
    <xf numFmtId="0" fontId="31" fillId="4" borderId="0" xfId="0" applyFont="1" applyFill="1" applyBorder="1" applyProtection="1"/>
    <xf numFmtId="0" fontId="31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2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3" fillId="0" borderId="0" xfId="0" applyNumberFormat="1" applyFont="1" applyFill="1" applyBorder="1" applyAlignment="1" applyProtection="1">
      <alignment horizontal="center"/>
    </xf>
    <xf numFmtId="2" fontId="35" fillId="6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6" fillId="0" borderId="0" xfId="0" applyNumberFormat="1" applyFont="1" applyFill="1" applyBorder="1" applyAlignment="1" applyProtection="1">
      <alignment horizontal="center"/>
    </xf>
    <xf numFmtId="169" fontId="34" fillId="0" borderId="0" xfId="0" applyNumberFormat="1" applyFont="1" applyFill="1" applyBorder="1" applyAlignment="1" applyProtection="1"/>
    <xf numFmtId="0" fontId="30" fillId="6" borderId="0" xfId="0" applyFont="1" applyFill="1" applyBorder="1" applyAlignment="1" applyProtection="1">
      <alignment wrapText="1"/>
    </xf>
    <xf numFmtId="49" fontId="37" fillId="0" borderId="0" xfId="0" applyNumberFormat="1" applyFont="1" applyFill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2" fontId="39" fillId="0" borderId="0" xfId="0" applyNumberFormat="1" applyFont="1" applyFill="1" applyBorder="1" applyAlignment="1" applyProtection="1">
      <alignment horizontal="center"/>
    </xf>
    <xf numFmtId="169" fontId="38" fillId="0" borderId="0" xfId="0" applyNumberFormat="1" applyFont="1" applyFill="1" applyBorder="1" applyAlignment="1" applyProtection="1"/>
    <xf numFmtId="49" fontId="38" fillId="0" borderId="0" xfId="0" applyNumberFormat="1" applyFont="1" applyFill="1" applyBorder="1" applyAlignment="1" applyProtection="1">
      <alignment horizontal="center"/>
    </xf>
    <xf numFmtId="49" fontId="39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1" fillId="0" borderId="1" xfId="0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48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0" fillId="0" borderId="14" xfId="0" applyNumberFormat="1" applyFont="1" applyFill="1" applyBorder="1" applyAlignment="1" applyProtection="1">
      <alignment horizontal="center"/>
    </xf>
    <xf numFmtId="0" fontId="30" fillId="0" borderId="14" xfId="0" applyFont="1" applyFill="1" applyBorder="1" applyAlignment="1" applyProtection="1">
      <alignment horizontal="center"/>
    </xf>
    <xf numFmtId="9" fontId="30" fillId="0" borderId="14" xfId="0" applyNumberFormat="1" applyFont="1" applyFill="1" applyBorder="1" applyAlignment="1" applyProtection="1">
      <alignment horizontal="center"/>
    </xf>
    <xf numFmtId="166" fontId="49" fillId="0" borderId="14" xfId="4" applyNumberFormat="1" applyFont="1" applyBorder="1" applyAlignment="1" applyProtection="1">
      <alignment horizontal="center" vertical="center" wrapText="1"/>
    </xf>
    <xf numFmtId="166" fontId="50" fillId="3" borderId="1" xfId="0" applyNumberFormat="1" applyFont="1" applyFill="1" applyBorder="1" applyAlignment="1" applyProtection="1">
      <alignment horizontal="center"/>
    </xf>
    <xf numFmtId="4" fontId="51" fillId="0" borderId="6" xfId="0" applyNumberFormat="1" applyFont="1" applyFill="1" applyBorder="1" applyAlignment="1" applyProtection="1">
      <alignment horizontal="center"/>
    </xf>
    <xf numFmtId="166" fontId="52" fillId="3" borderId="24" xfId="0" applyNumberFormat="1" applyFont="1" applyFill="1" applyBorder="1" applyAlignment="1" applyProtection="1">
      <alignment horizontal="center"/>
    </xf>
    <xf numFmtId="10" fontId="52" fillId="8" borderId="3" xfId="0" applyNumberFormat="1" applyFont="1" applyFill="1" applyBorder="1" applyAlignment="1" applyProtection="1">
      <alignment horizontal="center"/>
    </xf>
    <xf numFmtId="166" fontId="52" fillId="3" borderId="1" xfId="0" applyNumberFormat="1" applyFont="1" applyFill="1" applyBorder="1" applyAlignment="1" applyProtection="1">
      <alignment horizontal="center"/>
    </xf>
    <xf numFmtId="10" fontId="52" fillId="8" borderId="1" xfId="0" applyNumberFormat="1" applyFont="1" applyFill="1" applyBorder="1" applyAlignment="1" applyProtection="1">
      <alignment horizontal="center"/>
    </xf>
    <xf numFmtId="10" fontId="52" fillId="8" borderId="2" xfId="0" applyNumberFormat="1" applyFont="1" applyFill="1" applyBorder="1" applyAlignment="1" applyProtection="1">
      <alignment horizontal="center"/>
    </xf>
    <xf numFmtId="166" fontId="53" fillId="9" borderId="18" xfId="0" applyNumberFormat="1" applyFont="1" applyFill="1" applyBorder="1" applyAlignment="1" applyProtection="1">
      <alignment horizontal="center" vertical="center"/>
    </xf>
    <xf numFmtId="10" fontId="54" fillId="9" borderId="28" xfId="0" applyNumberFormat="1" applyFont="1" applyFill="1" applyBorder="1" applyAlignment="1" applyProtection="1">
      <alignment horizontal="center"/>
    </xf>
    <xf numFmtId="166" fontId="50" fillId="0" borderId="1" xfId="0" applyNumberFormat="1" applyFont="1" applyBorder="1" applyAlignment="1" applyProtection="1">
      <alignment horizontal="center"/>
    </xf>
    <xf numFmtId="1" fontId="30" fillId="0" borderId="1" xfId="0" applyNumberFormat="1" applyFont="1" applyFill="1" applyBorder="1" applyAlignment="1" applyProtection="1">
      <alignment horizontal="center"/>
    </xf>
    <xf numFmtId="0" fontId="30" fillId="0" borderId="1" xfId="0" applyFont="1" applyFill="1" applyBorder="1" applyAlignment="1" applyProtection="1">
      <alignment horizontal="center"/>
    </xf>
    <xf numFmtId="9" fontId="30" fillId="0" borderId="1" xfId="0" applyNumberFormat="1" applyFont="1" applyFill="1" applyBorder="1" applyAlignment="1" applyProtection="1">
      <alignment horizontal="center"/>
    </xf>
    <xf numFmtId="166" fontId="49" fillId="0" borderId="1" xfId="5" applyNumberFormat="1" applyFont="1" applyFill="1" applyBorder="1" applyAlignment="1" applyProtection="1">
      <alignment horizontal="center"/>
    </xf>
    <xf numFmtId="4" fontId="51" fillId="0" borderId="4" xfId="0" applyNumberFormat="1" applyFont="1" applyFill="1" applyBorder="1" applyAlignment="1" applyProtection="1">
      <alignment horizontal="center"/>
    </xf>
    <xf numFmtId="10" fontId="54" fillId="9" borderId="29" xfId="0" applyNumberFormat="1" applyFont="1" applyFill="1" applyBorder="1" applyAlignment="1" applyProtection="1">
      <alignment horizontal="center"/>
    </xf>
    <xf numFmtId="166" fontId="49" fillId="6" borderId="1" xfId="4" applyNumberFormat="1" applyFont="1" applyFill="1" applyBorder="1" applyAlignment="1" applyProtection="1">
      <alignment horizontal="center" vertical="center" wrapText="1"/>
    </xf>
    <xf numFmtId="4" fontId="51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55" fillId="10" borderId="1" xfId="0" applyNumberFormat="1" applyFont="1" applyFill="1" applyBorder="1" applyAlignment="1" applyProtection="1">
      <alignment horizontal="center"/>
    </xf>
    <xf numFmtId="166" fontId="52" fillId="10" borderId="24" xfId="0" applyNumberFormat="1" applyFont="1" applyFill="1" applyBorder="1" applyAlignment="1" applyProtection="1">
      <alignment horizontal="center"/>
    </xf>
    <xf numFmtId="4" fontId="52" fillId="10" borderId="3" xfId="0" applyNumberFormat="1" applyFont="1" applyFill="1" applyBorder="1" applyAlignment="1" applyProtection="1">
      <alignment horizontal="center"/>
    </xf>
    <xf numFmtId="4" fontId="52" fillId="10" borderId="1" xfId="0" applyNumberFormat="1" applyFont="1" applyFill="1" applyBorder="1" applyAlignment="1" applyProtection="1">
      <alignment horizontal="center"/>
    </xf>
    <xf numFmtId="10" fontId="52" fillId="10" borderId="29" xfId="0" applyNumberFormat="1" applyFont="1" applyFill="1" applyBorder="1" applyAlignment="1" applyProtection="1">
      <alignment horizontal="center"/>
    </xf>
    <xf numFmtId="166" fontId="52" fillId="10" borderId="1" xfId="0" applyNumberFormat="1" applyFont="1" applyFill="1" applyBorder="1" applyAlignment="1" applyProtection="1">
      <alignment horizontal="center"/>
    </xf>
    <xf numFmtId="10" fontId="52" fillId="10" borderId="1" xfId="0" applyNumberFormat="1" applyFont="1" applyFill="1" applyBorder="1" applyAlignment="1" applyProtection="1">
      <alignment horizontal="center"/>
    </xf>
    <xf numFmtId="10" fontId="52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49" fillId="10" borderId="24" xfId="0" applyNumberFormat="1" applyFont="1" applyFill="1" applyBorder="1" applyAlignment="1" applyProtection="1">
      <alignment horizontal="center"/>
    </xf>
    <xf numFmtId="10" fontId="50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0" fillId="10" borderId="0" xfId="0" applyNumberFormat="1" applyFont="1" applyFill="1" applyAlignment="1" applyProtection="1">
      <alignment horizontal="center"/>
    </xf>
    <xf numFmtId="9" fontId="30" fillId="0" borderId="1" xfId="0" applyNumberFormat="1" applyFont="1" applyFill="1" applyBorder="1" applyAlignment="1" applyProtection="1">
      <alignment horizontal="center" wrapText="1"/>
    </xf>
    <xf numFmtId="166" fontId="49" fillId="0" borderId="14" xfId="5" applyNumberFormat="1" applyFont="1" applyFill="1" applyBorder="1" applyAlignment="1" applyProtection="1">
      <alignment horizontal="center"/>
    </xf>
    <xf numFmtId="10" fontId="52" fillId="7" borderId="3" xfId="0" applyNumberFormat="1" applyFont="1" applyFill="1" applyBorder="1" applyAlignment="1" applyProtection="1">
      <alignment horizontal="center"/>
    </xf>
    <xf numFmtId="10" fontId="52" fillId="7" borderId="1" xfId="0" applyNumberFormat="1" applyFont="1" applyFill="1" applyBorder="1" applyAlignment="1" applyProtection="1">
      <alignment horizontal="center"/>
    </xf>
    <xf numFmtId="10" fontId="52" fillId="7" borderId="2" xfId="0" applyNumberFormat="1" applyFont="1" applyFill="1" applyBorder="1" applyAlignment="1" applyProtection="1">
      <alignment horizontal="center"/>
    </xf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166" fontId="50" fillId="10" borderId="0" xfId="0" applyNumberFormat="1" applyFont="1" applyFill="1" applyAlignment="1" applyProtection="1">
      <alignment horizontal="left"/>
    </xf>
    <xf numFmtId="4" fontId="52" fillId="10" borderId="32" xfId="0" applyNumberFormat="1" applyFont="1" applyFill="1" applyBorder="1" applyAlignment="1" applyProtection="1">
      <alignment horizontal="center"/>
    </xf>
    <xf numFmtId="4" fontId="52" fillId="10" borderId="5" xfId="0" applyNumberFormat="1" applyFont="1" applyFill="1" applyBorder="1" applyAlignment="1" applyProtection="1">
      <alignment horizontal="center"/>
    </xf>
    <xf numFmtId="1" fontId="56" fillId="0" borderId="1" xfId="0" applyNumberFormat="1" applyFont="1" applyFill="1" applyBorder="1" applyAlignment="1" applyProtection="1">
      <alignment horizontal="center"/>
    </xf>
    <xf numFmtId="0" fontId="56" fillId="0" borderId="1" xfId="0" applyFont="1" applyFill="1" applyBorder="1" applyAlignment="1" applyProtection="1">
      <alignment horizontal="center"/>
    </xf>
    <xf numFmtId="0" fontId="56" fillId="0" borderId="1" xfId="0" applyFont="1" applyFill="1" applyBorder="1" applyAlignment="1" applyProtection="1">
      <alignment horizontal="center" wrapText="1"/>
    </xf>
    <xf numFmtId="166" fontId="56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55" fillId="4" borderId="1" xfId="0" applyNumberFormat="1" applyFont="1" applyFill="1" applyBorder="1" applyAlignment="1" applyProtection="1">
      <alignment horizontal="center"/>
    </xf>
    <xf numFmtId="4" fontId="52" fillId="10" borderId="10" xfId="0" applyNumberFormat="1" applyFont="1" applyFill="1" applyBorder="1" applyAlignment="1" applyProtection="1">
      <alignment horizontal="center"/>
    </xf>
    <xf numFmtId="4" fontId="52" fillId="10" borderId="14" xfId="0" applyNumberFormat="1" applyFont="1" applyFill="1" applyBorder="1" applyAlignment="1" applyProtection="1">
      <alignment horizontal="center"/>
    </xf>
    <xf numFmtId="0" fontId="30" fillId="0" borderId="5" xfId="0" applyFont="1" applyFill="1" applyBorder="1" applyAlignment="1" applyProtection="1">
      <alignment horizontal="center"/>
    </xf>
    <xf numFmtId="9" fontId="30" fillId="0" borderId="5" xfId="0" applyNumberFormat="1" applyFont="1" applyFill="1" applyBorder="1" applyAlignment="1" applyProtection="1">
      <alignment horizontal="center"/>
    </xf>
    <xf numFmtId="166" fontId="49" fillId="0" borderId="5" xfId="5" applyNumberFormat="1" applyFont="1" applyFill="1" applyBorder="1" applyAlignment="1" applyProtection="1">
      <alignment horizontal="center"/>
    </xf>
    <xf numFmtId="4" fontId="51" fillId="0" borderId="36" xfId="0" applyNumberFormat="1" applyFont="1" applyFill="1" applyBorder="1" applyAlignment="1" applyProtection="1">
      <alignment horizontal="center"/>
    </xf>
    <xf numFmtId="4" fontId="51" fillId="0" borderId="1" xfId="0" applyNumberFormat="1" applyFont="1" applyFill="1" applyBorder="1" applyAlignment="1" applyProtection="1">
      <alignment horizontal="center"/>
    </xf>
    <xf numFmtId="166" fontId="52" fillId="3" borderId="37" xfId="0" applyNumberFormat="1" applyFont="1" applyFill="1" applyBorder="1" applyAlignment="1" applyProtection="1">
      <alignment horizontal="center"/>
    </xf>
    <xf numFmtId="10" fontId="52" fillId="7" borderId="38" xfId="0" applyNumberFormat="1" applyFont="1" applyFill="1" applyBorder="1" applyAlignment="1" applyProtection="1">
      <alignment horizontal="center"/>
    </xf>
    <xf numFmtId="166" fontId="52" fillId="3" borderId="39" xfId="0" applyNumberFormat="1" applyFont="1" applyFill="1" applyBorder="1" applyAlignment="1" applyProtection="1">
      <alignment horizontal="center"/>
    </xf>
    <xf numFmtId="10" fontId="52" fillId="7" borderId="39" xfId="0" applyNumberFormat="1" applyFont="1" applyFill="1" applyBorder="1" applyAlignment="1" applyProtection="1">
      <alignment horizontal="center"/>
    </xf>
    <xf numFmtId="10" fontId="52" fillId="7" borderId="40" xfId="0" applyNumberFormat="1" applyFont="1" applyFill="1" applyBorder="1" applyAlignment="1" applyProtection="1">
      <alignment horizontal="center"/>
    </xf>
    <xf numFmtId="4" fontId="55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29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55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55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29" fillId="0" borderId="1" xfId="0" applyNumberFormat="1" applyFont="1" applyBorder="1" applyAlignment="1" applyProtection="1">
      <alignment horizontal="center"/>
    </xf>
    <xf numFmtId="1" fontId="30" fillId="0" borderId="1" xfId="0" applyNumberFormat="1" applyFont="1" applyFill="1" applyBorder="1" applyAlignment="1" applyProtection="1">
      <alignment horizontal="center" wrapText="1"/>
    </xf>
    <xf numFmtId="171" fontId="49" fillId="0" borderId="1" xfId="5" applyNumberFormat="1" applyFont="1" applyFill="1" applyBorder="1" applyAlignment="1" applyProtection="1">
      <alignment horizontal="center"/>
    </xf>
    <xf numFmtId="166" fontId="49" fillId="0" borderId="1" xfId="0" applyNumberFormat="1" applyFont="1" applyBorder="1" applyAlignment="1" applyProtection="1">
      <alignment horizontal="center"/>
    </xf>
    <xf numFmtId="166" fontId="58" fillId="0" borderId="1" xfId="5" applyNumberFormat="1" applyFont="1" applyFill="1" applyBorder="1" applyAlignment="1" applyProtection="1">
      <alignment horizontal="center"/>
    </xf>
    <xf numFmtId="166" fontId="49" fillId="3" borderId="1" xfId="5" applyNumberFormat="1" applyFont="1" applyFill="1" applyBorder="1" applyAlignment="1" applyProtection="1">
      <alignment horizontal="center"/>
    </xf>
    <xf numFmtId="10" fontId="49" fillId="7" borderId="1" xfId="5" applyNumberFormat="1" applyFont="1" applyFill="1" applyBorder="1" applyAlignment="1" applyProtection="1">
      <alignment horizontal="center"/>
    </xf>
    <xf numFmtId="10" fontId="50" fillId="7" borderId="1" xfId="0" applyNumberFormat="1" applyFont="1" applyFill="1" applyBorder="1" applyAlignment="1" applyProtection="1">
      <alignment horizontal="center"/>
    </xf>
    <xf numFmtId="10" fontId="50" fillId="8" borderId="1" xfId="0" applyNumberFormat="1" applyFont="1" applyFill="1" applyBorder="1" applyAlignment="1" applyProtection="1">
      <alignment horizontal="center"/>
    </xf>
    <xf numFmtId="0" fontId="49" fillId="0" borderId="0" xfId="0" applyFont="1" applyProtection="1"/>
    <xf numFmtId="166" fontId="49" fillId="9" borderId="1" xfId="0" applyNumberFormat="1" applyFont="1" applyFill="1" applyBorder="1" applyAlignment="1" applyProtection="1">
      <alignment horizontal="center"/>
    </xf>
    <xf numFmtId="10" fontId="59" fillId="9" borderId="1" xfId="0" applyNumberFormat="1" applyFont="1" applyFill="1" applyBorder="1" applyAlignment="1" applyProtection="1">
      <alignment horizontal="center"/>
    </xf>
    <xf numFmtId="1" fontId="29" fillId="0" borderId="0" xfId="0" applyNumberFormat="1" applyFont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1" fontId="30" fillId="0" borderId="0" xfId="0" applyNumberFormat="1" applyFont="1" applyFill="1" applyBorder="1" applyAlignment="1" applyProtection="1">
      <alignment horizontal="center"/>
    </xf>
    <xf numFmtId="166" fontId="30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0" fillId="0" borderId="0" xfId="0" applyFont="1" applyBorder="1" applyProtection="1"/>
    <xf numFmtId="0" fontId="61" fillId="0" borderId="0" xfId="0" applyFont="1" applyBorder="1" applyAlignment="1" applyProtection="1">
      <alignment horizontal="center"/>
    </xf>
    <xf numFmtId="164" fontId="30" fillId="0" borderId="0" xfId="0" applyNumberFormat="1" applyFont="1" applyBorder="1" applyAlignment="1" applyProtection="1"/>
    <xf numFmtId="0" fontId="62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63" fillId="0" borderId="0" xfId="0" applyFont="1" applyAlignment="1" applyProtection="1">
      <alignment horizontal="center"/>
    </xf>
    <xf numFmtId="0" fontId="64" fillId="0" borderId="0" xfId="0" applyFont="1" applyBorder="1" applyProtection="1"/>
    <xf numFmtId="0" fontId="65" fillId="0" borderId="0" xfId="0" applyFont="1" applyBorder="1" applyAlignment="1" applyProtection="1">
      <alignment horizontal="center"/>
    </xf>
    <xf numFmtId="172" fontId="64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0" fillId="0" borderId="0" xfId="0" applyFont="1" applyBorder="1" applyAlignment="1" applyProtection="1">
      <alignment horizontal="center"/>
    </xf>
    <xf numFmtId="0" fontId="29" fillId="0" borderId="0" xfId="0" applyFont="1" applyProtection="1"/>
    <xf numFmtId="0" fontId="60" fillId="0" borderId="0" xfId="0" applyFont="1" applyBorder="1" applyAlignment="1" applyProtection="1">
      <alignment horizontal="left"/>
    </xf>
    <xf numFmtId="0" fontId="66" fillId="0" borderId="0" xfId="0" applyFont="1" applyBorder="1" applyAlignment="1" applyProtection="1"/>
    <xf numFmtId="0" fontId="66" fillId="0" borderId="0" xfId="0" applyFont="1" applyBorder="1" applyProtection="1"/>
    <xf numFmtId="0" fontId="63" fillId="0" borderId="0" xfId="0" applyFont="1" applyBorder="1" applyAlignment="1" applyProtection="1">
      <alignment horizontal="center"/>
    </xf>
    <xf numFmtId="0" fontId="66" fillId="0" borderId="0" xfId="0" applyFont="1" applyProtection="1"/>
    <xf numFmtId="0" fontId="66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67" fillId="0" borderId="0" xfId="0" applyFont="1" applyProtection="1"/>
    <xf numFmtId="0" fontId="67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0" borderId="14" xfId="0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8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69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77" fillId="5" borderId="0" xfId="0" applyNumberFormat="1" applyFont="1" applyFill="1" applyAlignment="1" applyProtection="1">
      <alignment horizontal="center" vertical="center"/>
      <protection locked="0"/>
    </xf>
    <xf numFmtId="168" fontId="10" fillId="5" borderId="0" xfId="0" applyNumberFormat="1" applyFont="1" applyFill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72" fillId="3" borderId="42" xfId="0" applyFont="1" applyFill="1" applyBorder="1" applyAlignment="1">
      <alignment horizontal="left"/>
    </xf>
    <xf numFmtId="0" fontId="71" fillId="3" borderId="43" xfId="0" applyFont="1" applyFill="1" applyBorder="1" applyAlignment="1"/>
    <xf numFmtId="0" fontId="71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74" fillId="0" borderId="0" xfId="0" applyNumberFormat="1" applyFont="1" applyFill="1" applyBorder="1" applyAlignment="1" applyProtection="1">
      <alignment horizontal="left" vertical="center"/>
    </xf>
    <xf numFmtId="0" fontId="73" fillId="0" borderId="0" xfId="0" applyFont="1" applyBorder="1" applyAlignment="1" applyProtection="1">
      <alignment horizontal="left" vertical="center"/>
    </xf>
    <xf numFmtId="0" fontId="73" fillId="0" borderId="0" xfId="0" applyFont="1" applyAlignment="1" applyProtection="1">
      <alignment horizontal="left" vertical="center"/>
    </xf>
    <xf numFmtId="0" fontId="40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1" fillId="6" borderId="18" xfId="0" applyFont="1" applyFill="1" applyBorder="1" applyAlignment="1" applyProtection="1">
      <alignment horizontal="center" vertical="center" wrapText="1"/>
    </xf>
    <xf numFmtId="0" fontId="40" fillId="0" borderId="24" xfId="0" applyFont="1" applyBorder="1" applyAlignment="1" applyProtection="1"/>
    <xf numFmtId="0" fontId="41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0" fontId="41" fillId="6" borderId="19" xfId="0" applyFont="1" applyFill="1" applyBorder="1" applyAlignment="1" applyProtection="1">
      <alignment horizontal="center" vertical="center" wrapText="1"/>
    </xf>
    <xf numFmtId="0" fontId="41" fillId="6" borderId="25" xfId="0" applyFont="1" applyFill="1" applyBorder="1" applyAlignment="1" applyProtection="1">
      <alignment horizontal="center" vertical="center"/>
    </xf>
    <xf numFmtId="0" fontId="41" fillId="6" borderId="14" xfId="0" applyFont="1" applyFill="1" applyBorder="1" applyAlignment="1" applyProtection="1">
      <alignment horizontal="center" vertical="center"/>
    </xf>
    <xf numFmtId="0" fontId="41" fillId="7" borderId="20" xfId="0" applyFont="1" applyFill="1" applyBorder="1" applyAlignment="1" applyProtection="1">
      <alignment horizontal="center" vertical="center" wrapText="1"/>
    </xf>
    <xf numFmtId="0" fontId="42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7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5" fillId="6" borderId="10" xfId="0" applyFont="1" applyFill="1" applyBorder="1" applyAlignment="1" applyProtection="1">
      <alignment horizontal="center" vertical="center"/>
      <protection locked="0"/>
    </xf>
    <xf numFmtId="0" fontId="45" fillId="6" borderId="9" xfId="0" applyFont="1" applyFill="1" applyBorder="1" applyAlignment="1" applyProtection="1">
      <alignment horizontal="center" vertical="center"/>
      <protection locked="0"/>
    </xf>
    <xf numFmtId="0" fontId="41" fillId="6" borderId="20" xfId="0" applyFont="1" applyFill="1" applyBorder="1" applyAlignment="1" applyProtection="1">
      <alignment horizontal="center" vertical="center" wrapText="1"/>
    </xf>
    <xf numFmtId="0" fontId="42" fillId="0" borderId="1" xfId="0" applyFont="1" applyBorder="1" applyAlignment="1" applyProtection="1">
      <alignment horizontal="center" vertical="center"/>
    </xf>
    <xf numFmtId="0" fontId="41" fillId="7" borderId="21" xfId="0" applyFont="1" applyFill="1" applyBorder="1" applyAlignment="1" applyProtection="1">
      <alignment horizontal="center" vertical="center" wrapText="1"/>
    </xf>
    <xf numFmtId="0" fontId="41" fillId="7" borderId="7" xfId="0" applyFont="1" applyFill="1" applyBorder="1" applyAlignment="1" applyProtection="1">
      <alignment horizontal="center" vertical="center"/>
    </xf>
    <xf numFmtId="0" fontId="47" fillId="7" borderId="9" xfId="0" applyFont="1" applyFill="1" applyBorder="1" applyAlignment="1" applyProtection="1">
      <alignment horizontal="center"/>
    </xf>
    <xf numFmtId="49" fontId="38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8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3" fillId="6" borderId="5" xfId="0" applyFont="1" applyFill="1" applyBorder="1" applyAlignment="1" applyProtection="1">
      <alignment horizontal="center"/>
    </xf>
    <xf numFmtId="0" fontId="40" fillId="0" borderId="5" xfId="0" applyFont="1" applyBorder="1" applyAlignment="1" applyProtection="1">
      <alignment horizontal="center" vertical="center" wrapText="1"/>
    </xf>
    <xf numFmtId="0" fontId="42" fillId="0" borderId="14" xfId="0" applyFont="1" applyBorder="1" applyAlignment="1" applyProtection="1">
      <alignment horizontal="center" vertical="center"/>
    </xf>
    <xf numFmtId="0" fontId="44" fillId="6" borderId="1" xfId="0" applyFont="1" applyFill="1" applyBorder="1" applyAlignment="1" applyProtection="1">
      <alignment horizontal="center" vertical="center" wrapText="1"/>
    </xf>
    <xf numFmtId="0" fontId="48" fillId="0" borderId="1" xfId="0" applyFont="1" applyBorder="1" applyAlignment="1" applyProtection="1">
      <alignment horizontal="center" vertical="center"/>
    </xf>
    <xf numFmtId="49" fontId="75" fillId="6" borderId="0" xfId="0" applyNumberFormat="1" applyFont="1" applyFill="1" applyBorder="1" applyAlignment="1" applyProtection="1">
      <alignment horizontal="center" vertical="center" wrapText="1"/>
    </xf>
    <xf numFmtId="0" fontId="76" fillId="0" borderId="0" xfId="0" applyFont="1" applyAlignment="1" applyProtection="1">
      <alignment horizontal="center" vertical="center"/>
    </xf>
    <xf numFmtId="1" fontId="30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2" fillId="10" borderId="31" xfId="0" applyNumberFormat="1" applyFont="1" applyFill="1" applyBorder="1" applyAlignment="1" applyProtection="1">
      <alignment horizontal="center"/>
    </xf>
    <xf numFmtId="4" fontId="52" fillId="10" borderId="34" xfId="0" applyNumberFormat="1" applyFont="1" applyFill="1" applyBorder="1" applyAlignment="1" applyProtection="1">
      <alignment horizontal="center"/>
    </xf>
    <xf numFmtId="4" fontId="52" fillId="10" borderId="5" xfId="0" applyNumberFormat="1" applyFont="1" applyFill="1" applyBorder="1" applyAlignment="1" applyProtection="1">
      <alignment horizontal="center"/>
    </xf>
    <xf numFmtId="4" fontId="52" fillId="10" borderId="14" xfId="0" applyNumberFormat="1" applyFont="1" applyFill="1" applyBorder="1" applyAlignment="1" applyProtection="1">
      <alignment horizontal="center"/>
    </xf>
    <xf numFmtId="4" fontId="52" fillId="10" borderId="1" xfId="0" applyNumberFormat="1" applyFont="1" applyFill="1" applyBorder="1" applyAlignment="1" applyProtection="1">
      <alignment horizontal="center"/>
    </xf>
    <xf numFmtId="0" fontId="50" fillId="0" borderId="7" xfId="0" applyFont="1" applyBorder="1" applyAlignment="1" applyProtection="1">
      <alignment horizontal="center"/>
    </xf>
    <xf numFmtId="0" fontId="50" fillId="0" borderId="13" xfId="0" applyFont="1" applyBorder="1" applyAlignment="1" applyProtection="1">
      <alignment horizontal="center"/>
    </xf>
    <xf numFmtId="168" fontId="64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49" fillId="10" borderId="31" xfId="0" applyNumberFormat="1" applyFont="1" applyFill="1" applyBorder="1" applyAlignment="1" applyProtection="1">
      <alignment horizontal="center"/>
    </xf>
    <xf numFmtId="166" fontId="49" fillId="10" borderId="34" xfId="0" applyNumberFormat="1" applyFont="1" applyFill="1" applyBorder="1" applyAlignment="1" applyProtection="1">
      <alignment horizontal="center"/>
    </xf>
    <xf numFmtId="10" fontId="50" fillId="10" borderId="33" xfId="0" applyNumberFormat="1" applyFont="1" applyFill="1" applyBorder="1" applyAlignment="1" applyProtection="1">
      <alignment horizontal="center"/>
    </xf>
    <xf numFmtId="10" fontId="50" fillId="10" borderId="35" xfId="0" applyNumberFormat="1" applyFont="1" applyFill="1" applyBorder="1" applyAlignment="1" applyProtection="1">
      <alignment horizontal="center"/>
    </xf>
    <xf numFmtId="1" fontId="57" fillId="10" borderId="2" xfId="0" applyNumberFormat="1" applyFont="1" applyFill="1" applyBorder="1" applyAlignment="1" applyProtection="1">
      <alignment horizontal="center" vertical="center"/>
    </xf>
    <xf numFmtId="0" fontId="40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2" fillId="10" borderId="33" xfId="0" applyNumberFormat="1" applyFont="1" applyFill="1" applyBorder="1" applyAlignment="1" applyProtection="1">
      <alignment horizontal="center"/>
    </xf>
    <xf numFmtId="10" fontId="52" fillId="10" borderId="35" xfId="0" applyNumberFormat="1" applyFont="1" applyFill="1" applyBorder="1" applyAlignment="1" applyProtection="1">
      <alignment horizontal="center"/>
    </xf>
  </cellXfs>
  <cellStyles count="6">
    <cellStyle name="Euro" xfId="5"/>
    <cellStyle name="Excel_BuiltIn_Normal 2" xfId="1"/>
    <cellStyle name="Lien hypertexte" xfId="3" builtinId="8"/>
    <cellStyle name="Monétaire" xfId="4" builtinId="4"/>
    <cellStyle name="Normal" xfId="0" builtinId="0"/>
    <cellStyle name="Normal 2" xfId="2"/>
  </cellStyles>
  <dxfs count="173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fmlaLink="$U$2" noThreeD="1"/>
</file>

<file path=xl/ctrlProps/ctrlProp4.xml><?xml version="1.0" encoding="utf-8"?>
<formControlPr xmlns="http://schemas.microsoft.com/office/spreadsheetml/2009/9/main" objectType="CheckBox" fmlaLink="$U$3" noThreeD="1"/>
</file>

<file path=xl/ctrlProps/ctrlProp5.xml><?xml version="1.0" encoding="utf-8"?>
<formControlPr xmlns="http://schemas.microsoft.com/office/spreadsheetml/2009/9/main" objectType="CheckBox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fmlaLink="$V$3" noThreeD="1"/>
</file>

<file path=xl/ctrlProps/ctrlProp10.xml><?xml version="1.0" encoding="utf-8"?>
<formControlPr xmlns="http://schemas.microsoft.com/office/spreadsheetml/2009/9/main" objectType="CheckBox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47625</xdr:colOff>
      <xdr:row>5</xdr:row>
      <xdr:rowOff>95250</xdr:rowOff>
    </xdr:from>
    <xdr:to>
      <xdr:col>20</xdr:col>
      <xdr:colOff>276225</xdr:colOff>
      <xdr:row>7</xdr:row>
      <xdr:rowOff>38100</xdr:rowOff>
    </xdr:to>
    <xdr:sp macro="[0]!masquerlignes" textlink="">
      <xdr:nvSpPr>
        <xdr:cNvPr id="3" name="Rectangle à coins arrondis 2"/>
        <xdr:cNvSpPr/>
      </xdr:nvSpPr>
      <xdr:spPr>
        <a:xfrm>
          <a:off x="7305675" y="1028700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57150</xdr:colOff>
      <xdr:row>3</xdr:row>
      <xdr:rowOff>47626</xdr:rowOff>
    </xdr:from>
    <xdr:to>
      <xdr:col>20</xdr:col>
      <xdr:colOff>276225</xdr:colOff>
      <xdr:row>5</xdr:row>
      <xdr:rowOff>19050</xdr:rowOff>
    </xdr:to>
    <xdr:sp macro="[0]!Affichertoutesleslignes" textlink="">
      <xdr:nvSpPr>
        <xdr:cNvPr id="4" name="Rectangle à coins arrondis 3"/>
        <xdr:cNvSpPr/>
      </xdr:nvSpPr>
      <xdr:spPr>
        <a:xfrm>
          <a:off x="7315200" y="561976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16</xdr:row>
      <xdr:rowOff>219075</xdr:rowOff>
    </xdr:from>
    <xdr:to>
      <xdr:col>22</xdr:col>
      <xdr:colOff>1162050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58049" y="2409825"/>
          <a:ext cx="5276851" cy="32289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21</xdr:col>
      <xdr:colOff>47624</xdr:colOff>
      <xdr:row>6</xdr:row>
      <xdr:rowOff>104777</xdr:rowOff>
    </xdr:from>
    <xdr:to>
      <xdr:col>22</xdr:col>
      <xdr:colOff>219074</xdr:colOff>
      <xdr:row>10</xdr:row>
      <xdr:rowOff>133351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9" y="1247777"/>
          <a:ext cx="866775" cy="866774"/>
        </a:xfrm>
        <a:prstGeom prst="rect">
          <a:avLst/>
        </a:prstGeom>
      </xdr:spPr>
    </xdr:pic>
    <xdr:clientData/>
  </xdr:twoCellAnchor>
  <xdr:twoCellAnchor editAs="oneCell">
    <xdr:from>
      <xdr:col>20</xdr:col>
      <xdr:colOff>394572</xdr:colOff>
      <xdr:row>2</xdr:row>
      <xdr:rowOff>41854</xdr:rowOff>
    </xdr:from>
    <xdr:to>
      <xdr:col>21</xdr:col>
      <xdr:colOff>590549</xdr:colOff>
      <xdr:row>4</xdr:row>
      <xdr:rowOff>180976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10047" y="3466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571500</xdr:colOff>
      <xdr:row>6</xdr:row>
      <xdr:rowOff>66675</xdr:rowOff>
    </xdr:from>
    <xdr:to>
      <xdr:col>22</xdr:col>
      <xdr:colOff>1371601</xdr:colOff>
      <xdr:row>10</xdr:row>
      <xdr:rowOff>28576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5700" y="1209675"/>
          <a:ext cx="800101" cy="800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9"/>
  <sheetViews>
    <sheetView showGridLines="0" tabSelected="1" zoomScaleNormal="100" workbookViewId="0">
      <pane ySplit="16" topLeftCell="A17" activePane="bottomLeft" state="frozen"/>
      <selection pane="bottomLeft" activeCell="V22" sqref="V22"/>
    </sheetView>
  </sheetViews>
  <sheetFormatPr baseColWidth="10" defaultColWidth="11.5546875" defaultRowHeight="16.5" x14ac:dyDescent="0.3"/>
  <cols>
    <col min="1" max="1" width="11.77734375" style="63" customWidth="1"/>
    <col min="2" max="3" width="3.109375" style="63" customWidth="1"/>
    <col min="4" max="4" width="6.77734375" style="63" customWidth="1"/>
    <col min="5" max="5" width="7.33203125" style="63" customWidth="1"/>
    <col min="6" max="6" width="5.109375" style="63" bestFit="1" customWidth="1"/>
    <col min="7" max="7" width="11" style="63" customWidth="1"/>
    <col min="8" max="8" width="1.5546875" style="63" customWidth="1"/>
    <col min="9" max="9" width="5.109375" style="63" customWidth="1"/>
    <col min="10" max="10" width="10" style="63" customWidth="1"/>
    <col min="11" max="11" width="4.6640625" style="63" customWidth="1"/>
    <col min="12" max="12" width="3.5546875" style="63" customWidth="1"/>
    <col min="13" max="13" width="11.5546875" style="63"/>
    <col min="14" max="14" width="11.5546875" style="50" hidden="1" customWidth="1"/>
    <col min="15" max="15" width="9.21875" style="65" hidden="1" customWidth="1"/>
    <col min="16" max="16" width="6.109375" style="65" hidden="1" customWidth="1"/>
    <col min="17" max="17" width="5.44140625" style="65" customWidth="1"/>
    <col min="18" max="18" width="5.6640625" style="63" customWidth="1"/>
    <col min="19" max="19" width="9.109375" style="63" customWidth="1"/>
    <col min="20" max="20" width="6.109375" style="63" customWidth="1"/>
    <col min="21" max="21" width="6.21875" style="63" customWidth="1"/>
    <col min="22" max="22" width="8.109375" style="63" customWidth="1"/>
    <col min="23" max="26" width="17.77734375" style="63" customWidth="1"/>
    <col min="27" max="16384" width="11.5546875" style="63"/>
  </cols>
  <sheetData>
    <row r="1" spans="1:24" ht="7.5" customHeight="1" x14ac:dyDescent="0.3">
      <c r="I1" s="64"/>
      <c r="Q1" s="355">
        <v>41690</v>
      </c>
      <c r="R1" s="356"/>
      <c r="S1" s="356"/>
      <c r="T1" s="356"/>
    </row>
    <row r="2" spans="1:24" x14ac:dyDescent="0.3">
      <c r="A2" s="66" t="s">
        <v>1632</v>
      </c>
      <c r="B2" s="332" t="s">
        <v>0</v>
      </c>
      <c r="C2" s="333"/>
      <c r="D2" s="333"/>
      <c r="E2" s="333"/>
      <c r="F2" s="333"/>
      <c r="G2" s="333"/>
      <c r="H2" s="334"/>
      <c r="I2" s="353" t="s">
        <v>1724</v>
      </c>
      <c r="J2" s="55" t="s">
        <v>1637</v>
      </c>
      <c r="K2" s="56">
        <f>INDEX(condition,MATCH($B$2,magasin,0))</f>
        <v>0</v>
      </c>
      <c r="L2" s="35"/>
      <c r="M2" s="59" t="s">
        <v>1646</v>
      </c>
      <c r="O2" s="67">
        <f>INDEX(marche,MATCH($B$2,magasin,0))</f>
        <v>0</v>
      </c>
      <c r="P2" s="67"/>
      <c r="Q2" s="356"/>
      <c r="R2" s="356"/>
      <c r="S2" s="356"/>
      <c r="T2" s="356"/>
      <c r="X2" s="104"/>
    </row>
    <row r="3" spans="1:24" x14ac:dyDescent="0.3">
      <c r="A3" s="66" t="s">
        <v>1633</v>
      </c>
      <c r="B3" s="335" t="str">
        <f>INDEX(adresses,MATCH($B$2,magasin,0))</f>
        <v>-</v>
      </c>
      <c r="C3" s="336"/>
      <c r="D3" s="336"/>
      <c r="E3" s="336"/>
      <c r="F3" s="336"/>
      <c r="G3" s="336"/>
      <c r="H3" s="337"/>
      <c r="I3" s="353"/>
      <c r="J3" s="57" t="s">
        <v>1638</v>
      </c>
      <c r="K3" s="96">
        <v>0</v>
      </c>
      <c r="L3" s="35"/>
      <c r="M3" s="60">
        <f>IF(O6=1,zyrax!AC42+J7-zyrax!Z49,zyrax!AC42+J7)</f>
        <v>0</v>
      </c>
      <c r="O3" s="67">
        <f>INDEX(logidis,MATCH($B$2,magasin,0))</f>
        <v>0</v>
      </c>
      <c r="P3" s="67"/>
      <c r="Q3" s="67"/>
      <c r="X3" s="104"/>
    </row>
    <row r="4" spans="1:24" x14ac:dyDescent="0.3">
      <c r="A4" s="66" t="s">
        <v>1634</v>
      </c>
      <c r="B4" s="338" t="str">
        <f>INDEX(jours,MATCH(B2,magasin,0))</f>
        <v>-</v>
      </c>
      <c r="C4" s="339"/>
      <c r="D4" s="339"/>
      <c r="E4" s="339"/>
      <c r="F4" s="339"/>
      <c r="G4" s="339"/>
      <c r="H4" s="340"/>
      <c r="I4" s="353"/>
      <c r="J4" s="57" t="s">
        <v>1639</v>
      </c>
      <c r="K4" s="96">
        <v>0</v>
      </c>
      <c r="L4" s="35"/>
      <c r="M4" s="59" t="s">
        <v>1647</v>
      </c>
      <c r="O4" s="67">
        <f>INDEX(cession,MATCH($B$2,magasin,0))</f>
        <v>0</v>
      </c>
      <c r="P4" s="67"/>
      <c r="Q4" s="67"/>
      <c r="W4" s="104"/>
      <c r="X4" s="106"/>
    </row>
    <row r="5" spans="1:24" x14ac:dyDescent="0.3">
      <c r="A5" s="68" t="s">
        <v>1635</v>
      </c>
      <c r="B5" s="338" t="str">
        <f>INDEX(telephonne,MATCH(B2,magasin,0))</f>
        <v>-</v>
      </c>
      <c r="C5" s="336"/>
      <c r="D5" s="337"/>
      <c r="E5" s="35"/>
      <c r="F5" s="53" t="s">
        <v>1636</v>
      </c>
      <c r="G5" s="343" t="str">
        <f>INDEX(fax,MATCH(B2,magasin,0))</f>
        <v>-</v>
      </c>
      <c r="H5" s="342"/>
      <c r="I5" s="353"/>
      <c r="J5" s="55" t="s">
        <v>1640</v>
      </c>
      <c r="K5" s="96">
        <v>0</v>
      </c>
      <c r="L5" s="35"/>
      <c r="M5" s="61">
        <f>zyrax!E42+zyrax!P42+zyrax!W42</f>
        <v>11</v>
      </c>
      <c r="O5" s="67">
        <f>INDEX(plancher,MATCH($B$2,magasin,0))</f>
        <v>0</v>
      </c>
      <c r="P5" s="67"/>
      <c r="Q5" s="67"/>
      <c r="W5" s="109"/>
      <c r="X5" s="104"/>
    </row>
    <row r="6" spans="1:24" x14ac:dyDescent="0.3">
      <c r="A6" s="69" t="s">
        <v>1641</v>
      </c>
      <c r="B6" s="338" t="str">
        <f>INDEX(commercial,MATCH($B$2,magasin,0))</f>
        <v>-</v>
      </c>
      <c r="C6" s="336"/>
      <c r="D6" s="337"/>
      <c r="E6" s="338" t="s">
        <v>1710</v>
      </c>
      <c r="F6" s="340"/>
      <c r="G6" s="341" t="str">
        <f>INDEX(delai,MATCH(B2,magasin,0))</f>
        <v>-</v>
      </c>
      <c r="H6" s="342"/>
      <c r="I6" s="354"/>
      <c r="J6" s="58" t="s">
        <v>1711</v>
      </c>
      <c r="K6" s="28">
        <f>100-((1-K2%)*(1-K3%)*(1-K4%)*(1-K5%)*100)</f>
        <v>0</v>
      </c>
      <c r="L6" s="95" t="s">
        <v>1712</v>
      </c>
      <c r="M6" s="56" t="s">
        <v>1716</v>
      </c>
      <c r="O6" s="67">
        <f>INDEX(gie,MATCH($B$2,magasin,0))</f>
        <v>0</v>
      </c>
      <c r="P6" s="67"/>
      <c r="Q6" s="67"/>
      <c r="X6" s="104"/>
    </row>
    <row r="7" spans="1:24" x14ac:dyDescent="0.3">
      <c r="A7" s="66" t="s">
        <v>1648</v>
      </c>
      <c r="B7" s="338" t="str">
        <f>IF(F7&gt;0,"ANIMATION","COMMANDE")</f>
        <v>COMMANDE</v>
      </c>
      <c r="C7" s="336"/>
      <c r="D7" s="337"/>
      <c r="E7" s="54" t="s">
        <v>1645</v>
      </c>
      <c r="F7" s="70"/>
      <c r="G7" s="341" t="str">
        <f>IF(B7="animation","155","")</f>
        <v/>
      </c>
      <c r="H7" s="348"/>
      <c r="I7" s="71"/>
      <c r="J7" s="351">
        <f>R8-T11</f>
        <v>0</v>
      </c>
      <c r="K7" s="352"/>
      <c r="L7" s="94"/>
      <c r="M7" s="62">
        <f>zyrax!B42+zyrax!M42+zyrax!T42</f>
        <v>2</v>
      </c>
      <c r="O7" s="67">
        <f>INDEX(coop,MATCH($B$2,magasin,0))</f>
        <v>0</v>
      </c>
      <c r="P7" s="67"/>
      <c r="Q7" s="67"/>
      <c r="X7" s="105"/>
    </row>
    <row r="8" spans="1:24" x14ac:dyDescent="0.3">
      <c r="A8" s="66"/>
      <c r="B8" s="345" t="s">
        <v>1772</v>
      </c>
      <c r="C8" s="346"/>
      <c r="D8" s="347"/>
      <c r="E8" s="349"/>
      <c r="F8" s="350"/>
      <c r="G8" s="350"/>
      <c r="H8" s="350"/>
      <c r="I8" s="97"/>
      <c r="J8" s="54" t="s">
        <v>1681</v>
      </c>
      <c r="K8" s="344"/>
      <c r="L8" s="344"/>
      <c r="M8" s="344"/>
      <c r="N8" s="72"/>
      <c r="O8" s="73"/>
      <c r="P8" s="73"/>
      <c r="Q8" s="73"/>
      <c r="R8" s="74">
        <f>SUM(R9:R10)</f>
        <v>0</v>
      </c>
      <c r="X8" s="288"/>
    </row>
    <row r="9" spans="1:24" x14ac:dyDescent="0.3">
      <c r="A9" s="314" t="s">
        <v>1649</v>
      </c>
      <c r="B9" s="316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8"/>
      <c r="O9" s="73"/>
      <c r="P9" s="75" t="str">
        <f>IF(U9="VRAI",C19*6,"")</f>
        <v/>
      </c>
      <c r="Q9" s="76"/>
      <c r="R9" s="28" t="str">
        <f>IF(U9="VRAI",P9*Q9,"")</f>
        <v/>
      </c>
      <c r="S9" s="357" t="str">
        <f>IF(U9="VRAI","Surfacturation vache","")</f>
        <v/>
      </c>
      <c r="T9" s="358"/>
      <c r="U9" s="77" t="str">
        <f>IF(Q9&gt;0,"VRAI","faux")</f>
        <v>faux</v>
      </c>
    </row>
    <row r="10" spans="1:24" x14ac:dyDescent="0.3">
      <c r="A10" s="315"/>
      <c r="B10" s="319"/>
      <c r="C10" s="320"/>
      <c r="D10" s="320"/>
      <c r="E10" s="320"/>
      <c r="F10" s="320"/>
      <c r="G10" s="320"/>
      <c r="H10" s="320"/>
      <c r="I10" s="320"/>
      <c r="J10" s="320"/>
      <c r="K10" s="320"/>
      <c r="L10" s="320"/>
      <c r="M10" s="321"/>
      <c r="O10" s="73"/>
      <c r="P10" s="75" t="str">
        <f>IF(OR(U10="VRAI"),C23*5.5,IF(U10="VRAI",C25*4.5,""))</f>
        <v/>
      </c>
      <c r="Q10" s="76"/>
      <c r="R10" s="28" t="str">
        <f>IF(U10="VRAI",P10*Q10,"")</f>
        <v/>
      </c>
      <c r="S10" s="292" t="str">
        <f>IF(U10="VRAI","Surfacturation brebis","")</f>
        <v/>
      </c>
      <c r="T10" s="293"/>
      <c r="U10" s="77" t="str">
        <f>IF(Q10&gt;0,"VRAI","faux")</f>
        <v>faux</v>
      </c>
    </row>
    <row r="11" spans="1:24" x14ac:dyDescent="0.3">
      <c r="A11" s="315"/>
      <c r="B11" s="322"/>
      <c r="C11" s="323"/>
      <c r="D11" s="323"/>
      <c r="E11" s="323"/>
      <c r="F11" s="323"/>
      <c r="G11" s="323"/>
      <c r="H11" s="323"/>
      <c r="I11" s="323"/>
      <c r="J11" s="323"/>
      <c r="K11" s="320"/>
      <c r="L11" s="320"/>
      <c r="M11" s="321"/>
      <c r="O11" s="67"/>
      <c r="P11" s="67"/>
      <c r="Q11" s="329" t="str">
        <f>IF(M5&lt;40,"Transport si Franco negatif","")</f>
        <v>Transport si Franco negatif</v>
      </c>
      <c r="R11" s="330"/>
      <c r="S11" s="331"/>
      <c r="T11" s="78"/>
      <c r="U11" s="79"/>
    </row>
    <row r="12" spans="1:24" ht="16.5" hidden="1" customHeight="1" x14ac:dyDescent="0.3">
      <c r="A12" s="80"/>
      <c r="B12" s="324" t="str">
        <f>IF(U9="VRAI","Facturation  Vache ","")</f>
        <v/>
      </c>
      <c r="C12" s="325"/>
      <c r="D12" s="326"/>
      <c r="E12" s="327" t="str">
        <f>IF(U9="VRAI",Q9+tarifs!F5,"")</f>
        <v/>
      </c>
      <c r="F12" s="328"/>
      <c r="G12" s="324" t="str">
        <f>IF(U10="VRAI","Facturation Brebis","")</f>
        <v/>
      </c>
      <c r="H12" s="326"/>
      <c r="I12" s="327" t="str">
        <f>IF(U10="VRAI",Q10+tarifs!F7,"")</f>
        <v/>
      </c>
      <c r="J12" s="328"/>
      <c r="K12" s="81"/>
      <c r="L12" s="81"/>
      <c r="M12" s="82"/>
    </row>
    <row r="13" spans="1:24" ht="39.75" hidden="1" customHeight="1" x14ac:dyDescent="0.3">
      <c r="A13" s="312" t="s">
        <v>1650</v>
      </c>
      <c r="B13" s="312"/>
      <c r="C13" s="312"/>
      <c r="D13" s="313"/>
      <c r="E13" s="313"/>
      <c r="F13" s="313"/>
      <c r="G13" s="313"/>
      <c r="H13" s="313"/>
      <c r="I13" s="313"/>
      <c r="J13" s="313"/>
      <c r="K13" s="313"/>
      <c r="L13" s="313"/>
      <c r="M13" s="313"/>
    </row>
    <row r="14" spans="1:24" hidden="1" x14ac:dyDescent="0.3">
      <c r="A14" s="313"/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</row>
    <row r="15" spans="1:24" hidden="1" x14ac:dyDescent="0.3">
      <c r="A15" s="313"/>
      <c r="B15" s="313"/>
      <c r="C15" s="313"/>
      <c r="D15" s="313"/>
      <c r="E15" s="313"/>
      <c r="F15" s="313"/>
      <c r="G15" s="313"/>
      <c r="H15" s="313"/>
      <c r="I15" s="313"/>
      <c r="J15" s="313"/>
      <c r="K15" s="313"/>
      <c r="L15" s="313"/>
      <c r="M15" s="313"/>
    </row>
    <row r="16" spans="1:24" hidden="1" x14ac:dyDescent="0.3">
      <c r="A16" s="313"/>
      <c r="B16" s="313"/>
      <c r="C16" s="313"/>
      <c r="D16" s="313"/>
      <c r="E16" s="313"/>
      <c r="F16" s="313"/>
      <c r="G16" s="313"/>
      <c r="H16" s="313"/>
      <c r="I16" s="313"/>
      <c r="J16" s="313"/>
      <c r="K16" s="313"/>
      <c r="L16" s="313"/>
      <c r="M16" s="313"/>
    </row>
    <row r="17" spans="1:17" ht="21" customHeight="1" x14ac:dyDescent="0.3">
      <c r="A17" s="294"/>
      <c r="B17" s="83">
        <v>2</v>
      </c>
      <c r="C17" s="83"/>
      <c r="D17" s="309" t="s">
        <v>1651</v>
      </c>
      <c r="E17" s="310"/>
      <c r="F17" s="84"/>
      <c r="G17" s="84"/>
      <c r="H17" s="84"/>
      <c r="I17" s="84"/>
      <c r="J17" s="84"/>
      <c r="K17" s="84"/>
      <c r="L17" s="84"/>
      <c r="M17" s="84"/>
      <c r="N17" s="50">
        <f>SUM(B17:C18)</f>
        <v>2</v>
      </c>
      <c r="O17" s="85"/>
      <c r="P17" s="85"/>
      <c r="Q17" s="85"/>
    </row>
    <row r="18" spans="1:17" ht="21" customHeight="1" x14ac:dyDescent="0.3">
      <c r="A18" s="306"/>
      <c r="B18" s="302"/>
      <c r="C18" s="303"/>
      <c r="D18" s="304" t="str">
        <f>IF(B18&gt;0,"GRATUIT","")</f>
        <v/>
      </c>
      <c r="E18" s="305"/>
      <c r="F18" s="86"/>
      <c r="G18" s="86"/>
      <c r="H18" s="86"/>
      <c r="I18" s="86"/>
      <c r="J18" s="86"/>
      <c r="K18" s="86"/>
      <c r="L18" s="86"/>
      <c r="M18" s="86"/>
      <c r="N18" s="50">
        <f>SUM(B17:C18)</f>
        <v>2</v>
      </c>
    </row>
    <row r="19" spans="1:17" ht="21" customHeight="1" x14ac:dyDescent="0.3">
      <c r="A19" s="294"/>
      <c r="B19" s="83"/>
      <c r="C19" s="83"/>
      <c r="D19" s="309" t="s">
        <v>1652</v>
      </c>
      <c r="E19" s="310"/>
      <c r="F19" s="84"/>
      <c r="G19" s="84"/>
      <c r="H19" s="84"/>
      <c r="I19" s="84"/>
      <c r="J19" s="84"/>
      <c r="K19" s="84"/>
      <c r="L19" s="84"/>
      <c r="M19" s="84"/>
      <c r="N19" s="50">
        <f>SUM(B19:C20)</f>
        <v>0</v>
      </c>
    </row>
    <row r="20" spans="1:17" ht="21" customHeight="1" x14ac:dyDescent="0.3">
      <c r="A20" s="306"/>
      <c r="B20" s="302"/>
      <c r="C20" s="303"/>
      <c r="D20" s="304" t="str">
        <f>IF(B20&gt;0,"GRATUIT","")</f>
        <v/>
      </c>
      <c r="E20" s="305"/>
      <c r="F20" s="86"/>
      <c r="G20" s="86"/>
      <c r="H20" s="86"/>
      <c r="I20" s="86"/>
      <c r="J20" s="86"/>
      <c r="K20" s="86"/>
      <c r="L20" s="86"/>
      <c r="M20" s="86"/>
      <c r="N20" s="50">
        <f>SUM(B19:C20)</f>
        <v>0</v>
      </c>
    </row>
    <row r="21" spans="1:17" ht="21" customHeight="1" x14ac:dyDescent="0.3">
      <c r="A21" s="294"/>
      <c r="B21" s="83"/>
      <c r="C21" s="83"/>
      <c r="D21" s="309" t="s">
        <v>1653</v>
      </c>
      <c r="E21" s="310"/>
      <c r="F21" s="84"/>
      <c r="G21" s="84"/>
      <c r="H21" s="84"/>
      <c r="I21" s="84"/>
      <c r="J21" s="84"/>
      <c r="K21" s="84"/>
      <c r="L21" s="84"/>
      <c r="M21" s="84"/>
      <c r="N21" s="50">
        <f>SUM(B21:C22)</f>
        <v>0</v>
      </c>
    </row>
    <row r="22" spans="1:17" ht="21" customHeight="1" x14ac:dyDescent="0.3">
      <c r="A22" s="306"/>
      <c r="B22" s="302"/>
      <c r="C22" s="303"/>
      <c r="D22" s="304" t="str">
        <f t="shared" ref="D22" si="0">IF(B22&gt;0,"GRATUIT","")</f>
        <v/>
      </c>
      <c r="E22" s="305"/>
      <c r="F22" s="86"/>
      <c r="G22" s="86"/>
      <c r="H22" s="86"/>
      <c r="I22" s="86"/>
      <c r="J22" s="86"/>
      <c r="K22" s="86"/>
      <c r="L22" s="86"/>
      <c r="M22" s="86"/>
      <c r="N22" s="50">
        <f>SUM(B21:C22)</f>
        <v>0</v>
      </c>
    </row>
    <row r="23" spans="1:17" ht="21" customHeight="1" x14ac:dyDescent="0.3">
      <c r="A23" s="294"/>
      <c r="B23" s="83"/>
      <c r="C23" s="83"/>
      <c r="D23" s="309" t="s">
        <v>1654</v>
      </c>
      <c r="E23" s="310"/>
      <c r="F23" s="84"/>
      <c r="G23" s="84"/>
      <c r="H23" s="84"/>
      <c r="I23" s="84"/>
      <c r="J23" s="84"/>
      <c r="K23" s="84"/>
      <c r="L23" s="84"/>
      <c r="M23" s="84"/>
      <c r="N23" s="50">
        <f>SUM(B23:C24)</f>
        <v>0</v>
      </c>
      <c r="O23" s="63"/>
    </row>
    <row r="24" spans="1:17" ht="21" customHeight="1" x14ac:dyDescent="0.3">
      <c r="A24" s="306"/>
      <c r="B24" s="302"/>
      <c r="C24" s="303"/>
      <c r="D24" s="304" t="str">
        <f t="shared" ref="D24" si="1">IF(B24&gt;0,"GRATUIT","")</f>
        <v/>
      </c>
      <c r="E24" s="305"/>
      <c r="F24" s="86"/>
      <c r="G24" s="86"/>
      <c r="H24" s="86"/>
      <c r="I24" s="86"/>
      <c r="J24" s="86"/>
      <c r="K24" s="86"/>
      <c r="L24" s="86"/>
      <c r="M24" s="86"/>
      <c r="N24" s="50">
        <f>SUM(B23:C24)</f>
        <v>0</v>
      </c>
    </row>
    <row r="25" spans="1:17" ht="21" customHeight="1" x14ac:dyDescent="0.3">
      <c r="A25" s="294"/>
      <c r="B25" s="83"/>
      <c r="C25" s="83"/>
      <c r="D25" s="309" t="s">
        <v>1655</v>
      </c>
      <c r="E25" s="310"/>
      <c r="F25" s="84"/>
      <c r="G25" s="84"/>
      <c r="H25" s="84"/>
      <c r="I25" s="84"/>
      <c r="J25" s="84"/>
      <c r="K25" s="84"/>
      <c r="L25" s="84"/>
      <c r="M25" s="84"/>
      <c r="N25" s="50">
        <f>SUM(B25:C26)</f>
        <v>0</v>
      </c>
    </row>
    <row r="26" spans="1:17" ht="21" customHeight="1" x14ac:dyDescent="0.3">
      <c r="A26" s="306"/>
      <c r="B26" s="302"/>
      <c r="C26" s="303"/>
      <c r="D26" s="304" t="str">
        <f t="shared" ref="D26" si="2">IF(B26&gt;0,"GRATUIT","")</f>
        <v/>
      </c>
      <c r="E26" s="305"/>
      <c r="F26" s="86"/>
      <c r="G26" s="86"/>
      <c r="H26" s="86"/>
      <c r="I26" s="86"/>
      <c r="J26" s="86"/>
      <c r="K26" s="86"/>
      <c r="L26" s="86"/>
      <c r="M26" s="86"/>
      <c r="N26" s="50">
        <f>SUM(B25:C26)</f>
        <v>0</v>
      </c>
    </row>
    <row r="27" spans="1:17" ht="21" customHeight="1" x14ac:dyDescent="0.3">
      <c r="A27" s="294"/>
      <c r="B27" s="83"/>
      <c r="C27" s="83"/>
      <c r="D27" s="309" t="s">
        <v>1656</v>
      </c>
      <c r="E27" s="310"/>
      <c r="F27" s="84"/>
      <c r="G27" s="84"/>
      <c r="H27" s="84"/>
      <c r="I27" s="84"/>
      <c r="J27" s="84"/>
      <c r="K27" s="84"/>
      <c r="L27" s="84"/>
      <c r="M27" s="84"/>
      <c r="N27" s="50">
        <f>SUM(B27:C28)</f>
        <v>0</v>
      </c>
    </row>
    <row r="28" spans="1:17" ht="21" customHeight="1" x14ac:dyDescent="0.3">
      <c r="A28" s="306"/>
      <c r="B28" s="302"/>
      <c r="C28" s="303"/>
      <c r="D28" s="304" t="str">
        <f t="shared" ref="D28" si="3">IF(B28&gt;0,"GRATUIT","")</f>
        <v/>
      </c>
      <c r="E28" s="305"/>
      <c r="F28" s="86"/>
      <c r="G28" s="86"/>
      <c r="H28" s="86"/>
      <c r="I28" s="86"/>
      <c r="J28" s="86"/>
      <c r="K28" s="86"/>
      <c r="L28" s="86"/>
      <c r="M28" s="86"/>
      <c r="N28" s="50">
        <f>SUM(B27:C28)</f>
        <v>0</v>
      </c>
    </row>
    <row r="29" spans="1:17" ht="21" customHeight="1" x14ac:dyDescent="0.3">
      <c r="A29" s="294"/>
      <c r="B29" s="83"/>
      <c r="C29" s="83"/>
      <c r="D29" s="309" t="s">
        <v>1657</v>
      </c>
      <c r="E29" s="310"/>
      <c r="F29" s="84"/>
      <c r="G29" s="84"/>
      <c r="H29" s="84"/>
      <c r="I29" s="84"/>
      <c r="J29" s="84"/>
      <c r="K29" s="84"/>
      <c r="L29" s="84"/>
      <c r="M29" s="84"/>
      <c r="N29" s="50">
        <f>SUM(B29:C30)</f>
        <v>0</v>
      </c>
    </row>
    <row r="30" spans="1:17" ht="21" customHeight="1" x14ac:dyDescent="0.3">
      <c r="A30" s="306"/>
      <c r="B30" s="302"/>
      <c r="C30" s="303"/>
      <c r="D30" s="304" t="str">
        <f>IF(B30&gt;0,"GRATUIT","")</f>
        <v/>
      </c>
      <c r="E30" s="305"/>
      <c r="F30" s="86"/>
      <c r="G30" s="86"/>
      <c r="H30" s="86"/>
      <c r="I30" s="86"/>
      <c r="J30" s="86"/>
      <c r="K30" s="86"/>
      <c r="L30" s="86"/>
      <c r="M30" s="86"/>
      <c r="N30" s="50">
        <f>SUM(B29:C30)</f>
        <v>0</v>
      </c>
    </row>
    <row r="31" spans="1:17" ht="21" customHeight="1" x14ac:dyDescent="0.3">
      <c r="A31" s="294"/>
      <c r="B31" s="83"/>
      <c r="C31" s="83"/>
      <c r="D31" s="309" t="s">
        <v>1658</v>
      </c>
      <c r="E31" s="310"/>
      <c r="F31" s="84"/>
      <c r="G31" s="84"/>
      <c r="H31" s="84"/>
      <c r="I31" s="84"/>
      <c r="J31" s="84"/>
      <c r="K31" s="84"/>
      <c r="L31" s="84"/>
      <c r="M31" s="84"/>
      <c r="N31" s="50">
        <f>SUM(B31:C32)</f>
        <v>0</v>
      </c>
    </row>
    <row r="32" spans="1:17" ht="21" customHeight="1" x14ac:dyDescent="0.3">
      <c r="A32" s="306"/>
      <c r="B32" s="302"/>
      <c r="C32" s="303"/>
      <c r="D32" s="304" t="str">
        <f>IF(B32&gt;0,"GRATUIT","")</f>
        <v/>
      </c>
      <c r="E32" s="305"/>
      <c r="F32" s="86"/>
      <c r="G32" s="86"/>
      <c r="H32" s="86"/>
      <c r="I32" s="86"/>
      <c r="J32" s="86"/>
      <c r="K32" s="86"/>
      <c r="L32" s="86"/>
      <c r="M32" s="86"/>
      <c r="N32" s="50">
        <f>SUM(B31:C32)</f>
        <v>0</v>
      </c>
    </row>
    <row r="33" spans="1:14" ht="21" customHeight="1" x14ac:dyDescent="0.3">
      <c r="A33" s="294"/>
      <c r="B33" s="83"/>
      <c r="C33" s="83"/>
      <c r="D33" s="309" t="s">
        <v>1659</v>
      </c>
      <c r="E33" s="310"/>
      <c r="F33" s="84"/>
      <c r="G33" s="84"/>
      <c r="H33" s="84"/>
      <c r="I33" s="84"/>
      <c r="J33" s="84"/>
      <c r="K33" s="84"/>
      <c r="L33" s="84"/>
      <c r="M33" s="84"/>
      <c r="N33" s="50">
        <f>SUM(B33:C34)</f>
        <v>0</v>
      </c>
    </row>
    <row r="34" spans="1:14" ht="21" customHeight="1" x14ac:dyDescent="0.3">
      <c r="A34" s="306"/>
      <c r="B34" s="302"/>
      <c r="C34" s="303"/>
      <c r="D34" s="304" t="str">
        <f>IF(B34&gt;0,"GRATUIT","")</f>
        <v/>
      </c>
      <c r="E34" s="305"/>
      <c r="F34" s="86"/>
      <c r="G34" s="86"/>
      <c r="H34" s="86"/>
      <c r="I34" s="86"/>
      <c r="J34" s="86"/>
      <c r="K34" s="86"/>
      <c r="L34" s="86"/>
      <c r="M34" s="86"/>
      <c r="N34" s="50">
        <f>SUM(B33:C34)</f>
        <v>0</v>
      </c>
    </row>
    <row r="35" spans="1:14" ht="21" customHeight="1" x14ac:dyDescent="0.3">
      <c r="A35" s="294"/>
      <c r="B35" s="83"/>
      <c r="C35" s="83"/>
      <c r="D35" s="309" t="s">
        <v>1660</v>
      </c>
      <c r="E35" s="310"/>
      <c r="F35" s="84"/>
      <c r="G35" s="84"/>
      <c r="H35" s="84"/>
      <c r="I35" s="84"/>
      <c r="J35" s="84"/>
      <c r="K35" s="84"/>
      <c r="L35" s="84"/>
      <c r="M35" s="84"/>
      <c r="N35" s="50">
        <f>SUM(B35:C36)</f>
        <v>0</v>
      </c>
    </row>
    <row r="36" spans="1:14" ht="21" customHeight="1" x14ac:dyDescent="0.3">
      <c r="A36" s="306"/>
      <c r="B36" s="302"/>
      <c r="C36" s="303"/>
      <c r="D36" s="304" t="str">
        <f>IF(B36&gt;0,"GRATUIT","")</f>
        <v/>
      </c>
      <c r="E36" s="305"/>
      <c r="F36" s="86"/>
      <c r="G36" s="86"/>
      <c r="H36" s="86"/>
      <c r="I36" s="86"/>
      <c r="J36" s="86"/>
      <c r="K36" s="86"/>
      <c r="L36" s="86"/>
      <c r="M36" s="86"/>
      <c r="N36" s="50">
        <f>SUM(B35:C36)</f>
        <v>0</v>
      </c>
    </row>
    <row r="37" spans="1:14" ht="21" customHeight="1" x14ac:dyDescent="0.3">
      <c r="A37" s="294"/>
      <c r="B37" s="83"/>
      <c r="C37" s="83"/>
      <c r="D37" s="309" t="s">
        <v>1661</v>
      </c>
      <c r="E37" s="310"/>
      <c r="F37" s="84"/>
      <c r="G37" s="84"/>
      <c r="H37" s="84"/>
      <c r="I37" s="84"/>
      <c r="J37" s="84"/>
      <c r="K37" s="84"/>
      <c r="L37" s="84"/>
      <c r="M37" s="84"/>
      <c r="N37" s="50">
        <f>SUM(B37:C38)</f>
        <v>0</v>
      </c>
    </row>
    <row r="38" spans="1:14" ht="21" customHeight="1" x14ac:dyDescent="0.3">
      <c r="A38" s="306"/>
      <c r="B38" s="302"/>
      <c r="C38" s="303"/>
      <c r="D38" s="304" t="str">
        <f t="shared" ref="D38" si="4">IF(B38&gt;0,"GRATUIT","")</f>
        <v/>
      </c>
      <c r="E38" s="305"/>
      <c r="F38" s="86"/>
      <c r="G38" s="86"/>
      <c r="H38" s="86"/>
      <c r="I38" s="86"/>
      <c r="J38" s="86"/>
      <c r="K38" s="86"/>
      <c r="L38" s="86"/>
      <c r="M38" s="86"/>
      <c r="N38" s="50">
        <f>SUM(B37:C38)</f>
        <v>0</v>
      </c>
    </row>
    <row r="39" spans="1:14" ht="21" customHeight="1" x14ac:dyDescent="0.3">
      <c r="A39" s="294"/>
      <c r="B39" s="83"/>
      <c r="C39" s="83"/>
      <c r="D39" s="309" t="s">
        <v>1662</v>
      </c>
      <c r="E39" s="310"/>
      <c r="F39" s="84"/>
      <c r="G39" s="84"/>
      <c r="H39" s="84"/>
      <c r="I39" s="84"/>
      <c r="J39" s="84"/>
      <c r="K39" s="84"/>
      <c r="L39" s="84"/>
      <c r="M39" s="84"/>
      <c r="N39" s="50">
        <f>SUM(B39:C40)</f>
        <v>0</v>
      </c>
    </row>
    <row r="40" spans="1:14" ht="21" customHeight="1" x14ac:dyDescent="0.3">
      <c r="A40" s="306"/>
      <c r="B40" s="302"/>
      <c r="C40" s="303"/>
      <c r="D40" s="304" t="str">
        <f t="shared" ref="D40" si="5">IF(B40&gt;0,"GRATUIT","")</f>
        <v/>
      </c>
      <c r="E40" s="305"/>
      <c r="F40" s="86"/>
      <c r="G40" s="86"/>
      <c r="H40" s="86"/>
      <c r="I40" s="86"/>
      <c r="J40" s="86"/>
      <c r="K40" s="86"/>
      <c r="L40" s="86"/>
      <c r="M40" s="86"/>
      <c r="N40" s="50">
        <f>SUM(B39:C40)</f>
        <v>0</v>
      </c>
    </row>
    <row r="41" spans="1:14" ht="21" customHeight="1" x14ac:dyDescent="0.3">
      <c r="A41" s="294"/>
      <c r="B41" s="83"/>
      <c r="C41" s="83"/>
      <c r="D41" s="309" t="s">
        <v>1663</v>
      </c>
      <c r="E41" s="310"/>
      <c r="F41" s="84"/>
      <c r="G41" s="84"/>
      <c r="H41" s="84"/>
      <c r="I41" s="84"/>
      <c r="J41" s="84"/>
      <c r="K41" s="84"/>
      <c r="L41" s="84"/>
      <c r="M41" s="84"/>
      <c r="N41" s="50">
        <f>SUM(B41:C42)</f>
        <v>0</v>
      </c>
    </row>
    <row r="42" spans="1:14" ht="21" customHeight="1" x14ac:dyDescent="0.3">
      <c r="A42" s="306"/>
      <c r="B42" s="302"/>
      <c r="C42" s="303"/>
      <c r="D42" s="304" t="str">
        <f t="shared" ref="D42" si="6">IF(B42&gt;0,"GRATUIT","")</f>
        <v/>
      </c>
      <c r="E42" s="305"/>
      <c r="F42" s="86"/>
      <c r="G42" s="86"/>
      <c r="H42" s="86"/>
      <c r="I42" s="86"/>
      <c r="J42" s="86"/>
      <c r="K42" s="86"/>
      <c r="L42" s="86"/>
      <c r="M42" s="86"/>
      <c r="N42" s="50">
        <f>SUM(B41:C42)</f>
        <v>0</v>
      </c>
    </row>
    <row r="43" spans="1:14" ht="21" customHeight="1" x14ac:dyDescent="0.3">
      <c r="A43" s="294"/>
      <c r="B43" s="83"/>
      <c r="C43" s="83"/>
      <c r="D43" s="309" t="s">
        <v>1664</v>
      </c>
      <c r="E43" s="310"/>
      <c r="F43" s="84"/>
      <c r="G43" s="84"/>
      <c r="H43" s="84"/>
      <c r="I43" s="84"/>
      <c r="J43" s="84"/>
      <c r="K43" s="84"/>
      <c r="L43" s="84"/>
      <c r="M43" s="84"/>
      <c r="N43" s="50">
        <f>SUM(B43:C44)</f>
        <v>0</v>
      </c>
    </row>
    <row r="44" spans="1:14" ht="21" customHeight="1" x14ac:dyDescent="0.3">
      <c r="A44" s="306"/>
      <c r="B44" s="302"/>
      <c r="C44" s="303"/>
      <c r="D44" s="304" t="str">
        <f t="shared" ref="D44" si="7">IF(B44&gt;0,"GRATUIT","")</f>
        <v/>
      </c>
      <c r="E44" s="305"/>
      <c r="F44" s="86"/>
      <c r="G44" s="86"/>
      <c r="H44" s="86"/>
      <c r="I44" s="86"/>
      <c r="J44" s="86"/>
      <c r="K44" s="86"/>
      <c r="L44" s="86"/>
      <c r="M44" s="86"/>
      <c r="N44" s="50">
        <f>SUM(B43:C44)</f>
        <v>0</v>
      </c>
    </row>
    <row r="45" spans="1:14" ht="21" customHeight="1" x14ac:dyDescent="0.3">
      <c r="A45" s="294"/>
      <c r="B45" s="83"/>
      <c r="C45" s="83"/>
      <c r="D45" s="309" t="s">
        <v>1665</v>
      </c>
      <c r="E45" s="310"/>
      <c r="F45" s="84"/>
      <c r="G45" s="84"/>
      <c r="H45" s="84"/>
      <c r="I45" s="84"/>
      <c r="J45" s="84"/>
      <c r="K45" s="84"/>
      <c r="L45" s="84"/>
      <c r="M45" s="84"/>
      <c r="N45" s="50">
        <f>SUM(B45:C46)</f>
        <v>0</v>
      </c>
    </row>
    <row r="46" spans="1:14" ht="21" customHeight="1" x14ac:dyDescent="0.3">
      <c r="A46" s="306"/>
      <c r="B46" s="302"/>
      <c r="C46" s="303"/>
      <c r="D46" s="304" t="str">
        <f t="shared" ref="D46" si="8">IF(B46&gt;0,"GRATUIT","")</f>
        <v/>
      </c>
      <c r="E46" s="305"/>
      <c r="F46" s="86"/>
      <c r="G46" s="86"/>
      <c r="H46" s="86"/>
      <c r="I46" s="86"/>
      <c r="J46" s="86"/>
      <c r="K46" s="86"/>
      <c r="L46" s="86"/>
      <c r="M46" s="86"/>
      <c r="N46" s="50">
        <f>SUM(B45:C46)</f>
        <v>0</v>
      </c>
    </row>
    <row r="47" spans="1:14" ht="21" customHeight="1" x14ac:dyDescent="0.3">
      <c r="A47" s="294"/>
      <c r="B47" s="83"/>
      <c r="C47" s="83"/>
      <c r="D47" s="309" t="s">
        <v>1666</v>
      </c>
      <c r="E47" s="310"/>
      <c r="F47" s="84"/>
      <c r="G47" s="84"/>
      <c r="H47" s="84"/>
      <c r="I47" s="84"/>
      <c r="J47" s="84"/>
      <c r="K47" s="84"/>
      <c r="L47" s="84"/>
      <c r="M47" s="84"/>
      <c r="N47" s="50">
        <f>SUM(B47:C48)</f>
        <v>0</v>
      </c>
    </row>
    <row r="48" spans="1:14" ht="21" customHeight="1" x14ac:dyDescent="0.3">
      <c r="A48" s="306"/>
      <c r="B48" s="302"/>
      <c r="C48" s="303"/>
      <c r="D48" s="304" t="str">
        <f>IF(B48&gt;0,"GRATUIT","")</f>
        <v/>
      </c>
      <c r="E48" s="305"/>
      <c r="F48" s="86"/>
      <c r="G48" s="86"/>
      <c r="H48" s="86"/>
      <c r="I48" s="86"/>
      <c r="J48" s="86"/>
      <c r="K48" s="86"/>
      <c r="L48" s="86"/>
      <c r="M48" s="86"/>
      <c r="N48" s="50">
        <f>SUM(B47:C48)</f>
        <v>0</v>
      </c>
    </row>
    <row r="49" spans="1:14" ht="21" customHeight="1" x14ac:dyDescent="0.3">
      <c r="A49" s="294"/>
      <c r="B49" s="83"/>
      <c r="C49" s="83"/>
      <c r="D49" s="309" t="s">
        <v>1667</v>
      </c>
      <c r="E49" s="310"/>
      <c r="F49" s="84"/>
      <c r="G49" s="84"/>
      <c r="H49" s="84"/>
      <c r="I49" s="84"/>
      <c r="J49" s="84"/>
      <c r="K49" s="84"/>
      <c r="L49" s="84"/>
      <c r="M49" s="84"/>
      <c r="N49" s="50">
        <f>SUM(B49:C50)</f>
        <v>0</v>
      </c>
    </row>
    <row r="50" spans="1:14" ht="21" customHeight="1" x14ac:dyDescent="0.3">
      <c r="A50" s="306"/>
      <c r="B50" s="302"/>
      <c r="C50" s="303"/>
      <c r="D50" s="304" t="str">
        <f>IF(B50&gt;0,"GRATUIT","")</f>
        <v/>
      </c>
      <c r="E50" s="305"/>
      <c r="F50" s="86"/>
      <c r="G50" s="86"/>
      <c r="H50" s="86"/>
      <c r="I50" s="86"/>
      <c r="J50" s="86"/>
      <c r="K50" s="86"/>
      <c r="L50" s="86"/>
      <c r="M50" s="86"/>
      <c r="N50" s="50">
        <f>SUM(B49:C50)</f>
        <v>0</v>
      </c>
    </row>
    <row r="51" spans="1:14" ht="21" customHeight="1" x14ac:dyDescent="0.3">
      <c r="A51" s="294"/>
      <c r="B51" s="83"/>
      <c r="C51" s="83"/>
      <c r="D51" s="309" t="s">
        <v>1668</v>
      </c>
      <c r="E51" s="310"/>
      <c r="F51" s="84"/>
      <c r="G51" s="84"/>
      <c r="H51" s="84"/>
      <c r="I51" s="84"/>
      <c r="J51" s="84"/>
      <c r="K51" s="84"/>
      <c r="L51" s="84"/>
      <c r="M51" s="84"/>
      <c r="N51" s="50">
        <f>SUM(B51:C52)</f>
        <v>0</v>
      </c>
    </row>
    <row r="52" spans="1:14" ht="21" customHeight="1" x14ac:dyDescent="0.3">
      <c r="A52" s="306"/>
      <c r="B52" s="302"/>
      <c r="C52" s="303"/>
      <c r="D52" s="304" t="str">
        <f t="shared" ref="D52" si="9">IF(B52&gt;0,"GRATUIT","")</f>
        <v/>
      </c>
      <c r="E52" s="305"/>
      <c r="F52" s="86"/>
      <c r="G52" s="86"/>
      <c r="H52" s="86"/>
      <c r="I52" s="86"/>
      <c r="J52" s="86"/>
      <c r="K52" s="86"/>
      <c r="L52" s="86"/>
      <c r="M52" s="86"/>
      <c r="N52" s="50">
        <f>SUM(B51:C52)</f>
        <v>0</v>
      </c>
    </row>
    <row r="53" spans="1:14" ht="21" customHeight="1" x14ac:dyDescent="0.3">
      <c r="A53" s="294"/>
      <c r="B53" s="83"/>
      <c r="C53" s="83"/>
      <c r="D53" s="309" t="s">
        <v>1669</v>
      </c>
      <c r="E53" s="310"/>
      <c r="F53" s="84"/>
      <c r="G53" s="84"/>
      <c r="H53" s="84"/>
      <c r="I53" s="84"/>
      <c r="J53" s="84"/>
      <c r="K53" s="84"/>
      <c r="L53" s="84"/>
      <c r="M53" s="84"/>
      <c r="N53" s="50">
        <f>SUM(B53:C54)</f>
        <v>0</v>
      </c>
    </row>
    <row r="54" spans="1:14" ht="21" customHeight="1" x14ac:dyDescent="0.3">
      <c r="A54" s="306"/>
      <c r="B54" s="302"/>
      <c r="C54" s="303"/>
      <c r="D54" s="304" t="str">
        <f t="shared" ref="D54" si="10">IF(B54&gt;0,"GRATUIT","")</f>
        <v/>
      </c>
      <c r="E54" s="305"/>
      <c r="F54" s="86"/>
      <c r="G54" s="86"/>
      <c r="H54" s="86"/>
      <c r="I54" s="86"/>
      <c r="J54" s="86"/>
      <c r="K54" s="86"/>
      <c r="L54" s="86"/>
      <c r="M54" s="86"/>
      <c r="N54" s="50">
        <f>SUM(B53:C54)</f>
        <v>0</v>
      </c>
    </row>
    <row r="55" spans="1:14" ht="21" customHeight="1" x14ac:dyDescent="0.3">
      <c r="A55" s="294"/>
      <c r="B55" s="83"/>
      <c r="C55" s="83"/>
      <c r="D55" s="309" t="s">
        <v>1670</v>
      </c>
      <c r="E55" s="310"/>
      <c r="F55" s="84"/>
      <c r="G55" s="84"/>
      <c r="H55" s="84"/>
      <c r="I55" s="84"/>
      <c r="J55" s="84"/>
      <c r="K55" s="84"/>
      <c r="L55" s="84"/>
      <c r="M55" s="84"/>
      <c r="N55" s="50">
        <f>SUM(B55:C56)</f>
        <v>0</v>
      </c>
    </row>
    <row r="56" spans="1:14" ht="21" customHeight="1" x14ac:dyDescent="0.3">
      <c r="A56" s="306"/>
      <c r="B56" s="302"/>
      <c r="C56" s="303"/>
      <c r="D56" s="304" t="str">
        <f t="shared" ref="D56" si="11">IF(B56&gt;0,"GRATUIT","")</f>
        <v/>
      </c>
      <c r="E56" s="305"/>
      <c r="F56" s="86"/>
      <c r="G56" s="86"/>
      <c r="H56" s="86"/>
      <c r="I56" s="86"/>
      <c r="J56" s="86"/>
      <c r="K56" s="86"/>
      <c r="L56" s="86"/>
      <c r="M56" s="86"/>
      <c r="N56" s="50">
        <f>SUM(B55:C56)</f>
        <v>0</v>
      </c>
    </row>
    <row r="57" spans="1:14" ht="21" customHeight="1" x14ac:dyDescent="0.3">
      <c r="A57" s="294"/>
      <c r="B57" s="298"/>
      <c r="C57" s="299"/>
      <c r="D57" s="309" t="s">
        <v>1671</v>
      </c>
      <c r="E57" s="310"/>
      <c r="F57" s="84"/>
      <c r="G57" s="84"/>
      <c r="H57" s="84"/>
      <c r="I57" s="84"/>
      <c r="J57" s="84"/>
      <c r="K57" s="84"/>
      <c r="L57" s="84"/>
      <c r="M57" s="84"/>
      <c r="N57" s="50">
        <f>SUM(B57:C58)</f>
        <v>0</v>
      </c>
    </row>
    <row r="58" spans="1:14" ht="21" customHeight="1" x14ac:dyDescent="0.3">
      <c r="A58" s="306"/>
      <c r="B58" s="302"/>
      <c r="C58" s="303"/>
      <c r="D58" s="304" t="str">
        <f t="shared" ref="D58" si="12">IF(B58&gt;0,"GRATUIT","")</f>
        <v/>
      </c>
      <c r="E58" s="305"/>
      <c r="F58" s="86"/>
      <c r="G58" s="86"/>
      <c r="H58" s="86"/>
      <c r="I58" s="86"/>
      <c r="J58" s="86"/>
      <c r="K58" s="86"/>
      <c r="L58" s="86"/>
      <c r="M58" s="86"/>
      <c r="N58" s="50">
        <f>SUM(B57:C58)</f>
        <v>0</v>
      </c>
    </row>
    <row r="59" spans="1:14" ht="21" customHeight="1" x14ac:dyDescent="0.3">
      <c r="A59" s="294"/>
      <c r="B59" s="298"/>
      <c r="C59" s="299"/>
      <c r="D59" s="309" t="s">
        <v>1672</v>
      </c>
      <c r="E59" s="310"/>
      <c r="F59" s="84"/>
      <c r="G59" s="84"/>
      <c r="H59" s="84"/>
      <c r="I59" s="84"/>
      <c r="J59" s="84"/>
      <c r="K59" s="84"/>
      <c r="L59" s="84"/>
      <c r="M59" s="84"/>
      <c r="N59" s="50">
        <f>SUM(B59:C60)</f>
        <v>0</v>
      </c>
    </row>
    <row r="60" spans="1:14" ht="21" customHeight="1" x14ac:dyDescent="0.3">
      <c r="A60" s="306"/>
      <c r="B60" s="302"/>
      <c r="C60" s="303"/>
      <c r="D60" s="304" t="str">
        <f t="shared" ref="D60" si="13">IF(B60&gt;0,"GRATUIT","")</f>
        <v/>
      </c>
      <c r="E60" s="305"/>
      <c r="F60" s="86"/>
      <c r="G60" s="86"/>
      <c r="H60" s="86"/>
      <c r="I60" s="86"/>
      <c r="J60" s="86"/>
      <c r="K60" s="86"/>
      <c r="L60" s="86"/>
      <c r="M60" s="86"/>
      <c r="N60" s="50">
        <f>SUM(B59:C60)</f>
        <v>0</v>
      </c>
    </row>
    <row r="61" spans="1:14" ht="21" customHeight="1" x14ac:dyDescent="0.3">
      <c r="A61" s="294"/>
      <c r="B61" s="298"/>
      <c r="C61" s="299"/>
      <c r="D61" s="309" t="s">
        <v>1673</v>
      </c>
      <c r="E61" s="310"/>
      <c r="F61" s="84"/>
      <c r="G61" s="84"/>
      <c r="H61" s="84"/>
      <c r="I61" s="84"/>
      <c r="J61" s="84"/>
      <c r="K61" s="84"/>
      <c r="L61" s="84"/>
      <c r="M61" s="84"/>
      <c r="N61" s="50">
        <f>SUM(B61:C62)</f>
        <v>0</v>
      </c>
    </row>
    <row r="62" spans="1:14" ht="21" customHeight="1" x14ac:dyDescent="0.3">
      <c r="A62" s="306"/>
      <c r="B62" s="302"/>
      <c r="C62" s="303"/>
      <c r="D62" s="304" t="str">
        <f t="shared" ref="D62" si="14">IF(B62&gt;0,"GRATUIT","")</f>
        <v/>
      </c>
      <c r="E62" s="305"/>
      <c r="F62" s="86"/>
      <c r="G62" s="86"/>
      <c r="H62" s="86"/>
      <c r="I62" s="86"/>
      <c r="J62" s="86"/>
      <c r="K62" s="86"/>
      <c r="L62" s="86"/>
      <c r="M62" s="86"/>
      <c r="N62" s="50">
        <f>SUM(B61:C62)</f>
        <v>0</v>
      </c>
    </row>
    <row r="63" spans="1:14" ht="21" customHeight="1" x14ac:dyDescent="0.3">
      <c r="A63" s="294"/>
      <c r="B63" s="298"/>
      <c r="C63" s="299"/>
      <c r="D63" s="309" t="s">
        <v>1674</v>
      </c>
      <c r="E63" s="310"/>
      <c r="F63" s="84"/>
      <c r="G63" s="84"/>
      <c r="H63" s="84"/>
      <c r="I63" s="84"/>
      <c r="J63" s="84"/>
      <c r="K63" s="84"/>
      <c r="L63" s="84"/>
      <c r="M63" s="84"/>
      <c r="N63" s="50">
        <f>SUM(B63:C64)</f>
        <v>0</v>
      </c>
    </row>
    <row r="64" spans="1:14" ht="21" customHeight="1" x14ac:dyDescent="0.3">
      <c r="A64" s="306"/>
      <c r="B64" s="302"/>
      <c r="C64" s="303"/>
      <c r="D64" s="304" t="str">
        <f t="shared" ref="D64" si="15">IF(B64&gt;0,"GRATUIT","")</f>
        <v/>
      </c>
      <c r="E64" s="305"/>
      <c r="F64" s="86"/>
      <c r="G64" s="86"/>
      <c r="H64" s="86"/>
      <c r="I64" s="86"/>
      <c r="J64" s="86"/>
      <c r="K64" s="86"/>
      <c r="L64" s="86"/>
      <c r="M64" s="86"/>
      <c r="N64" s="50">
        <f>SUM(B63:C64)</f>
        <v>0</v>
      </c>
    </row>
    <row r="65" spans="1:14" ht="21" customHeight="1" x14ac:dyDescent="0.3">
      <c r="A65" s="294"/>
      <c r="B65" s="298"/>
      <c r="C65" s="299"/>
      <c r="D65" s="309" t="s">
        <v>1675</v>
      </c>
      <c r="E65" s="310"/>
      <c r="F65" s="84"/>
      <c r="G65" s="84"/>
      <c r="H65" s="84"/>
      <c r="I65" s="84"/>
      <c r="J65" s="84"/>
      <c r="K65" s="84"/>
      <c r="L65" s="84"/>
      <c r="M65" s="84"/>
      <c r="N65" s="50">
        <f>SUM(B65:C66)</f>
        <v>0</v>
      </c>
    </row>
    <row r="66" spans="1:14" ht="21" customHeight="1" x14ac:dyDescent="0.3">
      <c r="A66" s="306"/>
      <c r="B66" s="302"/>
      <c r="C66" s="303"/>
      <c r="D66" s="304" t="str">
        <f t="shared" ref="D66" si="16">IF(B66&gt;0,"GRATUIT","")</f>
        <v/>
      </c>
      <c r="E66" s="305"/>
      <c r="F66" s="86"/>
      <c r="G66" s="86"/>
      <c r="H66" s="86"/>
      <c r="I66" s="86"/>
      <c r="J66" s="86"/>
      <c r="K66" s="86"/>
      <c r="L66" s="86"/>
      <c r="M66" s="86"/>
      <c r="N66" s="50">
        <f>SUM(B65:C66)</f>
        <v>0</v>
      </c>
    </row>
    <row r="67" spans="1:14" ht="21" customHeight="1" x14ac:dyDescent="0.3">
      <c r="A67" s="294"/>
      <c r="B67" s="298"/>
      <c r="C67" s="299"/>
      <c r="D67" s="309" t="s">
        <v>1676</v>
      </c>
      <c r="E67" s="310"/>
      <c r="F67" s="84"/>
      <c r="G67" s="84"/>
      <c r="H67" s="84"/>
      <c r="I67" s="84"/>
      <c r="J67" s="84"/>
      <c r="K67" s="84"/>
      <c r="L67" s="84"/>
      <c r="M67" s="84"/>
      <c r="N67" s="50">
        <f>SUM(B67:C68)</f>
        <v>0</v>
      </c>
    </row>
    <row r="68" spans="1:14" ht="21" customHeight="1" x14ac:dyDescent="0.3">
      <c r="A68" s="306"/>
      <c r="B68" s="302"/>
      <c r="C68" s="303"/>
      <c r="D68" s="304" t="str">
        <f t="shared" ref="D68" si="17">IF(B68&gt;0,"GRATUIT","")</f>
        <v/>
      </c>
      <c r="E68" s="305"/>
      <c r="F68" s="86"/>
      <c r="G68" s="86"/>
      <c r="H68" s="86"/>
      <c r="I68" s="86"/>
      <c r="J68" s="86"/>
      <c r="K68" s="86"/>
      <c r="L68" s="86"/>
      <c r="M68" s="86"/>
      <c r="N68" s="50">
        <f>SUM(B67:C68)</f>
        <v>0</v>
      </c>
    </row>
    <row r="69" spans="1:14" ht="21" customHeight="1" x14ac:dyDescent="0.3">
      <c r="A69" s="311"/>
      <c r="B69" s="298"/>
      <c r="C69" s="299"/>
      <c r="D69" s="300" t="s">
        <v>1677</v>
      </c>
      <c r="E69" s="301"/>
      <c r="F69" s="294"/>
      <c r="G69" s="295"/>
      <c r="H69" s="295"/>
      <c r="I69" s="295"/>
      <c r="J69" s="295"/>
      <c r="K69" s="295"/>
      <c r="L69" s="295"/>
      <c r="M69" s="295"/>
      <c r="N69" s="50">
        <f>SUM(B69:C70)</f>
        <v>0</v>
      </c>
    </row>
    <row r="70" spans="1:14" ht="21" customHeight="1" x14ac:dyDescent="0.3">
      <c r="A70" s="306"/>
      <c r="B70" s="302"/>
      <c r="C70" s="303"/>
      <c r="D70" s="304" t="str">
        <f t="shared" ref="D70" si="18">IF(B70&gt;0,"GRATUIT","")</f>
        <v/>
      </c>
      <c r="E70" s="305"/>
      <c r="F70" s="296"/>
      <c r="G70" s="297"/>
      <c r="H70" s="297"/>
      <c r="I70" s="297"/>
      <c r="J70" s="297"/>
      <c r="K70" s="297"/>
      <c r="L70" s="297"/>
      <c r="M70" s="297"/>
      <c r="N70" s="50">
        <f>SUM(B69:C70)</f>
        <v>0</v>
      </c>
    </row>
    <row r="71" spans="1:14" ht="21" customHeight="1" x14ac:dyDescent="0.3">
      <c r="A71" s="294"/>
      <c r="B71" s="298"/>
      <c r="C71" s="299"/>
      <c r="D71" s="309" t="s">
        <v>1678</v>
      </c>
      <c r="E71" s="310"/>
      <c r="F71" s="87"/>
      <c r="G71" s="87"/>
      <c r="H71" s="87"/>
      <c r="I71" s="87"/>
      <c r="J71" s="87"/>
      <c r="K71" s="87"/>
      <c r="L71" s="87"/>
      <c r="N71" s="50">
        <f>SUM(B71:C72)</f>
        <v>0</v>
      </c>
    </row>
    <row r="72" spans="1:14" ht="21" customHeight="1" x14ac:dyDescent="0.3">
      <c r="A72" s="306"/>
      <c r="B72" s="302"/>
      <c r="C72" s="303"/>
      <c r="D72" s="304" t="str">
        <f t="shared" ref="D72" si="19">IF(B72&gt;0,"GRATUIT","")</f>
        <v/>
      </c>
      <c r="E72" s="305"/>
      <c r="F72" s="88"/>
      <c r="G72" s="86"/>
      <c r="H72" s="86"/>
      <c r="I72" s="86"/>
      <c r="J72" s="86"/>
      <c r="K72" s="86"/>
      <c r="L72" s="86"/>
      <c r="M72" s="89"/>
      <c r="N72" s="50">
        <f>SUM(B71:C72)</f>
        <v>0</v>
      </c>
    </row>
    <row r="73" spans="1:14" ht="21" customHeight="1" x14ac:dyDescent="0.3">
      <c r="A73" s="294"/>
      <c r="B73" s="298"/>
      <c r="C73" s="299"/>
      <c r="D73" s="309" t="s">
        <v>1679</v>
      </c>
      <c r="E73" s="310"/>
      <c r="F73" s="87"/>
      <c r="G73" s="87"/>
      <c r="H73" s="87"/>
      <c r="I73" s="87"/>
      <c r="J73" s="87"/>
      <c r="K73" s="87"/>
      <c r="L73" s="87"/>
      <c r="N73" s="50">
        <f>SUM(B73:C74)</f>
        <v>0</v>
      </c>
    </row>
    <row r="74" spans="1:14" ht="21" customHeight="1" x14ac:dyDescent="0.3">
      <c r="A74" s="306"/>
      <c r="B74" s="302"/>
      <c r="C74" s="303"/>
      <c r="D74" s="304" t="str">
        <f t="shared" ref="D74" si="20">IF(B74&gt;0,"GRATUIT","")</f>
        <v/>
      </c>
      <c r="E74" s="305"/>
      <c r="F74" s="88"/>
      <c r="G74" s="86"/>
      <c r="H74" s="86"/>
      <c r="I74" s="86"/>
      <c r="J74" s="86"/>
      <c r="K74" s="86"/>
      <c r="L74" s="86"/>
      <c r="M74" s="89"/>
      <c r="N74" s="50">
        <f>SUM(B73:C74)</f>
        <v>0</v>
      </c>
    </row>
    <row r="75" spans="1:14" ht="21" customHeight="1" x14ac:dyDescent="0.3">
      <c r="A75" s="294"/>
      <c r="B75" s="298"/>
      <c r="C75" s="299"/>
      <c r="D75" s="309" t="s">
        <v>1680</v>
      </c>
      <c r="E75" s="310"/>
      <c r="F75" s="87"/>
      <c r="G75" s="87"/>
      <c r="H75" s="87"/>
      <c r="I75" s="87"/>
      <c r="J75" s="87"/>
      <c r="K75" s="87"/>
      <c r="L75" s="87"/>
      <c r="N75" s="50">
        <f>SUM(B75:C76)</f>
        <v>0</v>
      </c>
    </row>
    <row r="76" spans="1:14" ht="21" customHeight="1" x14ac:dyDescent="0.3">
      <c r="A76" s="306"/>
      <c r="B76" s="302"/>
      <c r="C76" s="303"/>
      <c r="D76" s="304" t="str">
        <f t="shared" ref="D76" si="21">IF(B76&gt;0,"GRATUIT","")</f>
        <v/>
      </c>
      <c r="E76" s="305"/>
      <c r="F76" s="88"/>
      <c r="G76" s="86"/>
      <c r="H76" s="86"/>
      <c r="I76" s="86"/>
      <c r="J76" s="86"/>
      <c r="K76" s="86"/>
      <c r="L76" s="86"/>
      <c r="M76" s="89"/>
      <c r="N76" s="50">
        <f>SUM(B75:C76)</f>
        <v>0</v>
      </c>
    </row>
    <row r="77" spans="1:14" ht="21" customHeight="1" x14ac:dyDescent="0.3">
      <c r="A77" s="294"/>
      <c r="B77" s="83"/>
      <c r="C77" s="83"/>
      <c r="D77" s="307"/>
      <c r="E77" s="308"/>
      <c r="F77" s="87"/>
      <c r="G77" s="87"/>
      <c r="H77" s="87"/>
      <c r="I77" s="87"/>
      <c r="J77" s="87"/>
      <c r="K77" s="87"/>
      <c r="L77" s="87"/>
      <c r="N77" s="50">
        <f>SUM(B77:C78)</f>
        <v>0</v>
      </c>
    </row>
    <row r="78" spans="1:14" ht="21" customHeight="1" x14ac:dyDescent="0.3">
      <c r="A78" s="306"/>
      <c r="B78" s="302"/>
      <c r="C78" s="303"/>
      <c r="D78" s="304" t="str">
        <f t="shared" ref="D78" si="22">IF(B78&gt;0,"GRATUIT","")</f>
        <v/>
      </c>
      <c r="E78" s="305"/>
      <c r="F78" s="88"/>
      <c r="G78" s="86"/>
      <c r="H78" s="86"/>
      <c r="I78" s="86"/>
      <c r="J78" s="86"/>
      <c r="K78" s="86"/>
      <c r="L78" s="86"/>
      <c r="M78" s="89"/>
      <c r="N78" s="50">
        <f>SUM(B77:C78)</f>
        <v>0</v>
      </c>
    </row>
    <row r="79" spans="1:14" ht="21" customHeight="1" x14ac:dyDescent="0.3">
      <c r="A79" s="294"/>
      <c r="B79" s="83"/>
      <c r="C79" s="83"/>
      <c r="D79" s="307"/>
      <c r="E79" s="308"/>
      <c r="F79" s="87"/>
      <c r="G79" s="87"/>
      <c r="H79" s="87"/>
      <c r="I79" s="87"/>
      <c r="J79" s="87"/>
      <c r="K79" s="87"/>
      <c r="L79" s="87"/>
      <c r="N79" s="50">
        <f>SUM(B79:C80)</f>
        <v>0</v>
      </c>
    </row>
    <row r="80" spans="1:14" ht="21" customHeight="1" x14ac:dyDescent="0.3">
      <c r="A80" s="306"/>
      <c r="B80" s="302"/>
      <c r="C80" s="303"/>
      <c r="D80" s="304" t="str">
        <f t="shared" ref="D80" si="23">IF(B80&gt;0,"GRATUIT","")</f>
        <v/>
      </c>
      <c r="E80" s="305"/>
      <c r="F80" s="88"/>
      <c r="G80" s="86"/>
      <c r="H80" s="86"/>
      <c r="I80" s="86"/>
      <c r="J80" s="86"/>
      <c r="K80" s="86"/>
      <c r="L80" s="86"/>
      <c r="M80" s="89"/>
      <c r="N80" s="50">
        <f>SUM(B79:C80)</f>
        <v>0</v>
      </c>
    </row>
    <row r="81" spans="1:14" ht="21" customHeight="1" x14ac:dyDescent="0.3">
      <c r="A81" s="294"/>
      <c r="B81" s="83"/>
      <c r="C81" s="83"/>
      <c r="D81" s="307"/>
      <c r="E81" s="308"/>
      <c r="F81" s="87"/>
      <c r="G81" s="87"/>
      <c r="H81" s="87"/>
      <c r="I81" s="87"/>
      <c r="J81" s="87"/>
      <c r="K81" s="87"/>
      <c r="L81" s="87"/>
      <c r="N81" s="50">
        <f>SUM(B81:C82)</f>
        <v>0</v>
      </c>
    </row>
    <row r="82" spans="1:14" ht="21" customHeight="1" x14ac:dyDescent="0.3">
      <c r="A82" s="306"/>
      <c r="B82" s="302"/>
      <c r="C82" s="303"/>
      <c r="D82" s="304" t="str">
        <f t="shared" ref="D82" si="24">IF(B82&gt;0,"GRATUIT","")</f>
        <v/>
      </c>
      <c r="E82" s="305"/>
      <c r="F82" s="90"/>
      <c r="G82" s="91"/>
      <c r="H82" s="91"/>
      <c r="I82" s="91"/>
      <c r="J82" s="91"/>
      <c r="K82" s="91"/>
      <c r="L82" s="91"/>
      <c r="M82" s="92"/>
      <c r="N82" s="50">
        <f>SUM(B81:C82)</f>
        <v>0</v>
      </c>
    </row>
    <row r="83" spans="1:14" ht="21" customHeight="1" x14ac:dyDescent="0.3">
      <c r="A83" s="294"/>
      <c r="B83" s="83"/>
      <c r="C83" s="83"/>
      <c r="D83" s="307"/>
      <c r="E83" s="308"/>
      <c r="F83" s="87"/>
      <c r="G83" s="87"/>
      <c r="H83" s="87"/>
      <c r="I83" s="87"/>
      <c r="J83" s="87"/>
      <c r="K83" s="87"/>
      <c r="L83" s="87"/>
      <c r="N83" s="50">
        <f>SUM(B83:C84)</f>
        <v>0</v>
      </c>
    </row>
    <row r="84" spans="1:14" ht="21" customHeight="1" x14ac:dyDescent="0.3">
      <c r="A84" s="306"/>
      <c r="B84" s="302"/>
      <c r="C84" s="303"/>
      <c r="D84" s="304" t="str">
        <f t="shared" ref="D84" si="25">IF(B84&gt;0,"GRATUIT","")</f>
        <v/>
      </c>
      <c r="E84" s="305"/>
      <c r="F84" s="88"/>
      <c r="G84" s="86"/>
      <c r="H84" s="86"/>
      <c r="I84" s="86"/>
      <c r="J84" s="86"/>
      <c r="K84" s="86"/>
      <c r="L84" s="86"/>
      <c r="M84" s="89"/>
      <c r="N84" s="50">
        <f>SUM(B83:C84)</f>
        <v>0</v>
      </c>
    </row>
    <row r="85" spans="1:14" ht="21" customHeight="1" x14ac:dyDescent="0.3">
      <c r="A85" s="294"/>
      <c r="B85" s="83"/>
      <c r="C85" s="83"/>
      <c r="D85" s="307"/>
      <c r="E85" s="308"/>
      <c r="F85" s="87"/>
      <c r="G85" s="87"/>
      <c r="H85" s="87"/>
      <c r="I85" s="87"/>
      <c r="J85" s="87"/>
      <c r="K85" s="87"/>
      <c r="L85" s="87"/>
      <c r="N85" s="50">
        <f>SUM(B85:C86)</f>
        <v>0</v>
      </c>
    </row>
    <row r="86" spans="1:14" ht="21" customHeight="1" x14ac:dyDescent="0.3">
      <c r="A86" s="306"/>
      <c r="B86" s="302"/>
      <c r="C86" s="303"/>
      <c r="D86" s="304" t="str">
        <f t="shared" ref="D86" si="26">IF(B86&gt;0,"GRATUIT","")</f>
        <v/>
      </c>
      <c r="E86" s="305"/>
      <c r="F86" s="88"/>
      <c r="G86" s="86"/>
      <c r="H86" s="86"/>
      <c r="I86" s="86"/>
      <c r="J86" s="86"/>
      <c r="K86" s="86"/>
      <c r="L86" s="86"/>
      <c r="M86" s="89"/>
      <c r="N86" s="50">
        <f>SUM(B85:C86)</f>
        <v>0</v>
      </c>
    </row>
    <row r="87" spans="1:14" ht="21" customHeight="1" x14ac:dyDescent="0.3">
      <c r="A87" s="294"/>
      <c r="B87" s="83"/>
      <c r="C87" s="83"/>
      <c r="D87" s="307"/>
      <c r="E87" s="308"/>
      <c r="F87" s="87"/>
      <c r="G87" s="87"/>
      <c r="H87" s="87"/>
      <c r="I87" s="87"/>
      <c r="J87" s="87"/>
      <c r="K87" s="87"/>
      <c r="L87" s="87"/>
      <c r="N87" s="50">
        <f>SUM(B87:C88)</f>
        <v>0</v>
      </c>
    </row>
    <row r="88" spans="1:14" ht="21" customHeight="1" x14ac:dyDescent="0.3">
      <c r="A88" s="306"/>
      <c r="B88" s="302"/>
      <c r="C88" s="303"/>
      <c r="D88" s="304" t="str">
        <f t="shared" ref="D88" si="27">IF(B88&gt;0,"GRATUIT","")</f>
        <v/>
      </c>
      <c r="E88" s="305"/>
      <c r="F88" s="88"/>
      <c r="G88" s="86"/>
      <c r="H88" s="86"/>
      <c r="I88" s="86"/>
      <c r="J88" s="86"/>
      <c r="K88" s="86"/>
      <c r="L88" s="86"/>
      <c r="M88" s="89"/>
      <c r="N88" s="50">
        <f>SUM(B87:C88)</f>
        <v>0</v>
      </c>
    </row>
    <row r="89" spans="1:14" x14ac:dyDescent="0.3">
      <c r="A89" s="93"/>
      <c r="B89" s="93"/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</row>
  </sheetData>
  <sortState ref="X2:X6">
    <sortCondition ref="X22:X26"/>
  </sortState>
  <mergeCells count="181"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</mergeCells>
  <conditionalFormatting sqref="G5">
    <cfRule type="cellIs" dxfId="172" priority="8" operator="equal">
      <formula>0</formula>
    </cfRule>
  </conditionalFormatting>
  <conditionalFormatting sqref="K2">
    <cfRule type="cellIs" dxfId="171" priority="7" operator="equal">
      <formula>0</formula>
    </cfRule>
  </conditionalFormatting>
  <conditionalFormatting sqref="M3">
    <cfRule type="cellIs" dxfId="170" priority="6" operator="lessThan">
      <formula>0</formula>
    </cfRule>
  </conditionalFormatting>
  <conditionalFormatting sqref="B3:H4 B5:D6 G5 K2:K5">
    <cfRule type="containsErrors" dxfId="169" priority="5">
      <formula>ISERROR(B2)</formula>
    </cfRule>
  </conditionalFormatting>
  <conditionalFormatting sqref="G6:H6 M3">
    <cfRule type="containsErrors" dxfId="168" priority="4">
      <formula>ISERROR(G3)</formula>
    </cfRule>
  </conditionalFormatting>
  <conditionalFormatting sqref="Q11:S11">
    <cfRule type="containsText" dxfId="167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ignoredErrors>
    <ignoredError sqref="D18:E75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9"/>
  <sheetViews>
    <sheetView showGridLines="0" zoomScale="120" zoomScaleNormal="120" workbookViewId="0">
      <pane ySplit="1" topLeftCell="A2" activePane="bottomLeft" state="frozen"/>
      <selection pane="bottomLeft" activeCell="K35" sqref="K35"/>
    </sheetView>
  </sheetViews>
  <sheetFormatPr baseColWidth="10" defaultColWidth="11.5546875" defaultRowHeight="11.25" x14ac:dyDescent="0.2"/>
  <cols>
    <col min="1" max="1" width="26.33203125" style="116" bestFit="1" customWidth="1"/>
    <col min="2" max="2" width="26.44140625" style="119" hidden="1" customWidth="1"/>
    <col min="3" max="3" width="40" style="118" customWidth="1"/>
    <col min="4" max="4" width="4.109375" style="118" bestFit="1" customWidth="1"/>
    <col min="5" max="5" width="1.44140625" style="118" bestFit="1" customWidth="1"/>
    <col min="6" max="6" width="1.5546875" style="118" bestFit="1" customWidth="1"/>
    <col min="7" max="10" width="1.44140625" style="118" bestFit="1" customWidth="1"/>
    <col min="11" max="11" width="14.77734375" style="118" customWidth="1"/>
    <col min="12" max="13" width="9.109375" style="118" customWidth="1"/>
    <col min="14" max="14" width="13.5546875" style="118" customWidth="1"/>
    <col min="15" max="15" width="28.109375" style="118" customWidth="1"/>
    <col min="16" max="16" width="5.5546875" style="118" customWidth="1"/>
    <col min="17" max="17" width="5" style="118" customWidth="1"/>
    <col min="18" max="16384" width="11.5546875" style="116"/>
  </cols>
  <sheetData>
    <row r="1" spans="1:17" ht="39" customHeight="1" thickBot="1" x14ac:dyDescent="0.25">
      <c r="B1" s="117" t="s">
        <v>0</v>
      </c>
      <c r="C1" s="118" t="s">
        <v>0</v>
      </c>
      <c r="D1" s="2"/>
      <c r="E1" s="2"/>
      <c r="F1" s="2"/>
      <c r="G1" s="2"/>
      <c r="H1" s="2"/>
      <c r="I1" s="2"/>
      <c r="J1" s="2"/>
      <c r="K1" s="118" t="s">
        <v>0</v>
      </c>
      <c r="L1" s="118" t="s">
        <v>0</v>
      </c>
      <c r="M1" s="118" t="s">
        <v>0</v>
      </c>
      <c r="N1" s="118" t="s">
        <v>0</v>
      </c>
      <c r="O1" s="118" t="s">
        <v>0</v>
      </c>
      <c r="P1" s="118" t="s">
        <v>0</v>
      </c>
    </row>
    <row r="2" spans="1:17" ht="12" thickBot="1" x14ac:dyDescent="0.25">
      <c r="A2" s="120" t="s">
        <v>1</v>
      </c>
      <c r="B2" s="121" t="str">
        <f t="shared" ref="B2:B66" si="0">UPPER(A2)</f>
        <v>ARMOR FRAIS</v>
      </c>
      <c r="C2" s="122" t="s">
        <v>2</v>
      </c>
      <c r="D2" s="290"/>
      <c r="E2" s="290"/>
      <c r="F2" s="290"/>
      <c r="G2" s="290"/>
      <c r="H2" s="290"/>
      <c r="I2" s="290"/>
      <c r="J2" s="290"/>
      <c r="K2" s="122" t="s">
        <v>1642</v>
      </c>
      <c r="L2" s="122" t="s">
        <v>4</v>
      </c>
      <c r="M2" s="122" t="s">
        <v>5</v>
      </c>
      <c r="N2" s="122" t="s">
        <v>6</v>
      </c>
      <c r="O2" s="122" t="s">
        <v>7</v>
      </c>
      <c r="P2" s="122" t="s">
        <v>8</v>
      </c>
      <c r="Q2" s="123">
        <f t="shared" ref="Q2:Q66" si="1" xml:space="preserve"> IF(SUM(D2:J2)=0,1,"0 ")</f>
        <v>1</v>
      </c>
    </row>
    <row r="3" spans="1:17" ht="12" thickBot="1" x14ac:dyDescent="0.25">
      <c r="A3" s="124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1643</v>
      </c>
      <c r="L3" s="2" t="s">
        <v>12</v>
      </c>
      <c r="M3" s="2" t="s">
        <v>13</v>
      </c>
      <c r="N3" s="2"/>
      <c r="O3" s="2" t="s">
        <v>14</v>
      </c>
      <c r="P3" s="122" t="s">
        <v>8</v>
      </c>
      <c r="Q3" s="125" t="str">
        <f t="shared" si="1"/>
        <v xml:space="preserve">0 </v>
      </c>
    </row>
    <row r="4" spans="1:17" ht="12" thickBot="1" x14ac:dyDescent="0.25">
      <c r="A4" s="126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2" t="s">
        <v>8</v>
      </c>
      <c r="Q4" s="125" t="str">
        <f t="shared" si="1"/>
        <v xml:space="preserve">0 </v>
      </c>
    </row>
    <row r="5" spans="1:17" x14ac:dyDescent="0.2">
      <c r="A5" s="124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1644</v>
      </c>
      <c r="L5" s="2" t="s">
        <v>23</v>
      </c>
      <c r="M5" s="2"/>
      <c r="N5" s="2"/>
      <c r="O5" s="2" t="s">
        <v>24</v>
      </c>
      <c r="P5" s="122" t="s">
        <v>8</v>
      </c>
      <c r="Q5" s="125" t="str">
        <f t="shared" si="1"/>
        <v xml:space="preserve">0 </v>
      </c>
    </row>
    <row r="6" spans="1:17" x14ac:dyDescent="0.2">
      <c r="A6" s="126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5" t="str">
        <f t="shared" si="1"/>
        <v xml:space="preserve">0 </v>
      </c>
    </row>
    <row r="7" spans="1:17" x14ac:dyDescent="0.2">
      <c r="A7" s="126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5" t="str">
        <f t="shared" si="1"/>
        <v xml:space="preserve">0 </v>
      </c>
    </row>
    <row r="8" spans="1:17" x14ac:dyDescent="0.2">
      <c r="A8" s="126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5" t="str">
        <f t="shared" si="1"/>
        <v xml:space="preserve">0 </v>
      </c>
    </row>
    <row r="9" spans="1:17" x14ac:dyDescent="0.2">
      <c r="A9" s="126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5" t="str">
        <f t="shared" si="1"/>
        <v xml:space="preserve">0 </v>
      </c>
    </row>
    <row r="10" spans="1:17" x14ac:dyDescent="0.2">
      <c r="A10" s="124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5" t="str">
        <f t="shared" si="1"/>
        <v xml:space="preserve">0 </v>
      </c>
    </row>
    <row r="11" spans="1:17" x14ac:dyDescent="0.2">
      <c r="A11" s="124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5" t="str">
        <f t="shared" si="1"/>
        <v xml:space="preserve">0 </v>
      </c>
    </row>
    <row r="12" spans="1:17" x14ac:dyDescent="0.2">
      <c r="A12" s="126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5" t="str">
        <f t="shared" si="1"/>
        <v xml:space="preserve">0 </v>
      </c>
    </row>
    <row r="13" spans="1:17" x14ac:dyDescent="0.2">
      <c r="A13" s="126" t="s">
        <v>1779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5" t="str">
        <f t="shared" si="1"/>
        <v xml:space="preserve">0 </v>
      </c>
    </row>
    <row r="14" spans="1:17" x14ac:dyDescent="0.2">
      <c r="A14" s="124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5" t="str">
        <f t="shared" si="1"/>
        <v xml:space="preserve">0 </v>
      </c>
    </row>
    <row r="15" spans="1:17" x14ac:dyDescent="0.2">
      <c r="A15" s="124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5" t="str">
        <f t="shared" si="1"/>
        <v xml:space="preserve">0 </v>
      </c>
    </row>
    <row r="16" spans="1:17" x14ac:dyDescent="0.2">
      <c r="A16" s="124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5" t="str">
        <f t="shared" si="1"/>
        <v xml:space="preserve">0 </v>
      </c>
    </row>
    <row r="17" spans="1:17" x14ac:dyDescent="0.2">
      <c r="A17" s="132" t="s">
        <v>1793</v>
      </c>
      <c r="B17" s="4" t="str">
        <f t="shared" si="0"/>
        <v>AU ST CYR SUR LOIRE</v>
      </c>
      <c r="C17" s="2" t="s">
        <v>1796</v>
      </c>
      <c r="D17" s="2">
        <v>17</v>
      </c>
      <c r="E17" s="2"/>
      <c r="F17" s="2"/>
      <c r="G17" s="2"/>
      <c r="H17" s="2"/>
      <c r="I17" s="2"/>
      <c r="J17" s="2"/>
      <c r="K17" s="2" t="s">
        <v>11</v>
      </c>
      <c r="L17" s="2" t="s">
        <v>1794</v>
      </c>
      <c r="M17" s="2" t="s">
        <v>1795</v>
      </c>
      <c r="N17" s="2"/>
      <c r="O17" s="2" t="s">
        <v>24</v>
      </c>
      <c r="P17" s="2" t="s">
        <v>8</v>
      </c>
      <c r="Q17" s="125" t="str">
        <f t="shared" si="1"/>
        <v xml:space="preserve">0 </v>
      </c>
    </row>
    <row r="18" spans="1:17" x14ac:dyDescent="0.2">
      <c r="A18" s="126" t="s">
        <v>60</v>
      </c>
      <c r="B18" s="4" t="str">
        <f t="shared" si="0"/>
        <v>AU TOULOUSE (N°70)</v>
      </c>
      <c r="C18" s="2" t="s">
        <v>61</v>
      </c>
      <c r="D18" s="2">
        <v>17</v>
      </c>
      <c r="E18" s="2"/>
      <c r="F18" s="2"/>
      <c r="G18" s="2"/>
      <c r="H18" s="2"/>
      <c r="I18" s="2"/>
      <c r="J18" s="2"/>
      <c r="K18" s="2" t="s">
        <v>1644</v>
      </c>
      <c r="L18" s="2" t="s">
        <v>62</v>
      </c>
      <c r="M18" s="2"/>
      <c r="N18" s="2"/>
      <c r="O18" s="2" t="s">
        <v>24</v>
      </c>
      <c r="P18" s="2" t="s">
        <v>19</v>
      </c>
      <c r="Q18" s="125" t="str">
        <f t="shared" si="1"/>
        <v xml:space="preserve">0 </v>
      </c>
    </row>
    <row r="19" spans="1:17" x14ac:dyDescent="0.2">
      <c r="A19" s="126" t="s">
        <v>65</v>
      </c>
      <c r="B19" s="4" t="str">
        <f t="shared" si="0"/>
        <v>BEC LAURENT</v>
      </c>
      <c r="C19" s="2" t="s">
        <v>66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/>
      <c r="M19" s="2" t="s">
        <v>68</v>
      </c>
      <c r="N19" s="2"/>
      <c r="O19" s="2" t="s">
        <v>1718</v>
      </c>
      <c r="P19" s="2" t="s">
        <v>8</v>
      </c>
      <c r="Q19" s="125" t="str">
        <f t="shared" si="1"/>
        <v xml:space="preserve">0 </v>
      </c>
    </row>
    <row r="20" spans="1:17" x14ac:dyDescent="0.2">
      <c r="A20" s="126" t="s">
        <v>70</v>
      </c>
      <c r="B20" s="4" t="str">
        <f t="shared" si="0"/>
        <v>BLATY CHRISTOPHE</v>
      </c>
      <c r="C20" s="2" t="s">
        <v>71</v>
      </c>
      <c r="D20" s="2"/>
      <c r="E20" s="2"/>
      <c r="F20" s="2"/>
      <c r="G20" s="2">
        <v>1</v>
      </c>
      <c r="H20" s="2"/>
      <c r="I20" s="2"/>
      <c r="J20" s="2"/>
      <c r="K20" s="2" t="s">
        <v>67</v>
      </c>
      <c r="L20" s="2" t="s">
        <v>72</v>
      </c>
      <c r="M20" s="2"/>
      <c r="N20" s="2"/>
      <c r="O20" s="2" t="s">
        <v>64</v>
      </c>
      <c r="P20" s="2" t="s">
        <v>19</v>
      </c>
      <c r="Q20" s="125" t="str">
        <f t="shared" si="1"/>
        <v xml:space="preserve">0 </v>
      </c>
    </row>
    <row r="21" spans="1:17" x14ac:dyDescent="0.2">
      <c r="A21" s="126" t="s">
        <v>73</v>
      </c>
      <c r="B21" s="4" t="str">
        <f t="shared" si="0"/>
        <v>BLESSON VERONIQUE</v>
      </c>
      <c r="C21" s="2" t="s">
        <v>74</v>
      </c>
      <c r="D21" s="2"/>
      <c r="E21" s="2"/>
      <c r="F21" s="2">
        <v>1</v>
      </c>
      <c r="G21" s="2"/>
      <c r="H21" s="2"/>
      <c r="I21" s="2"/>
      <c r="J21" s="2"/>
      <c r="K21" s="2" t="s">
        <v>67</v>
      </c>
      <c r="L21" s="2" t="s">
        <v>75</v>
      </c>
      <c r="M21" s="2"/>
      <c r="N21" s="2"/>
      <c r="O21" s="2" t="s">
        <v>69</v>
      </c>
      <c r="P21" s="2" t="s">
        <v>8</v>
      </c>
      <c r="Q21" s="125" t="str">
        <f t="shared" si="1"/>
        <v xml:space="preserve">0 </v>
      </c>
    </row>
    <row r="22" spans="1:17" x14ac:dyDescent="0.2">
      <c r="A22" s="127" t="s">
        <v>76</v>
      </c>
      <c r="B22" s="4" t="str">
        <f t="shared" si="0"/>
        <v>CAR DAX (GUYENNE)</v>
      </c>
      <c r="C22" s="2" t="s">
        <v>77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78</v>
      </c>
      <c r="M22" s="2" t="s">
        <v>79</v>
      </c>
      <c r="N22" s="2" t="s">
        <v>80</v>
      </c>
      <c r="O22" s="2" t="s">
        <v>24</v>
      </c>
      <c r="P22" s="2" t="s">
        <v>19</v>
      </c>
      <c r="Q22" s="125" t="str">
        <f t="shared" si="1"/>
        <v xml:space="preserve">0 </v>
      </c>
    </row>
    <row r="23" spans="1:17" x14ac:dyDescent="0.2">
      <c r="A23" s="128" t="s">
        <v>81</v>
      </c>
      <c r="B23" s="4" t="str">
        <f t="shared" si="0"/>
        <v>CAR MT DE MARSAN (GUYENNE)</v>
      </c>
      <c r="C23" s="2" t="s">
        <v>82</v>
      </c>
      <c r="D23" s="2">
        <v>17</v>
      </c>
      <c r="E23" s="2"/>
      <c r="F23" s="2"/>
      <c r="G23" s="2"/>
      <c r="H23" s="2"/>
      <c r="I23" s="2"/>
      <c r="J23" s="2"/>
      <c r="K23" s="2" t="s">
        <v>27</v>
      </c>
      <c r="L23" s="2" t="s">
        <v>83</v>
      </c>
      <c r="M23" s="2" t="s">
        <v>84</v>
      </c>
      <c r="N23" s="2" t="s">
        <v>80</v>
      </c>
      <c r="O23" s="2" t="s">
        <v>24</v>
      </c>
      <c r="P23" s="2" t="s">
        <v>19</v>
      </c>
      <c r="Q23" s="125" t="str">
        <f t="shared" si="1"/>
        <v xml:space="preserve">0 </v>
      </c>
    </row>
    <row r="24" spans="1:17" x14ac:dyDescent="0.2">
      <c r="A24" s="129" t="s">
        <v>85</v>
      </c>
      <c r="B24" s="4" t="str">
        <f t="shared" si="0"/>
        <v>CAR NARBONNE</v>
      </c>
      <c r="C24" s="2" t="s">
        <v>86</v>
      </c>
      <c r="D24" s="2">
        <v>15</v>
      </c>
      <c r="E24" s="2"/>
      <c r="F24" s="2"/>
      <c r="G24" s="2"/>
      <c r="H24" s="2"/>
      <c r="I24" s="2"/>
      <c r="J24" s="2"/>
      <c r="K24" s="2" t="s">
        <v>22</v>
      </c>
      <c r="L24" s="2" t="s">
        <v>87</v>
      </c>
      <c r="M24" s="2" t="s">
        <v>88</v>
      </c>
      <c r="N24" s="2" t="s">
        <v>89</v>
      </c>
      <c r="O24" s="2" t="s">
        <v>7</v>
      </c>
      <c r="P24" s="2" t="s">
        <v>8</v>
      </c>
      <c r="Q24" s="125" t="str">
        <f t="shared" si="1"/>
        <v xml:space="preserve">0 </v>
      </c>
    </row>
    <row r="25" spans="1:17" x14ac:dyDescent="0.2">
      <c r="A25" s="126" t="s">
        <v>90</v>
      </c>
      <c r="B25" s="4" t="str">
        <f t="shared" si="0"/>
        <v>CAR PAU LESCAR</v>
      </c>
      <c r="C25" s="2" t="s">
        <v>1741</v>
      </c>
      <c r="D25" s="2"/>
      <c r="E25" s="2">
        <v>1</v>
      </c>
      <c r="F25" s="2"/>
      <c r="G25" s="2"/>
      <c r="H25" s="2"/>
      <c r="I25" s="2"/>
      <c r="J25" s="2"/>
      <c r="K25" s="2" t="s">
        <v>27</v>
      </c>
      <c r="L25" s="2"/>
      <c r="M25" s="2"/>
      <c r="N25" s="2"/>
      <c r="O25" s="2" t="s">
        <v>24</v>
      </c>
      <c r="P25" s="2" t="s">
        <v>19</v>
      </c>
      <c r="Q25" s="125" t="str">
        <f t="shared" si="1"/>
        <v xml:space="preserve">0 </v>
      </c>
    </row>
    <row r="26" spans="1:17" x14ac:dyDescent="0.2">
      <c r="A26" s="130" t="s">
        <v>91</v>
      </c>
      <c r="B26" s="4" t="str">
        <f t="shared" si="0"/>
        <v>CAR ST JEAN DE LUZ (GUYENNE)</v>
      </c>
      <c r="C26" s="2" t="s">
        <v>92</v>
      </c>
      <c r="D26" s="2">
        <v>17</v>
      </c>
      <c r="E26" s="2"/>
      <c r="F26" s="2"/>
      <c r="G26" s="2"/>
      <c r="H26" s="2"/>
      <c r="I26" s="2"/>
      <c r="J26" s="2"/>
      <c r="K26" s="2" t="s">
        <v>3</v>
      </c>
      <c r="L26" s="2" t="s">
        <v>93</v>
      </c>
      <c r="M26" s="2" t="s">
        <v>94</v>
      </c>
      <c r="N26" s="2" t="s">
        <v>80</v>
      </c>
      <c r="O26" s="2" t="s">
        <v>24</v>
      </c>
      <c r="P26" s="2" t="s">
        <v>19</v>
      </c>
      <c r="Q26" s="125" t="str">
        <f t="shared" si="1"/>
        <v xml:space="preserve">0 </v>
      </c>
    </row>
    <row r="27" spans="1:17" x14ac:dyDescent="0.2">
      <c r="A27" s="126" t="s">
        <v>95</v>
      </c>
      <c r="B27" s="4" t="str">
        <f t="shared" si="0"/>
        <v>CAR TARNOS GUYENNE)</v>
      </c>
      <c r="C27" s="2" t="s">
        <v>96</v>
      </c>
      <c r="D27" s="2">
        <v>17</v>
      </c>
      <c r="E27" s="2"/>
      <c r="F27" s="2"/>
      <c r="G27" s="2"/>
      <c r="H27" s="2"/>
      <c r="I27" s="2"/>
      <c r="J27" s="2"/>
      <c r="K27" s="2" t="s">
        <v>27</v>
      </c>
      <c r="L27" s="2"/>
      <c r="M27" s="2"/>
      <c r="N27" s="2"/>
      <c r="O27" s="2" t="s">
        <v>97</v>
      </c>
      <c r="P27" s="2" t="s">
        <v>19</v>
      </c>
      <c r="Q27" s="125" t="str">
        <f t="shared" si="1"/>
        <v xml:space="preserve">0 </v>
      </c>
    </row>
    <row r="28" spans="1:17" x14ac:dyDescent="0.2">
      <c r="A28" s="130" t="s">
        <v>98</v>
      </c>
      <c r="B28" s="4" t="str">
        <f t="shared" si="0"/>
        <v>CENTRALE SYSTEM U CARQUEFOU</v>
      </c>
      <c r="C28" s="2" t="s">
        <v>99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8</v>
      </c>
      <c r="Q28" s="125" t="str">
        <f t="shared" si="1"/>
        <v xml:space="preserve">0 </v>
      </c>
    </row>
    <row r="29" spans="1:17" x14ac:dyDescent="0.2">
      <c r="A29" s="130" t="s">
        <v>100</v>
      </c>
      <c r="B29" s="4" t="str">
        <f t="shared" si="0"/>
        <v>CENTRALE SYSTEM U RAUSSAN PLAINTEL</v>
      </c>
      <c r="C29" s="2" t="s">
        <v>101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102</v>
      </c>
      <c r="Q29" s="125" t="str">
        <f t="shared" si="1"/>
        <v xml:space="preserve">0 </v>
      </c>
    </row>
    <row r="30" spans="1:17" x14ac:dyDescent="0.2">
      <c r="A30" s="130" t="s">
        <v>103</v>
      </c>
      <c r="B30" s="4" t="str">
        <f t="shared" si="0"/>
        <v>CENTRALE SYSTEM U SAVIGNY EN VERON</v>
      </c>
      <c r="C30" s="2" t="s">
        <v>104</v>
      </c>
      <c r="D30" s="2"/>
      <c r="E30" s="2"/>
      <c r="F30" s="2"/>
      <c r="G30" s="2"/>
      <c r="H30" s="2">
        <v>1</v>
      </c>
      <c r="I30" s="2"/>
      <c r="J30" s="2"/>
      <c r="K30" s="2" t="s">
        <v>3</v>
      </c>
      <c r="L30" s="2"/>
      <c r="M30" s="2"/>
      <c r="N30" s="2"/>
      <c r="O30" s="2" t="s">
        <v>24</v>
      </c>
      <c r="P30" s="2" t="s">
        <v>8</v>
      </c>
      <c r="Q30" s="125" t="str">
        <f t="shared" si="1"/>
        <v xml:space="preserve">0 </v>
      </c>
    </row>
    <row r="31" spans="1:17" x14ac:dyDescent="0.2">
      <c r="A31" s="130" t="s">
        <v>106</v>
      </c>
      <c r="B31" s="4" t="str">
        <f t="shared" si="0"/>
        <v>CLIENT MAGASIN</v>
      </c>
      <c r="C31" s="2"/>
      <c r="D31" s="2"/>
      <c r="E31" s="2"/>
      <c r="F31" s="2"/>
      <c r="G31" s="2"/>
      <c r="H31" s="2"/>
      <c r="I31" s="2"/>
      <c r="J31" s="2"/>
      <c r="K31" s="2" t="s">
        <v>67</v>
      </c>
      <c r="L31" s="2"/>
      <c r="M31" s="2"/>
      <c r="N31" s="2"/>
      <c r="O31" s="2"/>
      <c r="P31" s="2"/>
      <c r="Q31" s="125">
        <f t="shared" si="1"/>
        <v>1</v>
      </c>
    </row>
    <row r="32" spans="1:17" x14ac:dyDescent="0.2">
      <c r="A32" s="126" t="s">
        <v>107</v>
      </c>
      <c r="B32" s="4" t="str">
        <f t="shared" si="0"/>
        <v>CLOSQUINET DAMIEN</v>
      </c>
      <c r="C32" s="2" t="s">
        <v>108</v>
      </c>
      <c r="D32" s="2"/>
      <c r="E32" s="2"/>
      <c r="F32" s="2"/>
      <c r="G32" s="2">
        <v>1</v>
      </c>
      <c r="H32" s="2"/>
      <c r="I32" s="2"/>
      <c r="J32" s="2"/>
      <c r="K32" s="2" t="s">
        <v>67</v>
      </c>
      <c r="L32" s="2" t="s">
        <v>109</v>
      </c>
      <c r="M32" s="2"/>
      <c r="N32" s="2"/>
      <c r="O32" s="2" t="s">
        <v>24</v>
      </c>
      <c r="P32" s="2" t="s">
        <v>8</v>
      </c>
      <c r="Q32" s="125" t="str">
        <f t="shared" si="1"/>
        <v xml:space="preserve">0 </v>
      </c>
    </row>
    <row r="33" spans="1:17" x14ac:dyDescent="0.2">
      <c r="A33" s="130" t="s">
        <v>110</v>
      </c>
      <c r="B33" s="4" t="str">
        <f t="shared" si="0"/>
        <v>CM AUTERIVE</v>
      </c>
      <c r="C33" s="2" t="s">
        <v>111</v>
      </c>
      <c r="D33" s="2"/>
      <c r="E33" s="2">
        <v>1</v>
      </c>
      <c r="F33" s="2"/>
      <c r="G33" s="2"/>
      <c r="H33" s="2"/>
      <c r="I33" s="2"/>
      <c r="J33" s="2"/>
      <c r="K33" s="2" t="s">
        <v>22</v>
      </c>
      <c r="L33" s="2" t="s">
        <v>112</v>
      </c>
      <c r="M33" s="2" t="s">
        <v>113</v>
      </c>
      <c r="N33" s="2"/>
      <c r="O33" s="2" t="s">
        <v>18</v>
      </c>
      <c r="P33" s="2" t="s">
        <v>19</v>
      </c>
      <c r="Q33" s="125" t="str">
        <f t="shared" si="1"/>
        <v xml:space="preserve">0 </v>
      </c>
    </row>
    <row r="34" spans="1:17" x14ac:dyDescent="0.2">
      <c r="A34" s="126" t="s">
        <v>114</v>
      </c>
      <c r="B34" s="4" t="str">
        <f t="shared" si="0"/>
        <v>CM AYTRE</v>
      </c>
      <c r="C34" s="2" t="s">
        <v>115</v>
      </c>
      <c r="D34" s="2"/>
      <c r="E34" s="2">
        <v>1</v>
      </c>
      <c r="F34" s="2"/>
      <c r="G34" s="2"/>
      <c r="H34" s="2"/>
      <c r="I34" s="2"/>
      <c r="J34" s="2"/>
      <c r="K34" s="2" t="s">
        <v>59</v>
      </c>
      <c r="L34" s="2" t="s">
        <v>116</v>
      </c>
      <c r="M34" s="2" t="s">
        <v>117</v>
      </c>
      <c r="N34" s="2"/>
      <c r="O34" s="2" t="s">
        <v>24</v>
      </c>
      <c r="P34" s="2" t="s">
        <v>19</v>
      </c>
      <c r="Q34" s="125" t="str">
        <f t="shared" si="1"/>
        <v xml:space="preserve">0 </v>
      </c>
    </row>
    <row r="35" spans="1:17" x14ac:dyDescent="0.2">
      <c r="A35" s="124" t="s">
        <v>118</v>
      </c>
      <c r="B35" s="4" t="str">
        <f t="shared" si="0"/>
        <v>CM BAGNERE DE BIGORRE</v>
      </c>
      <c r="C35" s="2" t="s">
        <v>119</v>
      </c>
      <c r="D35" s="2"/>
      <c r="E35" s="2">
        <v>1</v>
      </c>
      <c r="F35" s="2"/>
      <c r="G35" s="2"/>
      <c r="H35" s="2"/>
      <c r="I35" s="2"/>
      <c r="J35" s="2"/>
      <c r="K35" s="2" t="s">
        <v>3</v>
      </c>
      <c r="L35" s="2" t="s">
        <v>120</v>
      </c>
      <c r="M35" s="2" t="s">
        <v>121</v>
      </c>
      <c r="N35" s="2"/>
      <c r="O35" s="2" t="s">
        <v>122</v>
      </c>
      <c r="P35" s="2" t="s">
        <v>19</v>
      </c>
      <c r="Q35" s="125" t="str">
        <f t="shared" si="1"/>
        <v xml:space="preserve">0 </v>
      </c>
    </row>
    <row r="36" spans="1:17" x14ac:dyDescent="0.2">
      <c r="A36" s="130" t="s">
        <v>124</v>
      </c>
      <c r="B36" s="4" t="str">
        <f t="shared" si="0"/>
        <v>CM BEAUZELLE</v>
      </c>
      <c r="C36" s="2" t="s">
        <v>125</v>
      </c>
      <c r="D36" s="2"/>
      <c r="E36" s="2">
        <v>1</v>
      </c>
      <c r="F36" s="2"/>
      <c r="G36" s="2"/>
      <c r="H36" s="2"/>
      <c r="I36" s="2"/>
      <c r="J36" s="2"/>
      <c r="K36" s="2" t="s">
        <v>22</v>
      </c>
      <c r="L36" s="2" t="s">
        <v>126</v>
      </c>
      <c r="M36" s="2"/>
      <c r="N36" s="2"/>
      <c r="O36" s="2" t="s">
        <v>18</v>
      </c>
      <c r="P36" s="2" t="s">
        <v>19</v>
      </c>
      <c r="Q36" s="125" t="str">
        <f t="shared" si="1"/>
        <v xml:space="preserve">0 </v>
      </c>
    </row>
    <row r="37" spans="1:17" x14ac:dyDescent="0.2">
      <c r="A37" s="126" t="s">
        <v>1735</v>
      </c>
      <c r="B37" s="4" t="str">
        <f t="shared" si="0"/>
        <v>CM BERGERAC ROUTE DE ST ALVERE</v>
      </c>
      <c r="C37" s="2" t="s">
        <v>127</v>
      </c>
      <c r="D37" s="2"/>
      <c r="E37" s="2"/>
      <c r="F37" s="2">
        <v>1</v>
      </c>
      <c r="G37" s="2"/>
      <c r="H37" s="2"/>
      <c r="I37" s="2"/>
      <c r="J37" s="2"/>
      <c r="K37" s="2" t="s">
        <v>11</v>
      </c>
      <c r="L37" s="2" t="s">
        <v>128</v>
      </c>
      <c r="M37" s="2" t="s">
        <v>129</v>
      </c>
      <c r="N37" s="2"/>
      <c r="O37" s="2" t="s">
        <v>24</v>
      </c>
      <c r="P37" s="2" t="s">
        <v>19</v>
      </c>
      <c r="Q37" s="125" t="str">
        <f t="shared" si="1"/>
        <v xml:space="preserve">0 </v>
      </c>
    </row>
    <row r="38" spans="1:17" x14ac:dyDescent="0.2">
      <c r="A38" s="130" t="s">
        <v>130</v>
      </c>
      <c r="B38" s="4" t="str">
        <f t="shared" si="0"/>
        <v>CM BRANNE (LOGIDIS)</v>
      </c>
      <c r="C38" s="2" t="s">
        <v>131</v>
      </c>
      <c r="D38" s="2"/>
      <c r="E38" s="2">
        <v>1</v>
      </c>
      <c r="F38" s="2"/>
      <c r="G38" s="2"/>
      <c r="H38" s="2"/>
      <c r="I38" s="2"/>
      <c r="J38" s="2"/>
      <c r="K38" s="2" t="s">
        <v>27</v>
      </c>
      <c r="L38" s="2" t="s">
        <v>132</v>
      </c>
      <c r="M38" s="2" t="s">
        <v>133</v>
      </c>
      <c r="N38" s="2" t="s">
        <v>134</v>
      </c>
      <c r="O38" s="2" t="s">
        <v>64</v>
      </c>
      <c r="P38" s="2" t="s">
        <v>19</v>
      </c>
      <c r="Q38" s="125" t="str">
        <f t="shared" si="1"/>
        <v xml:space="preserve">0 </v>
      </c>
    </row>
    <row r="39" spans="1:17" x14ac:dyDescent="0.2">
      <c r="A39" s="127" t="s">
        <v>135</v>
      </c>
      <c r="B39" s="4" t="str">
        <f t="shared" si="0"/>
        <v>CM BX CAUDERANS (ALTIS)</v>
      </c>
      <c r="C39" s="2" t="s">
        <v>136</v>
      </c>
      <c r="D39" s="2">
        <v>17</v>
      </c>
      <c r="E39" s="2"/>
      <c r="F39" s="2"/>
      <c r="G39" s="2"/>
      <c r="H39" s="2"/>
      <c r="I39" s="2"/>
      <c r="J39" s="2"/>
      <c r="K39" s="2" t="s">
        <v>27</v>
      </c>
      <c r="L39" s="2" t="s">
        <v>137</v>
      </c>
      <c r="M39" s="2" t="s">
        <v>138</v>
      </c>
      <c r="N39" s="2" t="s">
        <v>139</v>
      </c>
      <c r="O39" s="2" t="s">
        <v>24</v>
      </c>
      <c r="P39" s="2" t="s">
        <v>19</v>
      </c>
      <c r="Q39" s="125" t="str">
        <f t="shared" si="1"/>
        <v xml:space="preserve">0 </v>
      </c>
    </row>
    <row r="40" spans="1:17" x14ac:dyDescent="0.2">
      <c r="A40" s="132" t="s">
        <v>1801</v>
      </c>
      <c r="B40" s="4" t="str">
        <f t="shared" si="0"/>
        <v>CM BX ST JEAN</v>
      </c>
      <c r="C40" s="2" t="s">
        <v>1802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1800</v>
      </c>
      <c r="M40" s="2"/>
      <c r="N40" s="2"/>
      <c r="O40" s="2" t="s">
        <v>18</v>
      </c>
      <c r="P40" s="2" t="s">
        <v>19</v>
      </c>
      <c r="Q40" s="125" t="str">
        <f t="shared" si="1"/>
        <v xml:space="preserve">0 </v>
      </c>
    </row>
    <row r="41" spans="1:17" x14ac:dyDescent="0.2">
      <c r="A41" s="130" t="s">
        <v>140</v>
      </c>
      <c r="B41" s="4" t="str">
        <f t="shared" si="0"/>
        <v>CM COLOMIERS</v>
      </c>
      <c r="C41" s="2" t="s">
        <v>141</v>
      </c>
      <c r="D41" s="2"/>
      <c r="E41" s="2">
        <v>1</v>
      </c>
      <c r="F41" s="2"/>
      <c r="G41" s="2"/>
      <c r="H41" s="2"/>
      <c r="I41" s="2"/>
      <c r="J41" s="2"/>
      <c r="K41" s="2" t="s">
        <v>22</v>
      </c>
      <c r="L41" s="2" t="s">
        <v>142</v>
      </c>
      <c r="M41" s="2"/>
      <c r="N41" s="2"/>
      <c r="O41" s="2" t="s">
        <v>24</v>
      </c>
      <c r="P41" s="2" t="s">
        <v>19</v>
      </c>
      <c r="Q41" s="125" t="str">
        <f t="shared" si="1"/>
        <v xml:space="preserve">0 </v>
      </c>
    </row>
    <row r="42" spans="1:17" x14ac:dyDescent="0.2">
      <c r="A42" s="130" t="s">
        <v>143</v>
      </c>
      <c r="B42" s="4" t="str">
        <f t="shared" si="0"/>
        <v>CM CREON (LOGIDIS)</v>
      </c>
      <c r="C42" s="2" t="s">
        <v>144</v>
      </c>
      <c r="D42" s="2"/>
      <c r="E42" s="2">
        <v>1</v>
      </c>
      <c r="F42" s="2"/>
      <c r="G42" s="2"/>
      <c r="H42" s="2"/>
      <c r="I42" s="2"/>
      <c r="J42" s="2"/>
      <c r="K42" s="2" t="s">
        <v>27</v>
      </c>
      <c r="L42" s="2" t="s">
        <v>145</v>
      </c>
      <c r="M42" s="2" t="s">
        <v>146</v>
      </c>
      <c r="N42" s="2" t="s">
        <v>147</v>
      </c>
      <c r="O42" s="2" t="s">
        <v>64</v>
      </c>
      <c r="P42" s="2" t="s">
        <v>19</v>
      </c>
      <c r="Q42" s="125" t="str">
        <f t="shared" si="1"/>
        <v xml:space="preserve">0 </v>
      </c>
    </row>
    <row r="43" spans="1:17" x14ac:dyDescent="0.2">
      <c r="A43" s="130" t="s">
        <v>148</v>
      </c>
      <c r="B43" s="4" t="str">
        <f t="shared" si="0"/>
        <v>CM DAX (GUYENNE)</v>
      </c>
      <c r="C43" s="2" t="s">
        <v>149</v>
      </c>
      <c r="D43" s="2">
        <v>17</v>
      </c>
      <c r="E43" s="2"/>
      <c r="F43" s="2"/>
      <c r="G43" s="2"/>
      <c r="H43" s="2"/>
      <c r="I43" s="2"/>
      <c r="J43" s="2"/>
      <c r="K43" s="2" t="s">
        <v>27</v>
      </c>
      <c r="L43" s="2" t="s">
        <v>150</v>
      </c>
      <c r="M43" s="2" t="s">
        <v>151</v>
      </c>
      <c r="N43" s="2" t="s">
        <v>80</v>
      </c>
      <c r="O43" s="2" t="s">
        <v>7</v>
      </c>
      <c r="P43" s="2" t="s">
        <v>19</v>
      </c>
      <c r="Q43" s="125" t="str">
        <f t="shared" si="1"/>
        <v xml:space="preserve">0 </v>
      </c>
    </row>
    <row r="44" spans="1:17" x14ac:dyDescent="0.2">
      <c r="A44" s="126" t="s">
        <v>152</v>
      </c>
      <c r="B44" s="4" t="str">
        <f t="shared" si="0"/>
        <v>CM FERRIERES D'AUNIS</v>
      </c>
      <c r="C44" s="2" t="s">
        <v>153</v>
      </c>
      <c r="D44" s="2">
        <v>17</v>
      </c>
      <c r="E44" s="2"/>
      <c r="F44" s="2"/>
      <c r="G44" s="2"/>
      <c r="H44" s="2"/>
      <c r="I44" s="2"/>
      <c r="J44" s="2"/>
      <c r="K44" s="2" t="s">
        <v>59</v>
      </c>
      <c r="L44" s="2"/>
      <c r="M44" s="2"/>
      <c r="N44" s="2"/>
      <c r="O44" s="2" t="s">
        <v>154</v>
      </c>
      <c r="P44" s="2" t="s">
        <v>19</v>
      </c>
      <c r="Q44" s="125" t="str">
        <f t="shared" si="1"/>
        <v xml:space="preserve">0 </v>
      </c>
    </row>
    <row r="45" spans="1:17" x14ac:dyDescent="0.2">
      <c r="A45" s="130" t="s">
        <v>155</v>
      </c>
      <c r="B45" s="4" t="str">
        <f t="shared" si="0"/>
        <v>CM FLEURANCE (ALTIS)</v>
      </c>
      <c r="C45" s="2" t="s">
        <v>156</v>
      </c>
      <c r="D45" s="2"/>
      <c r="E45" s="2">
        <v>1</v>
      </c>
      <c r="F45" s="2"/>
      <c r="G45" s="2"/>
      <c r="H45" s="2"/>
      <c r="I45" s="2"/>
      <c r="J45" s="2"/>
      <c r="K45" s="2" t="s">
        <v>27</v>
      </c>
      <c r="L45" s="2" t="s">
        <v>157</v>
      </c>
      <c r="M45" s="2"/>
      <c r="N45" s="2"/>
      <c r="O45" s="2" t="s">
        <v>24</v>
      </c>
      <c r="P45" s="2" t="s">
        <v>19</v>
      </c>
      <c r="Q45" s="125" t="str">
        <f t="shared" si="1"/>
        <v xml:space="preserve">0 </v>
      </c>
    </row>
    <row r="46" spans="1:17" x14ac:dyDescent="0.2">
      <c r="A46" s="124" t="s">
        <v>158</v>
      </c>
      <c r="B46" s="4" t="str">
        <f t="shared" si="0"/>
        <v>CM GUJAN MESTRAS</v>
      </c>
      <c r="C46" s="2" t="s">
        <v>159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160</v>
      </c>
      <c r="M46" s="2"/>
      <c r="N46" s="2"/>
      <c r="O46" s="2" t="s">
        <v>43</v>
      </c>
      <c r="P46" s="2" t="s">
        <v>19</v>
      </c>
      <c r="Q46" s="125" t="str">
        <f t="shared" si="1"/>
        <v xml:space="preserve">0 </v>
      </c>
    </row>
    <row r="47" spans="1:17" x14ac:dyDescent="0.2">
      <c r="A47" s="126" t="s">
        <v>161</v>
      </c>
      <c r="B47" s="4" t="str">
        <f t="shared" si="0"/>
        <v>CM ILLE SUR TÊT</v>
      </c>
      <c r="C47" s="2" t="s">
        <v>162</v>
      </c>
      <c r="D47" s="2">
        <v>17</v>
      </c>
      <c r="E47" s="2"/>
      <c r="F47" s="2"/>
      <c r="G47" s="2"/>
      <c r="H47" s="2"/>
      <c r="I47" s="2"/>
      <c r="J47" s="2"/>
      <c r="K47" s="2" t="s">
        <v>22</v>
      </c>
      <c r="L47" s="2" t="s">
        <v>163</v>
      </c>
      <c r="M47" s="2" t="s">
        <v>164</v>
      </c>
      <c r="N47" s="2"/>
      <c r="O47" s="2" t="s">
        <v>7</v>
      </c>
      <c r="P47" s="2" t="s">
        <v>8</v>
      </c>
      <c r="Q47" s="125" t="str">
        <f t="shared" si="1"/>
        <v xml:space="preserve">0 </v>
      </c>
    </row>
    <row r="48" spans="1:17" x14ac:dyDescent="0.2">
      <c r="A48" s="130" t="s">
        <v>165</v>
      </c>
      <c r="B48" s="4" t="str">
        <f t="shared" si="0"/>
        <v>CM LANNEMEZAN "GUYENNE "</v>
      </c>
      <c r="C48" s="2" t="s">
        <v>166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167</v>
      </c>
      <c r="M48" s="2" t="s">
        <v>168</v>
      </c>
      <c r="N48" s="2"/>
      <c r="O48" s="2" t="s">
        <v>14</v>
      </c>
      <c r="P48" s="2" t="s">
        <v>19</v>
      </c>
      <c r="Q48" s="125" t="str">
        <f t="shared" si="1"/>
        <v xml:space="preserve">0 </v>
      </c>
    </row>
    <row r="49" spans="1:17" x14ac:dyDescent="0.2">
      <c r="A49" s="124" t="s">
        <v>169</v>
      </c>
      <c r="B49" s="4" t="str">
        <f t="shared" si="0"/>
        <v>CM LE TAILLAN</v>
      </c>
      <c r="C49" s="2" t="s">
        <v>170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/>
      <c r="M49" s="2"/>
      <c r="N49" s="2"/>
      <c r="O49" s="2" t="s">
        <v>123</v>
      </c>
      <c r="P49" s="2" t="s">
        <v>19</v>
      </c>
      <c r="Q49" s="125" t="str">
        <f t="shared" si="1"/>
        <v xml:space="preserve">0 </v>
      </c>
    </row>
    <row r="50" spans="1:17" x14ac:dyDescent="0.2">
      <c r="A50" s="130" t="s">
        <v>171</v>
      </c>
      <c r="B50" s="4" t="str">
        <f t="shared" si="0"/>
        <v>CM LEON (GUYENNE)</v>
      </c>
      <c r="C50" s="2" t="s">
        <v>172</v>
      </c>
      <c r="D50" s="2">
        <v>17</v>
      </c>
      <c r="E50" s="2"/>
      <c r="F50" s="2"/>
      <c r="G50" s="2"/>
      <c r="H50" s="2"/>
      <c r="I50" s="2"/>
      <c r="J50" s="2"/>
      <c r="K50" s="2" t="s">
        <v>27</v>
      </c>
      <c r="L50" s="2" t="s">
        <v>173</v>
      </c>
      <c r="M50" s="2" t="s">
        <v>174</v>
      </c>
      <c r="N50" s="2"/>
      <c r="O50" s="2" t="s">
        <v>123</v>
      </c>
      <c r="P50" s="2" t="s">
        <v>19</v>
      </c>
      <c r="Q50" s="125" t="str">
        <f t="shared" si="1"/>
        <v xml:space="preserve">0 </v>
      </c>
    </row>
    <row r="51" spans="1:17" x14ac:dyDescent="0.2">
      <c r="A51" s="126" t="s">
        <v>175</v>
      </c>
      <c r="B51" s="4" t="str">
        <f t="shared" si="0"/>
        <v>CM LOURDES</v>
      </c>
      <c r="C51" s="2" t="s">
        <v>176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177</v>
      </c>
      <c r="M51" s="2" t="s">
        <v>178</v>
      </c>
      <c r="N51" s="2"/>
      <c r="O51" s="2" t="s">
        <v>24</v>
      </c>
      <c r="P51" s="2" t="s">
        <v>19</v>
      </c>
      <c r="Q51" s="125" t="str">
        <f t="shared" si="1"/>
        <v xml:space="preserve">0 </v>
      </c>
    </row>
    <row r="52" spans="1:17" x14ac:dyDescent="0.2">
      <c r="A52" s="130" t="s">
        <v>179</v>
      </c>
      <c r="B52" s="4" t="str">
        <f t="shared" si="0"/>
        <v>CM MARMANDE</v>
      </c>
      <c r="C52" s="2" t="s">
        <v>180</v>
      </c>
      <c r="D52" s="2"/>
      <c r="E52" s="2">
        <v>1</v>
      </c>
      <c r="F52" s="2"/>
      <c r="G52" s="2"/>
      <c r="H52" s="2"/>
      <c r="I52" s="2"/>
      <c r="J52" s="2"/>
      <c r="K52" s="2" t="s">
        <v>181</v>
      </c>
      <c r="L52" s="2" t="s">
        <v>182</v>
      </c>
      <c r="M52" s="2" t="s">
        <v>183</v>
      </c>
      <c r="N52" s="2" t="s">
        <v>184</v>
      </c>
      <c r="O52" s="2" t="s">
        <v>24</v>
      </c>
      <c r="P52" s="2" t="s">
        <v>19</v>
      </c>
      <c r="Q52" s="125" t="str">
        <f t="shared" si="1"/>
        <v xml:space="preserve">0 </v>
      </c>
    </row>
    <row r="53" spans="1:17" ht="12" customHeight="1" x14ac:dyDescent="0.2">
      <c r="A53" s="126" t="s">
        <v>1736</v>
      </c>
      <c r="B53" s="4" t="str">
        <f t="shared" si="0"/>
        <v>CM MERIGNAC (MONTESQUIEU)</v>
      </c>
      <c r="C53" s="2" t="s">
        <v>185</v>
      </c>
      <c r="D53" s="2"/>
      <c r="E53" s="2">
        <v>1</v>
      </c>
      <c r="F53" s="2"/>
      <c r="G53" s="2"/>
      <c r="H53" s="2"/>
      <c r="I53" s="2"/>
      <c r="J53" s="2"/>
      <c r="K53" s="2" t="s">
        <v>27</v>
      </c>
      <c r="L53" s="2" t="s">
        <v>186</v>
      </c>
      <c r="M53" s="2" t="s">
        <v>187</v>
      </c>
      <c r="N53" s="2"/>
      <c r="O53" s="2" t="s">
        <v>43</v>
      </c>
      <c r="P53" s="2" t="s">
        <v>19</v>
      </c>
      <c r="Q53" s="125" t="str">
        <f t="shared" si="1"/>
        <v xml:space="preserve">0 </v>
      </c>
    </row>
    <row r="54" spans="1:17" ht="12" customHeight="1" x14ac:dyDescent="0.2">
      <c r="A54" s="130" t="s">
        <v>188</v>
      </c>
      <c r="B54" s="4" t="str">
        <f t="shared" si="0"/>
        <v>CM MIMIZAN</v>
      </c>
      <c r="C54" s="2" t="s">
        <v>189</v>
      </c>
      <c r="D54" s="2">
        <v>17</v>
      </c>
      <c r="E54" s="2"/>
      <c r="F54" s="2"/>
      <c r="G54" s="2"/>
      <c r="H54" s="2"/>
      <c r="I54" s="2"/>
      <c r="J54" s="2"/>
      <c r="K54" s="2" t="s">
        <v>27</v>
      </c>
      <c r="L54" s="2" t="s">
        <v>190</v>
      </c>
      <c r="M54" s="2" t="s">
        <v>191</v>
      </c>
      <c r="N54" s="2" t="s">
        <v>192</v>
      </c>
      <c r="O54" s="2" t="s">
        <v>1737</v>
      </c>
      <c r="P54" s="2" t="s">
        <v>19</v>
      </c>
      <c r="Q54" s="125" t="str">
        <f t="shared" si="1"/>
        <v xml:space="preserve">0 </v>
      </c>
    </row>
    <row r="55" spans="1:17" ht="12" customHeight="1" x14ac:dyDescent="0.2">
      <c r="A55" s="129" t="s">
        <v>193</v>
      </c>
      <c r="B55" s="4" t="str">
        <f t="shared" si="0"/>
        <v>CM MONTREJEAU</v>
      </c>
      <c r="C55" s="2" t="s">
        <v>194</v>
      </c>
      <c r="D55" s="2">
        <v>17</v>
      </c>
      <c r="E55" s="2"/>
      <c r="F55" s="2"/>
      <c r="G55" s="2"/>
      <c r="H55" s="2"/>
      <c r="I55" s="2"/>
      <c r="J55" s="2"/>
      <c r="K55" s="2" t="s">
        <v>22</v>
      </c>
      <c r="L55" s="2" t="s">
        <v>195</v>
      </c>
      <c r="M55" s="2" t="s">
        <v>196</v>
      </c>
      <c r="N55" s="2"/>
      <c r="O55" s="2" t="s">
        <v>18</v>
      </c>
      <c r="P55" s="2" t="s">
        <v>19</v>
      </c>
      <c r="Q55" s="125" t="str">
        <f t="shared" si="1"/>
        <v xml:space="preserve">0 </v>
      </c>
    </row>
    <row r="56" spans="1:17" ht="12" customHeight="1" x14ac:dyDescent="0.2">
      <c r="A56" s="124" t="s">
        <v>197</v>
      </c>
      <c r="B56" s="4" t="str">
        <f t="shared" si="0"/>
        <v>CM MUZILLAC</v>
      </c>
      <c r="C56" s="2" t="s">
        <v>198</v>
      </c>
      <c r="D56" s="2">
        <v>15</v>
      </c>
      <c r="E56" s="2"/>
      <c r="F56" s="2"/>
      <c r="G56" s="2"/>
      <c r="H56" s="2"/>
      <c r="I56" s="2"/>
      <c r="J56" s="2"/>
      <c r="K56" s="1" t="s">
        <v>3</v>
      </c>
      <c r="L56" s="2" t="s">
        <v>199</v>
      </c>
      <c r="M56" s="2" t="s">
        <v>200</v>
      </c>
      <c r="N56" s="2"/>
      <c r="O56" s="2" t="s">
        <v>7</v>
      </c>
      <c r="P56" s="2" t="s">
        <v>8</v>
      </c>
      <c r="Q56" s="125" t="str">
        <f t="shared" si="1"/>
        <v xml:space="preserve">0 </v>
      </c>
    </row>
    <row r="57" spans="1:17" ht="12" customHeight="1" x14ac:dyDescent="0.2">
      <c r="A57" s="130" t="s">
        <v>201</v>
      </c>
      <c r="B57" s="4" t="str">
        <f t="shared" si="0"/>
        <v>CM NAY (GUYENNE)</v>
      </c>
      <c r="C57" s="2" t="s">
        <v>202</v>
      </c>
      <c r="D57" s="2">
        <v>17</v>
      </c>
      <c r="E57" s="2"/>
      <c r="F57" s="2"/>
      <c r="G57" s="2"/>
      <c r="H57" s="2"/>
      <c r="I57" s="2"/>
      <c r="J57" s="2"/>
      <c r="K57" s="2" t="s">
        <v>27</v>
      </c>
      <c r="L57" s="2" t="s">
        <v>203</v>
      </c>
      <c r="M57" s="2" t="s">
        <v>204</v>
      </c>
      <c r="N57" s="2" t="s">
        <v>80</v>
      </c>
      <c r="O57" s="2" t="s">
        <v>54</v>
      </c>
      <c r="P57" s="2" t="s">
        <v>19</v>
      </c>
      <c r="Q57" s="125" t="str">
        <f t="shared" si="1"/>
        <v xml:space="preserve">0 </v>
      </c>
    </row>
    <row r="58" spans="1:17" ht="12" customHeight="1" x14ac:dyDescent="0.2">
      <c r="A58" s="126" t="s">
        <v>205</v>
      </c>
      <c r="B58" s="4" t="str">
        <f t="shared" si="0"/>
        <v>CM OBJAT</v>
      </c>
      <c r="C58" s="2" t="s">
        <v>206</v>
      </c>
      <c r="D58" s="2"/>
      <c r="E58" s="2">
        <v>1</v>
      </c>
      <c r="F58" s="2"/>
      <c r="G58" s="2"/>
      <c r="H58" s="2"/>
      <c r="I58" s="2"/>
      <c r="J58" s="2"/>
      <c r="K58" s="2" t="s">
        <v>11</v>
      </c>
      <c r="L58" s="2" t="s">
        <v>207</v>
      </c>
      <c r="M58" s="2" t="s">
        <v>208</v>
      </c>
      <c r="N58" s="2" t="s">
        <v>134</v>
      </c>
      <c r="O58" s="2" t="s">
        <v>1738</v>
      </c>
      <c r="P58" s="2" t="s">
        <v>8</v>
      </c>
      <c r="Q58" s="125" t="str">
        <f t="shared" si="1"/>
        <v xml:space="preserve">0 </v>
      </c>
    </row>
    <row r="59" spans="1:17" ht="12" customHeight="1" x14ac:dyDescent="0.2">
      <c r="A59" s="126" t="s">
        <v>209</v>
      </c>
      <c r="B59" s="4" t="str">
        <f t="shared" si="0"/>
        <v>CM PAUILLAC</v>
      </c>
      <c r="C59" s="2" t="s">
        <v>210</v>
      </c>
      <c r="D59" s="2"/>
      <c r="E59" s="2">
        <v>1</v>
      </c>
      <c r="F59" s="2"/>
      <c r="G59" s="2"/>
      <c r="H59" s="2"/>
      <c r="I59" s="2"/>
      <c r="J59" s="2"/>
      <c r="K59" s="2" t="s">
        <v>27</v>
      </c>
      <c r="L59" s="2" t="s">
        <v>211</v>
      </c>
      <c r="M59" s="2"/>
      <c r="N59" s="2"/>
      <c r="O59" s="2" t="s">
        <v>1738</v>
      </c>
      <c r="P59" s="2" t="s">
        <v>8</v>
      </c>
      <c r="Q59" s="125" t="str">
        <f t="shared" si="1"/>
        <v xml:space="preserve">0 </v>
      </c>
    </row>
    <row r="60" spans="1:17" ht="12" customHeight="1" x14ac:dyDescent="0.2">
      <c r="A60" s="130" t="s">
        <v>212</v>
      </c>
      <c r="B60" s="4" t="str">
        <f t="shared" si="0"/>
        <v>CM PEYREHORADE N°804 (GUYENNE)</v>
      </c>
      <c r="C60" s="2" t="s">
        <v>213</v>
      </c>
      <c r="D60" s="2">
        <v>17</v>
      </c>
      <c r="E60" s="2"/>
      <c r="F60" s="2"/>
      <c r="G60" s="2"/>
      <c r="H60" s="2"/>
      <c r="I60" s="2"/>
      <c r="J60" s="2"/>
      <c r="K60" s="2" t="s">
        <v>27</v>
      </c>
      <c r="L60" s="2" t="s">
        <v>214</v>
      </c>
      <c r="M60" s="2" t="s">
        <v>215</v>
      </c>
      <c r="N60" s="2"/>
      <c r="O60" s="2" t="s">
        <v>43</v>
      </c>
      <c r="P60" s="2" t="s">
        <v>19</v>
      </c>
      <c r="Q60" s="125" t="str">
        <f t="shared" si="1"/>
        <v xml:space="preserve">0 </v>
      </c>
    </row>
    <row r="61" spans="1:17" ht="12" customHeight="1" x14ac:dyDescent="0.2">
      <c r="A61" s="130" t="s">
        <v>216</v>
      </c>
      <c r="B61" s="4" t="str">
        <f t="shared" si="0"/>
        <v xml:space="preserve">CM PEZENAS </v>
      </c>
      <c r="C61" s="2" t="s">
        <v>217</v>
      </c>
      <c r="D61" s="2">
        <v>17</v>
      </c>
      <c r="E61" s="2"/>
      <c r="F61" s="2"/>
      <c r="G61" s="2"/>
      <c r="H61" s="2"/>
      <c r="I61" s="2"/>
      <c r="J61" s="2"/>
      <c r="K61" s="2" t="s">
        <v>22</v>
      </c>
      <c r="L61" s="2" t="s">
        <v>218</v>
      </c>
      <c r="M61" s="2" t="s">
        <v>219</v>
      </c>
      <c r="N61" s="2" t="s">
        <v>220</v>
      </c>
      <c r="O61" s="2" t="s">
        <v>7</v>
      </c>
      <c r="P61" s="2" t="s">
        <v>8</v>
      </c>
      <c r="Q61" s="125" t="str">
        <f t="shared" si="1"/>
        <v xml:space="preserve">0 </v>
      </c>
    </row>
    <row r="62" spans="1:17" ht="12" customHeight="1" x14ac:dyDescent="0.2">
      <c r="A62" s="126" t="s">
        <v>221</v>
      </c>
      <c r="B62" s="4" t="str">
        <f t="shared" si="0"/>
        <v>CM PIBRAC</v>
      </c>
      <c r="C62" s="2" t="s">
        <v>222</v>
      </c>
      <c r="D62" s="2"/>
      <c r="E62" s="2">
        <v>1</v>
      </c>
      <c r="F62" s="2"/>
      <c r="G62" s="2"/>
      <c r="H62" s="2"/>
      <c r="I62" s="2"/>
      <c r="J62" s="2"/>
      <c r="K62" s="2" t="s">
        <v>22</v>
      </c>
      <c r="L62" s="2" t="s">
        <v>223</v>
      </c>
      <c r="M62" s="2"/>
      <c r="N62" s="2"/>
      <c r="O62" s="2" t="s">
        <v>43</v>
      </c>
      <c r="P62" s="2" t="s">
        <v>19</v>
      </c>
      <c r="Q62" s="125" t="str">
        <f t="shared" si="1"/>
        <v xml:space="preserve">0 </v>
      </c>
    </row>
    <row r="63" spans="1:17" ht="12" customHeight="1" x14ac:dyDescent="0.2">
      <c r="A63" s="124" t="s">
        <v>1723</v>
      </c>
      <c r="B63" s="4" t="str">
        <f t="shared" si="0"/>
        <v>CM SALIES DE BEARN (GUYENNE)</v>
      </c>
      <c r="C63" s="2" t="s">
        <v>224</v>
      </c>
      <c r="D63" s="2">
        <v>17</v>
      </c>
      <c r="E63" s="2"/>
      <c r="F63" s="2"/>
      <c r="G63" s="2"/>
      <c r="H63" s="2"/>
      <c r="I63" s="2"/>
      <c r="J63" s="2"/>
      <c r="K63" s="2" t="s">
        <v>27</v>
      </c>
      <c r="L63" s="2" t="s">
        <v>225</v>
      </c>
      <c r="M63" s="2" t="s">
        <v>226</v>
      </c>
      <c r="N63" s="2"/>
      <c r="O63" s="2" t="s">
        <v>64</v>
      </c>
      <c r="P63" s="2" t="s">
        <v>19</v>
      </c>
      <c r="Q63" s="125" t="str">
        <f t="shared" si="1"/>
        <v xml:space="preserve">0 </v>
      </c>
    </row>
    <row r="64" spans="1:17" x14ac:dyDescent="0.2">
      <c r="A64" s="130" t="s">
        <v>227</v>
      </c>
      <c r="B64" s="4" t="str">
        <f t="shared" si="0"/>
        <v>CM ST GEORGES DE DIDONNE</v>
      </c>
      <c r="C64" s="2" t="s">
        <v>228</v>
      </c>
      <c r="D64" s="2"/>
      <c r="E64" s="2"/>
      <c r="F64" s="2"/>
      <c r="G64" s="2"/>
      <c r="H64" s="2"/>
      <c r="I64" s="2"/>
      <c r="J64" s="2"/>
      <c r="K64" s="2" t="s">
        <v>59</v>
      </c>
      <c r="L64" s="2" t="s">
        <v>229</v>
      </c>
      <c r="M64" s="2" t="s">
        <v>230</v>
      </c>
      <c r="N64" s="2" t="s">
        <v>231</v>
      </c>
      <c r="O64" s="2" t="s">
        <v>123</v>
      </c>
      <c r="P64" s="2" t="s">
        <v>19</v>
      </c>
      <c r="Q64" s="125">
        <f t="shared" si="1"/>
        <v>1</v>
      </c>
    </row>
    <row r="65" spans="1:17" x14ac:dyDescent="0.2">
      <c r="A65" s="130" t="s">
        <v>232</v>
      </c>
      <c r="B65" s="4" t="str">
        <f t="shared" si="0"/>
        <v>CM ST LÉONARD DE NOBLAT</v>
      </c>
      <c r="C65" s="2" t="s">
        <v>233</v>
      </c>
      <c r="D65" s="2"/>
      <c r="E65" s="2"/>
      <c r="F65" s="2">
        <v>1</v>
      </c>
      <c r="G65" s="2"/>
      <c r="H65" s="2"/>
      <c r="I65" s="2"/>
      <c r="J65" s="2"/>
      <c r="K65" s="2" t="s">
        <v>181</v>
      </c>
      <c r="L65" s="2" t="s">
        <v>234</v>
      </c>
      <c r="M65" s="2" t="s">
        <v>235</v>
      </c>
      <c r="N65" s="2"/>
      <c r="O65" s="2" t="s">
        <v>123</v>
      </c>
      <c r="P65" s="2" t="s">
        <v>8</v>
      </c>
      <c r="Q65" s="125" t="str">
        <f t="shared" si="1"/>
        <v xml:space="preserve">0 </v>
      </c>
    </row>
    <row r="66" spans="1:17" x14ac:dyDescent="0.2">
      <c r="A66" s="126" t="s">
        <v>236</v>
      </c>
      <c r="B66" s="4" t="str">
        <f t="shared" si="0"/>
        <v>CM ST PALAIS (GUYENNE)</v>
      </c>
      <c r="C66" s="2" t="s">
        <v>237</v>
      </c>
      <c r="D66" s="2">
        <v>17</v>
      </c>
      <c r="E66" s="2"/>
      <c r="F66" s="2"/>
      <c r="G66" s="2"/>
      <c r="H66" s="2"/>
      <c r="I66" s="2"/>
      <c r="J66" s="2"/>
      <c r="K66" s="2" t="s">
        <v>27</v>
      </c>
      <c r="L66" s="2" t="s">
        <v>238</v>
      </c>
      <c r="M66" s="2" t="s">
        <v>239</v>
      </c>
      <c r="N66" s="2"/>
      <c r="O66" s="2" t="s">
        <v>18</v>
      </c>
      <c r="P66" s="2" t="s">
        <v>19</v>
      </c>
      <c r="Q66" s="125" t="str">
        <f t="shared" si="1"/>
        <v xml:space="preserve">0 </v>
      </c>
    </row>
    <row r="67" spans="1:17" x14ac:dyDescent="0.2">
      <c r="A67" s="127" t="s">
        <v>240</v>
      </c>
      <c r="B67" s="4" t="str">
        <f t="shared" ref="B67:B130" si="2">UPPER(A67)</f>
        <v>CM ST PIERRE D'IRUBE (GUYENNE)</v>
      </c>
      <c r="C67" s="2" t="s">
        <v>241</v>
      </c>
      <c r="D67" s="2">
        <v>17</v>
      </c>
      <c r="E67" s="2"/>
      <c r="F67" s="2"/>
      <c r="G67" s="2"/>
      <c r="H67" s="2"/>
      <c r="I67" s="2"/>
      <c r="J67" s="2"/>
      <c r="K67" s="2" t="s">
        <v>27</v>
      </c>
      <c r="L67" s="2" t="s">
        <v>242</v>
      </c>
      <c r="M67" s="2" t="s">
        <v>243</v>
      </c>
      <c r="N67" s="2" t="s">
        <v>80</v>
      </c>
      <c r="O67" s="2" t="s">
        <v>123</v>
      </c>
      <c r="P67" s="2" t="s">
        <v>19</v>
      </c>
      <c r="Q67" s="125" t="str">
        <f t="shared" ref="Q67:Q130" si="3" xml:space="preserve"> IF(SUM(D67:J67)=0,1,"0 ")</f>
        <v xml:space="preserve">0 </v>
      </c>
    </row>
    <row r="68" spans="1:17" x14ac:dyDescent="0.2">
      <c r="A68" s="124" t="s">
        <v>244</v>
      </c>
      <c r="B68" s="4" t="str">
        <f t="shared" si="2"/>
        <v>CM ST PIERRE D'OLERON</v>
      </c>
      <c r="C68" s="2" t="s">
        <v>245</v>
      </c>
      <c r="D68" s="2"/>
      <c r="E68" s="2"/>
      <c r="F68" s="2"/>
      <c r="G68" s="2"/>
      <c r="H68" s="2"/>
      <c r="I68" s="2"/>
      <c r="J68" s="2"/>
      <c r="K68" s="2" t="s">
        <v>59</v>
      </c>
      <c r="L68" s="2" t="s">
        <v>246</v>
      </c>
      <c r="M68" s="2"/>
      <c r="N68" s="2"/>
      <c r="O68" s="2" t="s">
        <v>122</v>
      </c>
      <c r="P68" s="2" t="s">
        <v>19</v>
      </c>
      <c r="Q68" s="125">
        <f t="shared" si="3"/>
        <v>1</v>
      </c>
    </row>
    <row r="69" spans="1:17" x14ac:dyDescent="0.2">
      <c r="A69" s="126" t="s">
        <v>247</v>
      </c>
      <c r="B69" s="4" t="str">
        <f t="shared" si="2"/>
        <v xml:space="preserve">CM ST SEVER </v>
      </c>
      <c r="C69" s="2" t="s">
        <v>248</v>
      </c>
      <c r="D69" s="2"/>
      <c r="E69" s="2">
        <v>1</v>
      </c>
      <c r="F69" s="2"/>
      <c r="G69" s="2"/>
      <c r="H69" s="2"/>
      <c r="I69" s="2"/>
      <c r="J69" s="2"/>
      <c r="K69" s="2" t="s">
        <v>27</v>
      </c>
      <c r="L69" s="2" t="s">
        <v>249</v>
      </c>
      <c r="M69" s="2"/>
      <c r="N69" s="2"/>
      <c r="O69" s="2" t="s">
        <v>24</v>
      </c>
      <c r="P69" s="2" t="s">
        <v>19</v>
      </c>
      <c r="Q69" s="125" t="str">
        <f t="shared" si="3"/>
        <v xml:space="preserve">0 </v>
      </c>
    </row>
    <row r="70" spans="1:17" x14ac:dyDescent="0.2">
      <c r="A70" s="129" t="s">
        <v>250</v>
      </c>
      <c r="B70" s="4" t="str">
        <f t="shared" si="2"/>
        <v>CM TOULOUSE "CITE DE L'HERS"</v>
      </c>
      <c r="C70" s="2" t="s">
        <v>251</v>
      </c>
      <c r="D70" s="2">
        <v>17</v>
      </c>
      <c r="E70" s="2"/>
      <c r="F70" s="2"/>
      <c r="G70" s="2"/>
      <c r="H70" s="2"/>
      <c r="I70" s="2"/>
      <c r="J70" s="2"/>
      <c r="K70" s="2" t="s">
        <v>22</v>
      </c>
      <c r="L70" s="2" t="s">
        <v>252</v>
      </c>
      <c r="M70" s="2" t="s">
        <v>253</v>
      </c>
      <c r="N70" s="2" t="s">
        <v>254</v>
      </c>
      <c r="O70" s="2" t="s">
        <v>7</v>
      </c>
      <c r="P70" s="2" t="s">
        <v>19</v>
      </c>
      <c r="Q70" s="125" t="str">
        <f t="shared" si="3"/>
        <v xml:space="preserve">0 </v>
      </c>
    </row>
    <row r="71" spans="1:17" x14ac:dyDescent="0.2">
      <c r="A71" s="130" t="s">
        <v>255</v>
      </c>
      <c r="B71" s="4" t="str">
        <f t="shared" si="2"/>
        <v>CM TOULOUSE "MIRAIL"</v>
      </c>
      <c r="C71" s="2" t="s">
        <v>256</v>
      </c>
      <c r="D71" s="2"/>
      <c r="E71" s="2">
        <v>1</v>
      </c>
      <c r="F71" s="2"/>
      <c r="G71" s="2"/>
      <c r="H71" s="2"/>
      <c r="I71" s="2"/>
      <c r="J71" s="2"/>
      <c r="K71" s="2" t="s">
        <v>22</v>
      </c>
      <c r="L71" s="2" t="s">
        <v>257</v>
      </c>
      <c r="M71" s="2" t="s">
        <v>258</v>
      </c>
      <c r="N71" s="2" t="s">
        <v>259</v>
      </c>
      <c r="O71" s="2" t="s">
        <v>123</v>
      </c>
      <c r="P71" s="2" t="s">
        <v>19</v>
      </c>
      <c r="Q71" s="125" t="str">
        <f t="shared" si="3"/>
        <v xml:space="preserve">0 </v>
      </c>
    </row>
    <row r="72" spans="1:17" x14ac:dyDescent="0.2">
      <c r="A72" s="126" t="s">
        <v>260</v>
      </c>
      <c r="B72" s="4" t="str">
        <f t="shared" si="2"/>
        <v>CM TOURNEFEUILLE</v>
      </c>
      <c r="C72" s="2" t="s">
        <v>261</v>
      </c>
      <c r="D72" s="2"/>
      <c r="E72" s="2">
        <v>1</v>
      </c>
      <c r="F72" s="2"/>
      <c r="G72" s="2"/>
      <c r="H72" s="2"/>
      <c r="I72" s="2"/>
      <c r="J72" s="2"/>
      <c r="K72" s="2" t="s">
        <v>22</v>
      </c>
      <c r="L72" s="2" t="s">
        <v>262</v>
      </c>
      <c r="M72" s="2" t="s">
        <v>263</v>
      </c>
      <c r="N72" s="2"/>
      <c r="O72" s="2" t="s">
        <v>7</v>
      </c>
      <c r="P72" s="2" t="s">
        <v>19</v>
      </c>
      <c r="Q72" s="125" t="str">
        <f t="shared" si="3"/>
        <v xml:space="preserve">0 </v>
      </c>
    </row>
    <row r="73" spans="1:17" x14ac:dyDescent="0.2">
      <c r="A73" s="130" t="s">
        <v>264</v>
      </c>
      <c r="B73" s="4" t="str">
        <f t="shared" si="2"/>
        <v>CM VIC FEZENSAC (ALTIS)</v>
      </c>
      <c r="C73" s="2" t="s">
        <v>265</v>
      </c>
      <c r="D73" s="2"/>
      <c r="E73" s="2"/>
      <c r="F73" s="2">
        <v>1</v>
      </c>
      <c r="G73" s="2"/>
      <c r="H73" s="2"/>
      <c r="I73" s="2"/>
      <c r="J73" s="2"/>
      <c r="K73" s="2" t="s">
        <v>27</v>
      </c>
      <c r="L73" s="2" t="s">
        <v>266</v>
      </c>
      <c r="M73" s="2" t="s">
        <v>267</v>
      </c>
      <c r="N73" s="2"/>
      <c r="O73" s="2" t="s">
        <v>122</v>
      </c>
      <c r="P73" s="2" t="s">
        <v>19</v>
      </c>
      <c r="Q73" s="125" t="str">
        <f t="shared" si="3"/>
        <v xml:space="preserve">0 </v>
      </c>
    </row>
    <row r="74" spans="1:17" x14ac:dyDescent="0.2">
      <c r="A74" s="130" t="s">
        <v>268</v>
      </c>
      <c r="B74" s="4" t="str">
        <f t="shared" si="2"/>
        <v>CM VILLENEUVE DE MARSAN (GUYENNE)</v>
      </c>
      <c r="C74" s="2" t="s">
        <v>269</v>
      </c>
      <c r="D74" s="2">
        <v>17</v>
      </c>
      <c r="E74" s="2"/>
      <c r="F74" s="2"/>
      <c r="G74" s="2"/>
      <c r="H74" s="2"/>
      <c r="I74" s="2"/>
      <c r="J74" s="2"/>
      <c r="K74" s="2" t="s">
        <v>27</v>
      </c>
      <c r="L74" s="2" t="s">
        <v>270</v>
      </c>
      <c r="M74" s="2" t="s">
        <v>271</v>
      </c>
      <c r="N74" s="2"/>
      <c r="O74" s="2" t="s">
        <v>64</v>
      </c>
      <c r="P74" s="2" t="s">
        <v>19</v>
      </c>
      <c r="Q74" s="125" t="str">
        <f t="shared" si="3"/>
        <v xml:space="preserve">0 </v>
      </c>
    </row>
    <row r="75" spans="1:17" x14ac:dyDescent="0.2">
      <c r="A75" s="130" t="s">
        <v>272</v>
      </c>
      <c r="B75" s="4" t="str">
        <f t="shared" si="2"/>
        <v>CM VILLENEUVE LES BÉZIERS</v>
      </c>
      <c r="C75" s="2" t="s">
        <v>273</v>
      </c>
      <c r="D75" s="2">
        <v>17</v>
      </c>
      <c r="E75" s="2"/>
      <c r="F75" s="2"/>
      <c r="G75" s="2"/>
      <c r="H75" s="2"/>
      <c r="I75" s="2"/>
      <c r="J75" s="2"/>
      <c r="K75" s="2" t="s">
        <v>22</v>
      </c>
      <c r="L75" s="2" t="s">
        <v>274</v>
      </c>
      <c r="M75" s="2" t="s">
        <v>275</v>
      </c>
      <c r="N75" s="2"/>
      <c r="O75" s="2" t="s">
        <v>24</v>
      </c>
      <c r="P75" s="2" t="s">
        <v>8</v>
      </c>
      <c r="Q75" s="125" t="str">
        <f t="shared" si="3"/>
        <v xml:space="preserve">0 </v>
      </c>
    </row>
    <row r="76" spans="1:17" x14ac:dyDescent="0.2">
      <c r="A76" s="126" t="s">
        <v>276</v>
      </c>
      <c r="B76" s="4" t="str">
        <f t="shared" si="2"/>
        <v>COLLEGE ALAIN FOURNIER</v>
      </c>
      <c r="C76" s="2" t="s">
        <v>277</v>
      </c>
      <c r="D76" s="2"/>
      <c r="E76" s="2"/>
      <c r="F76" s="2">
        <v>1</v>
      </c>
      <c r="G76" s="2"/>
      <c r="H76" s="2"/>
      <c r="I76" s="2"/>
      <c r="J76" s="2"/>
      <c r="K76" s="2" t="s">
        <v>27</v>
      </c>
      <c r="L76" s="2" t="s">
        <v>278</v>
      </c>
      <c r="M76" s="2"/>
      <c r="N76" s="2"/>
      <c r="O76" s="2" t="s">
        <v>43</v>
      </c>
      <c r="P76" s="2" t="s">
        <v>19</v>
      </c>
      <c r="Q76" s="125" t="str">
        <f t="shared" si="3"/>
        <v xml:space="preserve">0 </v>
      </c>
    </row>
    <row r="77" spans="1:17" x14ac:dyDescent="0.2">
      <c r="A77" s="126" t="s">
        <v>279</v>
      </c>
      <c r="B77" s="4" t="str">
        <f t="shared" si="2"/>
        <v>COLLEGE CASSIGNOL</v>
      </c>
      <c r="C77" s="2" t="s">
        <v>280</v>
      </c>
      <c r="D77" s="2"/>
      <c r="E77" s="2"/>
      <c r="F77" s="2">
        <v>1</v>
      </c>
      <c r="G77" s="2"/>
      <c r="H77" s="2"/>
      <c r="I77" s="2"/>
      <c r="J77" s="2"/>
      <c r="K77" s="2" t="s">
        <v>27</v>
      </c>
      <c r="L77" s="2" t="s">
        <v>278</v>
      </c>
      <c r="M77" s="2"/>
      <c r="N77" s="2"/>
      <c r="O77" s="2" t="s">
        <v>43</v>
      </c>
      <c r="P77" s="2" t="s">
        <v>19</v>
      </c>
      <c r="Q77" s="125" t="str">
        <f t="shared" si="3"/>
        <v xml:space="preserve">0 </v>
      </c>
    </row>
    <row r="78" spans="1:17" x14ac:dyDescent="0.2">
      <c r="A78" s="126" t="s">
        <v>281</v>
      </c>
      <c r="B78" s="4" t="str">
        <f t="shared" si="2"/>
        <v>COMPAGNIE DES FROMAGERS</v>
      </c>
      <c r="C78" s="2" t="s">
        <v>282</v>
      </c>
      <c r="D78" s="2"/>
      <c r="E78" s="2"/>
      <c r="F78" s="2"/>
      <c r="G78" s="2"/>
      <c r="H78" s="2">
        <v>1</v>
      </c>
      <c r="I78" s="2"/>
      <c r="J78" s="2"/>
      <c r="K78" s="2" t="s">
        <v>22</v>
      </c>
      <c r="L78" s="2" t="s">
        <v>283</v>
      </c>
      <c r="M78" s="2"/>
      <c r="N78" s="2"/>
      <c r="O78" s="2" t="s">
        <v>64</v>
      </c>
      <c r="P78" s="2" t="s">
        <v>8</v>
      </c>
      <c r="Q78" s="125" t="str">
        <f t="shared" si="3"/>
        <v xml:space="preserve">0 </v>
      </c>
    </row>
    <row r="79" spans="1:17" x14ac:dyDescent="0.2">
      <c r="A79" s="130" t="s">
        <v>284</v>
      </c>
      <c r="B79" s="4" t="str">
        <f t="shared" si="2"/>
        <v>COUTURIER J LUC</v>
      </c>
      <c r="C79" s="2" t="s">
        <v>285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286</v>
      </c>
      <c r="M79" s="2"/>
      <c r="N79" s="2"/>
      <c r="O79" s="2" t="s">
        <v>123</v>
      </c>
      <c r="P79" s="2" t="s">
        <v>19</v>
      </c>
      <c r="Q79" s="125" t="str">
        <f t="shared" si="3"/>
        <v xml:space="preserve">0 </v>
      </c>
    </row>
    <row r="80" spans="1:17" x14ac:dyDescent="0.2">
      <c r="A80" s="126" t="s">
        <v>287</v>
      </c>
      <c r="B80" s="4" t="str">
        <f t="shared" si="2"/>
        <v>CRÉMERIE LAURENT</v>
      </c>
      <c r="C80" s="2" t="s">
        <v>1803</v>
      </c>
      <c r="D80" s="2"/>
      <c r="E80" s="2"/>
      <c r="F80" s="2">
        <v>1</v>
      </c>
      <c r="G80" s="2"/>
      <c r="H80" s="2"/>
      <c r="I80" s="2"/>
      <c r="J80" s="2"/>
      <c r="K80" s="2" t="s">
        <v>27</v>
      </c>
      <c r="L80" s="2" t="s">
        <v>288</v>
      </c>
      <c r="M80" s="2"/>
      <c r="N80" s="2"/>
      <c r="O80" s="2" t="s">
        <v>18</v>
      </c>
      <c r="P80" s="2" t="s">
        <v>19</v>
      </c>
      <c r="Q80" s="125" t="str">
        <f t="shared" si="3"/>
        <v xml:space="preserve">0 </v>
      </c>
    </row>
    <row r="81" spans="1:17" x14ac:dyDescent="0.2">
      <c r="A81" s="126" t="s">
        <v>289</v>
      </c>
      <c r="B81" s="4" t="str">
        <f t="shared" si="2"/>
        <v xml:space="preserve">DEMONTIER DAMIEN </v>
      </c>
      <c r="C81" s="2" t="s">
        <v>290</v>
      </c>
      <c r="D81" s="2"/>
      <c r="E81" s="2"/>
      <c r="F81" s="2"/>
      <c r="G81" s="2">
        <v>1</v>
      </c>
      <c r="H81" s="2"/>
      <c r="I81" s="2"/>
      <c r="J81" s="2"/>
      <c r="K81" s="2" t="s">
        <v>67</v>
      </c>
      <c r="L81" s="2" t="s">
        <v>291</v>
      </c>
      <c r="M81" s="2"/>
      <c r="N81" s="2"/>
      <c r="O81" s="2" t="s">
        <v>24</v>
      </c>
      <c r="P81" s="2" t="s">
        <v>19</v>
      </c>
      <c r="Q81" s="125" t="str">
        <f t="shared" si="3"/>
        <v xml:space="preserve">0 </v>
      </c>
    </row>
    <row r="82" spans="1:17" x14ac:dyDescent="0.2">
      <c r="A82" s="126" t="s">
        <v>292</v>
      </c>
      <c r="B82" s="4" t="str">
        <f t="shared" si="2"/>
        <v>DESAILLY</v>
      </c>
      <c r="C82" s="2" t="s">
        <v>293</v>
      </c>
      <c r="D82" s="2"/>
      <c r="E82" s="2"/>
      <c r="F82" s="2">
        <v>1</v>
      </c>
      <c r="G82" s="2"/>
      <c r="H82" s="2"/>
      <c r="I82" s="2"/>
      <c r="J82" s="2"/>
      <c r="K82" s="2" t="s">
        <v>3</v>
      </c>
      <c r="L82" s="2" t="s">
        <v>294</v>
      </c>
      <c r="M82" s="2" t="s">
        <v>295</v>
      </c>
      <c r="N82" s="2"/>
      <c r="O82" s="2" t="s">
        <v>7</v>
      </c>
      <c r="P82" s="2" t="s">
        <v>8</v>
      </c>
      <c r="Q82" s="125" t="str">
        <f t="shared" si="3"/>
        <v xml:space="preserve">0 </v>
      </c>
    </row>
    <row r="83" spans="1:17" x14ac:dyDescent="0.2">
      <c r="A83" s="126" t="s">
        <v>296</v>
      </c>
      <c r="B83" s="4" t="str">
        <f t="shared" si="2"/>
        <v>DISFRAIS</v>
      </c>
      <c r="C83" s="2" t="s">
        <v>297</v>
      </c>
      <c r="D83" s="2">
        <v>27.54</v>
      </c>
      <c r="E83" s="2"/>
      <c r="F83" s="2"/>
      <c r="G83" s="2"/>
      <c r="H83" s="2">
        <v>1</v>
      </c>
      <c r="I83" s="2"/>
      <c r="J83" s="2"/>
      <c r="K83" s="2" t="s">
        <v>22</v>
      </c>
      <c r="L83" s="2" t="s">
        <v>298</v>
      </c>
      <c r="M83" s="2" t="s">
        <v>299</v>
      </c>
      <c r="N83" s="2"/>
      <c r="O83" s="2" t="s">
        <v>7</v>
      </c>
      <c r="P83" s="2" t="s">
        <v>8</v>
      </c>
      <c r="Q83" s="125" t="str">
        <f t="shared" si="3"/>
        <v xml:space="preserve">0 </v>
      </c>
    </row>
    <row r="84" spans="1:17" x14ac:dyDescent="0.2">
      <c r="A84" s="126" t="s">
        <v>300</v>
      </c>
      <c r="B84" s="4" t="str">
        <f t="shared" si="2"/>
        <v>DUBOURG J.P</v>
      </c>
      <c r="C84" s="2" t="s">
        <v>301</v>
      </c>
      <c r="D84" s="2"/>
      <c r="E84" s="2"/>
      <c r="F84" s="2"/>
      <c r="G84" s="2">
        <v>1</v>
      </c>
      <c r="H84" s="2"/>
      <c r="I84" s="2"/>
      <c r="J84" s="2"/>
      <c r="K84" s="2" t="s">
        <v>67</v>
      </c>
      <c r="L84" s="2" t="s">
        <v>302</v>
      </c>
      <c r="M84" s="2"/>
      <c r="N84" s="2"/>
      <c r="O84" s="2" t="s">
        <v>303</v>
      </c>
      <c r="P84" s="2" t="s">
        <v>8</v>
      </c>
      <c r="Q84" s="125" t="str">
        <f t="shared" si="3"/>
        <v xml:space="preserve">0 </v>
      </c>
    </row>
    <row r="85" spans="1:17" x14ac:dyDescent="0.2">
      <c r="A85" s="131" t="s">
        <v>304</v>
      </c>
      <c r="B85" s="4" t="str">
        <f t="shared" si="2"/>
        <v>ECHANTILLONS GRATUIT</v>
      </c>
      <c r="C85" s="5"/>
      <c r="D85" s="5"/>
      <c r="E85" s="5"/>
      <c r="F85" s="5"/>
      <c r="G85" s="5"/>
      <c r="H85" s="5"/>
      <c r="I85" s="5"/>
      <c r="J85" s="5"/>
      <c r="K85" s="2" t="s">
        <v>0</v>
      </c>
      <c r="L85" s="2"/>
      <c r="M85" s="2"/>
      <c r="N85" s="2"/>
      <c r="O85" s="2"/>
      <c r="P85" s="2"/>
      <c r="Q85" s="125">
        <f t="shared" si="3"/>
        <v>1</v>
      </c>
    </row>
    <row r="86" spans="1:17" x14ac:dyDescent="0.2">
      <c r="A86" s="124" t="s">
        <v>305</v>
      </c>
      <c r="B86" s="4" t="str">
        <f t="shared" si="2"/>
        <v>ENTREPÔT COOP ATLANTIQUE INGRANDES</v>
      </c>
      <c r="C86" s="2" t="s">
        <v>306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8</v>
      </c>
      <c r="Q86" s="125" t="str">
        <f t="shared" si="3"/>
        <v xml:space="preserve">0 </v>
      </c>
    </row>
    <row r="87" spans="1:17" x14ac:dyDescent="0.2">
      <c r="A87" s="124" t="s">
        <v>307</v>
      </c>
      <c r="B87" s="4" t="str">
        <f t="shared" si="2"/>
        <v>ENTREPÔT COOP ATLANTIQUE SAINTES</v>
      </c>
      <c r="C87" s="2" t="s">
        <v>308</v>
      </c>
      <c r="D87" s="2"/>
      <c r="E87" s="2"/>
      <c r="F87" s="2"/>
      <c r="G87" s="2"/>
      <c r="H87" s="2"/>
      <c r="I87" s="2"/>
      <c r="J87" s="2">
        <v>1</v>
      </c>
      <c r="K87" s="2" t="s">
        <v>3</v>
      </c>
      <c r="L87" s="2"/>
      <c r="M87" s="2"/>
      <c r="N87" s="2"/>
      <c r="O87" s="2" t="s">
        <v>7</v>
      </c>
      <c r="P87" s="2" t="s">
        <v>19</v>
      </c>
      <c r="Q87" s="125" t="str">
        <f t="shared" si="3"/>
        <v xml:space="preserve">0 </v>
      </c>
    </row>
    <row r="88" spans="1:17" x14ac:dyDescent="0.2">
      <c r="A88" s="124" t="s">
        <v>309</v>
      </c>
      <c r="B88" s="4" t="str">
        <f t="shared" si="2"/>
        <v>ENTREPÔT COOP ATLANTIQUEE CONDAT SUR VIENNE</v>
      </c>
      <c r="C88" s="2" t="s">
        <v>310</v>
      </c>
      <c r="D88" s="2"/>
      <c r="E88" s="2"/>
      <c r="F88" s="2"/>
      <c r="G88" s="2"/>
      <c r="H88" s="2"/>
      <c r="I88" s="2"/>
      <c r="J88" s="2">
        <v>1</v>
      </c>
      <c r="K88" s="2" t="s">
        <v>3</v>
      </c>
      <c r="L88" s="2"/>
      <c r="M88" s="2"/>
      <c r="N88" s="2"/>
      <c r="O88" s="2" t="s">
        <v>7</v>
      </c>
      <c r="P88" s="2" t="s">
        <v>19</v>
      </c>
      <c r="Q88" s="125" t="str">
        <f t="shared" si="3"/>
        <v xml:space="preserve">0 </v>
      </c>
    </row>
    <row r="89" spans="1:17" x14ac:dyDescent="0.2">
      <c r="A89" s="131" t="s">
        <v>311</v>
      </c>
      <c r="B89" s="4" t="str">
        <f t="shared" si="2"/>
        <v>FMCD</v>
      </c>
      <c r="C89" s="2" t="s">
        <v>312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313</v>
      </c>
      <c r="M89" s="2" t="s">
        <v>314</v>
      </c>
      <c r="N89" s="2" t="s">
        <v>315</v>
      </c>
      <c r="O89" s="2" t="s">
        <v>7</v>
      </c>
      <c r="P89" s="2" t="s">
        <v>19</v>
      </c>
      <c r="Q89" s="125" t="str">
        <f t="shared" si="3"/>
        <v xml:space="preserve">0 </v>
      </c>
    </row>
    <row r="90" spans="1:17" x14ac:dyDescent="0.2">
      <c r="A90" s="126" t="s">
        <v>316</v>
      </c>
      <c r="B90" s="4" t="str">
        <f t="shared" si="2"/>
        <v>GANTIER PHILIPPE</v>
      </c>
      <c r="C90" s="2" t="s">
        <v>317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/>
      <c r="M90" s="2"/>
      <c r="N90" s="2"/>
      <c r="O90" s="2" t="s">
        <v>64</v>
      </c>
      <c r="P90" s="2" t="s">
        <v>19</v>
      </c>
      <c r="Q90" s="125" t="str">
        <f t="shared" si="3"/>
        <v xml:space="preserve">0 </v>
      </c>
    </row>
    <row r="91" spans="1:17" x14ac:dyDescent="0.2">
      <c r="A91" s="126" t="s">
        <v>318</v>
      </c>
      <c r="B91" s="4" t="str">
        <f t="shared" si="2"/>
        <v>GENDRE MICHEL</v>
      </c>
      <c r="C91" s="2" t="s">
        <v>319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320</v>
      </c>
      <c r="M91" s="2"/>
      <c r="N91" s="2"/>
      <c r="O91" s="2" t="s">
        <v>610</v>
      </c>
      <c r="P91" s="2" t="s">
        <v>8</v>
      </c>
      <c r="Q91" s="125" t="str">
        <f t="shared" si="3"/>
        <v xml:space="preserve">0 </v>
      </c>
    </row>
    <row r="92" spans="1:17" x14ac:dyDescent="0.2">
      <c r="A92" s="126" t="s">
        <v>321</v>
      </c>
      <c r="B92" s="4" t="str">
        <f t="shared" si="2"/>
        <v>GIVERSO FREDERIC</v>
      </c>
      <c r="C92" s="2" t="s">
        <v>322</v>
      </c>
      <c r="D92" s="2"/>
      <c r="E92" s="2"/>
      <c r="F92" s="2"/>
      <c r="G92" s="2">
        <v>1</v>
      </c>
      <c r="H92" s="2"/>
      <c r="I92" s="2"/>
      <c r="J92" s="2"/>
      <c r="K92" s="2" t="s">
        <v>67</v>
      </c>
      <c r="L92" s="2" t="s">
        <v>323</v>
      </c>
      <c r="M92" s="2"/>
      <c r="N92" s="2"/>
      <c r="O92" s="2" t="s">
        <v>123</v>
      </c>
      <c r="P92" s="2" t="s">
        <v>19</v>
      </c>
      <c r="Q92" s="125" t="str">
        <f t="shared" si="3"/>
        <v xml:space="preserve">0 </v>
      </c>
    </row>
    <row r="93" spans="1:17" x14ac:dyDescent="0.2">
      <c r="A93" s="126" t="s">
        <v>324</v>
      </c>
      <c r="B93" s="4" t="str">
        <f t="shared" si="2"/>
        <v>GOEHNER EDY</v>
      </c>
      <c r="C93" s="2" t="s">
        <v>325</v>
      </c>
      <c r="D93" s="2"/>
      <c r="E93" s="2"/>
      <c r="F93" s="2"/>
      <c r="G93" s="2">
        <v>1</v>
      </c>
      <c r="H93" s="2"/>
      <c r="I93" s="2"/>
      <c r="J93" s="2"/>
      <c r="K93" s="2" t="s">
        <v>67</v>
      </c>
      <c r="L93" s="2" t="s">
        <v>326</v>
      </c>
      <c r="M93" s="2"/>
      <c r="N93" s="2"/>
      <c r="O93" s="2" t="s">
        <v>327</v>
      </c>
      <c r="P93" s="2" t="s">
        <v>8</v>
      </c>
      <c r="Q93" s="125" t="str">
        <f t="shared" si="3"/>
        <v xml:space="preserve">0 </v>
      </c>
    </row>
    <row r="94" spans="1:17" x14ac:dyDescent="0.2">
      <c r="A94" s="130" t="s">
        <v>328</v>
      </c>
      <c r="B94" s="4" t="str">
        <f t="shared" si="2"/>
        <v>GUYENNE ET GASCOGNE</v>
      </c>
      <c r="C94" s="2" t="s">
        <v>329</v>
      </c>
      <c r="D94" s="2">
        <v>17</v>
      </c>
      <c r="E94" s="2"/>
      <c r="F94" s="2"/>
      <c r="G94" s="2"/>
      <c r="H94" s="2"/>
      <c r="I94" s="2"/>
      <c r="J94" s="2"/>
      <c r="K94" s="2" t="s">
        <v>27</v>
      </c>
      <c r="L94" s="2" t="s">
        <v>330</v>
      </c>
      <c r="M94" s="2" t="s">
        <v>331</v>
      </c>
      <c r="N94" s="2" t="s">
        <v>80</v>
      </c>
      <c r="O94" s="2" t="s">
        <v>14</v>
      </c>
      <c r="P94" s="2" t="s">
        <v>19</v>
      </c>
      <c r="Q94" s="125" t="str">
        <f t="shared" si="3"/>
        <v xml:space="preserve">0 </v>
      </c>
    </row>
    <row r="95" spans="1:17" x14ac:dyDescent="0.2">
      <c r="A95" s="126" t="s">
        <v>332</v>
      </c>
      <c r="B95" s="4" t="str">
        <f t="shared" si="2"/>
        <v>HACHIN YANN</v>
      </c>
      <c r="C95" s="2" t="s">
        <v>333</v>
      </c>
      <c r="D95" s="2"/>
      <c r="E95" s="2"/>
      <c r="F95" s="2"/>
      <c r="G95" s="2">
        <v>1</v>
      </c>
      <c r="H95" s="2"/>
      <c r="I95" s="2"/>
      <c r="J95" s="2"/>
      <c r="K95" s="1" t="s">
        <v>3</v>
      </c>
      <c r="L95" s="2" t="s">
        <v>334</v>
      </c>
      <c r="M95" s="2"/>
      <c r="N95" s="2"/>
      <c r="O95" s="2" t="s">
        <v>64</v>
      </c>
      <c r="P95" s="2" t="s">
        <v>8</v>
      </c>
      <c r="Q95" s="125" t="str">
        <f t="shared" si="3"/>
        <v xml:space="preserve">0 </v>
      </c>
    </row>
    <row r="96" spans="1:17" x14ac:dyDescent="0.2">
      <c r="A96" s="126" t="s">
        <v>335</v>
      </c>
      <c r="B96" s="4" t="str">
        <f t="shared" si="2"/>
        <v>HARDAS DELPHINE</v>
      </c>
      <c r="C96" s="2" t="s">
        <v>336</v>
      </c>
      <c r="D96" s="2"/>
      <c r="E96" s="2"/>
      <c r="F96" s="2"/>
      <c r="G96" s="2">
        <v>1</v>
      </c>
      <c r="H96" s="2"/>
      <c r="I96" s="2"/>
      <c r="J96" s="2"/>
      <c r="K96" s="2" t="s">
        <v>67</v>
      </c>
      <c r="L96" s="2"/>
      <c r="M96" s="2" t="s">
        <v>337</v>
      </c>
      <c r="N96" s="2"/>
      <c r="O96" s="2" t="s">
        <v>338</v>
      </c>
      <c r="P96" s="2" t="s">
        <v>8</v>
      </c>
      <c r="Q96" s="125" t="str">
        <f t="shared" si="3"/>
        <v xml:space="preserve">0 </v>
      </c>
    </row>
    <row r="97" spans="1:17" x14ac:dyDescent="0.2">
      <c r="A97" s="129" t="s">
        <v>339</v>
      </c>
      <c r="B97" s="4" t="str">
        <f t="shared" si="2"/>
        <v>HF 12 SAS SOVIA</v>
      </c>
      <c r="C97" s="2" t="s">
        <v>340</v>
      </c>
      <c r="D97" s="2">
        <v>20</v>
      </c>
      <c r="E97" s="2"/>
      <c r="F97" s="2"/>
      <c r="G97" s="2"/>
      <c r="H97" s="2"/>
      <c r="I97" s="2"/>
      <c r="J97" s="2"/>
      <c r="K97" s="2" t="s">
        <v>22</v>
      </c>
      <c r="L97" s="2" t="s">
        <v>341</v>
      </c>
      <c r="M97" s="2" t="s">
        <v>342</v>
      </c>
      <c r="N97" s="2" t="s">
        <v>343</v>
      </c>
      <c r="O97" s="2" t="s">
        <v>7</v>
      </c>
      <c r="P97" s="2" t="s">
        <v>8</v>
      </c>
      <c r="Q97" s="125" t="str">
        <f t="shared" si="3"/>
        <v xml:space="preserve">0 </v>
      </c>
    </row>
    <row r="98" spans="1:17" x14ac:dyDescent="0.2">
      <c r="A98" s="129" t="s">
        <v>344</v>
      </c>
      <c r="B98" s="4" t="str">
        <f t="shared" si="2"/>
        <v>HU ALES</v>
      </c>
      <c r="C98" s="2" t="s">
        <v>345</v>
      </c>
      <c r="D98" s="2">
        <v>17</v>
      </c>
      <c r="E98" s="2"/>
      <c r="F98" s="2"/>
      <c r="G98" s="2"/>
      <c r="H98" s="2"/>
      <c r="I98" s="2"/>
      <c r="J98" s="2"/>
      <c r="K98" s="2" t="s">
        <v>22</v>
      </c>
      <c r="L98" s="2" t="s">
        <v>346</v>
      </c>
      <c r="M98" s="2" t="s">
        <v>347</v>
      </c>
      <c r="N98" s="2" t="s">
        <v>348</v>
      </c>
      <c r="O98" s="2" t="s">
        <v>24</v>
      </c>
      <c r="P98" s="2" t="s">
        <v>8</v>
      </c>
      <c r="Q98" s="125" t="str">
        <f t="shared" si="3"/>
        <v xml:space="preserve">0 </v>
      </c>
    </row>
    <row r="99" spans="1:17" x14ac:dyDescent="0.2">
      <c r="A99" s="129" t="s">
        <v>349</v>
      </c>
      <c r="B99" s="4" t="str">
        <f t="shared" si="2"/>
        <v>HU CHALLANS</v>
      </c>
      <c r="C99" s="2" t="s">
        <v>350</v>
      </c>
      <c r="D99" s="2">
        <v>17</v>
      </c>
      <c r="E99" s="2"/>
      <c r="F99" s="2"/>
      <c r="G99" s="2"/>
      <c r="H99" s="2"/>
      <c r="I99" s="2"/>
      <c r="J99" s="2"/>
      <c r="K99" s="2" t="s">
        <v>59</v>
      </c>
      <c r="L99" s="2"/>
      <c r="M99" s="2"/>
      <c r="N99" s="2"/>
      <c r="O99" s="2" t="s">
        <v>7</v>
      </c>
      <c r="P99" s="2" t="s">
        <v>8</v>
      </c>
      <c r="Q99" s="125" t="str">
        <f t="shared" si="3"/>
        <v xml:space="preserve">0 </v>
      </c>
    </row>
    <row r="100" spans="1:17" x14ac:dyDescent="0.2">
      <c r="A100" s="130" t="s">
        <v>351</v>
      </c>
      <c r="B100" s="4" t="str">
        <f t="shared" si="2"/>
        <v>HU CHANTONNAY</v>
      </c>
      <c r="C100" s="2" t="s">
        <v>352</v>
      </c>
      <c r="D100" s="2">
        <v>17</v>
      </c>
      <c r="E100" s="2"/>
      <c r="F100" s="2"/>
      <c r="G100" s="2"/>
      <c r="H100" s="2"/>
      <c r="I100" s="2"/>
      <c r="J100" s="2"/>
      <c r="K100" s="2" t="s">
        <v>59</v>
      </c>
      <c r="L100" s="2" t="s">
        <v>353</v>
      </c>
      <c r="M100" s="2" t="s">
        <v>354</v>
      </c>
      <c r="N100" s="2" t="s">
        <v>355</v>
      </c>
      <c r="O100" s="2" t="s">
        <v>24</v>
      </c>
      <c r="P100" s="2" t="s">
        <v>8</v>
      </c>
      <c r="Q100" s="125" t="str">
        <f t="shared" si="3"/>
        <v xml:space="preserve">0 </v>
      </c>
    </row>
    <row r="101" spans="1:17" x14ac:dyDescent="0.2">
      <c r="A101" s="130" t="s">
        <v>356</v>
      </c>
      <c r="B101" s="4" t="str">
        <f t="shared" si="2"/>
        <v>HU CHATEAUBRIANT</v>
      </c>
      <c r="C101" s="2" t="s">
        <v>357</v>
      </c>
      <c r="D101" s="2">
        <v>17</v>
      </c>
      <c r="E101" s="2"/>
      <c r="F101" s="2"/>
      <c r="G101" s="2"/>
      <c r="H101" s="2"/>
      <c r="I101" s="2"/>
      <c r="J101" s="2"/>
      <c r="K101" s="2" t="s">
        <v>3</v>
      </c>
      <c r="L101" s="2"/>
      <c r="M101" s="2"/>
      <c r="N101" s="2"/>
      <c r="O101" s="2" t="s">
        <v>7</v>
      </c>
      <c r="P101" s="2" t="s">
        <v>8</v>
      </c>
      <c r="Q101" s="125" t="str">
        <f t="shared" si="3"/>
        <v xml:space="preserve">0 </v>
      </c>
    </row>
    <row r="102" spans="1:17" x14ac:dyDescent="0.2">
      <c r="A102" s="130" t="s">
        <v>358</v>
      </c>
      <c r="B102" s="4" t="str">
        <f t="shared" si="2"/>
        <v>HU CHATEAUGIRON</v>
      </c>
      <c r="C102" s="2" t="s">
        <v>359</v>
      </c>
      <c r="D102" s="2">
        <v>12</v>
      </c>
      <c r="E102" s="2"/>
      <c r="F102" s="2"/>
      <c r="G102" s="2"/>
      <c r="H102" s="2"/>
      <c r="I102" s="2"/>
      <c r="J102" s="2"/>
      <c r="K102" s="2" t="s">
        <v>59</v>
      </c>
      <c r="L102" s="2" t="s">
        <v>360</v>
      </c>
      <c r="M102" s="2" t="s">
        <v>361</v>
      </c>
      <c r="N102" s="2" t="s">
        <v>362</v>
      </c>
      <c r="O102" s="2" t="s">
        <v>24</v>
      </c>
      <c r="P102" s="2" t="s">
        <v>8</v>
      </c>
      <c r="Q102" s="125" t="str">
        <f t="shared" si="3"/>
        <v xml:space="preserve">0 </v>
      </c>
    </row>
    <row r="103" spans="1:17" x14ac:dyDescent="0.2">
      <c r="A103" s="130" t="s">
        <v>363</v>
      </c>
      <c r="B103" s="4" t="str">
        <f t="shared" si="2"/>
        <v xml:space="preserve">HU GUJAN MESTRAS </v>
      </c>
      <c r="C103" s="2" t="s">
        <v>364</v>
      </c>
      <c r="D103" s="2">
        <v>17</v>
      </c>
      <c r="E103" s="2"/>
      <c r="F103" s="2"/>
      <c r="G103" s="2"/>
      <c r="H103" s="2"/>
      <c r="I103" s="2">
        <v>1</v>
      </c>
      <c r="J103" s="2"/>
      <c r="K103" s="2" t="s">
        <v>27</v>
      </c>
      <c r="L103" s="2" t="s">
        <v>365</v>
      </c>
      <c r="M103" s="2" t="s">
        <v>366</v>
      </c>
      <c r="N103" s="2" t="s">
        <v>367</v>
      </c>
      <c r="O103" s="2" t="s">
        <v>24</v>
      </c>
      <c r="P103" s="2" t="s">
        <v>19</v>
      </c>
      <c r="Q103" s="125" t="str">
        <f t="shared" si="3"/>
        <v xml:space="preserve">0 </v>
      </c>
    </row>
    <row r="104" spans="1:17" x14ac:dyDescent="0.2">
      <c r="A104" s="130" t="s">
        <v>368</v>
      </c>
      <c r="B104" s="4" t="str">
        <f t="shared" si="2"/>
        <v>HU HANCHES</v>
      </c>
      <c r="C104" s="2" t="s">
        <v>1739</v>
      </c>
      <c r="D104" s="2">
        <v>20</v>
      </c>
      <c r="E104" s="2"/>
      <c r="F104" s="2"/>
      <c r="G104" s="2"/>
      <c r="H104" s="2"/>
      <c r="I104" s="2"/>
      <c r="J104" s="2"/>
      <c r="K104" s="2" t="s">
        <v>3</v>
      </c>
      <c r="L104" s="2" t="s">
        <v>369</v>
      </c>
      <c r="M104" s="2" t="s">
        <v>370</v>
      </c>
      <c r="N104" s="2" t="s">
        <v>371</v>
      </c>
      <c r="O104" s="2" t="s">
        <v>43</v>
      </c>
      <c r="P104" s="2" t="s">
        <v>8</v>
      </c>
      <c r="Q104" s="125" t="str">
        <f t="shared" si="3"/>
        <v xml:space="preserve">0 </v>
      </c>
    </row>
    <row r="105" spans="1:17" x14ac:dyDescent="0.2">
      <c r="A105" s="129" t="s">
        <v>372</v>
      </c>
      <c r="B105" s="4" t="str">
        <f t="shared" si="2"/>
        <v>HU LE CRES</v>
      </c>
      <c r="C105" s="2" t="s">
        <v>373</v>
      </c>
      <c r="D105" s="2">
        <v>17</v>
      </c>
      <c r="E105" s="2"/>
      <c r="F105" s="2"/>
      <c r="G105" s="2"/>
      <c r="H105" s="2"/>
      <c r="I105" s="2"/>
      <c r="J105" s="2"/>
      <c r="K105" s="2" t="s">
        <v>22</v>
      </c>
      <c r="L105" s="2" t="s">
        <v>374</v>
      </c>
      <c r="M105" s="2" t="s">
        <v>375</v>
      </c>
      <c r="N105" s="2" t="s">
        <v>376</v>
      </c>
      <c r="O105" s="2" t="s">
        <v>24</v>
      </c>
      <c r="P105" s="2" t="s">
        <v>8</v>
      </c>
      <c r="Q105" s="125" t="str">
        <f t="shared" si="3"/>
        <v xml:space="preserve">0 </v>
      </c>
    </row>
    <row r="106" spans="1:17" ht="12" x14ac:dyDescent="0.2">
      <c r="A106" s="126" t="s">
        <v>377</v>
      </c>
      <c r="B106" s="4" t="str">
        <f t="shared" si="2"/>
        <v>HU LES HERBIERS</v>
      </c>
      <c r="C106" s="2" t="s">
        <v>378</v>
      </c>
      <c r="D106" s="6">
        <v>17</v>
      </c>
      <c r="E106" s="6"/>
      <c r="F106" s="6"/>
      <c r="G106" s="6"/>
      <c r="H106" s="6"/>
      <c r="I106" s="6"/>
      <c r="J106" s="6"/>
      <c r="K106" s="2" t="s">
        <v>59</v>
      </c>
      <c r="L106" s="2" t="s">
        <v>379</v>
      </c>
      <c r="M106" s="2"/>
      <c r="N106" s="2"/>
      <c r="O106" s="2" t="s">
        <v>24</v>
      </c>
      <c r="P106" s="2" t="s">
        <v>19</v>
      </c>
      <c r="Q106" s="125" t="str">
        <f t="shared" si="3"/>
        <v xml:space="preserve">0 </v>
      </c>
    </row>
    <row r="107" spans="1:17" x14ac:dyDescent="0.2">
      <c r="A107" s="126" t="s">
        <v>380</v>
      </c>
      <c r="B107" s="4" t="str">
        <f t="shared" si="2"/>
        <v>HU LUCON</v>
      </c>
      <c r="C107" s="2" t="s">
        <v>381</v>
      </c>
      <c r="D107" s="2">
        <v>17</v>
      </c>
      <c r="E107" s="2"/>
      <c r="F107" s="2"/>
      <c r="G107" s="2"/>
      <c r="H107" s="2"/>
      <c r="I107" s="2"/>
      <c r="J107" s="2"/>
      <c r="K107" s="2" t="s">
        <v>59</v>
      </c>
      <c r="L107" s="2" t="s">
        <v>382</v>
      </c>
      <c r="M107" s="2" t="s">
        <v>383</v>
      </c>
      <c r="N107" s="2"/>
      <c r="O107" s="2" t="s">
        <v>24</v>
      </c>
      <c r="P107" s="2" t="s">
        <v>19</v>
      </c>
      <c r="Q107" s="125" t="str">
        <f t="shared" si="3"/>
        <v xml:space="preserve">0 </v>
      </c>
    </row>
    <row r="108" spans="1:17" x14ac:dyDescent="0.2">
      <c r="A108" s="126" t="s">
        <v>384</v>
      </c>
      <c r="B108" s="4" t="str">
        <f t="shared" si="2"/>
        <v>HU PARTHENAY</v>
      </c>
      <c r="C108" s="2" t="s">
        <v>385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24</v>
      </c>
      <c r="P108" s="2" t="s">
        <v>8</v>
      </c>
      <c r="Q108" s="125" t="str">
        <f t="shared" si="3"/>
        <v xml:space="preserve">0 </v>
      </c>
    </row>
    <row r="109" spans="1:17" x14ac:dyDescent="0.2">
      <c r="A109" s="126" t="s">
        <v>386</v>
      </c>
      <c r="B109" s="4" t="str">
        <f t="shared" si="2"/>
        <v>HU SAVENAY</v>
      </c>
      <c r="C109" s="2" t="s">
        <v>387</v>
      </c>
      <c r="D109" s="2"/>
      <c r="E109" s="2"/>
      <c r="F109" s="2">
        <v>1</v>
      </c>
      <c r="G109" s="2"/>
      <c r="H109" s="2"/>
      <c r="I109" s="2"/>
      <c r="J109" s="2"/>
      <c r="K109" s="1" t="s">
        <v>3</v>
      </c>
      <c r="L109" s="2"/>
      <c r="M109" s="2"/>
      <c r="N109" s="2"/>
      <c r="O109" s="2" t="s">
        <v>24</v>
      </c>
      <c r="P109" s="2" t="s">
        <v>8</v>
      </c>
      <c r="Q109" s="125" t="str">
        <f t="shared" si="3"/>
        <v xml:space="preserve">0 </v>
      </c>
    </row>
    <row r="110" spans="1:17" x14ac:dyDescent="0.2">
      <c r="A110" s="126" t="s">
        <v>388</v>
      </c>
      <c r="B110" s="4" t="str">
        <f t="shared" si="2"/>
        <v>HU ST GILLES CROIX DE VIE</v>
      </c>
      <c r="C110" s="2" t="s">
        <v>1740</v>
      </c>
      <c r="D110" s="2">
        <v>17</v>
      </c>
      <c r="E110" s="2"/>
      <c r="F110" s="2"/>
      <c r="G110" s="2"/>
      <c r="H110" s="2"/>
      <c r="I110" s="2"/>
      <c r="J110" s="2"/>
      <c r="K110" s="2" t="s">
        <v>59</v>
      </c>
      <c r="L110" s="2"/>
      <c r="M110" s="2"/>
      <c r="N110" s="2"/>
      <c r="O110" s="2" t="s">
        <v>7</v>
      </c>
      <c r="P110" s="2" t="s">
        <v>8</v>
      </c>
      <c r="Q110" s="125" t="str">
        <f t="shared" si="3"/>
        <v xml:space="preserve">0 </v>
      </c>
    </row>
    <row r="111" spans="1:17" x14ac:dyDescent="0.2">
      <c r="A111" s="124" t="s">
        <v>389</v>
      </c>
      <c r="B111" s="4" t="str">
        <f t="shared" si="2"/>
        <v>HU ST PHILIBERT DE GRAND LIEU</v>
      </c>
      <c r="C111" s="7" t="s">
        <v>390</v>
      </c>
      <c r="D111" s="7">
        <v>17</v>
      </c>
      <c r="E111" s="7"/>
      <c r="F111" s="7"/>
      <c r="G111" s="7"/>
      <c r="H111" s="7"/>
      <c r="I111" s="7"/>
      <c r="J111" s="7"/>
      <c r="K111" s="2" t="s">
        <v>59</v>
      </c>
      <c r="L111" s="8"/>
      <c r="M111" s="7"/>
      <c r="N111" s="2"/>
      <c r="O111" s="2" t="s">
        <v>24</v>
      </c>
      <c r="P111" s="2" t="s">
        <v>8</v>
      </c>
      <c r="Q111" s="125" t="str">
        <f t="shared" si="3"/>
        <v xml:space="preserve">0 </v>
      </c>
    </row>
    <row r="112" spans="1:17" x14ac:dyDescent="0.2">
      <c r="A112" s="126" t="s">
        <v>391</v>
      </c>
      <c r="B112" s="4" t="str">
        <f t="shared" si="2"/>
        <v>HU VALLET</v>
      </c>
      <c r="C112" s="2" t="s">
        <v>392</v>
      </c>
      <c r="D112" s="2">
        <v>17</v>
      </c>
      <c r="E112" s="2"/>
      <c r="F112" s="2"/>
      <c r="G112" s="2"/>
      <c r="H112" s="2"/>
      <c r="I112" s="2"/>
      <c r="J112" s="2"/>
      <c r="K112" s="1" t="s">
        <v>3</v>
      </c>
      <c r="L112" s="2" t="s">
        <v>393</v>
      </c>
      <c r="M112" s="2" t="s">
        <v>394</v>
      </c>
      <c r="N112" s="2"/>
      <c r="O112" s="2" t="s">
        <v>7</v>
      </c>
      <c r="P112" s="2" t="s">
        <v>8</v>
      </c>
      <c r="Q112" s="125" t="str">
        <f t="shared" si="3"/>
        <v xml:space="preserve">0 </v>
      </c>
    </row>
    <row r="113" spans="1:17" x14ac:dyDescent="0.2">
      <c r="A113" s="129" t="s">
        <v>395</v>
      </c>
      <c r="B113" s="4" t="str">
        <f t="shared" si="2"/>
        <v>HU VILLEFRANCHE DE ROUERGUE</v>
      </c>
      <c r="C113" s="2" t="s">
        <v>396</v>
      </c>
      <c r="D113" s="2">
        <v>17</v>
      </c>
      <c r="E113" s="2"/>
      <c r="F113" s="2"/>
      <c r="G113" s="2"/>
      <c r="H113" s="2"/>
      <c r="I113" s="2"/>
      <c r="J113" s="2"/>
      <c r="K113" s="2" t="s">
        <v>22</v>
      </c>
      <c r="L113" s="2" t="s">
        <v>397</v>
      </c>
      <c r="M113" s="2" t="s">
        <v>398</v>
      </c>
      <c r="N113" s="2" t="s">
        <v>399</v>
      </c>
      <c r="O113" s="2" t="s">
        <v>7</v>
      </c>
      <c r="P113" s="2" t="s">
        <v>8</v>
      </c>
      <c r="Q113" s="125" t="str">
        <f t="shared" si="3"/>
        <v xml:space="preserve">0 </v>
      </c>
    </row>
    <row r="114" spans="1:17" x14ac:dyDescent="0.2">
      <c r="A114" s="130" t="s">
        <v>401</v>
      </c>
      <c r="B114" s="4" t="str">
        <f t="shared" si="2"/>
        <v>ITM ANDERNOS</v>
      </c>
      <c r="C114" s="2" t="s">
        <v>402</v>
      </c>
      <c r="D114" s="2">
        <v>17</v>
      </c>
      <c r="E114" s="2"/>
      <c r="F114" s="2"/>
      <c r="G114" s="2"/>
      <c r="H114" s="2"/>
      <c r="I114" s="2"/>
      <c r="J114" s="2"/>
      <c r="K114" s="2" t="s">
        <v>27</v>
      </c>
      <c r="L114" s="2" t="s">
        <v>403</v>
      </c>
      <c r="M114" s="2" t="s">
        <v>404</v>
      </c>
      <c r="N114" s="2" t="s">
        <v>405</v>
      </c>
      <c r="O114" s="2" t="s">
        <v>122</v>
      </c>
      <c r="P114" s="2" t="s">
        <v>19</v>
      </c>
      <c r="Q114" s="125" t="str">
        <f t="shared" si="3"/>
        <v xml:space="preserve">0 </v>
      </c>
    </row>
    <row r="115" spans="1:17" x14ac:dyDescent="0.2">
      <c r="A115" s="130" t="s">
        <v>406</v>
      </c>
      <c r="B115" s="4" t="str">
        <f t="shared" si="2"/>
        <v>ITM ANGOULEME</v>
      </c>
      <c r="C115" s="2" t="s">
        <v>407</v>
      </c>
      <c r="D115" s="2"/>
      <c r="E115" s="2"/>
      <c r="F115" s="2">
        <v>1</v>
      </c>
      <c r="G115" s="2"/>
      <c r="H115" s="2"/>
      <c r="I115" s="2"/>
      <c r="J115" s="2"/>
      <c r="K115" s="2" t="s">
        <v>181</v>
      </c>
      <c r="L115" s="2" t="s">
        <v>408</v>
      </c>
      <c r="M115" s="2" t="s">
        <v>409</v>
      </c>
      <c r="N115" s="2" t="s">
        <v>410</v>
      </c>
      <c r="O115" s="2" t="s">
        <v>43</v>
      </c>
      <c r="P115" s="2" t="s">
        <v>8</v>
      </c>
      <c r="Q115" s="125" t="str">
        <f t="shared" si="3"/>
        <v xml:space="preserve">0 </v>
      </c>
    </row>
    <row r="116" spans="1:17" x14ac:dyDescent="0.2">
      <c r="A116" s="129" t="s">
        <v>411</v>
      </c>
      <c r="B116" s="4" t="str">
        <f t="shared" si="2"/>
        <v>ITM APT</v>
      </c>
      <c r="C116" s="2" t="s">
        <v>412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413</v>
      </c>
      <c r="M116" s="2" t="s">
        <v>414</v>
      </c>
      <c r="N116" s="2" t="s">
        <v>415</v>
      </c>
      <c r="O116" s="2" t="s">
        <v>7</v>
      </c>
      <c r="P116" s="2" t="s">
        <v>8</v>
      </c>
      <c r="Q116" s="125" t="str">
        <f t="shared" si="3"/>
        <v xml:space="preserve">0 </v>
      </c>
    </row>
    <row r="117" spans="1:17" x14ac:dyDescent="0.2">
      <c r="A117" s="129" t="s">
        <v>416</v>
      </c>
      <c r="B117" s="4" t="str">
        <f t="shared" si="2"/>
        <v>ITM ARGENTRÉ DU PLESSIS</v>
      </c>
      <c r="C117" s="2" t="s">
        <v>417</v>
      </c>
      <c r="D117" s="2">
        <v>17</v>
      </c>
      <c r="E117" s="2"/>
      <c r="F117" s="2"/>
      <c r="G117" s="2"/>
      <c r="H117" s="2"/>
      <c r="I117" s="2"/>
      <c r="J117" s="2"/>
      <c r="K117" s="1" t="s">
        <v>3</v>
      </c>
      <c r="L117" s="2" t="s">
        <v>418</v>
      </c>
      <c r="M117" s="2" t="s">
        <v>419</v>
      </c>
      <c r="N117" s="2" t="s">
        <v>420</v>
      </c>
      <c r="O117" s="2" t="s">
        <v>7</v>
      </c>
      <c r="P117" s="2" t="s">
        <v>8</v>
      </c>
      <c r="Q117" s="125" t="str">
        <f t="shared" si="3"/>
        <v xml:space="preserve">0 </v>
      </c>
    </row>
    <row r="118" spans="1:17" x14ac:dyDescent="0.2">
      <c r="A118" s="129" t="s">
        <v>421</v>
      </c>
      <c r="B118" s="4" t="str">
        <f t="shared" si="2"/>
        <v>ITM BALMA</v>
      </c>
      <c r="C118" s="2" t="s">
        <v>422</v>
      </c>
      <c r="D118" s="2">
        <v>15</v>
      </c>
      <c r="E118" s="2"/>
      <c r="F118" s="2"/>
      <c r="G118" s="2"/>
      <c r="H118" s="2"/>
      <c r="I118" s="2"/>
      <c r="J118" s="2"/>
      <c r="K118" s="2" t="s">
        <v>22</v>
      </c>
      <c r="L118" s="2" t="s">
        <v>423</v>
      </c>
      <c r="M118" s="2" t="s">
        <v>424</v>
      </c>
      <c r="N118" s="2"/>
      <c r="O118" s="2" t="s">
        <v>43</v>
      </c>
      <c r="P118" s="2" t="s">
        <v>19</v>
      </c>
      <c r="Q118" s="125" t="str">
        <f t="shared" si="3"/>
        <v xml:space="preserve">0 </v>
      </c>
    </row>
    <row r="119" spans="1:17" x14ac:dyDescent="0.2">
      <c r="A119" s="130" t="s">
        <v>425</v>
      </c>
      <c r="B119" s="4" t="str">
        <f t="shared" si="2"/>
        <v xml:space="preserve">ITM BEGUEY </v>
      </c>
      <c r="C119" s="2" t="s">
        <v>426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427</v>
      </c>
      <c r="M119" s="2" t="s">
        <v>428</v>
      </c>
      <c r="N119" s="2" t="s">
        <v>429</v>
      </c>
      <c r="O119" s="2" t="s">
        <v>122</v>
      </c>
      <c r="P119" s="2" t="s">
        <v>19</v>
      </c>
      <c r="Q119" s="125" t="str">
        <f t="shared" si="3"/>
        <v xml:space="preserve">0 </v>
      </c>
    </row>
    <row r="120" spans="1:17" x14ac:dyDescent="0.2">
      <c r="A120" s="126" t="s">
        <v>430</v>
      </c>
      <c r="B120" s="4" t="str">
        <f t="shared" si="2"/>
        <v>ITM BIDART</v>
      </c>
      <c r="C120" s="2" t="s">
        <v>431</v>
      </c>
      <c r="D120" s="2"/>
      <c r="E120" s="2"/>
      <c r="F120" s="2">
        <v>1</v>
      </c>
      <c r="G120" s="2"/>
      <c r="H120" s="2"/>
      <c r="I120" s="2"/>
      <c r="J120" s="2"/>
      <c r="K120" s="2" t="s">
        <v>27</v>
      </c>
      <c r="L120" s="2" t="s">
        <v>432</v>
      </c>
      <c r="M120" s="2" t="s">
        <v>433</v>
      </c>
      <c r="N120" s="2" t="s">
        <v>434</v>
      </c>
      <c r="O120" s="2" t="s">
        <v>24</v>
      </c>
      <c r="P120" s="2" t="s">
        <v>19</v>
      </c>
      <c r="Q120" s="125" t="str">
        <f t="shared" si="3"/>
        <v xml:space="preserve">0 </v>
      </c>
    </row>
    <row r="121" spans="1:17" x14ac:dyDescent="0.2">
      <c r="A121" s="132" t="s">
        <v>435</v>
      </c>
      <c r="B121" s="4" t="str">
        <f t="shared" si="2"/>
        <v>ITM BILLERE</v>
      </c>
      <c r="C121" s="2" t="s">
        <v>436</v>
      </c>
      <c r="D121" s="2">
        <v>17</v>
      </c>
      <c r="E121" s="2"/>
      <c r="F121" s="2"/>
      <c r="G121" s="2"/>
      <c r="H121" s="2"/>
      <c r="I121" s="2"/>
      <c r="J121" s="2"/>
      <c r="K121" s="2" t="s">
        <v>27</v>
      </c>
      <c r="L121" s="2" t="s">
        <v>437</v>
      </c>
      <c r="M121" s="2" t="s">
        <v>438</v>
      </c>
      <c r="N121" s="2"/>
      <c r="O121" s="2" t="s">
        <v>7</v>
      </c>
      <c r="P121" s="2" t="s">
        <v>19</v>
      </c>
      <c r="Q121" s="125" t="str">
        <f t="shared" si="3"/>
        <v xml:space="preserve">0 </v>
      </c>
    </row>
    <row r="122" spans="1:17" x14ac:dyDescent="0.2">
      <c r="A122" s="130" t="s">
        <v>439</v>
      </c>
      <c r="B122" s="4" t="str">
        <f t="shared" si="2"/>
        <v xml:space="preserve">ITM BOEN  </v>
      </c>
      <c r="C122" s="2" t="s">
        <v>440</v>
      </c>
      <c r="D122" s="2"/>
      <c r="E122" s="2"/>
      <c r="F122" s="2">
        <v>1</v>
      </c>
      <c r="G122" s="2"/>
      <c r="H122" s="2"/>
      <c r="I122" s="2"/>
      <c r="J122" s="2"/>
      <c r="K122" s="2" t="s">
        <v>181</v>
      </c>
      <c r="L122" s="2" t="s">
        <v>441</v>
      </c>
      <c r="M122" s="2" t="s">
        <v>442</v>
      </c>
      <c r="N122" s="2" t="s">
        <v>443</v>
      </c>
      <c r="O122" s="2" t="s">
        <v>7</v>
      </c>
      <c r="P122" s="2" t="s">
        <v>444</v>
      </c>
      <c r="Q122" s="125" t="str">
        <f t="shared" si="3"/>
        <v xml:space="preserve">0 </v>
      </c>
    </row>
    <row r="123" spans="1:17" x14ac:dyDescent="0.2">
      <c r="A123" s="130" t="s">
        <v>445</v>
      </c>
      <c r="B123" s="4" t="str">
        <f t="shared" si="2"/>
        <v>ITM BRIVE</v>
      </c>
      <c r="C123" s="2" t="s">
        <v>446</v>
      </c>
      <c r="D123" s="2"/>
      <c r="E123" s="2"/>
      <c r="F123" s="2">
        <v>1</v>
      </c>
      <c r="G123" s="2"/>
      <c r="H123" s="2"/>
      <c r="I123" s="2"/>
      <c r="J123" s="2"/>
      <c r="K123" s="2" t="s">
        <v>11</v>
      </c>
      <c r="L123" s="2" t="s">
        <v>447</v>
      </c>
      <c r="M123" s="2" t="s">
        <v>448</v>
      </c>
      <c r="N123" s="2"/>
      <c r="O123" s="2" t="s">
        <v>43</v>
      </c>
      <c r="P123" s="2" t="s">
        <v>8</v>
      </c>
      <c r="Q123" s="125" t="str">
        <f t="shared" si="3"/>
        <v xml:space="preserve">0 </v>
      </c>
    </row>
    <row r="124" spans="1:17" x14ac:dyDescent="0.2">
      <c r="A124" s="126" t="s">
        <v>1721</v>
      </c>
      <c r="B124" s="4" t="str">
        <f t="shared" si="2"/>
        <v>ITM BRIVE SA LOXILI</v>
      </c>
      <c r="C124" s="2" t="s">
        <v>449</v>
      </c>
      <c r="D124" s="2">
        <v>20</v>
      </c>
      <c r="E124" s="2"/>
      <c r="F124" s="2"/>
      <c r="G124" s="2"/>
      <c r="H124" s="2"/>
      <c r="I124" s="2"/>
      <c r="J124" s="2"/>
      <c r="K124" s="2" t="s">
        <v>11</v>
      </c>
      <c r="L124" s="2" t="s">
        <v>450</v>
      </c>
      <c r="M124" s="2" t="s">
        <v>451</v>
      </c>
      <c r="N124" s="2" t="s">
        <v>452</v>
      </c>
      <c r="O124" s="2" t="s">
        <v>43</v>
      </c>
      <c r="P124" s="2" t="s">
        <v>8</v>
      </c>
      <c r="Q124" s="125" t="str">
        <f t="shared" si="3"/>
        <v xml:space="preserve">0 </v>
      </c>
    </row>
    <row r="125" spans="1:17" x14ac:dyDescent="0.2">
      <c r="A125" s="130" t="s">
        <v>453</v>
      </c>
      <c r="B125" s="4" t="str">
        <f t="shared" si="2"/>
        <v>ITM BRUZ</v>
      </c>
      <c r="C125" s="2" t="s">
        <v>454</v>
      </c>
      <c r="D125" s="2">
        <v>17</v>
      </c>
      <c r="E125" s="2"/>
      <c r="F125" s="2"/>
      <c r="G125" s="2"/>
      <c r="H125" s="2"/>
      <c r="I125" s="2"/>
      <c r="J125" s="2"/>
      <c r="K125" s="1" t="s">
        <v>3</v>
      </c>
      <c r="L125" s="2" t="s">
        <v>455</v>
      </c>
      <c r="M125" s="2" t="s">
        <v>456</v>
      </c>
      <c r="N125" s="2"/>
      <c r="O125" s="2" t="s">
        <v>43</v>
      </c>
      <c r="P125" s="2" t="s">
        <v>8</v>
      </c>
      <c r="Q125" s="125" t="str">
        <f t="shared" si="3"/>
        <v xml:space="preserve">0 </v>
      </c>
    </row>
    <row r="126" spans="1:17" x14ac:dyDescent="0.2">
      <c r="A126" s="126" t="s">
        <v>457</v>
      </c>
      <c r="B126" s="4" t="str">
        <f t="shared" si="2"/>
        <v>ITM CABESTANY</v>
      </c>
      <c r="C126" s="2" t="s">
        <v>458</v>
      </c>
      <c r="D126" s="2">
        <v>17</v>
      </c>
      <c r="E126" s="2"/>
      <c r="F126" s="2"/>
      <c r="G126" s="2"/>
      <c r="H126" s="2"/>
      <c r="I126" s="2"/>
      <c r="J126" s="2"/>
      <c r="K126" s="2" t="s">
        <v>22</v>
      </c>
      <c r="L126" s="2" t="s">
        <v>459</v>
      </c>
      <c r="M126" s="2" t="s">
        <v>460</v>
      </c>
      <c r="N126" s="2" t="s">
        <v>461</v>
      </c>
      <c r="O126" s="2" t="s">
        <v>43</v>
      </c>
      <c r="P126" s="2" t="s">
        <v>8</v>
      </c>
      <c r="Q126" s="125" t="str">
        <f t="shared" si="3"/>
        <v xml:space="preserve">0 </v>
      </c>
    </row>
    <row r="127" spans="1:17" x14ac:dyDescent="0.2">
      <c r="A127" s="129" t="s">
        <v>462</v>
      </c>
      <c r="B127" s="4" t="str">
        <f t="shared" si="2"/>
        <v>ITM CASTANET</v>
      </c>
      <c r="C127" s="2" t="s">
        <v>463</v>
      </c>
      <c r="D127" s="2">
        <v>17</v>
      </c>
      <c r="E127" s="2"/>
      <c r="F127" s="2"/>
      <c r="G127" s="2"/>
      <c r="H127" s="2"/>
      <c r="I127" s="2"/>
      <c r="J127" s="2"/>
      <c r="K127" s="2" t="s">
        <v>22</v>
      </c>
      <c r="L127" s="2" t="s">
        <v>464</v>
      </c>
      <c r="M127" s="2" t="s">
        <v>465</v>
      </c>
      <c r="N127" s="2" t="s">
        <v>466</v>
      </c>
      <c r="O127" s="2" t="s">
        <v>43</v>
      </c>
      <c r="P127" s="2" t="s">
        <v>19</v>
      </c>
      <c r="Q127" s="125" t="str">
        <f t="shared" si="3"/>
        <v xml:space="preserve">0 </v>
      </c>
    </row>
    <row r="128" spans="1:17" x14ac:dyDescent="0.2">
      <c r="A128" s="130" t="s">
        <v>467</v>
      </c>
      <c r="B128" s="4" t="str">
        <f t="shared" si="2"/>
        <v>ITM CASTELNAU (AVENSAN)</v>
      </c>
      <c r="C128" s="2" t="s">
        <v>468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469</v>
      </c>
      <c r="M128" s="2" t="s">
        <v>470</v>
      </c>
      <c r="N128" s="2" t="s">
        <v>471</v>
      </c>
      <c r="O128" s="2" t="s">
        <v>43</v>
      </c>
      <c r="P128" s="2" t="s">
        <v>19</v>
      </c>
      <c r="Q128" s="125" t="str">
        <f t="shared" si="3"/>
        <v xml:space="preserve">0 </v>
      </c>
    </row>
    <row r="129" spans="1:17" x14ac:dyDescent="0.2">
      <c r="A129" s="130" t="s">
        <v>472</v>
      </c>
      <c r="B129" s="4" t="str">
        <f t="shared" si="2"/>
        <v>ITM CAUNEILLE</v>
      </c>
      <c r="C129" s="2" t="s">
        <v>473</v>
      </c>
      <c r="D129" s="2"/>
      <c r="E129" s="2"/>
      <c r="F129" s="2">
        <v>1</v>
      </c>
      <c r="G129" s="2"/>
      <c r="H129" s="2"/>
      <c r="I129" s="2"/>
      <c r="J129" s="2"/>
      <c r="K129" s="2" t="s">
        <v>27</v>
      </c>
      <c r="L129" s="2" t="s">
        <v>474</v>
      </c>
      <c r="M129" s="2" t="s">
        <v>475</v>
      </c>
      <c r="N129" s="2" t="s">
        <v>476</v>
      </c>
      <c r="O129" s="2" t="s">
        <v>43</v>
      </c>
      <c r="P129" s="2" t="s">
        <v>19</v>
      </c>
      <c r="Q129" s="125" t="str">
        <f t="shared" si="3"/>
        <v xml:space="preserve">0 </v>
      </c>
    </row>
    <row r="130" spans="1:17" x14ac:dyDescent="0.2">
      <c r="A130" s="130" t="s">
        <v>477</v>
      </c>
      <c r="B130" s="4" t="str">
        <f t="shared" si="2"/>
        <v>ITM CESTAS GAZINET</v>
      </c>
      <c r="C130" s="2" t="s">
        <v>478</v>
      </c>
      <c r="D130" s="2">
        <v>17</v>
      </c>
      <c r="E130" s="2"/>
      <c r="F130" s="2"/>
      <c r="G130" s="2"/>
      <c r="H130" s="2"/>
      <c r="I130" s="2"/>
      <c r="J130" s="2"/>
      <c r="K130" s="2" t="s">
        <v>27</v>
      </c>
      <c r="L130" s="2" t="s">
        <v>479</v>
      </c>
      <c r="M130" s="2" t="s">
        <v>480</v>
      </c>
      <c r="N130" s="2" t="s">
        <v>481</v>
      </c>
      <c r="O130" s="2" t="s">
        <v>18</v>
      </c>
      <c r="P130" s="2" t="s">
        <v>19</v>
      </c>
      <c r="Q130" s="125" t="str">
        <f t="shared" si="3"/>
        <v xml:space="preserve">0 </v>
      </c>
    </row>
    <row r="131" spans="1:17" x14ac:dyDescent="0.2">
      <c r="A131" s="130" t="s">
        <v>482</v>
      </c>
      <c r="B131" s="4" t="str">
        <f t="shared" ref="B131:B194" si="4">UPPER(A131)</f>
        <v>ITM CHALAIS</v>
      </c>
      <c r="C131" s="2" t="s">
        <v>483</v>
      </c>
      <c r="D131" s="2">
        <v>20</v>
      </c>
      <c r="E131" s="2"/>
      <c r="F131" s="2"/>
      <c r="G131" s="2"/>
      <c r="H131" s="2"/>
      <c r="I131" s="2"/>
      <c r="J131" s="2"/>
      <c r="K131" s="2" t="s">
        <v>11</v>
      </c>
      <c r="L131" s="2" t="s">
        <v>484</v>
      </c>
      <c r="M131" s="2" t="s">
        <v>485</v>
      </c>
      <c r="N131" s="2" t="s">
        <v>486</v>
      </c>
      <c r="O131" s="2" t="s">
        <v>123</v>
      </c>
      <c r="P131" s="2" t="s">
        <v>19</v>
      </c>
      <c r="Q131" s="125" t="str">
        <f t="shared" ref="Q131:Q194" si="5" xml:space="preserve"> IF(SUM(D131:J131)=0,1,"0 ")</f>
        <v xml:space="preserve">0 </v>
      </c>
    </row>
    <row r="132" spans="1:17" x14ac:dyDescent="0.2">
      <c r="A132" s="130" t="s">
        <v>487</v>
      </c>
      <c r="B132" s="4" t="str">
        <f t="shared" si="4"/>
        <v>ITM COGNAC</v>
      </c>
      <c r="C132" s="2" t="s">
        <v>488</v>
      </c>
      <c r="D132" s="2">
        <v>17</v>
      </c>
      <c r="E132" s="2"/>
      <c r="F132" s="2"/>
      <c r="G132" s="2"/>
      <c r="H132" s="2"/>
      <c r="I132" s="2"/>
      <c r="J132" s="2"/>
      <c r="K132" s="2" t="s">
        <v>181</v>
      </c>
      <c r="L132" s="2" t="s">
        <v>489</v>
      </c>
      <c r="M132" s="2" t="s">
        <v>490</v>
      </c>
      <c r="N132" s="2" t="s">
        <v>491</v>
      </c>
      <c r="O132" s="2" t="s">
        <v>24</v>
      </c>
      <c r="P132" s="2" t="s">
        <v>19</v>
      </c>
      <c r="Q132" s="125" t="str">
        <f t="shared" si="5"/>
        <v xml:space="preserve">0 </v>
      </c>
    </row>
    <row r="133" spans="1:17" x14ac:dyDescent="0.2">
      <c r="A133" s="130" t="s">
        <v>492</v>
      </c>
      <c r="B133" s="4" t="str">
        <f t="shared" si="4"/>
        <v>ITM COMMERCY</v>
      </c>
      <c r="C133" s="2" t="s">
        <v>493</v>
      </c>
      <c r="D133" s="2">
        <v>12</v>
      </c>
      <c r="E133" s="2"/>
      <c r="F133" s="2"/>
      <c r="G133" s="2"/>
      <c r="H133" s="2"/>
      <c r="I133" s="2"/>
      <c r="J133" s="2"/>
      <c r="K133" s="2" t="s">
        <v>494</v>
      </c>
      <c r="L133" s="2" t="s">
        <v>495</v>
      </c>
      <c r="M133" s="2" t="s">
        <v>496</v>
      </c>
      <c r="N133" s="2"/>
      <c r="O133" s="2" t="s">
        <v>64</v>
      </c>
      <c r="P133" s="2" t="s">
        <v>8</v>
      </c>
      <c r="Q133" s="125" t="str">
        <f t="shared" si="5"/>
        <v xml:space="preserve">0 </v>
      </c>
    </row>
    <row r="134" spans="1:17" x14ac:dyDescent="0.2">
      <c r="A134" s="130" t="s">
        <v>497</v>
      </c>
      <c r="B134" s="4" t="str">
        <f t="shared" si="4"/>
        <v>ITM CONDOM</v>
      </c>
      <c r="C134" s="2" t="s">
        <v>498</v>
      </c>
      <c r="D134" s="2">
        <v>17</v>
      </c>
      <c r="E134" s="2"/>
      <c r="F134" s="2"/>
      <c r="G134" s="2"/>
      <c r="H134" s="2"/>
      <c r="I134" s="2"/>
      <c r="J134" s="2"/>
      <c r="K134" s="2" t="s">
        <v>27</v>
      </c>
      <c r="L134" s="2" t="s">
        <v>499</v>
      </c>
      <c r="M134" s="2" t="s">
        <v>500</v>
      </c>
      <c r="N134" s="2" t="s">
        <v>501</v>
      </c>
      <c r="O134" s="2" t="s">
        <v>24</v>
      </c>
      <c r="P134" s="2" t="s">
        <v>19</v>
      </c>
      <c r="Q134" s="125" t="str">
        <f t="shared" si="5"/>
        <v xml:space="preserve">0 </v>
      </c>
    </row>
    <row r="135" spans="1:17" x14ac:dyDescent="0.2">
      <c r="A135" s="130" t="s">
        <v>502</v>
      </c>
      <c r="B135" s="4" t="str">
        <f t="shared" si="4"/>
        <v>ITM COUTRAS</v>
      </c>
      <c r="C135" s="2" t="s">
        <v>503</v>
      </c>
      <c r="D135" s="2">
        <v>17</v>
      </c>
      <c r="E135" s="2"/>
      <c r="F135" s="2"/>
      <c r="G135" s="2"/>
      <c r="H135" s="2"/>
      <c r="I135" s="2"/>
      <c r="J135" s="2"/>
      <c r="K135" s="2" t="s">
        <v>27</v>
      </c>
      <c r="L135" s="2" t="s">
        <v>504</v>
      </c>
      <c r="M135" s="2" t="s">
        <v>505</v>
      </c>
      <c r="N135" s="2" t="s">
        <v>506</v>
      </c>
      <c r="O135" s="2" t="s">
        <v>64</v>
      </c>
      <c r="P135" s="2" t="s">
        <v>19</v>
      </c>
      <c r="Q135" s="125" t="str">
        <f t="shared" si="5"/>
        <v xml:space="preserve">0 </v>
      </c>
    </row>
    <row r="136" spans="1:17" x14ac:dyDescent="0.2">
      <c r="A136" s="126" t="s">
        <v>507</v>
      </c>
      <c r="B136" s="4" t="str">
        <f t="shared" si="4"/>
        <v>ITM CRENEY</v>
      </c>
      <c r="C136" s="2" t="s">
        <v>508</v>
      </c>
      <c r="D136" s="2">
        <v>15</v>
      </c>
      <c r="E136" s="2"/>
      <c r="F136" s="2"/>
      <c r="G136" s="2"/>
      <c r="H136" s="2"/>
      <c r="I136" s="2"/>
      <c r="J136" s="2"/>
      <c r="K136" s="2" t="s">
        <v>494</v>
      </c>
      <c r="L136" s="2" t="s">
        <v>509</v>
      </c>
      <c r="M136" s="2" t="s">
        <v>510</v>
      </c>
      <c r="N136" s="2" t="s">
        <v>511</v>
      </c>
      <c r="O136" s="2" t="s">
        <v>7</v>
      </c>
      <c r="P136" s="2" t="s">
        <v>8</v>
      </c>
      <c r="Q136" s="125" t="str">
        <f t="shared" si="5"/>
        <v xml:space="preserve">0 </v>
      </c>
    </row>
    <row r="137" spans="1:17" x14ac:dyDescent="0.2">
      <c r="A137" s="126" t="s">
        <v>512</v>
      </c>
      <c r="B137" s="4" t="str">
        <f t="shared" si="4"/>
        <v>ITM CREYSSE</v>
      </c>
      <c r="C137" s="2" t="s">
        <v>513</v>
      </c>
      <c r="D137" s="2">
        <v>17</v>
      </c>
      <c r="E137" s="2"/>
      <c r="F137" s="2"/>
      <c r="G137" s="2"/>
      <c r="H137" s="2"/>
      <c r="I137" s="2"/>
      <c r="J137" s="2"/>
      <c r="K137" s="2" t="s">
        <v>11</v>
      </c>
      <c r="L137" s="2" t="s">
        <v>514</v>
      </c>
      <c r="M137" s="2" t="s">
        <v>515</v>
      </c>
      <c r="N137" s="2" t="s">
        <v>516</v>
      </c>
      <c r="O137" s="2" t="s">
        <v>18</v>
      </c>
      <c r="P137" s="2" t="s">
        <v>19</v>
      </c>
      <c r="Q137" s="125" t="str">
        <f t="shared" si="5"/>
        <v xml:space="preserve">0 </v>
      </c>
    </row>
    <row r="138" spans="1:17" x14ac:dyDescent="0.2">
      <c r="A138" s="126" t="s">
        <v>517</v>
      </c>
      <c r="B138" s="4" t="str">
        <f t="shared" si="4"/>
        <v>ITM DENEUVRE</v>
      </c>
      <c r="C138" s="2" t="s">
        <v>518</v>
      </c>
      <c r="D138" s="2">
        <v>17</v>
      </c>
      <c r="E138" s="2"/>
      <c r="F138" s="2"/>
      <c r="G138" s="2"/>
      <c r="H138" s="2"/>
      <c r="I138" s="2"/>
      <c r="J138" s="2"/>
      <c r="K138" s="2" t="s">
        <v>494</v>
      </c>
      <c r="L138" s="2" t="s">
        <v>519</v>
      </c>
      <c r="M138" s="2" t="s">
        <v>520</v>
      </c>
      <c r="N138" s="2"/>
      <c r="O138" s="2" t="s">
        <v>123</v>
      </c>
      <c r="P138" s="2" t="s">
        <v>8</v>
      </c>
      <c r="Q138" s="125" t="str">
        <f t="shared" si="5"/>
        <v xml:space="preserve">0 </v>
      </c>
    </row>
    <row r="139" spans="1:17" x14ac:dyDescent="0.2">
      <c r="A139" s="126" t="s">
        <v>521</v>
      </c>
      <c r="B139" s="4" t="str">
        <f t="shared" si="4"/>
        <v>ITM ECROUVES</v>
      </c>
      <c r="C139" s="2" t="s">
        <v>522</v>
      </c>
      <c r="D139" s="2">
        <v>17</v>
      </c>
      <c r="E139" s="2"/>
      <c r="F139" s="2"/>
      <c r="G139" s="2"/>
      <c r="H139" s="2"/>
      <c r="I139" s="2"/>
      <c r="J139" s="2"/>
      <c r="K139" s="2" t="s">
        <v>494</v>
      </c>
      <c r="L139" s="2" t="s">
        <v>523</v>
      </c>
      <c r="M139" s="2"/>
      <c r="N139" s="2"/>
      <c r="O139" s="2" t="s">
        <v>43</v>
      </c>
      <c r="P139" s="2" t="s">
        <v>8</v>
      </c>
      <c r="Q139" s="125" t="str">
        <f t="shared" si="5"/>
        <v xml:space="preserve">0 </v>
      </c>
    </row>
    <row r="140" spans="1:17" x14ac:dyDescent="0.2">
      <c r="A140" s="130" t="s">
        <v>524</v>
      </c>
      <c r="B140" s="4" t="str">
        <f t="shared" si="4"/>
        <v>ITM GAUCHY</v>
      </c>
      <c r="C140" s="2" t="s">
        <v>525</v>
      </c>
      <c r="D140" s="2"/>
      <c r="E140" s="2"/>
      <c r="F140" s="2">
        <v>1</v>
      </c>
      <c r="G140" s="2"/>
      <c r="H140" s="2"/>
      <c r="I140" s="2"/>
      <c r="J140" s="2"/>
      <c r="K140" s="2" t="s">
        <v>494</v>
      </c>
      <c r="L140" s="2" t="s">
        <v>526</v>
      </c>
      <c r="M140" s="2" t="s">
        <v>527</v>
      </c>
      <c r="N140" s="2" t="s">
        <v>528</v>
      </c>
      <c r="O140" s="2" t="s">
        <v>24</v>
      </c>
      <c r="P140" s="2" t="s">
        <v>8</v>
      </c>
      <c r="Q140" s="125" t="str">
        <f t="shared" si="5"/>
        <v xml:space="preserve">0 </v>
      </c>
    </row>
    <row r="141" spans="1:17" x14ac:dyDescent="0.2">
      <c r="A141" s="129" t="s">
        <v>529</v>
      </c>
      <c r="B141" s="4" t="str">
        <f t="shared" si="4"/>
        <v>ITM GIGNAC</v>
      </c>
      <c r="C141" s="2" t="s">
        <v>530</v>
      </c>
      <c r="D141" s="2">
        <v>15</v>
      </c>
      <c r="E141" s="2"/>
      <c r="F141" s="2"/>
      <c r="G141" s="2"/>
      <c r="H141" s="2"/>
      <c r="I141" s="2"/>
      <c r="J141" s="2"/>
      <c r="K141" s="2" t="s">
        <v>22</v>
      </c>
      <c r="L141" s="2" t="s">
        <v>531</v>
      </c>
      <c r="M141" s="2" t="s">
        <v>532</v>
      </c>
      <c r="N141" s="2" t="s">
        <v>533</v>
      </c>
      <c r="O141" s="2" t="s">
        <v>534</v>
      </c>
      <c r="P141" s="2" t="s">
        <v>8</v>
      </c>
      <c r="Q141" s="125" t="str">
        <f t="shared" si="5"/>
        <v xml:space="preserve">0 </v>
      </c>
    </row>
    <row r="142" spans="1:17" x14ac:dyDescent="0.2">
      <c r="A142" s="126" t="s">
        <v>535</v>
      </c>
      <c r="B142" s="4" t="str">
        <f t="shared" si="4"/>
        <v>ITM JARVILLE</v>
      </c>
      <c r="C142" s="2" t="s">
        <v>536</v>
      </c>
      <c r="D142" s="2">
        <v>15</v>
      </c>
      <c r="E142" s="2"/>
      <c r="F142" s="2"/>
      <c r="G142" s="2"/>
      <c r="H142" s="2"/>
      <c r="I142" s="2"/>
      <c r="J142" s="2"/>
      <c r="K142" s="1" t="s">
        <v>494</v>
      </c>
      <c r="L142" s="2"/>
      <c r="M142" s="2" t="s">
        <v>537</v>
      </c>
      <c r="N142" s="2"/>
      <c r="O142" s="2" t="s">
        <v>18</v>
      </c>
      <c r="P142" s="2" t="s">
        <v>8</v>
      </c>
      <c r="Q142" s="125" t="str">
        <f t="shared" si="5"/>
        <v xml:space="preserve">0 </v>
      </c>
    </row>
    <row r="143" spans="1:17" x14ac:dyDescent="0.2">
      <c r="A143" s="126" t="s">
        <v>538</v>
      </c>
      <c r="B143" s="4" t="str">
        <f t="shared" si="4"/>
        <v>ITM JOINVILLE SA CAPIE</v>
      </c>
      <c r="C143" s="2" t="s">
        <v>539</v>
      </c>
      <c r="D143" s="2">
        <v>12</v>
      </c>
      <c r="E143" s="2"/>
      <c r="F143" s="2"/>
      <c r="G143" s="2"/>
      <c r="H143" s="2"/>
      <c r="I143" s="2"/>
      <c r="J143" s="2"/>
      <c r="K143" s="1" t="s">
        <v>494</v>
      </c>
      <c r="L143" s="2" t="s">
        <v>540</v>
      </c>
      <c r="M143" s="2" t="s">
        <v>541</v>
      </c>
      <c r="N143" s="2"/>
      <c r="O143" s="2" t="s">
        <v>24</v>
      </c>
      <c r="P143" s="2" t="s">
        <v>8</v>
      </c>
      <c r="Q143" s="125" t="str">
        <f t="shared" si="5"/>
        <v xml:space="preserve">0 </v>
      </c>
    </row>
    <row r="144" spans="1:17" x14ac:dyDescent="0.2">
      <c r="A144" s="126" t="s">
        <v>542</v>
      </c>
      <c r="B144" s="4" t="str">
        <f t="shared" si="4"/>
        <v>ITM JONZAC</v>
      </c>
      <c r="C144" s="2" t="s">
        <v>543</v>
      </c>
      <c r="D144" s="2">
        <v>17</v>
      </c>
      <c r="E144" s="2"/>
      <c r="F144" s="2"/>
      <c r="G144" s="2"/>
      <c r="H144" s="2"/>
      <c r="I144" s="2"/>
      <c r="J144" s="2"/>
      <c r="K144" s="2" t="s">
        <v>11</v>
      </c>
      <c r="L144" s="2" t="s">
        <v>544</v>
      </c>
      <c r="M144" s="2" t="s">
        <v>545</v>
      </c>
      <c r="N144" s="2" t="s">
        <v>546</v>
      </c>
      <c r="O144" s="2" t="s">
        <v>24</v>
      </c>
      <c r="P144" s="2" t="s">
        <v>19</v>
      </c>
      <c r="Q144" s="125" t="str">
        <f t="shared" si="5"/>
        <v xml:space="preserve">0 </v>
      </c>
    </row>
    <row r="145" spans="1:17" x14ac:dyDescent="0.2">
      <c r="A145" s="130" t="s">
        <v>547</v>
      </c>
      <c r="B145" s="4" t="str">
        <f t="shared" si="4"/>
        <v>ITM LA REOLE</v>
      </c>
      <c r="C145" s="2" t="s">
        <v>548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549</v>
      </c>
      <c r="M145" s="2" t="s">
        <v>550</v>
      </c>
      <c r="N145" s="2" t="s">
        <v>551</v>
      </c>
      <c r="O145" s="2" t="s">
        <v>43</v>
      </c>
      <c r="P145" s="2" t="s">
        <v>19</v>
      </c>
      <c r="Q145" s="125" t="str">
        <f t="shared" si="5"/>
        <v xml:space="preserve">0 </v>
      </c>
    </row>
    <row r="146" spans="1:17" x14ac:dyDescent="0.2">
      <c r="A146" s="124" t="s">
        <v>553</v>
      </c>
      <c r="B146" s="4" t="str">
        <f t="shared" si="4"/>
        <v>ITM LA ROCHELLE</v>
      </c>
      <c r="C146" s="2" t="s">
        <v>554</v>
      </c>
      <c r="D146" s="2">
        <v>17</v>
      </c>
      <c r="E146" s="2"/>
      <c r="F146" s="2"/>
      <c r="G146" s="2"/>
      <c r="H146" s="2"/>
      <c r="I146" s="2"/>
      <c r="J146" s="2"/>
      <c r="K146" s="2" t="s">
        <v>59</v>
      </c>
      <c r="L146" s="2" t="s">
        <v>555</v>
      </c>
      <c r="M146" s="2" t="s">
        <v>556</v>
      </c>
      <c r="N146" s="2"/>
      <c r="O146" s="2" t="s">
        <v>18</v>
      </c>
      <c r="P146" s="2" t="s">
        <v>19</v>
      </c>
      <c r="Q146" s="125" t="str">
        <f t="shared" si="5"/>
        <v xml:space="preserve">0 </v>
      </c>
    </row>
    <row r="147" spans="1:17" x14ac:dyDescent="0.2">
      <c r="A147" s="126" t="s">
        <v>557</v>
      </c>
      <c r="B147" s="4" t="str">
        <f t="shared" si="4"/>
        <v>ITM LA TESTE (HYPER)</v>
      </c>
      <c r="C147" s="2" t="s">
        <v>558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559</v>
      </c>
      <c r="M147" s="2" t="s">
        <v>560</v>
      </c>
      <c r="N147" s="2"/>
      <c r="O147" s="2" t="s">
        <v>24</v>
      </c>
      <c r="P147" s="2" t="s">
        <v>19</v>
      </c>
      <c r="Q147" s="125" t="str">
        <f t="shared" si="5"/>
        <v xml:space="preserve">0 </v>
      </c>
    </row>
    <row r="148" spans="1:17" x14ac:dyDescent="0.2">
      <c r="A148" s="130" t="s">
        <v>561</v>
      </c>
      <c r="B148" s="4" t="str">
        <f t="shared" si="4"/>
        <v>ITM LAMBALLE</v>
      </c>
      <c r="C148" s="2" t="s">
        <v>562</v>
      </c>
      <c r="D148" s="2">
        <v>12</v>
      </c>
      <c r="E148" s="2"/>
      <c r="F148" s="2"/>
      <c r="G148" s="2"/>
      <c r="H148" s="2"/>
      <c r="I148" s="2"/>
      <c r="J148" s="2"/>
      <c r="K148" s="2" t="s">
        <v>59</v>
      </c>
      <c r="L148" s="2" t="s">
        <v>563</v>
      </c>
      <c r="M148" s="2" t="s">
        <v>564</v>
      </c>
      <c r="N148" s="2" t="s">
        <v>565</v>
      </c>
      <c r="O148" s="2" t="s">
        <v>24</v>
      </c>
      <c r="P148" s="2" t="s">
        <v>8</v>
      </c>
      <c r="Q148" s="125" t="str">
        <f t="shared" si="5"/>
        <v xml:space="preserve">0 </v>
      </c>
    </row>
    <row r="149" spans="1:17" x14ac:dyDescent="0.2">
      <c r="A149" s="126" t="s">
        <v>566</v>
      </c>
      <c r="B149" s="4" t="str">
        <f t="shared" si="4"/>
        <v>ITM LANGON</v>
      </c>
      <c r="C149" s="2" t="s">
        <v>567</v>
      </c>
      <c r="D149" s="2">
        <v>17</v>
      </c>
      <c r="E149" s="2"/>
      <c r="F149" s="2"/>
      <c r="G149" s="2"/>
      <c r="H149" s="2"/>
      <c r="I149" s="2"/>
      <c r="J149" s="2"/>
      <c r="K149" s="2" t="s">
        <v>27</v>
      </c>
      <c r="L149" s="2" t="s">
        <v>568</v>
      </c>
      <c r="M149" s="2"/>
      <c r="N149" s="2"/>
      <c r="O149" s="2" t="s">
        <v>43</v>
      </c>
      <c r="P149" s="2" t="s">
        <v>19</v>
      </c>
      <c r="Q149" s="125" t="str">
        <f t="shared" si="5"/>
        <v xml:space="preserve">0 </v>
      </c>
    </row>
    <row r="150" spans="1:17" x14ac:dyDescent="0.2">
      <c r="A150" s="126" t="s">
        <v>569</v>
      </c>
      <c r="B150" s="4" t="str">
        <f t="shared" si="4"/>
        <v>ITM LANTON</v>
      </c>
      <c r="C150" s="2" t="s">
        <v>570</v>
      </c>
      <c r="D150" s="2">
        <v>17</v>
      </c>
      <c r="E150" s="2"/>
      <c r="F150" s="2"/>
      <c r="G150" s="2"/>
      <c r="H150" s="2"/>
      <c r="I150" s="2"/>
      <c r="J150" s="2"/>
      <c r="K150" s="2" t="s">
        <v>27</v>
      </c>
      <c r="L150" s="2" t="s">
        <v>571</v>
      </c>
      <c r="M150" s="2" t="s">
        <v>572</v>
      </c>
      <c r="N150" s="2"/>
      <c r="O150" s="2" t="s">
        <v>122</v>
      </c>
      <c r="P150" s="2" t="s">
        <v>19</v>
      </c>
      <c r="Q150" s="125" t="str">
        <f t="shared" si="5"/>
        <v xml:space="preserve">0 </v>
      </c>
    </row>
    <row r="151" spans="1:17" x14ac:dyDescent="0.2">
      <c r="A151" s="124" t="s">
        <v>573</v>
      </c>
      <c r="B151" s="4" t="str">
        <f t="shared" si="4"/>
        <v>ITM LE MANS (BOLLÉ)</v>
      </c>
      <c r="C151" s="2" t="s">
        <v>574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 t="s">
        <v>575</v>
      </c>
      <c r="M151" s="2" t="s">
        <v>576</v>
      </c>
      <c r="N151" s="2"/>
      <c r="O151" s="2" t="s">
        <v>7</v>
      </c>
      <c r="P151" s="2" t="s">
        <v>8</v>
      </c>
      <c r="Q151" s="125" t="str">
        <f t="shared" si="5"/>
        <v xml:space="preserve">0 </v>
      </c>
    </row>
    <row r="152" spans="1:17" x14ac:dyDescent="0.2">
      <c r="A152" s="124" t="s">
        <v>577</v>
      </c>
      <c r="B152" s="4" t="str">
        <f t="shared" si="4"/>
        <v>ITM LE PALAIS SUR VIENNE</v>
      </c>
      <c r="C152" s="2" t="s">
        <v>578</v>
      </c>
      <c r="D152" s="2">
        <v>15</v>
      </c>
      <c r="E152" s="2"/>
      <c r="F152" s="2"/>
      <c r="G152" s="2"/>
      <c r="H152" s="2"/>
      <c r="I152" s="2"/>
      <c r="J152" s="2"/>
      <c r="K152" s="2" t="s">
        <v>11</v>
      </c>
      <c r="L152" s="2"/>
      <c r="M152" s="2"/>
      <c r="N152" s="2"/>
      <c r="O152" s="2" t="s">
        <v>122</v>
      </c>
      <c r="P152" s="2" t="s">
        <v>8</v>
      </c>
      <c r="Q152" s="125" t="str">
        <f t="shared" si="5"/>
        <v xml:space="preserve">0 </v>
      </c>
    </row>
    <row r="153" spans="1:17" x14ac:dyDescent="0.2">
      <c r="A153" s="130" t="s">
        <v>579</v>
      </c>
      <c r="B153" s="4" t="str">
        <f t="shared" si="4"/>
        <v>ITM LES PONTS DE CE</v>
      </c>
      <c r="C153" s="2" t="s">
        <v>580</v>
      </c>
      <c r="D153" s="2">
        <v>17</v>
      </c>
      <c r="E153" s="2"/>
      <c r="F153" s="2"/>
      <c r="G153" s="2"/>
      <c r="H153" s="2"/>
      <c r="I153" s="2"/>
      <c r="J153" s="2"/>
      <c r="K153" s="1" t="s">
        <v>3</v>
      </c>
      <c r="L153" s="2"/>
      <c r="M153" s="2"/>
      <c r="N153" s="2"/>
      <c r="O153" s="2" t="s">
        <v>7</v>
      </c>
      <c r="P153" s="2" t="s">
        <v>8</v>
      </c>
      <c r="Q153" s="125" t="str">
        <f t="shared" si="5"/>
        <v xml:space="preserve">0 </v>
      </c>
    </row>
    <row r="154" spans="1:17" x14ac:dyDescent="0.2">
      <c r="A154" s="132" t="s">
        <v>1799</v>
      </c>
      <c r="B154" s="4" t="str">
        <f t="shared" si="4"/>
        <v>ITM LEZIGNAN CORBIÈRES</v>
      </c>
      <c r="C154" s="2" t="s">
        <v>1797</v>
      </c>
      <c r="D154" s="2">
        <v>17</v>
      </c>
      <c r="E154" s="2"/>
      <c r="F154" s="2"/>
      <c r="G154" s="2"/>
      <c r="H154" s="2"/>
      <c r="I154" s="2"/>
      <c r="J154" s="2"/>
      <c r="K154" s="2" t="s">
        <v>22</v>
      </c>
      <c r="L154" s="2" t="s">
        <v>1798</v>
      </c>
      <c r="M154" s="2"/>
      <c r="N154" s="2"/>
      <c r="O154" s="2" t="s">
        <v>7</v>
      </c>
      <c r="P154" s="2" t="s">
        <v>8</v>
      </c>
      <c r="Q154" s="125" t="str">
        <f t="shared" si="5"/>
        <v xml:space="preserve">0 </v>
      </c>
    </row>
    <row r="155" spans="1:17" x14ac:dyDescent="0.2">
      <c r="A155" s="126" t="s">
        <v>581</v>
      </c>
      <c r="B155" s="4" t="str">
        <f t="shared" si="4"/>
        <v>ITM LIMOGES</v>
      </c>
      <c r="C155" s="2" t="s">
        <v>582</v>
      </c>
      <c r="D155" s="2"/>
      <c r="E155" s="2"/>
      <c r="F155" s="2">
        <v>1</v>
      </c>
      <c r="G155" s="2"/>
      <c r="H155" s="2"/>
      <c r="I155" s="2"/>
      <c r="J155" s="2"/>
      <c r="K155" s="2" t="s">
        <v>11</v>
      </c>
      <c r="L155" s="2" t="s">
        <v>583</v>
      </c>
      <c r="M155" s="2" t="s">
        <v>584</v>
      </c>
      <c r="N155" s="2"/>
      <c r="O155" s="2" t="s">
        <v>7</v>
      </c>
      <c r="P155" s="2" t="s">
        <v>8</v>
      </c>
      <c r="Q155" s="125" t="str">
        <f t="shared" si="5"/>
        <v xml:space="preserve">0 </v>
      </c>
    </row>
    <row r="156" spans="1:17" x14ac:dyDescent="0.2">
      <c r="A156" s="130" t="s">
        <v>585</v>
      </c>
      <c r="B156" s="4" t="str">
        <f t="shared" si="4"/>
        <v>ITM MALICORNE</v>
      </c>
      <c r="C156" s="2" t="s">
        <v>586</v>
      </c>
      <c r="D156" s="2">
        <v>20</v>
      </c>
      <c r="E156" s="2"/>
      <c r="F156" s="2"/>
      <c r="G156" s="2"/>
      <c r="H156" s="2"/>
      <c r="I156" s="2"/>
      <c r="J156" s="2"/>
      <c r="K156" s="1" t="s">
        <v>3</v>
      </c>
      <c r="L156" s="2" t="s">
        <v>587</v>
      </c>
      <c r="M156" s="2" t="s">
        <v>588</v>
      </c>
      <c r="N156" s="9" t="s">
        <v>589</v>
      </c>
      <c r="O156" s="2" t="s">
        <v>534</v>
      </c>
      <c r="P156" s="2" t="s">
        <v>8</v>
      </c>
      <c r="Q156" s="125" t="str">
        <f t="shared" si="5"/>
        <v xml:space="preserve">0 </v>
      </c>
    </row>
    <row r="157" spans="1:17" x14ac:dyDescent="0.2">
      <c r="A157" s="129" t="s">
        <v>590</v>
      </c>
      <c r="B157" s="4" t="str">
        <f t="shared" si="4"/>
        <v>ITM MALLEMORT</v>
      </c>
      <c r="C157" s="2" t="s">
        <v>591</v>
      </c>
      <c r="D157" s="2">
        <v>15</v>
      </c>
      <c r="E157" s="2"/>
      <c r="F157" s="2"/>
      <c r="G157" s="2"/>
      <c r="H157" s="2"/>
      <c r="I157" s="2"/>
      <c r="J157" s="2"/>
      <c r="K157" s="2" t="s">
        <v>22</v>
      </c>
      <c r="L157" s="2" t="s">
        <v>592</v>
      </c>
      <c r="M157" s="2" t="s">
        <v>593</v>
      </c>
      <c r="N157" s="2" t="s">
        <v>594</v>
      </c>
      <c r="O157" s="2" t="s">
        <v>14</v>
      </c>
      <c r="P157" s="2" t="s">
        <v>8</v>
      </c>
      <c r="Q157" s="125" t="str">
        <f t="shared" si="5"/>
        <v xml:space="preserve">0 </v>
      </c>
    </row>
    <row r="158" spans="1:17" x14ac:dyDescent="0.2">
      <c r="A158" s="130" t="s">
        <v>595</v>
      </c>
      <c r="B158" s="4" t="str">
        <f t="shared" si="4"/>
        <v>ITM MARAMBAT</v>
      </c>
      <c r="C158" s="2" t="s">
        <v>596</v>
      </c>
      <c r="D158" s="2"/>
      <c r="E158" s="2"/>
      <c r="F158" s="2">
        <v>1</v>
      </c>
      <c r="G158" s="2"/>
      <c r="H158" s="2"/>
      <c r="I158" s="2"/>
      <c r="J158" s="2"/>
      <c r="K158" s="2" t="s">
        <v>27</v>
      </c>
      <c r="L158" s="2" t="s">
        <v>597</v>
      </c>
      <c r="M158" s="2" t="s">
        <v>598</v>
      </c>
      <c r="N158" s="2" t="s">
        <v>599</v>
      </c>
      <c r="O158" s="2" t="s">
        <v>123</v>
      </c>
      <c r="P158" s="2" t="s">
        <v>19</v>
      </c>
      <c r="Q158" s="125" t="str">
        <f t="shared" si="5"/>
        <v xml:space="preserve">0 </v>
      </c>
    </row>
    <row r="159" spans="1:17" x14ac:dyDescent="0.2">
      <c r="A159" s="130" t="s">
        <v>600</v>
      </c>
      <c r="B159" s="4" t="str">
        <f t="shared" si="4"/>
        <v>ITM MARENNES</v>
      </c>
      <c r="C159" s="2" t="s">
        <v>601</v>
      </c>
      <c r="D159" s="2">
        <v>17</v>
      </c>
      <c r="E159" s="2"/>
      <c r="F159" s="2"/>
      <c r="G159" s="2"/>
      <c r="H159" s="2"/>
      <c r="I159" s="2"/>
      <c r="J159" s="2"/>
      <c r="K159" s="2" t="s">
        <v>59</v>
      </c>
      <c r="L159" s="2" t="s">
        <v>602</v>
      </c>
      <c r="M159" s="2" t="s">
        <v>603</v>
      </c>
      <c r="N159" s="2" t="s">
        <v>604</v>
      </c>
      <c r="O159" s="2" t="s">
        <v>123</v>
      </c>
      <c r="P159" s="2" t="s">
        <v>19</v>
      </c>
      <c r="Q159" s="125" t="str">
        <f t="shared" si="5"/>
        <v xml:space="preserve">0 </v>
      </c>
    </row>
    <row r="160" spans="1:17" x14ac:dyDescent="0.2">
      <c r="A160" s="129" t="s">
        <v>605</v>
      </c>
      <c r="B160" s="4" t="str">
        <f t="shared" si="4"/>
        <v>ITM MATHA</v>
      </c>
      <c r="C160" s="2" t="s">
        <v>606</v>
      </c>
      <c r="D160" s="2"/>
      <c r="E160" s="2"/>
      <c r="F160" s="2">
        <v>1</v>
      </c>
      <c r="G160" s="2"/>
      <c r="H160" s="2"/>
      <c r="I160" s="2"/>
      <c r="J160" s="2"/>
      <c r="K160" s="2" t="s">
        <v>59</v>
      </c>
      <c r="L160" s="2" t="s">
        <v>607</v>
      </c>
      <c r="M160" s="2" t="s">
        <v>608</v>
      </c>
      <c r="N160" s="2" t="s">
        <v>609</v>
      </c>
      <c r="O160" s="2" t="s">
        <v>64</v>
      </c>
      <c r="P160" s="2" t="s">
        <v>19</v>
      </c>
      <c r="Q160" s="125" t="str">
        <f t="shared" si="5"/>
        <v xml:space="preserve">0 </v>
      </c>
    </row>
    <row r="161" spans="1:17" x14ac:dyDescent="0.2">
      <c r="A161" s="130" t="s">
        <v>611</v>
      </c>
      <c r="B161" s="4" t="str">
        <f t="shared" si="4"/>
        <v>ITM MONTENDRE</v>
      </c>
      <c r="C161" s="2" t="s">
        <v>612</v>
      </c>
      <c r="D161" s="2">
        <v>17</v>
      </c>
      <c r="E161" s="2"/>
      <c r="F161" s="2"/>
      <c r="G161" s="2"/>
      <c r="H161" s="2"/>
      <c r="I161" s="2"/>
      <c r="J161" s="2"/>
      <c r="K161" s="2" t="s">
        <v>11</v>
      </c>
      <c r="L161" s="2" t="s">
        <v>613</v>
      </c>
      <c r="M161" s="2" t="s">
        <v>614</v>
      </c>
      <c r="N161" s="2" t="s">
        <v>615</v>
      </c>
      <c r="O161" s="2" t="s">
        <v>64</v>
      </c>
      <c r="P161" s="2" t="s">
        <v>19</v>
      </c>
      <c r="Q161" s="125" t="str">
        <f t="shared" si="5"/>
        <v xml:space="preserve">0 </v>
      </c>
    </row>
    <row r="162" spans="1:17" x14ac:dyDescent="0.2">
      <c r="A162" s="126" t="s">
        <v>616</v>
      </c>
      <c r="B162" s="4" t="str">
        <f t="shared" si="4"/>
        <v>ITM MONTGUYON</v>
      </c>
      <c r="C162" s="2" t="s">
        <v>617</v>
      </c>
      <c r="D162" s="2">
        <v>20</v>
      </c>
      <c r="E162" s="2"/>
      <c r="F162" s="2"/>
      <c r="G162" s="2"/>
      <c r="H162" s="2"/>
      <c r="I162" s="2"/>
      <c r="J162" s="2"/>
      <c r="K162" s="2" t="s">
        <v>11</v>
      </c>
      <c r="L162" s="2" t="s">
        <v>618</v>
      </c>
      <c r="M162" s="2" t="s">
        <v>619</v>
      </c>
      <c r="N162" s="2" t="s">
        <v>620</v>
      </c>
      <c r="O162" s="2" t="s">
        <v>18</v>
      </c>
      <c r="P162" s="2" t="s">
        <v>19</v>
      </c>
      <c r="Q162" s="125" t="str">
        <f t="shared" si="5"/>
        <v xml:space="preserve">0 </v>
      </c>
    </row>
    <row r="163" spans="1:17" x14ac:dyDescent="0.2">
      <c r="A163" s="132" t="s">
        <v>1780</v>
      </c>
      <c r="B163" s="4" t="str">
        <f t="shared" si="4"/>
        <v>ITM MONTIGNAC</v>
      </c>
      <c r="C163" s="2" t="s">
        <v>1781</v>
      </c>
      <c r="D163" s="2">
        <v>20</v>
      </c>
      <c r="E163" s="2"/>
      <c r="F163" s="2"/>
      <c r="G163" s="2"/>
      <c r="H163" s="2"/>
      <c r="I163" s="2"/>
      <c r="J163" s="2"/>
      <c r="K163" s="2" t="s">
        <v>11</v>
      </c>
      <c r="L163" s="2" t="s">
        <v>1782</v>
      </c>
      <c r="M163" s="2" t="s">
        <v>1783</v>
      </c>
      <c r="N163" s="2" t="s">
        <v>1784</v>
      </c>
      <c r="O163" s="2" t="s">
        <v>24</v>
      </c>
      <c r="P163" s="2" t="s">
        <v>19</v>
      </c>
      <c r="Q163" s="125" t="str">
        <f t="shared" si="5"/>
        <v xml:space="preserve">0 </v>
      </c>
    </row>
    <row r="164" spans="1:17" x14ac:dyDescent="0.2">
      <c r="A164" s="130" t="s">
        <v>621</v>
      </c>
      <c r="B164" s="4" t="str">
        <f t="shared" si="4"/>
        <v>ITM MOUSTAJON</v>
      </c>
      <c r="C164" s="2" t="s">
        <v>622</v>
      </c>
      <c r="D164" s="2">
        <v>17</v>
      </c>
      <c r="E164" s="2"/>
      <c r="F164" s="2"/>
      <c r="G164" s="2"/>
      <c r="H164" s="2"/>
      <c r="I164" s="2"/>
      <c r="J164" s="2"/>
      <c r="K164" s="2" t="s">
        <v>22</v>
      </c>
      <c r="L164" s="2" t="s">
        <v>623</v>
      </c>
      <c r="M164" s="2"/>
      <c r="N164" s="2"/>
      <c r="O164" s="2" t="s">
        <v>64</v>
      </c>
      <c r="P164" s="2" t="s">
        <v>19</v>
      </c>
      <c r="Q164" s="125" t="str">
        <f t="shared" si="5"/>
        <v xml:space="preserve">0 </v>
      </c>
    </row>
    <row r="165" spans="1:17" x14ac:dyDescent="0.2">
      <c r="A165" s="130" t="s">
        <v>624</v>
      </c>
      <c r="B165" s="4" t="str">
        <f t="shared" si="4"/>
        <v>ITM NIEUL</v>
      </c>
      <c r="C165" s="2" t="s">
        <v>625</v>
      </c>
      <c r="D165" s="2">
        <v>17</v>
      </c>
      <c r="E165" s="2"/>
      <c r="F165" s="2"/>
      <c r="G165" s="2"/>
      <c r="H165" s="2"/>
      <c r="I165" s="2"/>
      <c r="J165" s="2"/>
      <c r="K165" s="2" t="s">
        <v>59</v>
      </c>
      <c r="L165" s="2" t="s">
        <v>626</v>
      </c>
      <c r="M165" s="2" t="s">
        <v>627</v>
      </c>
      <c r="N165" s="2" t="s">
        <v>628</v>
      </c>
      <c r="O165" s="2" t="s">
        <v>18</v>
      </c>
      <c r="P165" s="2" t="s">
        <v>19</v>
      </c>
      <c r="Q165" s="125" t="str">
        <f t="shared" si="5"/>
        <v xml:space="preserve">0 </v>
      </c>
    </row>
    <row r="166" spans="1:17" x14ac:dyDescent="0.2">
      <c r="A166" s="126" t="s">
        <v>629</v>
      </c>
      <c r="B166" s="4" t="str">
        <f t="shared" si="4"/>
        <v>ITM NONTRON</v>
      </c>
      <c r="C166" s="2" t="s">
        <v>630</v>
      </c>
      <c r="D166" s="2"/>
      <c r="E166" s="2"/>
      <c r="F166" s="2">
        <v>1</v>
      </c>
      <c r="G166" s="2"/>
      <c r="H166" s="2"/>
      <c r="I166" s="2"/>
      <c r="J166" s="2"/>
      <c r="K166" s="2" t="s">
        <v>11</v>
      </c>
      <c r="L166" s="2" t="s">
        <v>631</v>
      </c>
      <c r="M166" s="2" t="s">
        <v>632</v>
      </c>
      <c r="N166" s="2" t="s">
        <v>633</v>
      </c>
      <c r="O166" s="2" t="s">
        <v>1742</v>
      </c>
      <c r="P166" s="2" t="s">
        <v>19</v>
      </c>
      <c r="Q166" s="125" t="str">
        <f t="shared" si="5"/>
        <v xml:space="preserve">0 </v>
      </c>
    </row>
    <row r="167" spans="1:17" x14ac:dyDescent="0.2">
      <c r="A167" s="126" t="s">
        <v>634</v>
      </c>
      <c r="B167" s="4" t="str">
        <f t="shared" si="4"/>
        <v xml:space="preserve">ITM OUXAL </v>
      </c>
      <c r="C167" s="2" t="s">
        <v>635</v>
      </c>
      <c r="D167" s="2">
        <v>15</v>
      </c>
      <c r="E167" s="2"/>
      <c r="F167" s="2"/>
      <c r="G167" s="2"/>
      <c r="H167" s="2"/>
      <c r="I167" s="2"/>
      <c r="J167" s="2"/>
      <c r="K167" s="2" t="s">
        <v>494</v>
      </c>
      <c r="L167" s="2" t="s">
        <v>636</v>
      </c>
      <c r="M167" s="2"/>
      <c r="N167" s="2"/>
      <c r="O167" s="2" t="s">
        <v>7</v>
      </c>
      <c r="P167" s="2" t="s">
        <v>8</v>
      </c>
      <c r="Q167" s="125" t="str">
        <f t="shared" si="5"/>
        <v xml:space="preserve">0 </v>
      </c>
    </row>
    <row r="168" spans="1:17" x14ac:dyDescent="0.2">
      <c r="A168" s="124" t="s">
        <v>637</v>
      </c>
      <c r="B168" s="4" t="str">
        <f t="shared" si="4"/>
        <v>ITM PARENTIS</v>
      </c>
      <c r="C168" s="2" t="s">
        <v>638</v>
      </c>
      <c r="D168" s="2">
        <v>17</v>
      </c>
      <c r="E168" s="2"/>
      <c r="F168" s="2"/>
      <c r="G168" s="2"/>
      <c r="H168" s="2"/>
      <c r="I168" s="2"/>
      <c r="J168" s="2"/>
      <c r="K168" s="2" t="s">
        <v>27</v>
      </c>
      <c r="L168" s="2"/>
      <c r="M168" s="2"/>
      <c r="N168" s="2"/>
      <c r="O168" s="2" t="s">
        <v>123</v>
      </c>
      <c r="P168" s="2" t="s">
        <v>19</v>
      </c>
      <c r="Q168" s="125" t="str">
        <f t="shared" si="5"/>
        <v xml:space="preserve">0 </v>
      </c>
    </row>
    <row r="169" spans="1:17" x14ac:dyDescent="0.2">
      <c r="A169" s="129" t="s">
        <v>639</v>
      </c>
      <c r="B169" s="4" t="str">
        <f t="shared" si="4"/>
        <v>ITM PLAISANCE DU TOUCH</v>
      </c>
      <c r="C169" s="2" t="s">
        <v>640</v>
      </c>
      <c r="D169" s="2">
        <v>17</v>
      </c>
      <c r="E169" s="2"/>
      <c r="F169" s="2"/>
      <c r="G169" s="2"/>
      <c r="H169" s="2"/>
      <c r="I169" s="2"/>
      <c r="J169" s="2"/>
      <c r="K169" s="2" t="s">
        <v>22</v>
      </c>
      <c r="L169" s="2" t="s">
        <v>641</v>
      </c>
      <c r="M169" s="2" t="s">
        <v>642</v>
      </c>
      <c r="N169" s="2" t="s">
        <v>643</v>
      </c>
      <c r="O169" s="2" t="s">
        <v>18</v>
      </c>
      <c r="P169" s="2" t="s">
        <v>19</v>
      </c>
      <c r="Q169" s="125" t="str">
        <f t="shared" si="5"/>
        <v xml:space="preserve">0 </v>
      </c>
    </row>
    <row r="170" spans="1:17" x14ac:dyDescent="0.2">
      <c r="A170" s="129" t="s">
        <v>644</v>
      </c>
      <c r="B170" s="4" t="str">
        <f t="shared" si="4"/>
        <v>ITM POLLESTRE</v>
      </c>
      <c r="C170" s="2" t="s">
        <v>645</v>
      </c>
      <c r="D170" s="2">
        <v>17</v>
      </c>
      <c r="E170" s="2"/>
      <c r="F170" s="2"/>
      <c r="G170" s="2"/>
      <c r="H170" s="2"/>
      <c r="I170" s="2"/>
      <c r="J170" s="2"/>
      <c r="K170" s="2" t="s">
        <v>22</v>
      </c>
      <c r="L170" s="2" t="s">
        <v>646</v>
      </c>
      <c r="M170" s="2" t="s">
        <v>647</v>
      </c>
      <c r="N170" s="2" t="s">
        <v>648</v>
      </c>
      <c r="O170" s="2" t="s">
        <v>18</v>
      </c>
      <c r="P170" s="2" t="s">
        <v>8</v>
      </c>
      <c r="Q170" s="125" t="str">
        <f t="shared" si="5"/>
        <v xml:space="preserve">0 </v>
      </c>
    </row>
    <row r="171" spans="1:17" x14ac:dyDescent="0.2">
      <c r="A171" s="129" t="s">
        <v>649</v>
      </c>
      <c r="B171" s="4" t="str">
        <f t="shared" si="4"/>
        <v>ITM RIBERAC</v>
      </c>
      <c r="C171" s="2" t="s">
        <v>650</v>
      </c>
      <c r="D171" s="2">
        <v>20</v>
      </c>
      <c r="E171" s="2"/>
      <c r="F171" s="2"/>
      <c r="G171" s="2"/>
      <c r="H171" s="2"/>
      <c r="I171" s="2"/>
      <c r="J171" s="2"/>
      <c r="K171" s="2" t="s">
        <v>11</v>
      </c>
      <c r="L171" s="2"/>
      <c r="M171" s="2"/>
      <c r="N171" s="2"/>
      <c r="O171" s="2" t="s">
        <v>24</v>
      </c>
      <c r="P171" s="2" t="s">
        <v>19</v>
      </c>
      <c r="Q171" s="125" t="str">
        <f t="shared" si="5"/>
        <v xml:space="preserve">0 </v>
      </c>
    </row>
    <row r="172" spans="1:17" x14ac:dyDescent="0.2">
      <c r="A172" s="124" t="s">
        <v>651</v>
      </c>
      <c r="B172" s="4" t="str">
        <f t="shared" si="4"/>
        <v>ITM ROCHEFORT</v>
      </c>
      <c r="C172" s="2" t="s">
        <v>652</v>
      </c>
      <c r="D172" s="2">
        <v>17</v>
      </c>
      <c r="E172" s="2"/>
      <c r="F172" s="2"/>
      <c r="G172" s="2"/>
      <c r="H172" s="2"/>
      <c r="I172" s="2"/>
      <c r="J172" s="2"/>
      <c r="K172" s="2" t="s">
        <v>59</v>
      </c>
      <c r="L172" s="2"/>
      <c r="M172" s="2"/>
      <c r="N172" s="2"/>
      <c r="O172" s="2" t="s">
        <v>24</v>
      </c>
      <c r="P172" s="2" t="s">
        <v>19</v>
      </c>
      <c r="Q172" s="125" t="str">
        <f t="shared" si="5"/>
        <v xml:space="preserve">0 </v>
      </c>
    </row>
    <row r="173" spans="1:17" x14ac:dyDescent="0.2">
      <c r="A173" s="126" t="s">
        <v>657</v>
      </c>
      <c r="B173" s="4" t="str">
        <f t="shared" si="4"/>
        <v>ITM SEMEAC</v>
      </c>
      <c r="C173" s="2" t="s">
        <v>658</v>
      </c>
      <c r="D173" s="2">
        <v>17</v>
      </c>
      <c r="E173" s="2"/>
      <c r="F173" s="2"/>
      <c r="G173" s="2"/>
      <c r="H173" s="2"/>
      <c r="I173" s="2"/>
      <c r="J173" s="2"/>
      <c r="K173" s="2" t="s">
        <v>27</v>
      </c>
      <c r="L173" s="2" t="s">
        <v>659</v>
      </c>
      <c r="M173" s="2" t="s">
        <v>660</v>
      </c>
      <c r="N173" s="2" t="s">
        <v>661</v>
      </c>
      <c r="O173" s="2" t="s">
        <v>54</v>
      </c>
      <c r="P173" s="2" t="s">
        <v>19</v>
      </c>
      <c r="Q173" s="125" t="str">
        <f t="shared" si="5"/>
        <v xml:space="preserve">0 </v>
      </c>
    </row>
    <row r="174" spans="1:17" x14ac:dyDescent="0.2">
      <c r="A174" s="126" t="s">
        <v>662</v>
      </c>
      <c r="B174" s="4" t="str">
        <f t="shared" si="4"/>
        <v>ITM ST DENIS DE PILE</v>
      </c>
      <c r="C174" s="2" t="s">
        <v>663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664</v>
      </c>
      <c r="M174" s="2" t="s">
        <v>665</v>
      </c>
      <c r="N174" s="2"/>
      <c r="O174" s="2" t="s">
        <v>123</v>
      </c>
      <c r="P174" s="2" t="s">
        <v>19</v>
      </c>
      <c r="Q174" s="125" t="str">
        <f t="shared" si="5"/>
        <v xml:space="preserve">0 </v>
      </c>
    </row>
    <row r="175" spans="1:17" x14ac:dyDescent="0.2">
      <c r="A175" s="126" t="s">
        <v>1720</v>
      </c>
      <c r="B175" s="4" t="str">
        <f t="shared" si="4"/>
        <v>ITM ST FEYRE</v>
      </c>
      <c r="C175" s="2" t="s">
        <v>653</v>
      </c>
      <c r="D175" s="2"/>
      <c r="E175" s="2"/>
      <c r="F175" s="2">
        <v>1</v>
      </c>
      <c r="G175" s="2"/>
      <c r="H175" s="2"/>
      <c r="I175" s="2"/>
      <c r="J175" s="2"/>
      <c r="K175" s="2" t="s">
        <v>11</v>
      </c>
      <c r="L175" s="2" t="s">
        <v>654</v>
      </c>
      <c r="M175" s="2" t="s">
        <v>655</v>
      </c>
      <c r="N175" s="2" t="s">
        <v>656</v>
      </c>
      <c r="O175" s="2" t="s">
        <v>123</v>
      </c>
      <c r="P175" s="2" t="s">
        <v>8</v>
      </c>
      <c r="Q175" s="125" t="str">
        <f t="shared" si="5"/>
        <v xml:space="preserve">0 </v>
      </c>
    </row>
    <row r="176" spans="1:17" x14ac:dyDescent="0.2">
      <c r="A176" s="124" t="s">
        <v>666</v>
      </c>
      <c r="B176" s="4" t="str">
        <f t="shared" si="4"/>
        <v>ITM ST HILAIRE DE LOULAY</v>
      </c>
      <c r="C176" s="2" t="s">
        <v>667</v>
      </c>
      <c r="D176" s="2">
        <v>17</v>
      </c>
      <c r="E176" s="2"/>
      <c r="F176" s="2"/>
      <c r="G176" s="2"/>
      <c r="H176" s="2"/>
      <c r="I176" s="2"/>
      <c r="J176" s="2"/>
      <c r="K176" s="1" t="s">
        <v>3</v>
      </c>
      <c r="L176" s="2"/>
      <c r="M176" s="2"/>
      <c r="N176" s="2"/>
      <c r="O176" s="2" t="s">
        <v>7</v>
      </c>
      <c r="P176" s="2" t="s">
        <v>8</v>
      </c>
      <c r="Q176" s="125" t="str">
        <f t="shared" si="5"/>
        <v xml:space="preserve">0 </v>
      </c>
    </row>
    <row r="177" spans="1:17" x14ac:dyDescent="0.2">
      <c r="A177" s="126" t="s">
        <v>668</v>
      </c>
      <c r="B177" s="4" t="str">
        <f t="shared" si="4"/>
        <v>ITM ST MEDARD EN JALLES</v>
      </c>
      <c r="C177" s="2" t="s">
        <v>669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670</v>
      </c>
      <c r="M177" s="2" t="s">
        <v>671</v>
      </c>
      <c r="N177" s="2"/>
      <c r="O177" s="2" t="s">
        <v>24</v>
      </c>
      <c r="P177" s="2" t="s">
        <v>19</v>
      </c>
      <c r="Q177" s="125" t="str">
        <f t="shared" si="5"/>
        <v xml:space="preserve">0 </v>
      </c>
    </row>
    <row r="178" spans="1:17" x14ac:dyDescent="0.2">
      <c r="A178" s="130" t="s">
        <v>672</v>
      </c>
      <c r="B178" s="4" t="str">
        <f t="shared" si="4"/>
        <v>ITM ST NIZIER</v>
      </c>
      <c r="C178" s="2" t="s">
        <v>673</v>
      </c>
      <c r="D178" s="2"/>
      <c r="E178" s="2"/>
      <c r="F178" s="2">
        <v>1</v>
      </c>
      <c r="G178" s="2"/>
      <c r="H178" s="2"/>
      <c r="I178" s="2"/>
      <c r="J178" s="2"/>
      <c r="K178" s="2" t="s">
        <v>181</v>
      </c>
      <c r="L178" s="2" t="s">
        <v>674</v>
      </c>
      <c r="M178" s="2" t="s">
        <v>675</v>
      </c>
      <c r="N178" s="2" t="s">
        <v>676</v>
      </c>
      <c r="O178" s="2" t="s">
        <v>7</v>
      </c>
      <c r="P178" s="2" t="s">
        <v>8</v>
      </c>
      <c r="Q178" s="125" t="str">
        <f t="shared" si="5"/>
        <v xml:space="preserve">0 </v>
      </c>
    </row>
    <row r="179" spans="1:17" x14ac:dyDescent="0.2">
      <c r="A179" s="126" t="s">
        <v>677</v>
      </c>
      <c r="B179" s="4" t="str">
        <f t="shared" si="4"/>
        <v>ITM ST PEE SUR NIVELLE</v>
      </c>
      <c r="C179" s="2" t="s">
        <v>678</v>
      </c>
      <c r="D179" s="2">
        <v>17</v>
      </c>
      <c r="E179" s="2"/>
      <c r="F179" s="2"/>
      <c r="G179" s="2"/>
      <c r="H179" s="2"/>
      <c r="I179" s="2"/>
      <c r="J179" s="2"/>
      <c r="K179" s="2" t="s">
        <v>27</v>
      </c>
      <c r="L179" s="2" t="s">
        <v>679</v>
      </c>
      <c r="M179" s="2" t="s">
        <v>680</v>
      </c>
      <c r="N179" s="2" t="s">
        <v>681</v>
      </c>
      <c r="O179" s="2" t="s">
        <v>123</v>
      </c>
      <c r="P179" s="2" t="s">
        <v>19</v>
      </c>
      <c r="Q179" s="125" t="str">
        <f t="shared" si="5"/>
        <v xml:space="preserve">0 </v>
      </c>
    </row>
    <row r="180" spans="1:17" x14ac:dyDescent="0.2">
      <c r="A180" s="130" t="s">
        <v>682</v>
      </c>
      <c r="B180" s="4" t="str">
        <f t="shared" si="4"/>
        <v>ITM TARTAS</v>
      </c>
      <c r="C180" s="2" t="s">
        <v>683</v>
      </c>
      <c r="D180" s="2">
        <v>17</v>
      </c>
      <c r="E180" s="2"/>
      <c r="F180" s="2"/>
      <c r="G180" s="2"/>
      <c r="H180" s="2"/>
      <c r="I180" s="2"/>
      <c r="J180" s="2"/>
      <c r="K180" s="2" t="s">
        <v>27</v>
      </c>
      <c r="L180" s="2" t="s">
        <v>684</v>
      </c>
      <c r="M180" s="2"/>
      <c r="N180" s="2"/>
      <c r="O180" s="2" t="s">
        <v>24</v>
      </c>
      <c r="P180" s="2" t="s">
        <v>19</v>
      </c>
      <c r="Q180" s="125" t="str">
        <f t="shared" si="5"/>
        <v xml:space="preserve">0 </v>
      </c>
    </row>
    <row r="181" spans="1:17" x14ac:dyDescent="0.2">
      <c r="A181" s="130" t="s">
        <v>685</v>
      </c>
      <c r="B181" s="4" t="str">
        <f t="shared" si="4"/>
        <v>ITM TULLE</v>
      </c>
      <c r="C181" s="2" t="s">
        <v>686</v>
      </c>
      <c r="D181" s="2">
        <v>17</v>
      </c>
      <c r="E181" s="2"/>
      <c r="F181" s="2"/>
      <c r="G181" s="2"/>
      <c r="H181" s="2"/>
      <c r="I181" s="2"/>
      <c r="J181" s="2"/>
      <c r="K181" s="2" t="s">
        <v>11</v>
      </c>
      <c r="L181" s="2" t="s">
        <v>687</v>
      </c>
      <c r="M181" s="2" t="s">
        <v>688</v>
      </c>
      <c r="N181" s="2" t="s">
        <v>689</v>
      </c>
      <c r="O181" s="2" t="s">
        <v>1452</v>
      </c>
      <c r="P181" s="2" t="s">
        <v>8</v>
      </c>
      <c r="Q181" s="125" t="str">
        <f t="shared" si="5"/>
        <v xml:space="preserve">0 </v>
      </c>
    </row>
    <row r="182" spans="1:17" x14ac:dyDescent="0.2">
      <c r="A182" s="124" t="s">
        <v>690</v>
      </c>
      <c r="B182" s="4" t="str">
        <f t="shared" si="4"/>
        <v>ITM VIEUX THANN</v>
      </c>
      <c r="C182" s="2" t="s">
        <v>1743</v>
      </c>
      <c r="D182" s="2">
        <v>17</v>
      </c>
      <c r="E182" s="2"/>
      <c r="F182" s="2"/>
      <c r="G182" s="2"/>
      <c r="H182" s="2"/>
      <c r="I182" s="2"/>
      <c r="J182" s="2"/>
      <c r="K182" s="2" t="s">
        <v>494</v>
      </c>
      <c r="L182" s="2"/>
      <c r="M182" s="2"/>
      <c r="N182" s="2"/>
      <c r="O182" s="2" t="s">
        <v>64</v>
      </c>
      <c r="P182" s="2" t="s">
        <v>8</v>
      </c>
      <c r="Q182" s="125" t="str">
        <f t="shared" si="5"/>
        <v xml:space="preserve">0 </v>
      </c>
    </row>
    <row r="183" spans="1:17" x14ac:dyDescent="0.2">
      <c r="A183" s="126" t="s">
        <v>691</v>
      </c>
      <c r="B183" s="4" t="str">
        <f t="shared" si="4"/>
        <v>KNAUSS JEAN PAUL</v>
      </c>
      <c r="C183" s="2" t="s">
        <v>692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/>
      <c r="M183" s="2"/>
      <c r="N183" s="2"/>
      <c r="O183" s="2" t="s">
        <v>24</v>
      </c>
      <c r="P183" s="2" t="s">
        <v>8</v>
      </c>
      <c r="Q183" s="125" t="str">
        <f t="shared" si="5"/>
        <v xml:space="preserve">0 </v>
      </c>
    </row>
    <row r="184" spans="1:17" x14ac:dyDescent="0.2">
      <c r="A184" s="126" t="s">
        <v>693</v>
      </c>
      <c r="B184" s="4" t="str">
        <f t="shared" si="4"/>
        <v>LA FERME DE TROSSY</v>
      </c>
      <c r="C184" s="2" t="s">
        <v>694</v>
      </c>
      <c r="D184" s="2"/>
      <c r="E184" s="2"/>
      <c r="F184" s="2"/>
      <c r="G184" s="2">
        <v>1</v>
      </c>
      <c r="H184" s="2"/>
      <c r="I184" s="2"/>
      <c r="J184" s="2"/>
      <c r="K184" s="2" t="s">
        <v>67</v>
      </c>
      <c r="L184" s="2" t="s">
        <v>695</v>
      </c>
      <c r="M184" s="2" t="s">
        <v>696</v>
      </c>
      <c r="N184" s="2"/>
      <c r="O184" s="2" t="s">
        <v>64</v>
      </c>
      <c r="P184" s="2" t="s">
        <v>8</v>
      </c>
      <c r="Q184" s="125" t="str">
        <f t="shared" si="5"/>
        <v xml:space="preserve">0 </v>
      </c>
    </row>
    <row r="185" spans="1:17" x14ac:dyDescent="0.2">
      <c r="A185" s="126" t="s">
        <v>697</v>
      </c>
      <c r="B185" s="4" t="str">
        <f t="shared" si="4"/>
        <v>LA TABLE BASQUE</v>
      </c>
      <c r="C185" s="2" t="s">
        <v>1744</v>
      </c>
      <c r="D185" s="2"/>
      <c r="E185" s="2"/>
      <c r="F185" s="2"/>
      <c r="G185" s="2">
        <v>1</v>
      </c>
      <c r="H185" s="2"/>
      <c r="I185" s="2"/>
      <c r="J185" s="2"/>
      <c r="K185" s="2" t="s">
        <v>3</v>
      </c>
      <c r="L185" s="2" t="s">
        <v>698</v>
      </c>
      <c r="M185" s="2" t="s">
        <v>699</v>
      </c>
      <c r="N185" s="2"/>
      <c r="O185" s="2" t="s">
        <v>18</v>
      </c>
      <c r="P185" s="2" t="s">
        <v>8</v>
      </c>
      <c r="Q185" s="125" t="str">
        <f t="shared" si="5"/>
        <v xml:space="preserve">0 </v>
      </c>
    </row>
    <row r="186" spans="1:17" x14ac:dyDescent="0.2">
      <c r="A186" s="126" t="s">
        <v>700</v>
      </c>
      <c r="B186" s="4" t="str">
        <f t="shared" si="4"/>
        <v>LALLIARD CHROSTOPHE</v>
      </c>
      <c r="C186" s="2" t="s">
        <v>701</v>
      </c>
      <c r="D186" s="2"/>
      <c r="E186" s="2"/>
      <c r="F186" s="2"/>
      <c r="G186" s="2">
        <v>1</v>
      </c>
      <c r="H186" s="2"/>
      <c r="I186" s="2"/>
      <c r="J186" s="2"/>
      <c r="K186" s="2" t="s">
        <v>67</v>
      </c>
      <c r="L186" s="2" t="s">
        <v>702</v>
      </c>
      <c r="M186" s="2" t="s">
        <v>703</v>
      </c>
      <c r="N186" s="2"/>
      <c r="O186" s="2" t="s">
        <v>24</v>
      </c>
      <c r="P186" s="2" t="s">
        <v>8</v>
      </c>
      <c r="Q186" s="125" t="str">
        <f t="shared" si="5"/>
        <v xml:space="preserve">0 </v>
      </c>
    </row>
    <row r="187" spans="1:17" x14ac:dyDescent="0.2">
      <c r="A187" s="130" t="s">
        <v>704</v>
      </c>
      <c r="B187" s="4" t="str">
        <f t="shared" si="4"/>
        <v>LC ALLONES</v>
      </c>
      <c r="C187" s="10" t="s">
        <v>705</v>
      </c>
      <c r="D187" s="10">
        <v>17</v>
      </c>
      <c r="E187" s="10"/>
      <c r="F187" s="10"/>
      <c r="G187" s="10"/>
      <c r="H187" s="10"/>
      <c r="I187" s="10"/>
      <c r="J187" s="10"/>
      <c r="K187" s="1" t="s">
        <v>3</v>
      </c>
      <c r="L187" s="2" t="s">
        <v>706</v>
      </c>
      <c r="M187" s="2" t="s">
        <v>707</v>
      </c>
      <c r="N187" s="2" t="s">
        <v>708</v>
      </c>
      <c r="O187" s="2" t="s">
        <v>24</v>
      </c>
      <c r="P187" s="2" t="s">
        <v>8</v>
      </c>
      <c r="Q187" s="125" t="str">
        <f t="shared" si="5"/>
        <v xml:space="preserve">0 </v>
      </c>
    </row>
    <row r="188" spans="1:17" x14ac:dyDescent="0.2">
      <c r="A188" s="126" t="s">
        <v>709</v>
      </c>
      <c r="B188" s="4" t="str">
        <f t="shared" si="4"/>
        <v>LC AMILLY MONTARGIS</v>
      </c>
      <c r="C188" s="2" t="s">
        <v>1745</v>
      </c>
      <c r="D188" s="2"/>
      <c r="E188" s="2"/>
      <c r="F188" s="2">
        <v>1</v>
      </c>
      <c r="G188" s="2"/>
      <c r="H188" s="2"/>
      <c r="I188" s="2"/>
      <c r="J188" s="2"/>
      <c r="K188" s="2" t="s">
        <v>11</v>
      </c>
      <c r="L188" s="2" t="s">
        <v>710</v>
      </c>
      <c r="M188" s="2" t="s">
        <v>711</v>
      </c>
      <c r="N188" s="2" t="s">
        <v>712</v>
      </c>
      <c r="O188" s="2" t="s">
        <v>24</v>
      </c>
      <c r="P188" s="2" t="s">
        <v>8</v>
      </c>
      <c r="Q188" s="125" t="str">
        <f t="shared" si="5"/>
        <v xml:space="preserve">0 </v>
      </c>
    </row>
    <row r="189" spans="1:17" x14ac:dyDescent="0.2">
      <c r="A189" s="124" t="s">
        <v>713</v>
      </c>
      <c r="B189" s="4" t="str">
        <f t="shared" si="4"/>
        <v>LC ANGERS</v>
      </c>
      <c r="C189" s="2" t="s">
        <v>1746</v>
      </c>
      <c r="D189" s="2">
        <v>17</v>
      </c>
      <c r="E189" s="2"/>
      <c r="F189" s="2"/>
      <c r="G189" s="2"/>
      <c r="H189" s="2"/>
      <c r="I189" s="2"/>
      <c r="J189" s="2"/>
      <c r="K189" s="2" t="s">
        <v>59</v>
      </c>
      <c r="L189" s="2" t="s">
        <v>714</v>
      </c>
      <c r="M189" s="2" t="s">
        <v>715</v>
      </c>
      <c r="N189" s="2"/>
      <c r="O189" s="2" t="s">
        <v>24</v>
      </c>
      <c r="P189" s="2" t="s">
        <v>8</v>
      </c>
      <c r="Q189" s="125" t="str">
        <f t="shared" si="5"/>
        <v xml:space="preserve">0 </v>
      </c>
    </row>
    <row r="190" spans="1:17" x14ac:dyDescent="0.2">
      <c r="A190" s="133" t="s">
        <v>716</v>
      </c>
      <c r="B190" s="4" t="str">
        <f t="shared" si="4"/>
        <v>LC ANGLET</v>
      </c>
      <c r="C190" s="2" t="s">
        <v>717</v>
      </c>
      <c r="D190" s="2"/>
      <c r="E190" s="2"/>
      <c r="F190" s="2">
        <v>1</v>
      </c>
      <c r="G190" s="2"/>
      <c r="H190" s="2"/>
      <c r="I190" s="2"/>
      <c r="J190" s="2"/>
      <c r="K190" s="2" t="s">
        <v>27</v>
      </c>
      <c r="L190" s="2"/>
      <c r="M190" s="2"/>
      <c r="N190" s="2"/>
      <c r="O190" s="2" t="s">
        <v>24</v>
      </c>
      <c r="P190" s="2" t="s">
        <v>19</v>
      </c>
      <c r="Q190" s="125" t="str">
        <f t="shared" si="5"/>
        <v xml:space="preserve">0 </v>
      </c>
    </row>
    <row r="191" spans="1:17" x14ac:dyDescent="0.2">
      <c r="A191" s="130" t="s">
        <v>718</v>
      </c>
      <c r="B191" s="4" t="str">
        <f t="shared" si="4"/>
        <v>LC ANGOULEME</v>
      </c>
      <c r="C191" s="2" t="s">
        <v>719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720</v>
      </c>
      <c r="M191" s="2" t="s">
        <v>721</v>
      </c>
      <c r="N191" s="2" t="s">
        <v>722</v>
      </c>
      <c r="O191" s="2" t="s">
        <v>24</v>
      </c>
      <c r="P191" s="2" t="s">
        <v>8</v>
      </c>
      <c r="Q191" s="125" t="str">
        <f t="shared" si="5"/>
        <v xml:space="preserve">0 </v>
      </c>
    </row>
    <row r="192" spans="1:17" x14ac:dyDescent="0.2">
      <c r="A192" s="130" t="s">
        <v>727</v>
      </c>
      <c r="B192" s="4" t="str">
        <f t="shared" si="4"/>
        <v>LC AUTUN</v>
      </c>
      <c r="C192" s="2" t="s">
        <v>728</v>
      </c>
      <c r="D192" s="2"/>
      <c r="E192" s="2"/>
      <c r="F192" s="2">
        <v>1</v>
      </c>
      <c r="G192" s="2"/>
      <c r="H192" s="2"/>
      <c r="I192" s="2"/>
      <c r="J192" s="2"/>
      <c r="K192" s="2" t="s">
        <v>11</v>
      </c>
      <c r="L192" s="2" t="s">
        <v>729</v>
      </c>
      <c r="M192" s="2" t="s">
        <v>730</v>
      </c>
      <c r="N192" s="2" t="s">
        <v>731</v>
      </c>
      <c r="O192" s="2" t="s">
        <v>24</v>
      </c>
      <c r="P192" s="2" t="s">
        <v>8</v>
      </c>
      <c r="Q192" s="125" t="str">
        <f t="shared" si="5"/>
        <v xml:space="preserve">0 </v>
      </c>
    </row>
    <row r="193" spans="1:17" x14ac:dyDescent="0.2">
      <c r="A193" s="124" t="s">
        <v>732</v>
      </c>
      <c r="B193" s="4" t="str">
        <f t="shared" si="4"/>
        <v>LC AUXERRE</v>
      </c>
      <c r="C193" s="2" t="s">
        <v>733</v>
      </c>
      <c r="D193" s="2"/>
      <c r="E193" s="2"/>
      <c r="F193" s="2">
        <v>1</v>
      </c>
      <c r="G193" s="2"/>
      <c r="H193" s="2"/>
      <c r="I193" s="2"/>
      <c r="J193" s="2"/>
      <c r="K193" s="1" t="s">
        <v>494</v>
      </c>
      <c r="L193" s="2"/>
      <c r="M193" s="2"/>
      <c r="N193" s="2"/>
      <c r="O193" s="2" t="s">
        <v>24</v>
      </c>
      <c r="P193" s="2" t="s">
        <v>8</v>
      </c>
      <c r="Q193" s="125" t="str">
        <f t="shared" si="5"/>
        <v xml:space="preserve">0 </v>
      </c>
    </row>
    <row r="194" spans="1:17" x14ac:dyDescent="0.2">
      <c r="A194" s="130" t="s">
        <v>734</v>
      </c>
      <c r="B194" s="4" t="str">
        <f t="shared" si="4"/>
        <v>LC BARBEZIEUX</v>
      </c>
      <c r="C194" s="2" t="s">
        <v>735</v>
      </c>
      <c r="D194" s="2">
        <v>17</v>
      </c>
      <c r="E194" s="2"/>
      <c r="F194" s="2"/>
      <c r="G194" s="2"/>
      <c r="H194" s="2"/>
      <c r="I194" s="2"/>
      <c r="J194" s="2"/>
      <c r="K194" s="2" t="s">
        <v>11</v>
      </c>
      <c r="L194" s="2" t="s">
        <v>736</v>
      </c>
      <c r="M194" s="2" t="s">
        <v>737</v>
      </c>
      <c r="N194" s="2"/>
      <c r="O194" s="2" t="s">
        <v>7</v>
      </c>
      <c r="P194" s="2" t="s">
        <v>19</v>
      </c>
      <c r="Q194" s="125" t="str">
        <f t="shared" si="5"/>
        <v xml:space="preserve">0 </v>
      </c>
    </row>
    <row r="195" spans="1:17" ht="13.5" customHeight="1" x14ac:dyDescent="0.2">
      <c r="A195" s="126" t="s">
        <v>738</v>
      </c>
      <c r="B195" s="4" t="str">
        <f t="shared" ref="B195:B258" si="6">UPPER(A195)</f>
        <v>LC BEAUTOR</v>
      </c>
      <c r="C195" s="11" t="s">
        <v>739</v>
      </c>
      <c r="D195" s="11"/>
      <c r="E195" s="11"/>
      <c r="F195" s="11">
        <v>1</v>
      </c>
      <c r="G195" s="11"/>
      <c r="H195" s="11"/>
      <c r="I195" s="11"/>
      <c r="J195" s="11"/>
      <c r="K195" s="1" t="s">
        <v>494</v>
      </c>
      <c r="L195" s="11" t="s">
        <v>740</v>
      </c>
      <c r="M195" s="12" t="s">
        <v>741</v>
      </c>
      <c r="N195" s="2"/>
      <c r="O195" s="2" t="s">
        <v>24</v>
      </c>
      <c r="P195" s="2" t="s">
        <v>8</v>
      </c>
      <c r="Q195" s="125" t="str">
        <f t="shared" ref="Q195:Q258" si="7" xml:space="preserve"> IF(SUM(D195:J195)=0,1,"0 ")</f>
        <v xml:space="preserve">0 </v>
      </c>
    </row>
    <row r="196" spans="1:17" x14ac:dyDescent="0.2">
      <c r="A196" s="130" t="s">
        <v>742</v>
      </c>
      <c r="B196" s="4" t="str">
        <f t="shared" si="6"/>
        <v>LC BERGERAC "BERCADIS"</v>
      </c>
      <c r="C196" s="2" t="s">
        <v>743</v>
      </c>
      <c r="D196" s="2">
        <v>17</v>
      </c>
      <c r="E196" s="2"/>
      <c r="F196" s="2"/>
      <c r="G196" s="2"/>
      <c r="H196" s="2"/>
      <c r="I196" s="2"/>
      <c r="J196" s="2"/>
      <c r="K196" s="2" t="s">
        <v>11</v>
      </c>
      <c r="L196" s="2" t="s">
        <v>744</v>
      </c>
      <c r="M196" s="2" t="s">
        <v>745</v>
      </c>
      <c r="N196" s="2" t="s">
        <v>746</v>
      </c>
      <c r="O196" s="2" t="s">
        <v>24</v>
      </c>
      <c r="P196" s="2" t="s">
        <v>19</v>
      </c>
      <c r="Q196" s="125" t="str">
        <f t="shared" si="7"/>
        <v xml:space="preserve">0 </v>
      </c>
    </row>
    <row r="197" spans="1:17" x14ac:dyDescent="0.2">
      <c r="A197" s="130" t="s">
        <v>747</v>
      </c>
      <c r="B197" s="4" t="str">
        <f t="shared" si="6"/>
        <v>LC BISCAROSSE</v>
      </c>
      <c r="C197" s="2" t="s">
        <v>748</v>
      </c>
      <c r="D197" s="2">
        <v>17</v>
      </c>
      <c r="E197" s="2"/>
      <c r="F197" s="2"/>
      <c r="G197" s="2"/>
      <c r="H197" s="2"/>
      <c r="I197" s="2"/>
      <c r="J197" s="2"/>
      <c r="K197" s="2" t="s">
        <v>27</v>
      </c>
      <c r="L197" s="2" t="s">
        <v>749</v>
      </c>
      <c r="M197" s="2" t="s">
        <v>750</v>
      </c>
      <c r="N197" s="2" t="s">
        <v>751</v>
      </c>
      <c r="O197" s="2" t="s">
        <v>24</v>
      </c>
      <c r="P197" s="2" t="s">
        <v>19</v>
      </c>
      <c r="Q197" s="125" t="str">
        <f t="shared" si="7"/>
        <v xml:space="preserve">0 </v>
      </c>
    </row>
    <row r="198" spans="1:17" x14ac:dyDescent="0.2">
      <c r="A198" s="126" t="s">
        <v>752</v>
      </c>
      <c r="B198" s="4" t="str">
        <f t="shared" si="6"/>
        <v>LC BLAGNAC</v>
      </c>
      <c r="C198" s="2" t="s">
        <v>1747</v>
      </c>
      <c r="D198" s="2">
        <v>19.489999999999998</v>
      </c>
      <c r="E198" s="2"/>
      <c r="F198" s="2"/>
      <c r="G198" s="2"/>
      <c r="H198" s="2"/>
      <c r="I198" s="2"/>
      <c r="J198" s="2"/>
      <c r="K198" s="2" t="s">
        <v>22</v>
      </c>
      <c r="L198" s="2" t="s">
        <v>753</v>
      </c>
      <c r="M198" s="2" t="s">
        <v>754</v>
      </c>
      <c r="N198" s="2"/>
      <c r="O198" s="2" t="s">
        <v>24</v>
      </c>
      <c r="P198" s="2" t="s">
        <v>19</v>
      </c>
      <c r="Q198" s="125" t="str">
        <f t="shared" si="7"/>
        <v xml:space="preserve">0 </v>
      </c>
    </row>
    <row r="199" spans="1:17" x14ac:dyDescent="0.2">
      <c r="A199" s="126" t="s">
        <v>755</v>
      </c>
      <c r="B199" s="4" t="str">
        <f t="shared" si="6"/>
        <v>LC BOIS D'ARCY</v>
      </c>
      <c r="C199" s="2" t="s">
        <v>756</v>
      </c>
      <c r="D199" s="2">
        <v>19</v>
      </c>
      <c r="E199" s="2"/>
      <c r="F199" s="2"/>
      <c r="G199" s="2"/>
      <c r="H199" s="2"/>
      <c r="I199" s="2"/>
      <c r="J199" s="2"/>
      <c r="K199" s="2" t="s">
        <v>27</v>
      </c>
      <c r="L199" s="2" t="s">
        <v>757</v>
      </c>
      <c r="M199" s="2" t="s">
        <v>758</v>
      </c>
      <c r="N199" s="2"/>
      <c r="O199" s="2" t="s">
        <v>24</v>
      </c>
      <c r="P199" s="2" t="s">
        <v>8</v>
      </c>
      <c r="Q199" s="125" t="str">
        <f t="shared" si="7"/>
        <v xml:space="preserve">0 </v>
      </c>
    </row>
    <row r="200" spans="1:17" x14ac:dyDescent="0.2">
      <c r="A200" s="126" t="s">
        <v>759</v>
      </c>
      <c r="B200" s="4" t="str">
        <f t="shared" si="6"/>
        <v>LC BOUT DU PONT DE L'ARN</v>
      </c>
      <c r="C200" s="2" t="s">
        <v>760</v>
      </c>
      <c r="D200" s="2">
        <v>19.489999999999998</v>
      </c>
      <c r="E200" s="2"/>
      <c r="F200" s="2"/>
      <c r="G200" s="2"/>
      <c r="H200" s="2"/>
      <c r="I200" s="2"/>
      <c r="J200" s="2"/>
      <c r="K200" s="2" t="s">
        <v>22</v>
      </c>
      <c r="L200" s="2" t="s">
        <v>761</v>
      </c>
      <c r="M200" s="2" t="s">
        <v>762</v>
      </c>
      <c r="N200" s="2"/>
      <c r="O200" s="2" t="s">
        <v>7</v>
      </c>
      <c r="P200" s="2" t="s">
        <v>19</v>
      </c>
      <c r="Q200" s="125" t="str">
        <f t="shared" si="7"/>
        <v xml:space="preserve">0 </v>
      </c>
    </row>
    <row r="201" spans="1:17" x14ac:dyDescent="0.2">
      <c r="A201" s="127" t="s">
        <v>763</v>
      </c>
      <c r="B201" s="4" t="str">
        <f t="shared" si="6"/>
        <v>LC BRESSUIRE</v>
      </c>
      <c r="C201" s="2" t="s">
        <v>764</v>
      </c>
      <c r="D201" s="2"/>
      <c r="E201" s="2"/>
      <c r="F201" s="2">
        <v>1</v>
      </c>
      <c r="G201" s="2"/>
      <c r="H201" s="2"/>
      <c r="I201" s="2"/>
      <c r="J201" s="2"/>
      <c r="K201" s="2" t="s">
        <v>22</v>
      </c>
      <c r="L201" s="2" t="s">
        <v>765</v>
      </c>
      <c r="M201" s="2" t="s">
        <v>766</v>
      </c>
      <c r="N201" s="2" t="s">
        <v>767</v>
      </c>
      <c r="O201" s="2" t="s">
        <v>43</v>
      </c>
      <c r="P201" s="2" t="s">
        <v>8</v>
      </c>
      <c r="Q201" s="125" t="str">
        <f t="shared" si="7"/>
        <v xml:space="preserve">0 </v>
      </c>
    </row>
    <row r="202" spans="1:17" x14ac:dyDescent="0.2">
      <c r="A202" s="126" t="s">
        <v>768</v>
      </c>
      <c r="B202" s="4" t="str">
        <f t="shared" si="6"/>
        <v>LC BRIVE</v>
      </c>
      <c r="C202" s="2" t="s">
        <v>769</v>
      </c>
      <c r="D202" s="2">
        <v>17</v>
      </c>
      <c r="E202" s="2"/>
      <c r="F202" s="2"/>
      <c r="G202" s="2"/>
      <c r="H202" s="2"/>
      <c r="I202" s="2"/>
      <c r="J202" s="2"/>
      <c r="K202" s="2" t="s">
        <v>11</v>
      </c>
      <c r="L202" s="2" t="s">
        <v>770</v>
      </c>
      <c r="M202" s="2" t="s">
        <v>771</v>
      </c>
      <c r="N202" s="2"/>
      <c r="O202" s="2" t="s">
        <v>24</v>
      </c>
      <c r="P202" s="2" t="s">
        <v>8</v>
      </c>
      <c r="Q202" s="125" t="str">
        <f t="shared" si="7"/>
        <v xml:space="preserve">0 </v>
      </c>
    </row>
    <row r="203" spans="1:17" x14ac:dyDescent="0.2">
      <c r="A203" s="126" t="s">
        <v>772</v>
      </c>
      <c r="B203" s="4" t="str">
        <f t="shared" si="6"/>
        <v>LC BRUGES</v>
      </c>
      <c r="C203" s="2" t="s">
        <v>773</v>
      </c>
      <c r="D203" s="2">
        <v>17</v>
      </c>
      <c r="E203" s="2"/>
      <c r="F203" s="2"/>
      <c r="G203" s="2"/>
      <c r="H203" s="2"/>
      <c r="I203" s="2"/>
      <c r="J203" s="2"/>
      <c r="K203" s="2" t="s">
        <v>27</v>
      </c>
      <c r="L203" s="2" t="s">
        <v>774</v>
      </c>
      <c r="M203" s="2" t="s">
        <v>775</v>
      </c>
      <c r="N203" s="2"/>
      <c r="O203" s="2" t="s">
        <v>24</v>
      </c>
      <c r="P203" s="2" t="s">
        <v>19</v>
      </c>
      <c r="Q203" s="125" t="str">
        <f t="shared" si="7"/>
        <v xml:space="preserve">0 </v>
      </c>
    </row>
    <row r="204" spans="1:17" x14ac:dyDescent="0.2">
      <c r="A204" s="130" t="s">
        <v>776</v>
      </c>
      <c r="B204" s="4" t="str">
        <f t="shared" si="6"/>
        <v>LC CAPBRETON</v>
      </c>
      <c r="C204" s="2" t="s">
        <v>777</v>
      </c>
      <c r="D204" s="2">
        <v>17</v>
      </c>
      <c r="E204" s="2"/>
      <c r="F204" s="2"/>
      <c r="G204" s="2"/>
      <c r="H204" s="2"/>
      <c r="I204" s="2"/>
      <c r="J204" s="2"/>
      <c r="K204" s="2" t="s">
        <v>27</v>
      </c>
      <c r="L204" s="2" t="s">
        <v>778</v>
      </c>
      <c r="M204" s="2" t="s">
        <v>779</v>
      </c>
      <c r="N204" s="2" t="s">
        <v>780</v>
      </c>
      <c r="O204" s="2" t="s">
        <v>24</v>
      </c>
      <c r="P204" s="2" t="s">
        <v>19</v>
      </c>
      <c r="Q204" s="125" t="str">
        <f t="shared" si="7"/>
        <v xml:space="preserve">0 </v>
      </c>
    </row>
    <row r="205" spans="1:17" x14ac:dyDescent="0.2">
      <c r="A205" s="126" t="s">
        <v>781</v>
      </c>
      <c r="B205" s="4" t="str">
        <f t="shared" si="6"/>
        <v>LC CAPDENAC LE HAUT</v>
      </c>
      <c r="C205" s="2" t="s">
        <v>782</v>
      </c>
      <c r="D205" s="2">
        <v>19.489999999999998</v>
      </c>
      <c r="E205" s="2"/>
      <c r="F205" s="2"/>
      <c r="G205" s="2"/>
      <c r="H205" s="2"/>
      <c r="I205" s="2"/>
      <c r="J205" s="2"/>
      <c r="K205" s="2" t="s">
        <v>22</v>
      </c>
      <c r="L205" s="2" t="s">
        <v>783</v>
      </c>
      <c r="M205" s="2" t="s">
        <v>784</v>
      </c>
      <c r="N205" s="2"/>
      <c r="O205" s="2" t="s">
        <v>14</v>
      </c>
      <c r="P205" s="2" t="s">
        <v>8</v>
      </c>
      <c r="Q205" s="125" t="str">
        <f t="shared" si="7"/>
        <v xml:space="preserve">0 </v>
      </c>
    </row>
    <row r="206" spans="1:17" x14ac:dyDescent="0.2">
      <c r="A206" s="130" t="s">
        <v>785</v>
      </c>
      <c r="B206" s="4" t="str">
        <f t="shared" si="6"/>
        <v>LC CASTILLON</v>
      </c>
      <c r="C206" s="2" t="s">
        <v>786</v>
      </c>
      <c r="D206" s="2">
        <v>23.47</v>
      </c>
      <c r="E206" s="2"/>
      <c r="F206" s="2"/>
      <c r="G206" s="2"/>
      <c r="H206" s="2"/>
      <c r="I206" s="2"/>
      <c r="J206" s="2"/>
      <c r="K206" s="2" t="s">
        <v>27</v>
      </c>
      <c r="L206" s="2" t="s">
        <v>787</v>
      </c>
      <c r="M206" s="2" t="s">
        <v>788</v>
      </c>
      <c r="N206" s="2" t="s">
        <v>789</v>
      </c>
      <c r="O206" s="2" t="s">
        <v>43</v>
      </c>
      <c r="P206" s="2" t="s">
        <v>19</v>
      </c>
      <c r="Q206" s="125" t="str">
        <f t="shared" si="7"/>
        <v xml:space="preserve">0 </v>
      </c>
    </row>
    <row r="207" spans="1:17" x14ac:dyDescent="0.2">
      <c r="A207" s="124" t="s">
        <v>790</v>
      </c>
      <c r="B207" s="4" t="str">
        <f t="shared" si="6"/>
        <v>LC CERNAY</v>
      </c>
      <c r="C207" s="2" t="s">
        <v>1748</v>
      </c>
      <c r="D207" s="2"/>
      <c r="E207" s="2"/>
      <c r="F207" s="2">
        <v>1</v>
      </c>
      <c r="G207" s="2"/>
      <c r="H207" s="2"/>
      <c r="I207" s="2"/>
      <c r="J207" s="2"/>
      <c r="K207" s="2" t="s">
        <v>494</v>
      </c>
      <c r="L207" s="2"/>
      <c r="M207" s="2"/>
      <c r="N207" s="2"/>
      <c r="O207" s="2" t="s">
        <v>24</v>
      </c>
      <c r="P207" s="2" t="s">
        <v>8</v>
      </c>
      <c r="Q207" s="125" t="str">
        <f t="shared" si="7"/>
        <v xml:space="preserve">0 </v>
      </c>
    </row>
    <row r="208" spans="1:17" x14ac:dyDescent="0.2">
      <c r="A208" s="126" t="s">
        <v>791</v>
      </c>
      <c r="B208" s="4" t="str">
        <f t="shared" si="6"/>
        <v>LC CHALLANS</v>
      </c>
      <c r="C208" s="2" t="s">
        <v>792</v>
      </c>
      <c r="D208" s="2"/>
      <c r="E208" s="2"/>
      <c r="F208" s="2">
        <v>1</v>
      </c>
      <c r="G208" s="2"/>
      <c r="H208" s="2"/>
      <c r="I208" s="2"/>
      <c r="J208" s="2"/>
      <c r="K208" s="2" t="s">
        <v>59</v>
      </c>
      <c r="L208" s="2" t="s">
        <v>793</v>
      </c>
      <c r="M208" s="2" t="s">
        <v>794</v>
      </c>
      <c r="N208" s="2"/>
      <c r="O208" s="2" t="s">
        <v>24</v>
      </c>
      <c r="P208" s="2" t="s">
        <v>8</v>
      </c>
      <c r="Q208" s="125" t="str">
        <f t="shared" si="7"/>
        <v xml:space="preserve">0 </v>
      </c>
    </row>
    <row r="209" spans="1:17" x14ac:dyDescent="0.2">
      <c r="A209" s="126" t="s">
        <v>795</v>
      </c>
      <c r="B209" s="4" t="str">
        <f t="shared" si="6"/>
        <v>LC CHÂTEAU THIERRY</v>
      </c>
      <c r="C209" s="2" t="s">
        <v>796</v>
      </c>
      <c r="D209" s="2"/>
      <c r="E209" s="2"/>
      <c r="F209" s="2">
        <v>1</v>
      </c>
      <c r="G209" s="2"/>
      <c r="H209" s="2"/>
      <c r="I209" s="2"/>
      <c r="J209" s="2"/>
      <c r="K209" s="2" t="s">
        <v>181</v>
      </c>
      <c r="L209" s="2" t="s">
        <v>797</v>
      </c>
      <c r="M209" s="2" t="s">
        <v>798</v>
      </c>
      <c r="N209" s="2" t="s">
        <v>799</v>
      </c>
      <c r="O209" s="2" t="s">
        <v>7</v>
      </c>
      <c r="P209" s="2" t="s">
        <v>8</v>
      </c>
      <c r="Q209" s="125" t="str">
        <f t="shared" si="7"/>
        <v xml:space="preserve">0 </v>
      </c>
    </row>
    <row r="210" spans="1:17" x14ac:dyDescent="0.2">
      <c r="A210" s="126" t="s">
        <v>800</v>
      </c>
      <c r="B210" s="4" t="str">
        <f t="shared" si="6"/>
        <v>LC CHATELLERAUT</v>
      </c>
      <c r="C210" s="2" t="s">
        <v>801</v>
      </c>
      <c r="D210" s="2">
        <v>17</v>
      </c>
      <c r="E210" s="2"/>
      <c r="F210" s="2"/>
      <c r="G210" s="2"/>
      <c r="H210" s="2"/>
      <c r="I210" s="2"/>
      <c r="J210" s="2"/>
      <c r="K210" s="2" t="s">
        <v>181</v>
      </c>
      <c r="L210" s="2" t="s">
        <v>802</v>
      </c>
      <c r="M210" s="2" t="s">
        <v>803</v>
      </c>
      <c r="N210" s="2" t="s">
        <v>804</v>
      </c>
      <c r="O210" s="2" t="s">
        <v>24</v>
      </c>
      <c r="P210" s="2" t="s">
        <v>8</v>
      </c>
      <c r="Q210" s="125" t="str">
        <f t="shared" si="7"/>
        <v xml:space="preserve">0 </v>
      </c>
    </row>
    <row r="211" spans="1:17" x14ac:dyDescent="0.2">
      <c r="A211" s="127" t="s">
        <v>805</v>
      </c>
      <c r="B211" s="4" t="str">
        <f t="shared" si="6"/>
        <v>LC CHOLET</v>
      </c>
      <c r="C211" s="2" t="s">
        <v>806</v>
      </c>
      <c r="D211" s="2"/>
      <c r="E211" s="2"/>
      <c r="F211" s="2">
        <v>1</v>
      </c>
      <c r="G211" s="2"/>
      <c r="H211" s="2"/>
      <c r="I211" s="2"/>
      <c r="J211" s="2"/>
      <c r="K211" s="1" t="s">
        <v>3</v>
      </c>
      <c r="L211" s="2" t="s">
        <v>807</v>
      </c>
      <c r="M211" s="2" t="s">
        <v>808</v>
      </c>
      <c r="N211" s="2" t="s">
        <v>809</v>
      </c>
      <c r="O211" s="2" t="s">
        <v>24</v>
      </c>
      <c r="P211" s="2" t="s">
        <v>8</v>
      </c>
      <c r="Q211" s="125" t="str">
        <f t="shared" si="7"/>
        <v xml:space="preserve">0 </v>
      </c>
    </row>
    <row r="212" spans="1:17" x14ac:dyDescent="0.2">
      <c r="A212" s="130" t="s">
        <v>810</v>
      </c>
      <c r="B212" s="4" t="str">
        <f t="shared" si="6"/>
        <v>LC CIVRIEUX D'AZERGUES</v>
      </c>
      <c r="C212" s="2" t="s">
        <v>1749</v>
      </c>
      <c r="D212" s="2">
        <v>20</v>
      </c>
      <c r="E212" s="2"/>
      <c r="F212" s="2"/>
      <c r="G212" s="2"/>
      <c r="H212" s="2"/>
      <c r="I212" s="2"/>
      <c r="J212" s="2"/>
      <c r="K212" s="2" t="s">
        <v>3</v>
      </c>
      <c r="L212" s="2" t="s">
        <v>811</v>
      </c>
      <c r="M212" s="2" t="s">
        <v>812</v>
      </c>
      <c r="N212" s="2" t="s">
        <v>813</v>
      </c>
      <c r="O212" s="2" t="s">
        <v>24</v>
      </c>
      <c r="P212" s="2" t="s">
        <v>8</v>
      </c>
      <c r="Q212" s="125" t="str">
        <f t="shared" si="7"/>
        <v xml:space="preserve">0 </v>
      </c>
    </row>
    <row r="213" spans="1:17" x14ac:dyDescent="0.2">
      <c r="A213" s="127" t="s">
        <v>814</v>
      </c>
      <c r="B213" s="4" t="str">
        <f t="shared" si="6"/>
        <v>LC CLERMONT-FERRAND</v>
      </c>
      <c r="C213" s="2" t="s">
        <v>1750</v>
      </c>
      <c r="D213" s="2">
        <v>20</v>
      </c>
      <c r="E213" s="2"/>
      <c r="F213" s="2"/>
      <c r="G213" s="2"/>
      <c r="H213" s="2"/>
      <c r="I213" s="2"/>
      <c r="J213" s="2"/>
      <c r="K213" s="2" t="s">
        <v>3</v>
      </c>
      <c r="L213" s="2" t="s">
        <v>815</v>
      </c>
      <c r="M213" s="2" t="s">
        <v>816</v>
      </c>
      <c r="N213" s="2"/>
      <c r="O213" s="2" t="s">
        <v>24</v>
      </c>
      <c r="P213" s="2" t="s">
        <v>8</v>
      </c>
      <c r="Q213" s="125" t="str">
        <f t="shared" si="7"/>
        <v xml:space="preserve">0 </v>
      </c>
    </row>
    <row r="214" spans="1:17" x14ac:dyDescent="0.2">
      <c r="A214" s="130" t="s">
        <v>817</v>
      </c>
      <c r="B214" s="4" t="str">
        <f t="shared" si="6"/>
        <v>LC COUTANCES</v>
      </c>
      <c r="C214" s="2" t="s">
        <v>818</v>
      </c>
      <c r="D214" s="2"/>
      <c r="E214" s="2"/>
      <c r="F214" s="2">
        <v>1</v>
      </c>
      <c r="G214" s="2"/>
      <c r="H214" s="2"/>
      <c r="I214" s="2"/>
      <c r="J214" s="2"/>
      <c r="K214" s="2" t="s">
        <v>59</v>
      </c>
      <c r="L214" s="2" t="s">
        <v>819</v>
      </c>
      <c r="M214" s="2"/>
      <c r="N214" s="2"/>
      <c r="O214" s="2" t="s">
        <v>24</v>
      </c>
      <c r="P214" s="2" t="s">
        <v>8</v>
      </c>
      <c r="Q214" s="125" t="str">
        <f t="shared" si="7"/>
        <v xml:space="preserve">0 </v>
      </c>
    </row>
    <row r="215" spans="1:17" x14ac:dyDescent="0.2">
      <c r="A215" s="130" t="s">
        <v>820</v>
      </c>
      <c r="B215" s="4" t="str">
        <f t="shared" si="6"/>
        <v>LC COUTRAS</v>
      </c>
      <c r="C215" s="2" t="s">
        <v>821</v>
      </c>
      <c r="D215" s="2">
        <v>23.47</v>
      </c>
      <c r="E215" s="2"/>
      <c r="F215" s="2"/>
      <c r="G215" s="2"/>
      <c r="H215" s="2"/>
      <c r="I215" s="2"/>
      <c r="J215" s="2"/>
      <c r="K215" s="2" t="s">
        <v>27</v>
      </c>
      <c r="L215" s="2" t="s">
        <v>822</v>
      </c>
      <c r="M215" s="2" t="s">
        <v>823</v>
      </c>
      <c r="N215" s="2" t="s">
        <v>824</v>
      </c>
      <c r="O215" s="2" t="s">
        <v>43</v>
      </c>
      <c r="P215" s="2" t="s">
        <v>19</v>
      </c>
      <c r="Q215" s="125" t="str">
        <f t="shared" si="7"/>
        <v xml:space="preserve">0 </v>
      </c>
    </row>
    <row r="216" spans="1:17" x14ac:dyDescent="0.2">
      <c r="A216" s="126" t="s">
        <v>825</v>
      </c>
      <c r="B216" s="4" t="str">
        <f t="shared" si="6"/>
        <v>LC CREUTZWALD</v>
      </c>
      <c r="C216" s="2" t="s">
        <v>826</v>
      </c>
      <c r="D216" s="2">
        <v>22</v>
      </c>
      <c r="E216" s="2"/>
      <c r="F216" s="2">
        <v>1</v>
      </c>
      <c r="G216" s="2"/>
      <c r="H216" s="2"/>
      <c r="I216" s="2"/>
      <c r="J216" s="2"/>
      <c r="K216" s="2" t="s">
        <v>494</v>
      </c>
      <c r="L216" s="2" t="s">
        <v>827</v>
      </c>
      <c r="M216" s="2" t="s">
        <v>828</v>
      </c>
      <c r="N216" s="2"/>
      <c r="O216" s="2" t="s">
        <v>24</v>
      </c>
      <c r="P216" s="2" t="s">
        <v>8</v>
      </c>
      <c r="Q216" s="125" t="str">
        <f t="shared" si="7"/>
        <v xml:space="preserve">0 </v>
      </c>
    </row>
    <row r="217" spans="1:17" x14ac:dyDescent="0.2">
      <c r="A217" s="126" t="s">
        <v>829</v>
      </c>
      <c r="B217" s="4" t="str">
        <f t="shared" si="6"/>
        <v>LC DAMMARIE LES LYS</v>
      </c>
      <c r="C217" s="2" t="s">
        <v>830</v>
      </c>
      <c r="D217" s="2">
        <v>19</v>
      </c>
      <c r="E217" s="2"/>
      <c r="F217" s="2"/>
      <c r="G217" s="2"/>
      <c r="H217" s="2"/>
      <c r="I217" s="2"/>
      <c r="J217" s="2"/>
      <c r="K217" s="2" t="s">
        <v>27</v>
      </c>
      <c r="L217" s="2" t="s">
        <v>831</v>
      </c>
      <c r="M217" s="2"/>
      <c r="N217" s="2"/>
      <c r="O217" s="2" t="s">
        <v>24</v>
      </c>
      <c r="P217" s="2" t="s">
        <v>8</v>
      </c>
      <c r="Q217" s="125" t="str">
        <f t="shared" si="7"/>
        <v xml:space="preserve">0 </v>
      </c>
    </row>
    <row r="218" spans="1:17" x14ac:dyDescent="0.2">
      <c r="A218" s="126" t="s">
        <v>832</v>
      </c>
      <c r="B218" s="4" t="str">
        <f t="shared" si="6"/>
        <v>LC DIGOIN</v>
      </c>
      <c r="C218" s="2" t="s">
        <v>833</v>
      </c>
      <c r="D218" s="2">
        <v>20</v>
      </c>
      <c r="E218" s="2"/>
      <c r="F218" s="2"/>
      <c r="G218" s="2"/>
      <c r="H218" s="2"/>
      <c r="I218" s="2"/>
      <c r="J218" s="2"/>
      <c r="K218" s="1" t="s">
        <v>3</v>
      </c>
      <c r="L218" s="2"/>
      <c r="M218" s="2"/>
      <c r="N218" s="2"/>
      <c r="O218" s="2" t="s">
        <v>7</v>
      </c>
      <c r="P218" s="2" t="s">
        <v>8</v>
      </c>
      <c r="Q218" s="125" t="str">
        <f t="shared" si="7"/>
        <v xml:space="preserve">0 </v>
      </c>
    </row>
    <row r="219" spans="1:17" x14ac:dyDescent="0.2">
      <c r="A219" s="129" t="s">
        <v>834</v>
      </c>
      <c r="B219" s="4" t="str">
        <f t="shared" si="6"/>
        <v>LC ENVAL</v>
      </c>
      <c r="C219" s="2" t="s">
        <v>835</v>
      </c>
      <c r="D219" s="2">
        <v>20</v>
      </c>
      <c r="E219" s="2"/>
      <c r="F219" s="2"/>
      <c r="G219" s="2"/>
      <c r="H219" s="2"/>
      <c r="I219" s="2"/>
      <c r="J219" s="2"/>
      <c r="K219" s="1" t="s">
        <v>3</v>
      </c>
      <c r="L219" s="2" t="s">
        <v>836</v>
      </c>
      <c r="M219" s="2"/>
      <c r="N219" s="2"/>
      <c r="O219" s="2" t="s">
        <v>24</v>
      </c>
      <c r="P219" s="2" t="s">
        <v>8</v>
      </c>
      <c r="Q219" s="125" t="str">
        <f t="shared" si="7"/>
        <v xml:space="preserve">0 </v>
      </c>
    </row>
    <row r="220" spans="1:17" x14ac:dyDescent="0.2">
      <c r="A220" s="126" t="s">
        <v>837</v>
      </c>
      <c r="B220" s="4" t="str">
        <f t="shared" si="6"/>
        <v>LC FERNEY VOLTAIRE</v>
      </c>
      <c r="C220" s="2" t="s">
        <v>838</v>
      </c>
      <c r="D220" s="2">
        <v>17</v>
      </c>
      <c r="E220" s="2"/>
      <c r="F220" s="2"/>
      <c r="G220" s="2"/>
      <c r="H220" s="2"/>
      <c r="I220" s="2"/>
      <c r="J220" s="2"/>
      <c r="K220" s="2" t="s">
        <v>22</v>
      </c>
      <c r="L220" s="2" t="s">
        <v>839</v>
      </c>
      <c r="M220" s="2" t="s">
        <v>840</v>
      </c>
      <c r="N220" s="2"/>
      <c r="O220" s="2" t="s">
        <v>24</v>
      </c>
      <c r="P220" s="2" t="s">
        <v>8</v>
      </c>
      <c r="Q220" s="125" t="str">
        <f t="shared" si="7"/>
        <v xml:space="preserve">0 </v>
      </c>
    </row>
    <row r="221" spans="1:17" x14ac:dyDescent="0.2">
      <c r="A221" s="130" t="s">
        <v>841</v>
      </c>
      <c r="B221" s="4" t="str">
        <f t="shared" si="6"/>
        <v>LC FONTENAY LE COMTE</v>
      </c>
      <c r="C221" s="2" t="s">
        <v>1751</v>
      </c>
      <c r="D221" s="2">
        <v>17</v>
      </c>
      <c r="E221" s="2"/>
      <c r="F221" s="2"/>
      <c r="G221" s="2"/>
      <c r="H221" s="2"/>
      <c r="I221" s="2"/>
      <c r="J221" s="2"/>
      <c r="K221" s="2" t="s">
        <v>59</v>
      </c>
      <c r="L221" s="2" t="s">
        <v>842</v>
      </c>
      <c r="M221" s="2" t="s">
        <v>843</v>
      </c>
      <c r="N221" s="2" t="s">
        <v>844</v>
      </c>
      <c r="O221" s="2" t="s">
        <v>24</v>
      </c>
      <c r="P221" s="2" t="s">
        <v>8</v>
      </c>
      <c r="Q221" s="125" t="str">
        <f t="shared" si="7"/>
        <v xml:space="preserve">0 </v>
      </c>
    </row>
    <row r="222" spans="1:17" x14ac:dyDescent="0.2">
      <c r="A222" s="129" t="s">
        <v>845</v>
      </c>
      <c r="B222" s="4" t="str">
        <f t="shared" si="6"/>
        <v>LC GAILLAC</v>
      </c>
      <c r="C222" s="2" t="s">
        <v>846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 t="s">
        <v>847</v>
      </c>
      <c r="M222" s="2" t="s">
        <v>848</v>
      </c>
      <c r="N222" s="2" t="s">
        <v>849</v>
      </c>
      <c r="O222" s="2" t="s">
        <v>24</v>
      </c>
      <c r="P222" s="2" t="s">
        <v>19</v>
      </c>
      <c r="Q222" s="125" t="str">
        <f t="shared" si="7"/>
        <v xml:space="preserve">0 </v>
      </c>
    </row>
    <row r="223" spans="1:17" x14ac:dyDescent="0.2">
      <c r="A223" s="124" t="s">
        <v>850</v>
      </c>
      <c r="B223" s="4" t="str">
        <f t="shared" si="6"/>
        <v>LC GEISPOLSHEIM</v>
      </c>
      <c r="C223" s="2" t="s">
        <v>851</v>
      </c>
      <c r="D223" s="2"/>
      <c r="E223" s="2"/>
      <c r="F223" s="2">
        <v>1</v>
      </c>
      <c r="G223" s="2"/>
      <c r="H223" s="2"/>
      <c r="I223" s="2"/>
      <c r="J223" s="2"/>
      <c r="K223" s="2" t="s">
        <v>494</v>
      </c>
      <c r="L223" s="2"/>
      <c r="M223" s="2"/>
      <c r="N223" s="2"/>
      <c r="O223" s="2" t="s">
        <v>24</v>
      </c>
      <c r="P223" s="2" t="s">
        <v>8</v>
      </c>
      <c r="Q223" s="125" t="str">
        <f t="shared" si="7"/>
        <v xml:space="preserve">0 </v>
      </c>
    </row>
    <row r="224" spans="1:17" x14ac:dyDescent="0.2">
      <c r="A224" s="130" t="s">
        <v>852</v>
      </c>
      <c r="B224" s="4" t="str">
        <f t="shared" si="6"/>
        <v>LC GOUESNOU</v>
      </c>
      <c r="C224" s="2" t="s">
        <v>1752</v>
      </c>
      <c r="D224" s="2"/>
      <c r="E224" s="2"/>
      <c r="F224" s="2">
        <v>1</v>
      </c>
      <c r="G224" s="2"/>
      <c r="H224" s="2"/>
      <c r="I224" s="2"/>
      <c r="J224" s="2"/>
      <c r="K224" s="2"/>
      <c r="L224" s="2" t="s">
        <v>853</v>
      </c>
      <c r="M224" s="2" t="s">
        <v>854</v>
      </c>
      <c r="N224" s="2" t="s">
        <v>855</v>
      </c>
      <c r="O224" s="2" t="s">
        <v>24</v>
      </c>
      <c r="P224" s="2" t="s">
        <v>8</v>
      </c>
      <c r="Q224" s="125" t="str">
        <f t="shared" si="7"/>
        <v xml:space="preserve">0 </v>
      </c>
    </row>
    <row r="225" spans="1:17" x14ac:dyDescent="0.2">
      <c r="A225" s="130" t="s">
        <v>856</v>
      </c>
      <c r="B225" s="4" t="str">
        <f t="shared" si="6"/>
        <v>LC GRAULHET</v>
      </c>
      <c r="C225" s="2" t="s">
        <v>857</v>
      </c>
      <c r="D225" s="2">
        <v>19.489999999999998</v>
      </c>
      <c r="E225" s="2"/>
      <c r="F225" s="2"/>
      <c r="G225" s="2"/>
      <c r="H225" s="2"/>
      <c r="I225" s="2"/>
      <c r="J225" s="2"/>
      <c r="K225" s="2" t="s">
        <v>22</v>
      </c>
      <c r="L225" s="2"/>
      <c r="M225" s="2"/>
      <c r="N225" s="2"/>
      <c r="O225" s="2" t="s">
        <v>7</v>
      </c>
      <c r="P225" s="2" t="s">
        <v>19</v>
      </c>
      <c r="Q225" s="125" t="str">
        <f t="shared" si="7"/>
        <v xml:space="preserve">0 </v>
      </c>
    </row>
    <row r="226" spans="1:17" x14ac:dyDescent="0.2">
      <c r="A226" s="126" t="s">
        <v>858</v>
      </c>
      <c r="B226" s="4" t="str">
        <f t="shared" si="6"/>
        <v>LC GUERET</v>
      </c>
      <c r="C226" s="2" t="s">
        <v>1753</v>
      </c>
      <c r="D226" s="2">
        <v>17</v>
      </c>
      <c r="E226" s="2"/>
      <c r="F226" s="2"/>
      <c r="G226" s="2"/>
      <c r="H226" s="2"/>
      <c r="I226" s="2"/>
      <c r="J226" s="2"/>
      <c r="K226" s="2" t="s">
        <v>11</v>
      </c>
      <c r="L226" s="2" t="s">
        <v>859</v>
      </c>
      <c r="M226" s="2" t="s">
        <v>860</v>
      </c>
      <c r="N226" s="2"/>
      <c r="O226" s="2" t="s">
        <v>24</v>
      </c>
      <c r="P226" s="2" t="s">
        <v>8</v>
      </c>
      <c r="Q226" s="125" t="str">
        <f t="shared" si="7"/>
        <v xml:space="preserve">0 </v>
      </c>
    </row>
    <row r="227" spans="1:17" x14ac:dyDescent="0.2">
      <c r="A227" s="126" t="s">
        <v>861</v>
      </c>
      <c r="B227" s="4" t="str">
        <f t="shared" si="6"/>
        <v xml:space="preserve">LC IBOS </v>
      </c>
      <c r="C227" s="2" t="s">
        <v>862</v>
      </c>
      <c r="D227" s="2"/>
      <c r="E227" s="2"/>
      <c r="F227" s="2">
        <v>1</v>
      </c>
      <c r="G227" s="2"/>
      <c r="H227" s="2"/>
      <c r="I227" s="2"/>
      <c r="J227" s="2"/>
      <c r="K227" s="2" t="s">
        <v>27</v>
      </c>
      <c r="L227" s="2" t="s">
        <v>863</v>
      </c>
      <c r="M227" s="2" t="s">
        <v>864</v>
      </c>
      <c r="N227" s="2" t="s">
        <v>865</v>
      </c>
      <c r="O227" s="2" t="s">
        <v>24</v>
      </c>
      <c r="P227" s="2" t="s">
        <v>19</v>
      </c>
      <c r="Q227" s="125" t="str">
        <f t="shared" si="7"/>
        <v xml:space="preserve">0 </v>
      </c>
    </row>
    <row r="228" spans="1:17" x14ac:dyDescent="0.2">
      <c r="A228" s="130" t="s">
        <v>866</v>
      </c>
      <c r="B228" s="4" t="str">
        <f t="shared" si="6"/>
        <v>LC ISSOUDUN</v>
      </c>
      <c r="C228" s="2" t="s">
        <v>867</v>
      </c>
      <c r="D228" s="2">
        <v>17</v>
      </c>
      <c r="E228" s="2"/>
      <c r="F228" s="2"/>
      <c r="G228" s="2"/>
      <c r="H228" s="2"/>
      <c r="I228" s="2"/>
      <c r="J228" s="2"/>
      <c r="K228" s="2" t="s">
        <v>181</v>
      </c>
      <c r="L228" s="2" t="s">
        <v>868</v>
      </c>
      <c r="M228" s="2" t="s">
        <v>869</v>
      </c>
      <c r="N228" s="2" t="s">
        <v>870</v>
      </c>
      <c r="O228" s="2" t="s">
        <v>7</v>
      </c>
      <c r="P228" s="2" t="s">
        <v>8</v>
      </c>
      <c r="Q228" s="125" t="str">
        <f t="shared" si="7"/>
        <v xml:space="preserve">0 </v>
      </c>
    </row>
    <row r="229" spans="1:17" x14ac:dyDescent="0.2">
      <c r="A229" s="129" t="s">
        <v>871</v>
      </c>
      <c r="B229" s="4" t="str">
        <f t="shared" si="6"/>
        <v>LC JARDRES</v>
      </c>
      <c r="C229" s="2" t="s">
        <v>872</v>
      </c>
      <c r="D229" s="2">
        <v>17</v>
      </c>
      <c r="E229" s="2"/>
      <c r="F229" s="2"/>
      <c r="G229" s="2"/>
      <c r="H229" s="2"/>
      <c r="I229" s="2"/>
      <c r="J229" s="2"/>
      <c r="K229" s="2" t="s">
        <v>181</v>
      </c>
      <c r="L229" s="2" t="s">
        <v>873</v>
      </c>
      <c r="M229" s="2" t="s">
        <v>874</v>
      </c>
      <c r="N229" s="2" t="s">
        <v>875</v>
      </c>
      <c r="O229" s="2" t="s">
        <v>24</v>
      </c>
      <c r="P229" s="2" t="s">
        <v>8</v>
      </c>
      <c r="Q229" s="125" t="str">
        <f t="shared" si="7"/>
        <v xml:space="preserve">0 </v>
      </c>
    </row>
    <row r="230" spans="1:17" x14ac:dyDescent="0.2">
      <c r="A230" s="126" t="s">
        <v>1754</v>
      </c>
      <c r="B230" s="4" t="str">
        <f t="shared" si="6"/>
        <v>LC LA ROCHE SUD OUDAIRIES</v>
      </c>
      <c r="C230" s="2" t="s">
        <v>876</v>
      </c>
      <c r="D230" s="2">
        <v>20</v>
      </c>
      <c r="E230" s="2"/>
      <c r="F230" s="2"/>
      <c r="G230" s="2"/>
      <c r="H230" s="2"/>
      <c r="I230" s="2"/>
      <c r="J230" s="2"/>
      <c r="K230" s="2" t="s">
        <v>59</v>
      </c>
      <c r="L230" s="2" t="s">
        <v>877</v>
      </c>
      <c r="M230" s="2" t="s">
        <v>878</v>
      </c>
      <c r="N230" s="2"/>
      <c r="O230" s="2" t="s">
        <v>24</v>
      </c>
      <c r="P230" s="2" t="s">
        <v>8</v>
      </c>
      <c r="Q230" s="125" t="str">
        <f t="shared" si="7"/>
        <v xml:space="preserve">0 </v>
      </c>
    </row>
    <row r="231" spans="1:17" x14ac:dyDescent="0.2">
      <c r="A231" s="130" t="s">
        <v>879</v>
      </c>
      <c r="B231" s="4" t="str">
        <f t="shared" si="6"/>
        <v>LC LA ROCHE SUR YON SODIROCHE</v>
      </c>
      <c r="C231" s="2" t="s">
        <v>880</v>
      </c>
      <c r="D231" s="2">
        <v>20</v>
      </c>
      <c r="E231" s="2"/>
      <c r="F231" s="2"/>
      <c r="G231" s="2"/>
      <c r="H231" s="2"/>
      <c r="I231" s="2"/>
      <c r="J231" s="2"/>
      <c r="K231" s="2" t="s">
        <v>59</v>
      </c>
      <c r="L231" s="2" t="s">
        <v>881</v>
      </c>
      <c r="M231" s="2" t="s">
        <v>882</v>
      </c>
      <c r="N231" s="2" t="s">
        <v>883</v>
      </c>
      <c r="O231" s="2" t="s">
        <v>24</v>
      </c>
      <c r="P231" s="2" t="s">
        <v>8</v>
      </c>
      <c r="Q231" s="125" t="str">
        <f t="shared" si="7"/>
        <v xml:space="preserve">0 </v>
      </c>
    </row>
    <row r="232" spans="1:17" x14ac:dyDescent="0.2">
      <c r="A232" s="126" t="s">
        <v>884</v>
      </c>
      <c r="B232" s="4" t="str">
        <f t="shared" si="6"/>
        <v>LC LA ROCHEFOUCAULD</v>
      </c>
      <c r="C232" s="2" t="s">
        <v>885</v>
      </c>
      <c r="D232" s="2">
        <v>17</v>
      </c>
      <c r="E232" s="2"/>
      <c r="F232" s="2"/>
      <c r="G232" s="2"/>
      <c r="H232" s="2"/>
      <c r="I232" s="2"/>
      <c r="J232" s="2"/>
      <c r="K232" s="2" t="s">
        <v>11</v>
      </c>
      <c r="L232" s="2" t="s">
        <v>886</v>
      </c>
      <c r="M232" s="2"/>
      <c r="N232" s="2" t="s">
        <v>887</v>
      </c>
      <c r="O232" s="2" t="s">
        <v>7</v>
      </c>
      <c r="P232" s="2" t="s">
        <v>19</v>
      </c>
      <c r="Q232" s="125" t="str">
        <f t="shared" si="7"/>
        <v xml:space="preserve">0 </v>
      </c>
    </row>
    <row r="233" spans="1:17" x14ac:dyDescent="0.2">
      <c r="A233" s="130" t="s">
        <v>888</v>
      </c>
      <c r="B233" s="4" t="str">
        <f t="shared" si="6"/>
        <v>LC LA SEYNE SUR MER</v>
      </c>
      <c r="C233" s="13" t="s">
        <v>1755</v>
      </c>
      <c r="D233" s="13">
        <v>17</v>
      </c>
      <c r="E233" s="13"/>
      <c r="F233" s="13"/>
      <c r="G233" s="13"/>
      <c r="H233" s="13"/>
      <c r="I233" s="13"/>
      <c r="J233" s="13"/>
      <c r="K233" s="2" t="s">
        <v>22</v>
      </c>
      <c r="L233" s="13"/>
      <c r="M233" s="13"/>
      <c r="N233" s="13"/>
      <c r="O233" s="2" t="s">
        <v>24</v>
      </c>
      <c r="P233" s="2" t="s">
        <v>8</v>
      </c>
      <c r="Q233" s="125" t="str">
        <f t="shared" si="7"/>
        <v xml:space="preserve">0 </v>
      </c>
    </row>
    <row r="234" spans="1:17" x14ac:dyDescent="0.2">
      <c r="A234" s="126" t="s">
        <v>889</v>
      </c>
      <c r="B234" s="4" t="str">
        <f t="shared" si="6"/>
        <v>LC LA SOUTERAINNE</v>
      </c>
      <c r="C234" s="2" t="s">
        <v>890</v>
      </c>
      <c r="D234" s="2">
        <v>17</v>
      </c>
      <c r="E234" s="2"/>
      <c r="F234" s="2"/>
      <c r="G234" s="2"/>
      <c r="H234" s="2"/>
      <c r="I234" s="2"/>
      <c r="J234" s="2"/>
      <c r="K234" s="2" t="s">
        <v>11</v>
      </c>
      <c r="L234" s="2" t="s">
        <v>891</v>
      </c>
      <c r="M234" s="2" t="s">
        <v>892</v>
      </c>
      <c r="N234" s="2"/>
      <c r="O234" s="2" t="s">
        <v>24</v>
      </c>
      <c r="P234" s="2" t="s">
        <v>8</v>
      </c>
      <c r="Q234" s="125" t="str">
        <f t="shared" si="7"/>
        <v xml:space="preserve">0 </v>
      </c>
    </row>
    <row r="235" spans="1:17" x14ac:dyDescent="0.2">
      <c r="A235" s="126" t="s">
        <v>893</v>
      </c>
      <c r="B235" s="4" t="str">
        <f t="shared" si="6"/>
        <v>LC LAMBALLE</v>
      </c>
      <c r="C235" s="2" t="s">
        <v>894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895</v>
      </c>
      <c r="M235" s="2" t="s">
        <v>896</v>
      </c>
      <c r="N235" s="2" t="s">
        <v>897</v>
      </c>
      <c r="O235" s="2" t="s">
        <v>24</v>
      </c>
      <c r="P235" s="2" t="s">
        <v>8</v>
      </c>
      <c r="Q235" s="125" t="str">
        <f t="shared" si="7"/>
        <v xml:space="preserve">0 </v>
      </c>
    </row>
    <row r="236" spans="1:17" x14ac:dyDescent="0.2">
      <c r="A236" s="130" t="s">
        <v>898</v>
      </c>
      <c r="B236" s="4" t="str">
        <f t="shared" si="6"/>
        <v>LC LANDERNEAU</v>
      </c>
      <c r="C236" s="2" t="s">
        <v>1756</v>
      </c>
      <c r="D236" s="2"/>
      <c r="E236" s="2"/>
      <c r="F236" s="2">
        <v>1</v>
      </c>
      <c r="G236" s="2"/>
      <c r="H236" s="2"/>
      <c r="I236" s="2"/>
      <c r="J236" s="2"/>
      <c r="K236" s="2" t="s">
        <v>59</v>
      </c>
      <c r="L236" s="2" t="s">
        <v>899</v>
      </c>
      <c r="M236" s="2" t="s">
        <v>900</v>
      </c>
      <c r="N236" s="2"/>
      <c r="O236" s="2" t="s">
        <v>7</v>
      </c>
      <c r="P236" s="2" t="s">
        <v>8</v>
      </c>
      <c r="Q236" s="125" t="str">
        <f t="shared" si="7"/>
        <v xml:space="preserve">0 </v>
      </c>
    </row>
    <row r="237" spans="1:17" x14ac:dyDescent="0.2">
      <c r="A237" s="130" t="s">
        <v>901</v>
      </c>
      <c r="B237" s="4" t="str">
        <f t="shared" si="6"/>
        <v>LC LANGON</v>
      </c>
      <c r="C237" s="2" t="s">
        <v>902</v>
      </c>
      <c r="D237" s="2">
        <v>23.47</v>
      </c>
      <c r="E237" s="2"/>
      <c r="F237" s="2"/>
      <c r="G237" s="2"/>
      <c r="H237" s="2"/>
      <c r="I237" s="2"/>
      <c r="J237" s="2"/>
      <c r="K237" s="2" t="s">
        <v>27</v>
      </c>
      <c r="L237" s="2" t="s">
        <v>903</v>
      </c>
      <c r="M237" s="2" t="s">
        <v>904</v>
      </c>
      <c r="N237" s="2" t="s">
        <v>905</v>
      </c>
      <c r="O237" s="2" t="s">
        <v>43</v>
      </c>
      <c r="P237" s="2" t="s">
        <v>19</v>
      </c>
      <c r="Q237" s="125" t="str">
        <f t="shared" si="7"/>
        <v xml:space="preserve">0 </v>
      </c>
    </row>
    <row r="238" spans="1:17" x14ac:dyDescent="0.2">
      <c r="A238" s="124" t="s">
        <v>906</v>
      </c>
      <c r="B238" s="4" t="str">
        <f t="shared" si="6"/>
        <v>LC LE MANS</v>
      </c>
      <c r="C238" s="2" t="s">
        <v>907</v>
      </c>
      <c r="D238" s="2">
        <v>17</v>
      </c>
      <c r="E238" s="2"/>
      <c r="F238" s="2"/>
      <c r="G238" s="2"/>
      <c r="H238" s="2"/>
      <c r="I238" s="2"/>
      <c r="J238" s="2"/>
      <c r="K238" s="2" t="s">
        <v>59</v>
      </c>
      <c r="L238" s="2" t="s">
        <v>908</v>
      </c>
      <c r="M238" s="2" t="s">
        <v>909</v>
      </c>
      <c r="N238" s="2"/>
      <c r="O238" s="2" t="s">
        <v>24</v>
      </c>
      <c r="P238" s="2" t="s">
        <v>8</v>
      </c>
      <c r="Q238" s="125" t="str">
        <f t="shared" si="7"/>
        <v xml:space="preserve">0 </v>
      </c>
    </row>
    <row r="239" spans="1:17" x14ac:dyDescent="0.2">
      <c r="A239" s="124" t="s">
        <v>910</v>
      </c>
      <c r="B239" s="4" t="str">
        <f t="shared" si="6"/>
        <v>LC LE SEQUESTRE</v>
      </c>
      <c r="C239" s="2" t="s">
        <v>911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912</v>
      </c>
      <c r="M239" s="2" t="s">
        <v>913</v>
      </c>
      <c r="N239" s="2" t="s">
        <v>914</v>
      </c>
      <c r="O239" s="2" t="s">
        <v>7</v>
      </c>
      <c r="P239" s="2" t="s">
        <v>19</v>
      </c>
      <c r="Q239" s="125" t="str">
        <f t="shared" si="7"/>
        <v xml:space="preserve">0 </v>
      </c>
    </row>
    <row r="240" spans="1:17" x14ac:dyDescent="0.2">
      <c r="A240" s="124" t="s">
        <v>915</v>
      </c>
      <c r="B240" s="4" t="str">
        <f t="shared" si="6"/>
        <v>LC LECOUSSE (FOUGERES)</v>
      </c>
      <c r="C240" s="2" t="s">
        <v>916</v>
      </c>
      <c r="D240" s="2">
        <v>14</v>
      </c>
      <c r="E240" s="2"/>
      <c r="F240" s="2"/>
      <c r="G240" s="2"/>
      <c r="H240" s="2"/>
      <c r="I240" s="2"/>
      <c r="J240" s="2"/>
      <c r="K240" s="2" t="s">
        <v>59</v>
      </c>
      <c r="L240" s="2"/>
      <c r="M240" s="2"/>
      <c r="N240" s="2"/>
      <c r="O240" s="2" t="s">
        <v>7</v>
      </c>
      <c r="P240" s="2" t="s">
        <v>8</v>
      </c>
      <c r="Q240" s="125" t="str">
        <f t="shared" si="7"/>
        <v xml:space="preserve">0 </v>
      </c>
    </row>
    <row r="241" spans="1:17" x14ac:dyDescent="0.2">
      <c r="A241" s="124" t="s">
        <v>917</v>
      </c>
      <c r="B241" s="4" t="str">
        <f t="shared" si="6"/>
        <v>LC LEHON</v>
      </c>
      <c r="C241" s="2" t="s">
        <v>1757</v>
      </c>
      <c r="D241" s="2"/>
      <c r="E241" s="2"/>
      <c r="F241" s="2">
        <v>1</v>
      </c>
      <c r="G241" s="2"/>
      <c r="H241" s="2"/>
      <c r="I241" s="2"/>
      <c r="J241" s="2"/>
      <c r="K241" s="1" t="s">
        <v>3</v>
      </c>
      <c r="L241" s="2"/>
      <c r="M241" s="2"/>
      <c r="N241" s="2"/>
      <c r="O241" s="2" t="s">
        <v>7</v>
      </c>
      <c r="P241" s="2" t="s">
        <v>8</v>
      </c>
      <c r="Q241" s="125" t="str">
        <f t="shared" si="7"/>
        <v xml:space="preserve">0 </v>
      </c>
    </row>
    <row r="242" spans="1:17" x14ac:dyDescent="0.2">
      <c r="A242" s="126" t="s">
        <v>918</v>
      </c>
      <c r="B242" s="4" t="str">
        <f t="shared" si="6"/>
        <v>LC LESCURE D'ALBIGEOIS</v>
      </c>
      <c r="C242" s="2" t="s">
        <v>919</v>
      </c>
      <c r="D242" s="2">
        <v>19.489999999999998</v>
      </c>
      <c r="E242" s="2"/>
      <c r="F242" s="2"/>
      <c r="G242" s="2"/>
      <c r="H242" s="2"/>
      <c r="I242" s="2"/>
      <c r="J242" s="2"/>
      <c r="K242" s="2" t="s">
        <v>22</v>
      </c>
      <c r="L242" s="2" t="s">
        <v>920</v>
      </c>
      <c r="M242" s="2" t="s">
        <v>921</v>
      </c>
      <c r="N242" s="2" t="s">
        <v>922</v>
      </c>
      <c r="O242" s="2" t="s">
        <v>7</v>
      </c>
      <c r="P242" s="2" t="s">
        <v>19</v>
      </c>
      <c r="Q242" s="125" t="str">
        <f t="shared" si="7"/>
        <v xml:space="preserve">0 </v>
      </c>
    </row>
    <row r="243" spans="1:17" x14ac:dyDescent="0.2">
      <c r="A243" s="130" t="s">
        <v>923</v>
      </c>
      <c r="B243" s="4" t="str">
        <f t="shared" si="6"/>
        <v>LC LESPARRE</v>
      </c>
      <c r="C243" s="2" t="s">
        <v>924</v>
      </c>
      <c r="D243" s="2">
        <v>17</v>
      </c>
      <c r="E243" s="2"/>
      <c r="F243" s="2"/>
      <c r="G243" s="2"/>
      <c r="H243" s="2"/>
      <c r="I243" s="2"/>
      <c r="J243" s="2"/>
      <c r="K243" s="2" t="s">
        <v>27</v>
      </c>
      <c r="L243" s="2" t="s">
        <v>925</v>
      </c>
      <c r="M243" s="2" t="s">
        <v>926</v>
      </c>
      <c r="N243" s="2"/>
      <c r="O243" s="2" t="s">
        <v>43</v>
      </c>
      <c r="P243" s="2" t="s">
        <v>19</v>
      </c>
      <c r="Q243" s="125" t="str">
        <f t="shared" si="7"/>
        <v xml:space="preserve">0 </v>
      </c>
    </row>
    <row r="244" spans="1:17" x14ac:dyDescent="0.2">
      <c r="A244" s="127" t="s">
        <v>927</v>
      </c>
      <c r="B244" s="4" t="str">
        <f t="shared" si="6"/>
        <v>LC LIBOURNE</v>
      </c>
      <c r="C244" s="2" t="s">
        <v>928</v>
      </c>
      <c r="D244" s="2">
        <v>17</v>
      </c>
      <c r="E244" s="2"/>
      <c r="F244" s="2"/>
      <c r="G244" s="2"/>
      <c r="H244" s="2"/>
      <c r="I244" s="2"/>
      <c r="J244" s="2"/>
      <c r="K244" s="2" t="s">
        <v>27</v>
      </c>
      <c r="L244" s="2" t="s">
        <v>929</v>
      </c>
      <c r="M244" s="2" t="s">
        <v>930</v>
      </c>
      <c r="N244" s="2" t="s">
        <v>931</v>
      </c>
      <c r="O244" s="2" t="s">
        <v>43</v>
      </c>
      <c r="P244" s="2" t="s">
        <v>19</v>
      </c>
      <c r="Q244" s="125" t="str">
        <f t="shared" si="7"/>
        <v xml:space="preserve">0 </v>
      </c>
    </row>
    <row r="245" spans="1:17" x14ac:dyDescent="0.2">
      <c r="A245" s="130" t="s">
        <v>932</v>
      </c>
      <c r="B245" s="4" t="str">
        <f t="shared" si="6"/>
        <v>LC LIMOGES</v>
      </c>
      <c r="C245" s="2" t="s">
        <v>933</v>
      </c>
      <c r="D245" s="2">
        <v>1</v>
      </c>
      <c r="E245" s="2"/>
      <c r="F245" s="2"/>
      <c r="G245" s="2"/>
      <c r="H245" s="2"/>
      <c r="I245" s="2"/>
      <c r="J245" s="2"/>
      <c r="K245" s="2" t="s">
        <v>11</v>
      </c>
      <c r="L245" s="2" t="s">
        <v>934</v>
      </c>
      <c r="M245" s="2" t="s">
        <v>935</v>
      </c>
      <c r="N245" s="2" t="s">
        <v>936</v>
      </c>
      <c r="O245" s="2" t="s">
        <v>24</v>
      </c>
      <c r="P245" s="2" t="s">
        <v>8</v>
      </c>
      <c r="Q245" s="125" t="str">
        <f t="shared" si="7"/>
        <v xml:space="preserve">0 </v>
      </c>
    </row>
    <row r="246" spans="1:17" x14ac:dyDescent="0.2">
      <c r="A246" s="129" t="s">
        <v>937</v>
      </c>
      <c r="B246" s="4" t="str">
        <f t="shared" si="6"/>
        <v>LC LIMOUX</v>
      </c>
      <c r="C246" s="2" t="s">
        <v>938</v>
      </c>
      <c r="D246" s="2">
        <v>19.489999999999998</v>
      </c>
      <c r="E246" s="2"/>
      <c r="F246" s="2"/>
      <c r="G246" s="2"/>
      <c r="H246" s="2"/>
      <c r="I246" s="2"/>
      <c r="J246" s="2"/>
      <c r="K246" s="2" t="s">
        <v>22</v>
      </c>
      <c r="L246" s="2" t="s">
        <v>939</v>
      </c>
      <c r="M246" s="2"/>
      <c r="N246" s="2" t="s">
        <v>940</v>
      </c>
      <c r="O246" s="2" t="s">
        <v>18</v>
      </c>
      <c r="P246" s="2" t="s">
        <v>8</v>
      </c>
      <c r="Q246" s="125" t="str">
        <f t="shared" si="7"/>
        <v xml:space="preserve">0 </v>
      </c>
    </row>
    <row r="247" spans="1:17" x14ac:dyDescent="0.2">
      <c r="A247" s="126" t="s">
        <v>941</v>
      </c>
      <c r="B247" s="4" t="str">
        <f t="shared" si="6"/>
        <v>LC MARMOUTIER</v>
      </c>
      <c r="C247" s="2" t="s">
        <v>1758</v>
      </c>
      <c r="D247" s="2"/>
      <c r="E247" s="2"/>
      <c r="F247" s="2">
        <v>1</v>
      </c>
      <c r="G247" s="2"/>
      <c r="H247" s="2"/>
      <c r="I247" s="2"/>
      <c r="J247" s="2"/>
      <c r="K247" s="2" t="s">
        <v>59</v>
      </c>
      <c r="L247" s="2"/>
      <c r="M247" s="2"/>
      <c r="N247" s="2"/>
      <c r="O247" s="2" t="s">
        <v>24</v>
      </c>
      <c r="P247" s="2" t="s">
        <v>8</v>
      </c>
      <c r="Q247" s="125" t="str">
        <f t="shared" si="7"/>
        <v xml:space="preserve">0 </v>
      </c>
    </row>
    <row r="248" spans="1:17" x14ac:dyDescent="0.2">
      <c r="A248" s="126" t="s">
        <v>942</v>
      </c>
      <c r="B248" s="4" t="str">
        <f t="shared" si="6"/>
        <v>LC MIMIZAN</v>
      </c>
      <c r="C248" s="2" t="s">
        <v>943</v>
      </c>
      <c r="D248" s="2">
        <v>23.47</v>
      </c>
      <c r="E248" s="2"/>
      <c r="F248" s="2"/>
      <c r="G248" s="2"/>
      <c r="H248" s="2"/>
      <c r="I248" s="2"/>
      <c r="J248" s="2"/>
      <c r="K248" s="2" t="s">
        <v>27</v>
      </c>
      <c r="L248" s="2" t="s">
        <v>944</v>
      </c>
      <c r="M248" s="2" t="s">
        <v>945</v>
      </c>
      <c r="N248" s="2" t="s">
        <v>946</v>
      </c>
      <c r="O248" s="2" t="s">
        <v>1759</v>
      </c>
      <c r="P248" s="2" t="s">
        <v>19</v>
      </c>
      <c r="Q248" s="125" t="str">
        <f t="shared" si="7"/>
        <v xml:space="preserve">0 </v>
      </c>
    </row>
    <row r="249" spans="1:17" x14ac:dyDescent="0.2">
      <c r="A249" s="130" t="s">
        <v>947</v>
      </c>
      <c r="B249" s="4" t="str">
        <f t="shared" si="6"/>
        <v>LC MONT DE MARSAN</v>
      </c>
      <c r="C249" s="2" t="s">
        <v>948</v>
      </c>
      <c r="D249" s="2">
        <v>17</v>
      </c>
      <c r="E249" s="2"/>
      <c r="F249" s="2"/>
      <c r="G249" s="2"/>
      <c r="H249" s="2"/>
      <c r="I249" s="2"/>
      <c r="J249" s="2"/>
      <c r="K249" s="2" t="s">
        <v>27</v>
      </c>
      <c r="L249" s="2" t="s">
        <v>949</v>
      </c>
      <c r="M249" s="2" t="s">
        <v>950</v>
      </c>
      <c r="N249" s="2" t="s">
        <v>951</v>
      </c>
      <c r="O249" s="2" t="s">
        <v>24</v>
      </c>
      <c r="P249" s="2" t="s">
        <v>19</v>
      </c>
      <c r="Q249" s="125" t="str">
        <f t="shared" si="7"/>
        <v xml:space="preserve">0 </v>
      </c>
    </row>
    <row r="250" spans="1:17" x14ac:dyDescent="0.2">
      <c r="A250" s="130" t="s">
        <v>952</v>
      </c>
      <c r="B250" s="4" t="str">
        <f t="shared" si="6"/>
        <v>LC MONTAUBAN AUSSONNE</v>
      </c>
      <c r="C250" s="2" t="s">
        <v>723</v>
      </c>
      <c r="D250" s="2">
        <v>19.489999999999998</v>
      </c>
      <c r="E250" s="2"/>
      <c r="F250" s="2"/>
      <c r="G250" s="2"/>
      <c r="H250" s="2"/>
      <c r="I250" s="2"/>
      <c r="J250" s="2"/>
      <c r="K250" s="2" t="s">
        <v>22</v>
      </c>
      <c r="L250" s="2" t="s">
        <v>724</v>
      </c>
      <c r="M250" s="2" t="s">
        <v>725</v>
      </c>
      <c r="N250" s="2" t="s">
        <v>726</v>
      </c>
      <c r="O250" s="2" t="s">
        <v>7</v>
      </c>
      <c r="P250" s="2" t="s">
        <v>19</v>
      </c>
      <c r="Q250" s="125" t="str">
        <f t="shared" si="7"/>
        <v xml:space="preserve">0 </v>
      </c>
    </row>
    <row r="251" spans="1:17" x14ac:dyDescent="0.2">
      <c r="A251" s="126" t="s">
        <v>1760</v>
      </c>
      <c r="B251" s="4" t="str">
        <f t="shared" si="6"/>
        <v>LC MONTAUBAN SODIBAG</v>
      </c>
      <c r="C251" s="2" t="s">
        <v>953</v>
      </c>
      <c r="D251" s="2">
        <v>19.489999999999998</v>
      </c>
      <c r="E251" s="2"/>
      <c r="F251" s="2"/>
      <c r="G251" s="2"/>
      <c r="H251" s="2"/>
      <c r="I251" s="2"/>
      <c r="J251" s="2"/>
      <c r="K251" s="2" t="s">
        <v>22</v>
      </c>
      <c r="L251" s="2" t="s">
        <v>954</v>
      </c>
      <c r="M251" s="2" t="s">
        <v>955</v>
      </c>
      <c r="N251" s="2"/>
      <c r="O251" s="2" t="s">
        <v>24</v>
      </c>
      <c r="P251" s="2" t="s">
        <v>19</v>
      </c>
      <c r="Q251" s="125" t="str">
        <f t="shared" si="7"/>
        <v xml:space="preserve">0 </v>
      </c>
    </row>
    <row r="252" spans="1:17" x14ac:dyDescent="0.2">
      <c r="A252" s="130" t="s">
        <v>956</v>
      </c>
      <c r="B252" s="4" t="str">
        <f t="shared" si="6"/>
        <v>LC MONTCEAU LES MINES</v>
      </c>
      <c r="C252" s="2" t="s">
        <v>957</v>
      </c>
      <c r="D252" s="2">
        <v>20</v>
      </c>
      <c r="E252" s="2"/>
      <c r="F252" s="2"/>
      <c r="G252" s="2"/>
      <c r="H252" s="2"/>
      <c r="I252" s="2"/>
      <c r="J252" s="2"/>
      <c r="K252" s="1" t="s">
        <v>3</v>
      </c>
      <c r="L252" s="2" t="s">
        <v>958</v>
      </c>
      <c r="M252" s="2" t="s">
        <v>959</v>
      </c>
      <c r="N252" s="2"/>
      <c r="O252" s="2" t="s">
        <v>18</v>
      </c>
      <c r="P252" s="2" t="s">
        <v>8</v>
      </c>
      <c r="Q252" s="125" t="str">
        <f t="shared" si="7"/>
        <v xml:space="preserve">0 </v>
      </c>
    </row>
    <row r="253" spans="1:17" x14ac:dyDescent="0.2">
      <c r="A253" s="130" t="s">
        <v>960</v>
      </c>
      <c r="B253" s="4" t="str">
        <f t="shared" si="6"/>
        <v>LC NANTES "ATLANTIS"</v>
      </c>
      <c r="C253" s="2" t="s">
        <v>961</v>
      </c>
      <c r="D253" s="2"/>
      <c r="E253" s="2"/>
      <c r="F253" s="2">
        <v>1</v>
      </c>
      <c r="G253" s="2"/>
      <c r="H253" s="2"/>
      <c r="I253" s="2"/>
      <c r="J253" s="2"/>
      <c r="K253" s="2" t="s">
        <v>59</v>
      </c>
      <c r="L253" s="2" t="s">
        <v>962</v>
      </c>
      <c r="M253" s="2" t="s">
        <v>963</v>
      </c>
      <c r="N253" s="2" t="s">
        <v>964</v>
      </c>
      <c r="O253" s="2" t="s">
        <v>24</v>
      </c>
      <c r="P253" s="2" t="s">
        <v>8</v>
      </c>
      <c r="Q253" s="125" t="str">
        <f t="shared" si="7"/>
        <v xml:space="preserve">0 </v>
      </c>
    </row>
    <row r="254" spans="1:17" x14ac:dyDescent="0.2">
      <c r="A254" s="130" t="s">
        <v>1761</v>
      </c>
      <c r="B254" s="4" t="str">
        <f t="shared" si="6"/>
        <v>LC NANTES "GRAND ORVAULT"</v>
      </c>
      <c r="C254" s="2" t="s">
        <v>965</v>
      </c>
      <c r="D254" s="2"/>
      <c r="E254" s="2"/>
      <c r="F254" s="2">
        <v>1</v>
      </c>
      <c r="G254" s="2"/>
      <c r="H254" s="2"/>
      <c r="I254" s="2"/>
      <c r="J254" s="2"/>
      <c r="K254" s="2" t="s">
        <v>59</v>
      </c>
      <c r="L254" s="2" t="s">
        <v>966</v>
      </c>
      <c r="M254" s="2" t="s">
        <v>967</v>
      </c>
      <c r="N254" s="2" t="s">
        <v>968</v>
      </c>
      <c r="O254" s="2" t="s">
        <v>24</v>
      </c>
      <c r="P254" s="2" t="s">
        <v>8</v>
      </c>
      <c r="Q254" s="125" t="str">
        <f t="shared" si="7"/>
        <v xml:space="preserve">0 </v>
      </c>
    </row>
    <row r="255" spans="1:17" x14ac:dyDescent="0.2">
      <c r="A255" s="129" t="s">
        <v>969</v>
      </c>
      <c r="B255" s="4" t="str">
        <f t="shared" si="6"/>
        <v>LC NARBONNE</v>
      </c>
      <c r="C255" s="2" t="s">
        <v>970</v>
      </c>
      <c r="D255" s="2">
        <v>19.489999999999998</v>
      </c>
      <c r="E255" s="2"/>
      <c r="F255" s="2"/>
      <c r="G255" s="2"/>
      <c r="H255" s="2"/>
      <c r="I255" s="2"/>
      <c r="J255" s="2"/>
      <c r="K255" s="2" t="s">
        <v>22</v>
      </c>
      <c r="L255" s="2" t="s">
        <v>971</v>
      </c>
      <c r="M255" s="2" t="s">
        <v>972</v>
      </c>
      <c r="N255" s="2" t="s">
        <v>973</v>
      </c>
      <c r="O255" s="2" t="s">
        <v>24</v>
      </c>
      <c r="P255" s="2" t="s">
        <v>8</v>
      </c>
      <c r="Q255" s="125" t="str">
        <f t="shared" si="7"/>
        <v xml:space="preserve">0 </v>
      </c>
    </row>
    <row r="256" spans="1:17" x14ac:dyDescent="0.2">
      <c r="A256" s="130" t="s">
        <v>974</v>
      </c>
      <c r="B256" s="4" t="str">
        <f t="shared" si="6"/>
        <v>LC NIORT "TRENTES ORMEAUX"</v>
      </c>
      <c r="C256" s="2" t="s">
        <v>975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976</v>
      </c>
      <c r="M256" s="2" t="s">
        <v>977</v>
      </c>
      <c r="N256" s="2" t="s">
        <v>978</v>
      </c>
      <c r="O256" s="2" t="s">
        <v>24</v>
      </c>
      <c r="P256" s="2" t="s">
        <v>8</v>
      </c>
      <c r="Q256" s="125" t="str">
        <f t="shared" si="7"/>
        <v xml:space="preserve">0 </v>
      </c>
    </row>
    <row r="257" spans="1:17" x14ac:dyDescent="0.2">
      <c r="A257" s="130" t="s">
        <v>979</v>
      </c>
      <c r="B257" s="4" t="str">
        <f t="shared" si="6"/>
        <v>LC NOIDAN-LES-VESOUL</v>
      </c>
      <c r="C257" s="2" t="s">
        <v>980</v>
      </c>
      <c r="D257" s="2"/>
      <c r="E257" s="2"/>
      <c r="F257" s="2">
        <v>1</v>
      </c>
      <c r="G257" s="2"/>
      <c r="H257" s="2"/>
      <c r="I257" s="2"/>
      <c r="J257" s="2"/>
      <c r="K257" s="2" t="s">
        <v>494</v>
      </c>
      <c r="L257" s="2" t="s">
        <v>981</v>
      </c>
      <c r="M257" s="2"/>
      <c r="N257" s="2"/>
      <c r="O257" s="2" t="s">
        <v>24</v>
      </c>
      <c r="P257" s="2" t="s">
        <v>8</v>
      </c>
      <c r="Q257" s="125" t="str">
        <f t="shared" si="7"/>
        <v xml:space="preserve">0 </v>
      </c>
    </row>
    <row r="258" spans="1:17" x14ac:dyDescent="0.2">
      <c r="A258" s="124" t="s">
        <v>982</v>
      </c>
      <c r="B258" s="4" t="str">
        <f t="shared" si="6"/>
        <v>LC NOIRMOUTIER</v>
      </c>
      <c r="C258" s="2" t="s">
        <v>983</v>
      </c>
      <c r="D258" s="2">
        <v>22</v>
      </c>
      <c r="E258" s="2"/>
      <c r="F258" s="2"/>
      <c r="G258" s="2"/>
      <c r="H258" s="2"/>
      <c r="I258" s="2"/>
      <c r="J258" s="2"/>
      <c r="K258" s="2" t="s">
        <v>59</v>
      </c>
      <c r="L258" s="2"/>
      <c r="M258" s="2"/>
      <c r="N258" s="2"/>
      <c r="O258" s="2" t="s">
        <v>24</v>
      </c>
      <c r="P258" s="2" t="s">
        <v>8</v>
      </c>
      <c r="Q258" s="125" t="str">
        <f t="shared" si="7"/>
        <v xml:space="preserve">0 </v>
      </c>
    </row>
    <row r="259" spans="1:17" x14ac:dyDescent="0.2">
      <c r="A259" s="130" t="s">
        <v>984</v>
      </c>
      <c r="B259" s="4" t="str">
        <f t="shared" ref="B259:B322" si="8">UPPER(A259)</f>
        <v xml:space="preserve">LC OLONNE SUR MER </v>
      </c>
      <c r="C259" s="2" t="s">
        <v>985</v>
      </c>
      <c r="D259" s="2">
        <v>17</v>
      </c>
      <c r="E259" s="2"/>
      <c r="F259" s="2"/>
      <c r="G259" s="2"/>
      <c r="H259" s="2"/>
      <c r="I259" s="2"/>
      <c r="J259" s="2"/>
      <c r="K259" s="2" t="s">
        <v>59</v>
      </c>
      <c r="L259" s="2" t="s">
        <v>986</v>
      </c>
      <c r="M259" s="2" t="s">
        <v>987</v>
      </c>
      <c r="N259" s="2"/>
      <c r="O259" s="2" t="s">
        <v>24</v>
      </c>
      <c r="P259" s="2" t="s">
        <v>8</v>
      </c>
      <c r="Q259" s="125" t="str">
        <f t="shared" ref="Q259:Q322" si="9" xml:space="preserve"> IF(SUM(D259:J259)=0,1,"0 ")</f>
        <v xml:space="preserve">0 </v>
      </c>
    </row>
    <row r="260" spans="1:17" x14ac:dyDescent="0.2">
      <c r="A260" s="133" t="s">
        <v>988</v>
      </c>
      <c r="B260" s="4" t="str">
        <f t="shared" si="8"/>
        <v>LC PARAY LE MONIAL</v>
      </c>
      <c r="C260" s="2" t="s">
        <v>989</v>
      </c>
      <c r="D260" s="2"/>
      <c r="E260" s="2"/>
      <c r="F260" s="2">
        <v>1</v>
      </c>
      <c r="G260" s="2"/>
      <c r="H260" s="2"/>
      <c r="I260" s="2"/>
      <c r="J260" s="2"/>
      <c r="K260" s="2" t="s">
        <v>11</v>
      </c>
      <c r="L260" s="2" t="s">
        <v>990</v>
      </c>
      <c r="M260" s="2" t="s">
        <v>991</v>
      </c>
      <c r="N260" s="2" t="s">
        <v>992</v>
      </c>
      <c r="O260" s="2" t="s">
        <v>7</v>
      </c>
      <c r="P260" s="2" t="s">
        <v>8</v>
      </c>
      <c r="Q260" s="125" t="str">
        <f t="shared" si="9"/>
        <v xml:space="preserve">0 </v>
      </c>
    </row>
    <row r="261" spans="1:17" x14ac:dyDescent="0.2">
      <c r="A261" s="130" t="s">
        <v>993</v>
      </c>
      <c r="B261" s="4" t="str">
        <f t="shared" si="8"/>
        <v>LC PARTHENAY</v>
      </c>
      <c r="C261" s="2" t="s">
        <v>994</v>
      </c>
      <c r="D261" s="2"/>
      <c r="E261" s="2"/>
      <c r="F261" s="2">
        <v>1</v>
      </c>
      <c r="G261" s="2"/>
      <c r="H261" s="2"/>
      <c r="I261" s="2"/>
      <c r="J261" s="2"/>
      <c r="K261" s="2" t="s">
        <v>59</v>
      </c>
      <c r="L261" s="2" t="s">
        <v>995</v>
      </c>
      <c r="M261" s="2" t="s">
        <v>996</v>
      </c>
      <c r="N261" s="2"/>
      <c r="O261" s="2" t="s">
        <v>24</v>
      </c>
      <c r="P261" s="2" t="s">
        <v>8</v>
      </c>
      <c r="Q261" s="125" t="str">
        <f t="shared" si="9"/>
        <v xml:space="preserve">0 </v>
      </c>
    </row>
    <row r="262" spans="1:17" x14ac:dyDescent="0.2">
      <c r="A262" s="130" t="s">
        <v>997</v>
      </c>
      <c r="B262" s="4" t="str">
        <f t="shared" si="8"/>
        <v>LC PAU</v>
      </c>
      <c r="C262" s="2" t="s">
        <v>998</v>
      </c>
      <c r="D262" s="2">
        <v>17</v>
      </c>
      <c r="E262" s="2"/>
      <c r="F262" s="2"/>
      <c r="G262" s="2"/>
      <c r="H262" s="2"/>
      <c r="I262" s="2"/>
      <c r="J262" s="2"/>
      <c r="K262" s="2" t="s">
        <v>27</v>
      </c>
      <c r="L262" s="2" t="s">
        <v>999</v>
      </c>
      <c r="M262" s="2" t="s">
        <v>1000</v>
      </c>
      <c r="N262" s="2" t="s">
        <v>1001</v>
      </c>
      <c r="O262" s="2" t="s">
        <v>24</v>
      </c>
      <c r="P262" s="2" t="s">
        <v>19</v>
      </c>
      <c r="Q262" s="125" t="str">
        <f t="shared" si="9"/>
        <v xml:space="preserve">0 </v>
      </c>
    </row>
    <row r="263" spans="1:17" x14ac:dyDescent="0.2">
      <c r="A263" s="126" t="s">
        <v>1762</v>
      </c>
      <c r="B263" s="4" t="str">
        <f t="shared" si="8"/>
        <v>LC PERIGUEUX</v>
      </c>
      <c r="C263" s="2" t="s">
        <v>1002</v>
      </c>
      <c r="D263" s="2">
        <v>17</v>
      </c>
      <c r="E263" s="2"/>
      <c r="F263" s="2"/>
      <c r="G263" s="2"/>
      <c r="H263" s="2"/>
      <c r="I263" s="2"/>
      <c r="J263" s="2"/>
      <c r="K263" s="2" t="s">
        <v>11</v>
      </c>
      <c r="L263" s="2" t="s">
        <v>1003</v>
      </c>
      <c r="M263" s="2" t="s">
        <v>1004</v>
      </c>
      <c r="N263" s="2"/>
      <c r="O263" s="2" t="s">
        <v>24</v>
      </c>
      <c r="P263" s="2" t="s">
        <v>19</v>
      </c>
      <c r="Q263" s="125" t="str">
        <f t="shared" si="9"/>
        <v xml:space="preserve">0 </v>
      </c>
    </row>
    <row r="264" spans="1:17" x14ac:dyDescent="0.2">
      <c r="A264" s="129" t="s">
        <v>1763</v>
      </c>
      <c r="B264" s="4" t="str">
        <f t="shared" si="8"/>
        <v>LC PERPIGNAN CENTRE SODICAT</v>
      </c>
      <c r="C264" s="2" t="s">
        <v>1005</v>
      </c>
      <c r="D264" s="2">
        <v>19.489999999999998</v>
      </c>
      <c r="E264" s="2"/>
      <c r="F264" s="2"/>
      <c r="G264" s="2"/>
      <c r="H264" s="2"/>
      <c r="I264" s="2"/>
      <c r="J264" s="2"/>
      <c r="K264" s="2" t="s">
        <v>22</v>
      </c>
      <c r="L264" s="2" t="s">
        <v>1006</v>
      </c>
      <c r="M264" s="2" t="s">
        <v>1007</v>
      </c>
      <c r="N264" s="2" t="s">
        <v>1008</v>
      </c>
      <c r="O264" s="2" t="s">
        <v>24</v>
      </c>
      <c r="P264" s="2" t="s">
        <v>8</v>
      </c>
      <c r="Q264" s="125" t="str">
        <f t="shared" si="9"/>
        <v xml:space="preserve">0 </v>
      </c>
    </row>
    <row r="265" spans="1:17" x14ac:dyDescent="0.2">
      <c r="A265" s="129" t="s">
        <v>1009</v>
      </c>
      <c r="B265" s="4" t="str">
        <f t="shared" si="8"/>
        <v>LC PERPIGNAN ESPACE POLYGONE</v>
      </c>
      <c r="C265" s="2" t="s">
        <v>1010</v>
      </c>
      <c r="D265" s="2">
        <v>19.489999999999998</v>
      </c>
      <c r="E265" s="2"/>
      <c r="F265" s="2"/>
      <c r="G265" s="2"/>
      <c r="H265" s="2"/>
      <c r="I265" s="2"/>
      <c r="J265" s="2"/>
      <c r="K265" s="2" t="s">
        <v>22</v>
      </c>
      <c r="L265" s="2" t="s">
        <v>1011</v>
      </c>
      <c r="M265" s="2" t="s">
        <v>1012</v>
      </c>
      <c r="N265" s="2"/>
      <c r="O265" s="2" t="s">
        <v>24</v>
      </c>
      <c r="P265" s="2" t="s">
        <v>8</v>
      </c>
      <c r="Q265" s="125" t="str">
        <f t="shared" si="9"/>
        <v xml:space="preserve">0 </v>
      </c>
    </row>
    <row r="266" spans="1:17" x14ac:dyDescent="0.2">
      <c r="A266" s="130" t="s">
        <v>1013</v>
      </c>
      <c r="B266" s="4" t="str">
        <f t="shared" si="8"/>
        <v>LC PIAN MEDOC</v>
      </c>
      <c r="C266" s="2" t="s">
        <v>1014</v>
      </c>
      <c r="D266" s="2">
        <v>17</v>
      </c>
      <c r="E266" s="2"/>
      <c r="F266" s="2"/>
      <c r="G266" s="2"/>
      <c r="H266" s="2"/>
      <c r="I266" s="2"/>
      <c r="J266" s="2"/>
      <c r="K266" s="2" t="s">
        <v>27</v>
      </c>
      <c r="L266" s="2" t="s">
        <v>1015</v>
      </c>
      <c r="M266" s="2" t="s">
        <v>1016</v>
      </c>
      <c r="N266" s="2" t="s">
        <v>1017</v>
      </c>
      <c r="O266" s="2" t="s">
        <v>24</v>
      </c>
      <c r="P266" s="2" t="s">
        <v>19</v>
      </c>
      <c r="Q266" s="125" t="str">
        <f t="shared" si="9"/>
        <v xml:space="preserve">0 </v>
      </c>
    </row>
    <row r="267" spans="1:17" x14ac:dyDescent="0.2">
      <c r="A267" s="124" t="s">
        <v>1018</v>
      </c>
      <c r="B267" s="4" t="str">
        <f t="shared" si="8"/>
        <v>LC PIERRY</v>
      </c>
      <c r="C267" s="2" t="s">
        <v>1019</v>
      </c>
      <c r="D267" s="2"/>
      <c r="E267" s="2"/>
      <c r="F267" s="2">
        <v>1</v>
      </c>
      <c r="G267" s="2"/>
      <c r="H267" s="2"/>
      <c r="I267" s="2"/>
      <c r="J267" s="2"/>
      <c r="K267" s="1" t="s">
        <v>494</v>
      </c>
      <c r="L267" s="2"/>
      <c r="M267" s="2"/>
      <c r="N267" s="2"/>
      <c r="O267" s="2" t="s">
        <v>24</v>
      </c>
      <c r="P267" s="2" t="s">
        <v>8</v>
      </c>
      <c r="Q267" s="125" t="str">
        <f t="shared" si="9"/>
        <v xml:space="preserve">0 </v>
      </c>
    </row>
    <row r="268" spans="1:17" x14ac:dyDescent="0.2">
      <c r="A268" s="124" t="s">
        <v>1020</v>
      </c>
      <c r="B268" s="4" t="str">
        <f t="shared" si="8"/>
        <v>LC PLERIN</v>
      </c>
      <c r="C268" s="2" t="s">
        <v>1021</v>
      </c>
      <c r="D268" s="2">
        <v>17</v>
      </c>
      <c r="E268" s="2"/>
      <c r="F268" s="2"/>
      <c r="G268" s="2"/>
      <c r="H268" s="2"/>
      <c r="I268" s="2"/>
      <c r="J268" s="2"/>
      <c r="K268" s="2" t="s">
        <v>59</v>
      </c>
      <c r="L268" s="2" t="s">
        <v>1022</v>
      </c>
      <c r="M268" s="2" t="s">
        <v>1023</v>
      </c>
      <c r="N268" s="2"/>
      <c r="O268" s="2" t="s">
        <v>24</v>
      </c>
      <c r="P268" s="2" t="s">
        <v>8</v>
      </c>
      <c r="Q268" s="125" t="str">
        <f t="shared" si="9"/>
        <v xml:space="preserve">0 </v>
      </c>
    </row>
    <row r="269" spans="1:17" x14ac:dyDescent="0.2">
      <c r="A269" s="130" t="s">
        <v>1024</v>
      </c>
      <c r="B269" s="4" t="str">
        <f t="shared" si="8"/>
        <v>LC PLEUVEN</v>
      </c>
      <c r="C269" s="2" t="s">
        <v>1025</v>
      </c>
      <c r="D269" s="2"/>
      <c r="E269" s="2"/>
      <c r="F269" s="2">
        <v>1</v>
      </c>
      <c r="G269" s="2"/>
      <c r="H269" s="2"/>
      <c r="I269" s="2"/>
      <c r="J269" s="2"/>
      <c r="K269" s="2" t="s">
        <v>59</v>
      </c>
      <c r="L269" s="2" t="s">
        <v>1026</v>
      </c>
      <c r="M269" s="3" t="s">
        <v>1027</v>
      </c>
      <c r="N269" s="2"/>
      <c r="O269" s="2" t="s">
        <v>24</v>
      </c>
      <c r="P269" s="2" t="s">
        <v>8</v>
      </c>
      <c r="Q269" s="125" t="str">
        <f t="shared" si="9"/>
        <v xml:space="preserve">0 </v>
      </c>
    </row>
    <row r="270" spans="1:17" x14ac:dyDescent="0.2">
      <c r="A270" s="130" t="s">
        <v>1028</v>
      </c>
      <c r="B270" s="4" t="str">
        <f t="shared" si="8"/>
        <v>LC PLOUFRAGAN</v>
      </c>
      <c r="C270" s="2" t="s">
        <v>1029</v>
      </c>
      <c r="D270" s="2"/>
      <c r="E270" s="2"/>
      <c r="F270" s="2">
        <v>1</v>
      </c>
      <c r="G270" s="2"/>
      <c r="H270" s="2"/>
      <c r="I270" s="2"/>
      <c r="J270" s="2"/>
      <c r="K270" s="1" t="s">
        <v>3</v>
      </c>
      <c r="L270" s="2"/>
      <c r="M270" s="3"/>
      <c r="N270" s="2"/>
      <c r="O270" s="2" t="s">
        <v>24</v>
      </c>
      <c r="P270" s="2" t="s">
        <v>8</v>
      </c>
      <c r="Q270" s="125" t="str">
        <f t="shared" si="9"/>
        <v xml:space="preserve">0 </v>
      </c>
    </row>
    <row r="271" spans="1:17" x14ac:dyDescent="0.2">
      <c r="A271" s="130" t="s">
        <v>1030</v>
      </c>
      <c r="B271" s="4" t="str">
        <f t="shared" si="8"/>
        <v>LC PLOUGASTEL DAOULAS</v>
      </c>
      <c r="C271" s="2" t="s">
        <v>1031</v>
      </c>
      <c r="D271" s="2">
        <v>17</v>
      </c>
      <c r="E271" s="2"/>
      <c r="F271" s="2"/>
      <c r="G271" s="2"/>
      <c r="H271" s="2"/>
      <c r="I271" s="2"/>
      <c r="J271" s="2"/>
      <c r="K271" s="1" t="s">
        <v>3</v>
      </c>
      <c r="L271" s="2"/>
      <c r="M271" s="3"/>
      <c r="N271" s="2"/>
      <c r="O271" s="2" t="s">
        <v>24</v>
      </c>
      <c r="P271" s="2" t="s">
        <v>8</v>
      </c>
      <c r="Q271" s="125" t="str">
        <f t="shared" si="9"/>
        <v xml:space="preserve">0 </v>
      </c>
    </row>
    <row r="272" spans="1:17" x14ac:dyDescent="0.2">
      <c r="A272" s="130" t="s">
        <v>1032</v>
      </c>
      <c r="B272" s="4" t="str">
        <f t="shared" si="8"/>
        <v>LC POITIER</v>
      </c>
      <c r="C272" s="2" t="s">
        <v>1033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1034</v>
      </c>
      <c r="M272" s="2" t="s">
        <v>1035</v>
      </c>
      <c r="N272" s="2"/>
      <c r="O272" s="2" t="s">
        <v>24</v>
      </c>
      <c r="P272" s="2" t="s">
        <v>8</v>
      </c>
      <c r="Q272" s="125" t="str">
        <f t="shared" si="9"/>
        <v xml:space="preserve">0 </v>
      </c>
    </row>
    <row r="273" spans="1:17" x14ac:dyDescent="0.2">
      <c r="A273" s="126" t="s">
        <v>1036</v>
      </c>
      <c r="B273" s="4" t="str">
        <f t="shared" si="8"/>
        <v>LC QUEVEN</v>
      </c>
      <c r="C273" s="2" t="s">
        <v>1037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 t="s">
        <v>1038</v>
      </c>
      <c r="M273" s="2" t="s">
        <v>1039</v>
      </c>
      <c r="N273" s="2"/>
      <c r="O273" s="2" t="s">
        <v>24</v>
      </c>
      <c r="P273" s="2" t="s">
        <v>8</v>
      </c>
      <c r="Q273" s="125" t="str">
        <f t="shared" si="9"/>
        <v xml:space="preserve">0 </v>
      </c>
    </row>
    <row r="274" spans="1:17" x14ac:dyDescent="0.2">
      <c r="A274" s="126" t="s">
        <v>1040</v>
      </c>
      <c r="B274" s="4" t="str">
        <f t="shared" si="8"/>
        <v>LC QUIMPER</v>
      </c>
      <c r="C274" s="2" t="s">
        <v>1041</v>
      </c>
      <c r="D274" s="2"/>
      <c r="E274" s="2"/>
      <c r="F274" s="2">
        <v>1</v>
      </c>
      <c r="G274" s="2"/>
      <c r="H274" s="2"/>
      <c r="I274" s="2"/>
      <c r="J274" s="2"/>
      <c r="K274" s="2" t="s">
        <v>59</v>
      </c>
      <c r="L274" s="2" t="s">
        <v>1042</v>
      </c>
      <c r="M274" s="2" t="s">
        <v>1043</v>
      </c>
      <c r="N274" s="2"/>
      <c r="O274" s="2" t="s">
        <v>7</v>
      </c>
      <c r="P274" s="2" t="s">
        <v>8</v>
      </c>
      <c r="Q274" s="125" t="str">
        <f t="shared" si="9"/>
        <v xml:space="preserve">0 </v>
      </c>
    </row>
    <row r="275" spans="1:17" x14ac:dyDescent="0.2">
      <c r="A275" s="130" t="s">
        <v>1044</v>
      </c>
      <c r="B275" s="4" t="str">
        <f t="shared" si="8"/>
        <v>LC RIBERAC</v>
      </c>
      <c r="C275" s="2" t="s">
        <v>1045</v>
      </c>
      <c r="D275" s="2">
        <v>17</v>
      </c>
      <c r="E275" s="2"/>
      <c r="F275" s="2"/>
      <c r="G275" s="2"/>
      <c r="H275" s="2"/>
      <c r="I275" s="2"/>
      <c r="J275" s="2"/>
      <c r="K275" s="2" t="s">
        <v>11</v>
      </c>
      <c r="L275" s="2" t="s">
        <v>1046</v>
      </c>
      <c r="M275" s="2" t="s">
        <v>1047</v>
      </c>
      <c r="N275" s="2" t="s">
        <v>1048</v>
      </c>
      <c r="O275" s="2" t="s">
        <v>24</v>
      </c>
      <c r="P275" s="2" t="s">
        <v>8</v>
      </c>
      <c r="Q275" s="125" t="str">
        <f t="shared" si="9"/>
        <v xml:space="preserve">0 </v>
      </c>
    </row>
    <row r="276" spans="1:17" x14ac:dyDescent="0.2">
      <c r="A276" s="124" t="s">
        <v>1049</v>
      </c>
      <c r="B276" s="4" t="str">
        <f t="shared" si="8"/>
        <v>LC ROCHEFORT</v>
      </c>
      <c r="C276" s="2" t="s">
        <v>1050</v>
      </c>
      <c r="D276" s="2">
        <v>17</v>
      </c>
      <c r="E276" s="2"/>
      <c r="F276" s="2"/>
      <c r="G276" s="2"/>
      <c r="H276" s="2"/>
      <c r="I276" s="2"/>
      <c r="J276" s="2"/>
      <c r="K276" s="2" t="s">
        <v>59</v>
      </c>
      <c r="L276" s="2"/>
      <c r="M276" s="2"/>
      <c r="N276" s="2"/>
      <c r="O276" s="2" t="s">
        <v>24</v>
      </c>
      <c r="P276" s="2" t="s">
        <v>8</v>
      </c>
      <c r="Q276" s="125" t="str">
        <f t="shared" si="9"/>
        <v xml:space="preserve">0 </v>
      </c>
    </row>
    <row r="277" spans="1:17" x14ac:dyDescent="0.2">
      <c r="A277" s="129" t="s">
        <v>1051</v>
      </c>
      <c r="B277" s="4" t="str">
        <f t="shared" si="8"/>
        <v>LC ROQUES SUR GARONNE</v>
      </c>
      <c r="C277" s="2" t="s">
        <v>1052</v>
      </c>
      <c r="D277" s="2">
        <v>19.489999999999998</v>
      </c>
      <c r="E277" s="2"/>
      <c r="F277" s="2"/>
      <c r="G277" s="2"/>
      <c r="H277" s="2"/>
      <c r="I277" s="2"/>
      <c r="J277" s="2"/>
      <c r="K277" s="2" t="s">
        <v>22</v>
      </c>
      <c r="L277" s="2" t="s">
        <v>1053</v>
      </c>
      <c r="M277" s="2" t="s">
        <v>1054</v>
      </c>
      <c r="N277" s="2" t="s">
        <v>1055</v>
      </c>
      <c r="O277" s="2" t="s">
        <v>24</v>
      </c>
      <c r="P277" s="2" t="s">
        <v>19</v>
      </c>
      <c r="Q277" s="125" t="str">
        <f t="shared" si="9"/>
        <v xml:space="preserve">0 </v>
      </c>
    </row>
    <row r="278" spans="1:17" x14ac:dyDescent="0.2">
      <c r="A278" s="129" t="s">
        <v>1056</v>
      </c>
      <c r="B278" s="4" t="str">
        <f t="shared" si="8"/>
        <v>LC ROUFFIAC</v>
      </c>
      <c r="C278" s="2" t="s">
        <v>1057</v>
      </c>
      <c r="D278" s="2">
        <v>19.489999999999998</v>
      </c>
      <c r="E278" s="2"/>
      <c r="F278" s="2"/>
      <c r="G278" s="2"/>
      <c r="H278" s="2"/>
      <c r="I278" s="2"/>
      <c r="J278" s="2"/>
      <c r="K278" s="2" t="s">
        <v>22</v>
      </c>
      <c r="L278" s="2" t="s">
        <v>1058</v>
      </c>
      <c r="M278" s="2" t="s">
        <v>1059</v>
      </c>
      <c r="N278" s="2" t="s">
        <v>1060</v>
      </c>
      <c r="O278" s="2" t="s">
        <v>64</v>
      </c>
      <c r="P278" s="2" t="s">
        <v>19</v>
      </c>
      <c r="Q278" s="125" t="str">
        <f t="shared" si="9"/>
        <v xml:space="preserve">0 </v>
      </c>
    </row>
    <row r="279" spans="1:17" x14ac:dyDescent="0.2">
      <c r="A279" s="130" t="s">
        <v>1061</v>
      </c>
      <c r="B279" s="4" t="str">
        <f t="shared" si="8"/>
        <v>LC ROYAN</v>
      </c>
      <c r="C279" s="2" t="s">
        <v>1062</v>
      </c>
      <c r="D279" s="2"/>
      <c r="E279" s="2"/>
      <c r="F279" s="2">
        <v>1</v>
      </c>
      <c r="G279" s="2"/>
      <c r="H279" s="2"/>
      <c r="I279" s="2"/>
      <c r="J279" s="2"/>
      <c r="K279" s="2" t="s">
        <v>59</v>
      </c>
      <c r="L279" s="2" t="s">
        <v>1063</v>
      </c>
      <c r="M279" s="2"/>
      <c r="N279" s="2"/>
      <c r="O279" s="2" t="s">
        <v>24</v>
      </c>
      <c r="P279" s="2" t="s">
        <v>8</v>
      </c>
      <c r="Q279" s="125" t="str">
        <f t="shared" si="9"/>
        <v xml:space="preserve">0 </v>
      </c>
    </row>
    <row r="280" spans="1:17" x14ac:dyDescent="0.2">
      <c r="A280" s="130" t="s">
        <v>1064</v>
      </c>
      <c r="B280" s="4" t="str">
        <f t="shared" si="8"/>
        <v>LC RUFFEC</v>
      </c>
      <c r="C280" s="2" t="s">
        <v>1065</v>
      </c>
      <c r="D280" s="2">
        <v>17</v>
      </c>
      <c r="E280" s="2"/>
      <c r="F280" s="2"/>
      <c r="G280" s="2"/>
      <c r="H280" s="2"/>
      <c r="I280" s="2"/>
      <c r="J280" s="2"/>
      <c r="K280" s="2" t="s">
        <v>181</v>
      </c>
      <c r="L280" s="2" t="s">
        <v>1066</v>
      </c>
      <c r="M280" s="2" t="s">
        <v>1067</v>
      </c>
      <c r="N280" s="2" t="s">
        <v>1068</v>
      </c>
      <c r="O280" s="2" t="s">
        <v>24</v>
      </c>
      <c r="P280" s="2" t="s">
        <v>8</v>
      </c>
      <c r="Q280" s="125" t="str">
        <f t="shared" si="9"/>
        <v xml:space="preserve">0 </v>
      </c>
    </row>
    <row r="281" spans="1:17" x14ac:dyDescent="0.2">
      <c r="A281" s="130" t="s">
        <v>1069</v>
      </c>
      <c r="B281" s="4" t="str">
        <f t="shared" si="8"/>
        <v>LC SAINTE FOY LA GANDE</v>
      </c>
      <c r="C281" s="2" t="s">
        <v>1070</v>
      </c>
      <c r="D281" s="2">
        <v>23.47</v>
      </c>
      <c r="E281" s="2"/>
      <c r="F281" s="2"/>
      <c r="G281" s="2"/>
      <c r="H281" s="2"/>
      <c r="I281" s="2"/>
      <c r="J281" s="2"/>
      <c r="K281" s="2" t="s">
        <v>27</v>
      </c>
      <c r="L281" s="2" t="s">
        <v>1071</v>
      </c>
      <c r="M281" s="2" t="s">
        <v>1072</v>
      </c>
      <c r="N281" s="2" t="s">
        <v>1073</v>
      </c>
      <c r="O281" s="2" t="s">
        <v>552</v>
      </c>
      <c r="P281" s="2" t="s">
        <v>19</v>
      </c>
      <c r="Q281" s="125" t="str">
        <f t="shared" si="9"/>
        <v xml:space="preserve">0 </v>
      </c>
    </row>
    <row r="282" spans="1:17" x14ac:dyDescent="0.2">
      <c r="A282" s="124" t="s">
        <v>1074</v>
      </c>
      <c r="B282" s="4" t="str">
        <f t="shared" si="8"/>
        <v>LC SAINTES</v>
      </c>
      <c r="C282" s="2" t="s">
        <v>1075</v>
      </c>
      <c r="D282" s="2">
        <v>17</v>
      </c>
      <c r="E282" s="2"/>
      <c r="F282" s="2"/>
      <c r="G282" s="2"/>
      <c r="H282" s="2"/>
      <c r="I282" s="2"/>
      <c r="J282" s="2"/>
      <c r="K282" s="2" t="s">
        <v>59</v>
      </c>
      <c r="L282" s="2"/>
      <c r="M282" s="2"/>
      <c r="N282" s="2"/>
      <c r="O282" s="2" t="s">
        <v>7</v>
      </c>
      <c r="P282" s="2" t="s">
        <v>8</v>
      </c>
      <c r="Q282" s="125" t="str">
        <f t="shared" si="9"/>
        <v xml:space="preserve">0 </v>
      </c>
    </row>
    <row r="283" spans="1:17" x14ac:dyDescent="0.2">
      <c r="A283" s="126" t="s">
        <v>1076</v>
      </c>
      <c r="B283" s="4" t="str">
        <f t="shared" si="8"/>
        <v>LC SARLAT</v>
      </c>
      <c r="C283" s="2" t="s">
        <v>1077</v>
      </c>
      <c r="D283" s="2">
        <v>17</v>
      </c>
      <c r="E283" s="2"/>
      <c r="F283" s="2"/>
      <c r="G283" s="2"/>
      <c r="H283" s="2"/>
      <c r="I283" s="2"/>
      <c r="J283" s="2"/>
      <c r="K283" s="2" t="s">
        <v>11</v>
      </c>
      <c r="L283" s="2" t="s">
        <v>1078</v>
      </c>
      <c r="M283" s="2" t="s">
        <v>1079</v>
      </c>
      <c r="N283" s="2" t="s">
        <v>1080</v>
      </c>
      <c r="O283" s="2" t="s">
        <v>24</v>
      </c>
      <c r="P283" s="2" t="s">
        <v>19</v>
      </c>
      <c r="Q283" s="125" t="str">
        <f t="shared" si="9"/>
        <v xml:space="preserve">0 </v>
      </c>
    </row>
    <row r="284" spans="1:17" x14ac:dyDescent="0.2">
      <c r="A284" s="126" t="s">
        <v>1081</v>
      </c>
      <c r="B284" s="4" t="str">
        <f t="shared" si="8"/>
        <v>LC SEDAN</v>
      </c>
      <c r="C284" s="2" t="s">
        <v>1082</v>
      </c>
      <c r="D284" s="2"/>
      <c r="E284" s="2"/>
      <c r="F284" s="2">
        <v>1</v>
      </c>
      <c r="G284" s="2"/>
      <c r="H284" s="2"/>
      <c r="I284" s="2"/>
      <c r="J284" s="2"/>
      <c r="K284" s="2" t="s">
        <v>494</v>
      </c>
      <c r="L284" s="2" t="s">
        <v>1083</v>
      </c>
      <c r="M284" s="2" t="s">
        <v>1084</v>
      </c>
      <c r="N284" s="2" t="s">
        <v>1085</v>
      </c>
      <c r="O284" s="2" t="s">
        <v>24</v>
      </c>
      <c r="P284" s="2" t="s">
        <v>8</v>
      </c>
      <c r="Q284" s="125" t="str">
        <f t="shared" si="9"/>
        <v xml:space="preserve">0 </v>
      </c>
    </row>
    <row r="285" spans="1:17" x14ac:dyDescent="0.2">
      <c r="A285" s="124" t="s">
        <v>1086</v>
      </c>
      <c r="B285" s="4" t="str">
        <f t="shared" si="8"/>
        <v>LC SELESTAT</v>
      </c>
      <c r="C285" s="2" t="s">
        <v>1764</v>
      </c>
      <c r="D285" s="2"/>
      <c r="E285" s="2"/>
      <c r="F285" s="2">
        <v>1</v>
      </c>
      <c r="G285" s="2"/>
      <c r="H285" s="2"/>
      <c r="I285" s="2"/>
      <c r="J285" s="2"/>
      <c r="K285" s="2" t="s">
        <v>494</v>
      </c>
      <c r="L285" s="2"/>
      <c r="M285" s="2"/>
      <c r="N285" s="2"/>
      <c r="O285" s="2" t="s">
        <v>24</v>
      </c>
      <c r="P285" s="2" t="s">
        <v>8</v>
      </c>
      <c r="Q285" s="125" t="str">
        <f t="shared" si="9"/>
        <v xml:space="preserve">0 </v>
      </c>
    </row>
    <row r="286" spans="1:17" x14ac:dyDescent="0.2">
      <c r="A286" s="126" t="s">
        <v>1087</v>
      </c>
      <c r="B286" s="4" t="str">
        <f t="shared" si="8"/>
        <v>LC SOUSTON</v>
      </c>
      <c r="C286" s="2" t="s">
        <v>1088</v>
      </c>
      <c r="D286" s="2">
        <v>17</v>
      </c>
      <c r="E286" s="2"/>
      <c r="F286" s="2"/>
      <c r="G286" s="2"/>
      <c r="H286" s="2"/>
      <c r="I286" s="2"/>
      <c r="J286" s="2"/>
      <c r="K286" s="2" t="s">
        <v>27</v>
      </c>
      <c r="L286" s="2" t="s">
        <v>1089</v>
      </c>
      <c r="M286" s="2" t="s">
        <v>1090</v>
      </c>
      <c r="N286" s="2"/>
      <c r="O286" s="2" t="s">
        <v>24</v>
      </c>
      <c r="P286" s="2" t="s">
        <v>19</v>
      </c>
      <c r="Q286" s="125" t="str">
        <f t="shared" si="9"/>
        <v xml:space="preserve">0 </v>
      </c>
    </row>
    <row r="287" spans="1:17" x14ac:dyDescent="0.2">
      <c r="A287" s="130" t="s">
        <v>1091</v>
      </c>
      <c r="B287" s="4" t="str">
        <f t="shared" si="8"/>
        <v>LC ST EULALIE</v>
      </c>
      <c r="C287" s="2" t="s">
        <v>1092</v>
      </c>
      <c r="D287" s="2">
        <v>23.47</v>
      </c>
      <c r="E287" s="2"/>
      <c r="F287" s="2"/>
      <c r="G287" s="2"/>
      <c r="H287" s="2"/>
      <c r="I287" s="2"/>
      <c r="J287" s="2"/>
      <c r="K287" s="2" t="s">
        <v>27</v>
      </c>
      <c r="L287" s="2" t="s">
        <v>1093</v>
      </c>
      <c r="M287" s="2" t="s">
        <v>1094</v>
      </c>
      <c r="N287" s="2" t="s">
        <v>1095</v>
      </c>
      <c r="O287" s="2" t="s">
        <v>24</v>
      </c>
      <c r="P287" s="2" t="s">
        <v>19</v>
      </c>
      <c r="Q287" s="125" t="str">
        <f t="shared" si="9"/>
        <v xml:space="preserve">0 </v>
      </c>
    </row>
    <row r="288" spans="1:17" x14ac:dyDescent="0.2">
      <c r="A288" s="133" t="s">
        <v>1096</v>
      </c>
      <c r="B288" s="4" t="str">
        <f t="shared" si="8"/>
        <v>LC ST GILLES CROIX DE VIE</v>
      </c>
      <c r="C288" s="2" t="s">
        <v>1765</v>
      </c>
      <c r="D288" s="2">
        <v>17</v>
      </c>
      <c r="E288" s="2"/>
      <c r="F288" s="2"/>
      <c r="G288" s="2"/>
      <c r="H288" s="2"/>
      <c r="I288" s="2"/>
      <c r="J288" s="2"/>
      <c r="K288" s="2" t="s">
        <v>59</v>
      </c>
      <c r="L288" s="2"/>
      <c r="M288" s="2"/>
      <c r="N288" s="2"/>
      <c r="O288" s="2" t="s">
        <v>24</v>
      </c>
      <c r="P288" s="2" t="s">
        <v>8</v>
      </c>
      <c r="Q288" s="125" t="str">
        <f t="shared" si="9"/>
        <v xml:space="preserve">0 </v>
      </c>
    </row>
    <row r="289" spans="1:17" x14ac:dyDescent="0.2">
      <c r="A289" s="130" t="s">
        <v>1097</v>
      </c>
      <c r="B289" s="4" t="str">
        <f t="shared" si="8"/>
        <v>LC ST GREGOIRE</v>
      </c>
      <c r="C289" s="2" t="s">
        <v>1098</v>
      </c>
      <c r="D289" s="2"/>
      <c r="E289" s="2"/>
      <c r="F289" s="2">
        <v>1</v>
      </c>
      <c r="G289" s="2"/>
      <c r="H289" s="2"/>
      <c r="I289" s="2"/>
      <c r="J289" s="2"/>
      <c r="K289" s="2" t="s">
        <v>59</v>
      </c>
      <c r="L289" s="2" t="s">
        <v>1099</v>
      </c>
      <c r="M289" s="2" t="s">
        <v>1100</v>
      </c>
      <c r="N289" s="2" t="s">
        <v>1101</v>
      </c>
      <c r="O289" s="2" t="s">
        <v>24</v>
      </c>
      <c r="P289" s="2" t="s">
        <v>8</v>
      </c>
      <c r="Q289" s="125" t="str">
        <f t="shared" si="9"/>
        <v xml:space="preserve">0 </v>
      </c>
    </row>
    <row r="290" spans="1:17" x14ac:dyDescent="0.2">
      <c r="A290" s="130" t="s">
        <v>1102</v>
      </c>
      <c r="B290" s="4" t="str">
        <f t="shared" si="8"/>
        <v>LC ST MEDARD EN JALLES</v>
      </c>
      <c r="C290" s="2" t="s">
        <v>1103</v>
      </c>
      <c r="D290" s="2">
        <v>13</v>
      </c>
      <c r="E290" s="2"/>
      <c r="F290" s="2"/>
      <c r="G290" s="2"/>
      <c r="H290" s="2"/>
      <c r="I290" s="2"/>
      <c r="J290" s="2"/>
      <c r="K290" s="2" t="s">
        <v>27</v>
      </c>
      <c r="L290" s="2" t="s">
        <v>1104</v>
      </c>
      <c r="M290" s="2" t="s">
        <v>1105</v>
      </c>
      <c r="N290" s="2" t="s">
        <v>1106</v>
      </c>
      <c r="O290" s="2" t="s">
        <v>24</v>
      </c>
      <c r="P290" s="2" t="s">
        <v>19</v>
      </c>
      <c r="Q290" s="125" t="str">
        <f t="shared" si="9"/>
        <v xml:space="preserve">0 </v>
      </c>
    </row>
    <row r="291" spans="1:17" x14ac:dyDescent="0.2">
      <c r="A291" s="129" t="s">
        <v>1107</v>
      </c>
      <c r="B291" s="4" t="str">
        <f t="shared" si="8"/>
        <v>LC ST ORENS</v>
      </c>
      <c r="C291" s="2" t="s">
        <v>1108</v>
      </c>
      <c r="D291" s="2">
        <v>19.489999999999998</v>
      </c>
      <c r="E291" s="2"/>
      <c r="F291" s="2"/>
      <c r="G291" s="2"/>
      <c r="H291" s="2"/>
      <c r="I291" s="2"/>
      <c r="J291" s="2"/>
      <c r="K291" s="2" t="s">
        <v>22</v>
      </c>
      <c r="L291" s="2" t="s">
        <v>1109</v>
      </c>
      <c r="M291" s="2" t="s">
        <v>1110</v>
      </c>
      <c r="N291" s="2" t="s">
        <v>1111</v>
      </c>
      <c r="O291" s="2" t="s">
        <v>24</v>
      </c>
      <c r="P291" s="2" t="s">
        <v>19</v>
      </c>
      <c r="Q291" s="125" t="str">
        <f t="shared" si="9"/>
        <v xml:space="preserve">0 </v>
      </c>
    </row>
    <row r="292" spans="1:17" x14ac:dyDescent="0.2">
      <c r="A292" s="129" t="s">
        <v>1112</v>
      </c>
      <c r="B292" s="4" t="str">
        <f t="shared" si="8"/>
        <v>LC TALENCE</v>
      </c>
      <c r="C292" s="2" t="s">
        <v>1113</v>
      </c>
      <c r="D292" s="2">
        <v>17</v>
      </c>
      <c r="E292" s="2"/>
      <c r="F292" s="2"/>
      <c r="G292" s="2"/>
      <c r="H292" s="2"/>
      <c r="I292" s="2"/>
      <c r="J292" s="2"/>
      <c r="K292" s="2" t="s">
        <v>27</v>
      </c>
      <c r="L292" s="2"/>
      <c r="M292" s="2"/>
      <c r="N292" s="2"/>
      <c r="O292" s="2" t="s">
        <v>24</v>
      </c>
      <c r="P292" s="2" t="s">
        <v>19</v>
      </c>
      <c r="Q292" s="125" t="str">
        <f t="shared" si="9"/>
        <v xml:space="preserve">0 </v>
      </c>
    </row>
    <row r="293" spans="1:17" x14ac:dyDescent="0.2">
      <c r="A293" s="130" t="s">
        <v>1114</v>
      </c>
      <c r="B293" s="4" t="str">
        <f t="shared" si="8"/>
        <v>LC TRELISSAC</v>
      </c>
      <c r="C293" s="2" t="s">
        <v>1115</v>
      </c>
      <c r="D293" s="2">
        <v>17</v>
      </c>
      <c r="E293" s="2"/>
      <c r="F293" s="2"/>
      <c r="G293" s="2"/>
      <c r="H293" s="2"/>
      <c r="I293" s="2"/>
      <c r="J293" s="2"/>
      <c r="K293" s="2" t="s">
        <v>11</v>
      </c>
      <c r="L293" s="2" t="s">
        <v>1116</v>
      </c>
      <c r="M293" s="2" t="s">
        <v>1117</v>
      </c>
      <c r="N293" s="2" t="s">
        <v>1118</v>
      </c>
      <c r="O293" s="2" t="s">
        <v>24</v>
      </c>
      <c r="P293" s="2" t="s">
        <v>19</v>
      </c>
      <c r="Q293" s="125" t="str">
        <f t="shared" si="9"/>
        <v xml:space="preserve">0 </v>
      </c>
    </row>
    <row r="294" spans="1:17" x14ac:dyDescent="0.2">
      <c r="A294" s="130" t="s">
        <v>1119</v>
      </c>
      <c r="B294" s="4" t="str">
        <f t="shared" si="8"/>
        <v>LC URRUGNE</v>
      </c>
      <c r="C294" s="2" t="s">
        <v>1120</v>
      </c>
      <c r="D294" s="2">
        <v>17</v>
      </c>
      <c r="E294" s="2"/>
      <c r="F294" s="2"/>
      <c r="G294" s="2"/>
      <c r="H294" s="2"/>
      <c r="I294" s="2"/>
      <c r="J294" s="2"/>
      <c r="K294" s="2" t="s">
        <v>27</v>
      </c>
      <c r="L294" s="2" t="s">
        <v>1121</v>
      </c>
      <c r="M294" s="2" t="s">
        <v>1122</v>
      </c>
      <c r="N294" s="2" t="s">
        <v>1123</v>
      </c>
      <c r="O294" s="2" t="s">
        <v>24</v>
      </c>
      <c r="P294" s="2" t="s">
        <v>19</v>
      </c>
      <c r="Q294" s="125" t="str">
        <f t="shared" si="9"/>
        <v xml:space="preserve">0 </v>
      </c>
    </row>
    <row r="295" spans="1:17" x14ac:dyDescent="0.2">
      <c r="A295" s="130" t="s">
        <v>1124</v>
      </c>
      <c r="B295" s="4" t="str">
        <f t="shared" si="8"/>
        <v>LC VALREAS</v>
      </c>
      <c r="C295" s="2" t="s">
        <v>1125</v>
      </c>
      <c r="D295" s="2">
        <v>22</v>
      </c>
      <c r="E295" s="2"/>
      <c r="F295" s="2"/>
      <c r="G295" s="2"/>
      <c r="H295" s="2"/>
      <c r="I295" s="2"/>
      <c r="J295" s="2"/>
      <c r="K295" s="2" t="s">
        <v>494</v>
      </c>
      <c r="L295" s="2"/>
      <c r="M295" s="2"/>
      <c r="N295" s="2"/>
      <c r="O295" s="2" t="s">
        <v>24</v>
      </c>
      <c r="P295" s="2" t="s">
        <v>8</v>
      </c>
      <c r="Q295" s="125" t="str">
        <f t="shared" si="9"/>
        <v xml:space="preserve">0 </v>
      </c>
    </row>
    <row r="296" spans="1:17" x14ac:dyDescent="0.2">
      <c r="A296" s="126" t="s">
        <v>1126</v>
      </c>
      <c r="B296" s="4" t="str">
        <f t="shared" si="8"/>
        <v>LC VANDOEUVRE</v>
      </c>
      <c r="C296" s="2" t="s">
        <v>1127</v>
      </c>
      <c r="D296" s="2"/>
      <c r="E296" s="2"/>
      <c r="F296" s="2">
        <v>1</v>
      </c>
      <c r="G296" s="2"/>
      <c r="H296" s="2"/>
      <c r="I296" s="2"/>
      <c r="J296" s="2"/>
      <c r="K296" s="2" t="s">
        <v>494</v>
      </c>
      <c r="L296" s="2" t="s">
        <v>1128</v>
      </c>
      <c r="M296" s="2"/>
      <c r="N296" s="2"/>
      <c r="O296" s="2" t="s">
        <v>24</v>
      </c>
      <c r="P296" s="2" t="s">
        <v>8</v>
      </c>
      <c r="Q296" s="125" t="str">
        <f t="shared" si="9"/>
        <v xml:space="preserve">0 </v>
      </c>
    </row>
    <row r="297" spans="1:17" x14ac:dyDescent="0.2">
      <c r="A297" s="126" t="s">
        <v>1129</v>
      </c>
      <c r="B297" s="4" t="str">
        <f t="shared" si="8"/>
        <v>LC VERDUN</v>
      </c>
      <c r="C297" s="2" t="s">
        <v>1130</v>
      </c>
      <c r="D297" s="2">
        <v>22</v>
      </c>
      <c r="E297" s="2"/>
      <c r="F297" s="2"/>
      <c r="G297" s="2"/>
      <c r="H297" s="2"/>
      <c r="I297" s="2"/>
      <c r="J297" s="2"/>
      <c r="K297" s="2" t="s">
        <v>494</v>
      </c>
      <c r="L297" s="2" t="s">
        <v>1131</v>
      </c>
      <c r="M297" s="2" t="s">
        <v>1132</v>
      </c>
      <c r="N297" s="2"/>
      <c r="O297" s="2" t="s">
        <v>24</v>
      </c>
      <c r="P297" s="2" t="s">
        <v>8</v>
      </c>
      <c r="Q297" s="125" t="str">
        <f t="shared" si="9"/>
        <v xml:space="preserve">0 </v>
      </c>
    </row>
    <row r="298" spans="1:17" x14ac:dyDescent="0.2">
      <c r="A298" s="129" t="s">
        <v>1133</v>
      </c>
      <c r="B298" s="4" t="str">
        <f t="shared" si="8"/>
        <v>LC VIERZON</v>
      </c>
      <c r="C298" s="2" t="s">
        <v>1134</v>
      </c>
      <c r="D298" s="2">
        <v>20</v>
      </c>
      <c r="E298" s="2"/>
      <c r="F298" s="2"/>
      <c r="G298" s="2"/>
      <c r="H298" s="2"/>
      <c r="I298" s="2"/>
      <c r="J298" s="2"/>
      <c r="K298" s="2" t="s">
        <v>11</v>
      </c>
      <c r="L298" s="2" t="s">
        <v>1135</v>
      </c>
      <c r="M298" s="2" t="s">
        <v>1136</v>
      </c>
      <c r="N298" s="2" t="s">
        <v>1137</v>
      </c>
      <c r="O298" s="2" t="s">
        <v>24</v>
      </c>
      <c r="P298" s="2" t="s">
        <v>8</v>
      </c>
      <c r="Q298" s="125" t="str">
        <f t="shared" si="9"/>
        <v xml:space="preserve">0 </v>
      </c>
    </row>
    <row r="299" spans="1:17" ht="12.75" customHeight="1" x14ac:dyDescent="0.2">
      <c r="A299" s="124" t="s">
        <v>1138</v>
      </c>
      <c r="B299" s="4" t="str">
        <f t="shared" si="8"/>
        <v>LES FROMAGES D'HARMONY MME DARDEAU</v>
      </c>
      <c r="C299" s="2" t="s">
        <v>1139</v>
      </c>
      <c r="D299" s="2"/>
      <c r="E299" s="2"/>
      <c r="F299" s="2"/>
      <c r="G299" s="2">
        <v>1</v>
      </c>
      <c r="H299" s="2"/>
      <c r="I299" s="2"/>
      <c r="J299" s="2"/>
      <c r="K299" s="2" t="s">
        <v>67</v>
      </c>
      <c r="L299" s="2" t="s">
        <v>1140</v>
      </c>
      <c r="M299" s="2"/>
      <c r="N299" s="2"/>
      <c r="O299" s="2" t="s">
        <v>64</v>
      </c>
      <c r="P299" s="2" t="s">
        <v>19</v>
      </c>
      <c r="Q299" s="125" t="str">
        <f t="shared" si="9"/>
        <v xml:space="preserve">0 </v>
      </c>
    </row>
    <row r="300" spans="1:17" ht="11.25" customHeight="1" x14ac:dyDescent="0.2">
      <c r="A300" s="130" t="s">
        <v>1141</v>
      </c>
      <c r="B300" s="4" t="str">
        <f t="shared" si="8"/>
        <v>LES SAVEURS MONTAGNARDE MR DUMOUCHEL REMI</v>
      </c>
      <c r="C300" s="2" t="s">
        <v>1142</v>
      </c>
      <c r="D300" s="2"/>
      <c r="E300" s="2"/>
      <c r="F300" s="2"/>
      <c r="G300" s="2">
        <v>1</v>
      </c>
      <c r="H300" s="2"/>
      <c r="I300" s="2"/>
      <c r="J300" s="2"/>
      <c r="K300" s="2" t="s">
        <v>67</v>
      </c>
      <c r="L300" s="2" t="s">
        <v>1143</v>
      </c>
      <c r="M300" s="2" t="s">
        <v>1144</v>
      </c>
      <c r="N300" s="2"/>
      <c r="O300" s="2" t="s">
        <v>1766</v>
      </c>
      <c r="P300" s="2" t="s">
        <v>8</v>
      </c>
      <c r="Q300" s="125" t="str">
        <f t="shared" si="9"/>
        <v xml:space="preserve">0 </v>
      </c>
    </row>
    <row r="301" spans="1:17" ht="11.25" customHeight="1" x14ac:dyDescent="0.2">
      <c r="A301" s="126" t="s">
        <v>1145</v>
      </c>
      <c r="B301" s="4" t="str">
        <f t="shared" si="8"/>
        <v>L'ETAL DU GOURMAND</v>
      </c>
      <c r="C301" s="2" t="s">
        <v>1146</v>
      </c>
      <c r="D301" s="2"/>
      <c r="E301" s="2"/>
      <c r="F301" s="2">
        <v>1</v>
      </c>
      <c r="G301" s="2"/>
      <c r="H301" s="2"/>
      <c r="I301" s="2"/>
      <c r="J301" s="2"/>
      <c r="K301" s="1" t="s">
        <v>3</v>
      </c>
      <c r="L301" s="2" t="s">
        <v>1147</v>
      </c>
      <c r="M301" s="2"/>
      <c r="N301" s="2"/>
      <c r="O301" s="2" t="s">
        <v>64</v>
      </c>
      <c r="P301" s="2" t="s">
        <v>19</v>
      </c>
      <c r="Q301" s="125" t="str">
        <f t="shared" si="9"/>
        <v xml:space="preserve">0 </v>
      </c>
    </row>
    <row r="302" spans="1:17" ht="11.25" customHeight="1" x14ac:dyDescent="0.25">
      <c r="A302" s="126" t="s">
        <v>1148</v>
      </c>
      <c r="B302" s="4" t="str">
        <f t="shared" si="8"/>
        <v>LISSALDE DENIS</v>
      </c>
      <c r="C302" s="14" t="s">
        <v>1149</v>
      </c>
      <c r="D302" s="14"/>
      <c r="E302" s="14"/>
      <c r="F302" s="14">
        <v>1</v>
      </c>
      <c r="G302" s="14"/>
      <c r="H302" s="14"/>
      <c r="I302" s="14"/>
      <c r="J302" s="14"/>
      <c r="K302" s="2" t="s">
        <v>67</v>
      </c>
      <c r="L302" s="14" t="s">
        <v>1150</v>
      </c>
      <c r="M302" s="2"/>
      <c r="N302" s="2"/>
      <c r="O302" s="2"/>
      <c r="P302" s="2" t="s">
        <v>19</v>
      </c>
      <c r="Q302" s="125" t="str">
        <f t="shared" si="9"/>
        <v xml:space="preserve">0 </v>
      </c>
    </row>
    <row r="303" spans="1:17" x14ac:dyDescent="0.2">
      <c r="A303" s="130" t="s">
        <v>1151</v>
      </c>
      <c r="B303" s="4" t="str">
        <f t="shared" si="8"/>
        <v>LOJEWSKI</v>
      </c>
      <c r="C303" s="2" t="s">
        <v>1152</v>
      </c>
      <c r="D303" s="2"/>
      <c r="E303" s="2"/>
      <c r="F303" s="2">
        <v>1</v>
      </c>
      <c r="G303" s="2"/>
      <c r="H303" s="2"/>
      <c r="I303" s="2"/>
      <c r="J303" s="2"/>
      <c r="K303" s="2" t="s">
        <v>67</v>
      </c>
      <c r="L303" s="2" t="s">
        <v>1153</v>
      </c>
      <c r="M303" s="2"/>
      <c r="N303" s="2"/>
      <c r="O303" s="2" t="s">
        <v>123</v>
      </c>
      <c r="P303" s="2" t="s">
        <v>8</v>
      </c>
      <c r="Q303" s="125" t="str">
        <f t="shared" si="9"/>
        <v xml:space="preserve">0 </v>
      </c>
    </row>
    <row r="304" spans="1:17" x14ac:dyDescent="0.2">
      <c r="A304" s="126" t="s">
        <v>1154</v>
      </c>
      <c r="B304" s="4" t="str">
        <f t="shared" si="8"/>
        <v>LYCEE ALBERT CAMUS</v>
      </c>
      <c r="C304" s="2" t="s">
        <v>1155</v>
      </c>
      <c r="D304" s="2"/>
      <c r="E304" s="2"/>
      <c r="F304" s="2">
        <v>1</v>
      </c>
      <c r="G304" s="2"/>
      <c r="H304" s="2"/>
      <c r="I304" s="2"/>
      <c r="J304" s="2"/>
      <c r="K304" s="2" t="s">
        <v>27</v>
      </c>
      <c r="L304" s="2" t="s">
        <v>1156</v>
      </c>
      <c r="M304" s="2" t="s">
        <v>1157</v>
      </c>
      <c r="N304" s="2"/>
      <c r="O304" s="2" t="s">
        <v>14</v>
      </c>
      <c r="P304" s="2" t="s">
        <v>19</v>
      </c>
      <c r="Q304" s="125" t="str">
        <f t="shared" si="9"/>
        <v xml:space="preserve">0 </v>
      </c>
    </row>
    <row r="305" spans="1:18" x14ac:dyDescent="0.2">
      <c r="A305" s="127" t="s">
        <v>1158</v>
      </c>
      <c r="B305" s="4" t="str">
        <f t="shared" si="8"/>
        <v>LYCEE LAURE GATET</v>
      </c>
      <c r="C305" s="2" t="s">
        <v>1159</v>
      </c>
      <c r="D305" s="2"/>
      <c r="E305" s="2"/>
      <c r="F305" s="2">
        <v>1</v>
      </c>
      <c r="G305" s="2"/>
      <c r="H305" s="2"/>
      <c r="I305" s="2"/>
      <c r="J305" s="2"/>
      <c r="K305" s="2" t="s">
        <v>27</v>
      </c>
      <c r="L305" s="2" t="s">
        <v>1160</v>
      </c>
      <c r="M305" s="2" t="s">
        <v>1161</v>
      </c>
      <c r="N305" s="2"/>
      <c r="O305" s="2" t="s">
        <v>7</v>
      </c>
      <c r="P305" s="2" t="s">
        <v>19</v>
      </c>
      <c r="Q305" s="125" t="str">
        <f t="shared" si="9"/>
        <v xml:space="preserve">0 </v>
      </c>
    </row>
    <row r="306" spans="1:18" x14ac:dyDescent="0.2">
      <c r="A306" s="130" t="s">
        <v>1162</v>
      </c>
      <c r="B306" s="4" t="str">
        <f t="shared" si="8"/>
        <v>LYCEE RAMIRO ARRUE</v>
      </c>
      <c r="C306" s="2" t="s">
        <v>1163</v>
      </c>
      <c r="D306" s="2"/>
      <c r="E306" s="2"/>
      <c r="F306" s="2">
        <v>1</v>
      </c>
      <c r="G306" s="2"/>
      <c r="H306" s="2"/>
      <c r="I306" s="2"/>
      <c r="J306" s="2"/>
      <c r="K306" s="2" t="s">
        <v>27</v>
      </c>
      <c r="L306" s="2" t="s">
        <v>1164</v>
      </c>
      <c r="M306" s="2" t="s">
        <v>1165</v>
      </c>
      <c r="N306" s="2"/>
      <c r="O306" s="2" t="s">
        <v>7</v>
      </c>
      <c r="P306" s="2" t="s">
        <v>19</v>
      </c>
      <c r="Q306" s="125" t="str">
        <f t="shared" si="9"/>
        <v xml:space="preserve">0 </v>
      </c>
    </row>
    <row r="307" spans="1:18" x14ac:dyDescent="0.2">
      <c r="A307" s="126" t="s">
        <v>1166</v>
      </c>
      <c r="B307" s="4" t="str">
        <f t="shared" si="8"/>
        <v>LYCEE SAINT EXUPERY</v>
      </c>
      <c r="C307" s="2" t="s">
        <v>1167</v>
      </c>
      <c r="D307" s="2"/>
      <c r="E307" s="2"/>
      <c r="F307" s="2">
        <v>1</v>
      </c>
      <c r="G307" s="2"/>
      <c r="H307" s="2"/>
      <c r="I307" s="2"/>
      <c r="J307" s="2"/>
      <c r="K307" s="2" t="s">
        <v>11</v>
      </c>
      <c r="L307" s="2" t="s">
        <v>1168</v>
      </c>
      <c r="M307" s="2"/>
      <c r="N307" s="2"/>
      <c r="O307" s="2" t="s">
        <v>7</v>
      </c>
      <c r="P307" s="2" t="s">
        <v>8</v>
      </c>
      <c r="Q307" s="125" t="str">
        <f t="shared" si="9"/>
        <v xml:space="preserve">0 </v>
      </c>
    </row>
    <row r="308" spans="1:18" x14ac:dyDescent="0.2">
      <c r="A308" s="126" t="s">
        <v>1169</v>
      </c>
      <c r="B308" s="4" t="str">
        <f t="shared" si="8"/>
        <v>MONTEIL</v>
      </c>
      <c r="C308" s="2" t="s">
        <v>1170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/>
      <c r="M308" s="2"/>
      <c r="N308" s="2"/>
      <c r="O308" s="2" t="s">
        <v>1171</v>
      </c>
      <c r="P308" s="2" t="s">
        <v>19</v>
      </c>
      <c r="Q308" s="125" t="str">
        <f t="shared" si="9"/>
        <v xml:space="preserve">0 </v>
      </c>
    </row>
    <row r="309" spans="1:18" x14ac:dyDescent="0.2">
      <c r="A309" s="124" t="s">
        <v>1172</v>
      </c>
      <c r="B309" s="4" t="str">
        <f t="shared" si="8"/>
        <v xml:space="preserve">MORENO MARC </v>
      </c>
      <c r="C309" s="2"/>
      <c r="D309" s="2"/>
      <c r="E309" s="2"/>
      <c r="F309" s="2"/>
      <c r="G309" s="2">
        <v>1</v>
      </c>
      <c r="H309" s="2"/>
      <c r="I309" s="2"/>
      <c r="J309" s="2"/>
      <c r="K309" s="2" t="s">
        <v>67</v>
      </c>
      <c r="L309" s="2"/>
      <c r="M309" s="2"/>
      <c r="N309" s="2"/>
      <c r="O309" s="2"/>
      <c r="P309" s="2" t="s">
        <v>19</v>
      </c>
      <c r="Q309" s="125" t="str">
        <f t="shared" si="9"/>
        <v xml:space="preserve">0 </v>
      </c>
    </row>
    <row r="310" spans="1:18" x14ac:dyDescent="0.2">
      <c r="A310" s="132" t="s">
        <v>1173</v>
      </c>
      <c r="B310" s="4" t="str">
        <f t="shared" si="8"/>
        <v>NANARD LE SAVOYARD</v>
      </c>
      <c r="C310" s="2" t="s">
        <v>1174</v>
      </c>
      <c r="D310" s="2"/>
      <c r="E310" s="2"/>
      <c r="F310" s="2"/>
      <c r="G310" s="2">
        <v>1</v>
      </c>
      <c r="H310" s="2"/>
      <c r="I310" s="2"/>
      <c r="J310" s="2"/>
      <c r="K310" s="2" t="s">
        <v>67</v>
      </c>
      <c r="L310" s="2" t="s">
        <v>1175</v>
      </c>
      <c r="M310" s="2" t="s">
        <v>1176</v>
      </c>
      <c r="N310" s="2"/>
      <c r="O310" s="2" t="s">
        <v>64</v>
      </c>
      <c r="P310" s="2" t="s">
        <v>8</v>
      </c>
      <c r="Q310" s="125" t="str">
        <f t="shared" si="9"/>
        <v xml:space="preserve">0 </v>
      </c>
    </row>
    <row r="311" spans="1:18" x14ac:dyDescent="0.2">
      <c r="A311" s="130" t="s">
        <v>1177</v>
      </c>
      <c r="B311" s="4" t="str">
        <f t="shared" si="8"/>
        <v>NOISELINE DU PERIGORD</v>
      </c>
      <c r="C311" s="2" t="s">
        <v>1178</v>
      </c>
      <c r="D311" s="2"/>
      <c r="E311" s="2"/>
      <c r="F311" s="2"/>
      <c r="G311" s="2">
        <v>1</v>
      </c>
      <c r="H311" s="2"/>
      <c r="I311" s="2"/>
      <c r="J311" s="2"/>
      <c r="K311" s="2" t="s">
        <v>67</v>
      </c>
      <c r="L311" s="2" t="s">
        <v>1179</v>
      </c>
      <c r="M311" s="2" t="s">
        <v>1180</v>
      </c>
      <c r="N311" s="2"/>
      <c r="O311" s="2" t="s">
        <v>552</v>
      </c>
      <c r="P311" s="2" t="s">
        <v>8</v>
      </c>
      <c r="Q311" s="125" t="str">
        <f t="shared" si="9"/>
        <v xml:space="preserve">0 </v>
      </c>
      <c r="R311" s="289"/>
    </row>
    <row r="312" spans="1:18" x14ac:dyDescent="0.2">
      <c r="A312" s="124" t="s">
        <v>1181</v>
      </c>
      <c r="B312" s="4" t="str">
        <f t="shared" si="8"/>
        <v>OPERA DES FROMAGES</v>
      </c>
      <c r="C312" s="2" t="s">
        <v>1182</v>
      </c>
      <c r="D312" s="2"/>
      <c r="E312" s="2"/>
      <c r="F312" s="2">
        <v>1</v>
      </c>
      <c r="G312" s="2"/>
      <c r="H312" s="2"/>
      <c r="I312" s="2"/>
      <c r="J312" s="2"/>
      <c r="K312" s="2" t="s">
        <v>59</v>
      </c>
      <c r="L312" s="2"/>
      <c r="M312" s="2"/>
      <c r="N312" s="2"/>
      <c r="O312" s="2" t="s">
        <v>24</v>
      </c>
      <c r="P312" s="2" t="s">
        <v>8</v>
      </c>
      <c r="Q312" s="125" t="str">
        <f t="shared" si="9"/>
        <v xml:space="preserve">0 </v>
      </c>
    </row>
    <row r="313" spans="1:18" x14ac:dyDescent="0.2">
      <c r="A313" s="126" t="s">
        <v>1183</v>
      </c>
      <c r="B313" s="4" t="str">
        <f t="shared" si="8"/>
        <v>PAGNOTTA SERGIO</v>
      </c>
      <c r="C313" s="2" t="s">
        <v>1773</v>
      </c>
      <c r="D313" s="2"/>
      <c r="E313" s="2"/>
      <c r="F313" s="2"/>
      <c r="G313" s="2">
        <v>1</v>
      </c>
      <c r="H313" s="2"/>
      <c r="I313" s="2"/>
      <c r="J313" s="2"/>
      <c r="K313" s="2" t="s">
        <v>494</v>
      </c>
      <c r="L313" s="2"/>
      <c r="M313" s="2"/>
      <c r="N313" s="2"/>
      <c r="O313" s="2" t="s">
        <v>18</v>
      </c>
      <c r="P313" s="2" t="s">
        <v>8</v>
      </c>
      <c r="Q313" s="125" t="str">
        <f t="shared" si="9"/>
        <v xml:space="preserve">0 </v>
      </c>
    </row>
    <row r="314" spans="1:18" x14ac:dyDescent="0.2">
      <c r="A314" s="126" t="s">
        <v>1184</v>
      </c>
      <c r="B314" s="4" t="str">
        <f t="shared" si="8"/>
        <v>PROMOCASH AGEN</v>
      </c>
      <c r="C314" s="2" t="s">
        <v>1185</v>
      </c>
      <c r="D314" s="2"/>
      <c r="E314" s="2"/>
      <c r="F314" s="2">
        <v>1</v>
      </c>
      <c r="G314" s="2"/>
      <c r="H314" s="2"/>
      <c r="I314" s="2"/>
      <c r="J314" s="2"/>
      <c r="K314" s="2"/>
      <c r="L314" s="2" t="s">
        <v>1186</v>
      </c>
      <c r="M314" s="2" t="s">
        <v>1187</v>
      </c>
      <c r="N314" s="2"/>
      <c r="O314" s="2" t="s">
        <v>24</v>
      </c>
      <c r="P314" s="2" t="s">
        <v>8</v>
      </c>
      <c r="Q314" s="125" t="str">
        <f t="shared" si="9"/>
        <v xml:space="preserve">0 </v>
      </c>
    </row>
    <row r="315" spans="1:18" x14ac:dyDescent="0.2">
      <c r="A315" s="130" t="s">
        <v>1188</v>
      </c>
      <c r="B315" s="4" t="str">
        <f t="shared" si="8"/>
        <v>PROMOCASH BERGERAC</v>
      </c>
      <c r="C315" s="2" t="s">
        <v>1189</v>
      </c>
      <c r="D315" s="2"/>
      <c r="E315" s="2"/>
      <c r="F315" s="2">
        <v>1</v>
      </c>
      <c r="G315" s="2"/>
      <c r="H315" s="2"/>
      <c r="I315" s="2"/>
      <c r="J315" s="2"/>
      <c r="K315" s="2" t="s">
        <v>11</v>
      </c>
      <c r="L315" s="2" t="s">
        <v>1190</v>
      </c>
      <c r="M315" s="2"/>
      <c r="N315" s="2" t="s">
        <v>1191</v>
      </c>
      <c r="O315" s="2" t="s">
        <v>18</v>
      </c>
      <c r="P315" s="2" t="s">
        <v>8</v>
      </c>
      <c r="Q315" s="125" t="str">
        <f t="shared" si="9"/>
        <v xml:space="preserve">0 </v>
      </c>
    </row>
    <row r="316" spans="1:18" x14ac:dyDescent="0.2">
      <c r="A316" s="130" t="s">
        <v>1192</v>
      </c>
      <c r="B316" s="4" t="str">
        <f t="shared" si="8"/>
        <v>PROMOCASH BORDEAUX</v>
      </c>
      <c r="C316" s="2" t="s">
        <v>1193</v>
      </c>
      <c r="D316" s="2"/>
      <c r="E316" s="2"/>
      <c r="F316" s="2">
        <v>1</v>
      </c>
      <c r="G316" s="2"/>
      <c r="H316" s="2"/>
      <c r="I316" s="2"/>
      <c r="J316" s="2"/>
      <c r="K316" s="2" t="s">
        <v>27</v>
      </c>
      <c r="L316" s="2" t="s">
        <v>1194</v>
      </c>
      <c r="M316" s="2"/>
      <c r="N316" s="2"/>
      <c r="O316" s="2" t="s">
        <v>18</v>
      </c>
      <c r="P316" s="2" t="s">
        <v>19</v>
      </c>
      <c r="Q316" s="125" t="str">
        <f t="shared" si="9"/>
        <v xml:space="preserve">0 </v>
      </c>
    </row>
    <row r="317" spans="1:18" x14ac:dyDescent="0.2">
      <c r="A317" s="126" t="s">
        <v>1195</v>
      </c>
      <c r="B317" s="4" t="str">
        <f t="shared" si="8"/>
        <v>RESTAURANT LA MAISON DE PAYS</v>
      </c>
      <c r="C317" s="2" t="s">
        <v>1196</v>
      </c>
      <c r="D317" s="2"/>
      <c r="E317" s="2"/>
      <c r="F317" s="2">
        <v>1</v>
      </c>
      <c r="G317" s="2"/>
      <c r="H317" s="2"/>
      <c r="I317" s="2"/>
      <c r="J317" s="2"/>
      <c r="K317" s="2" t="s">
        <v>181</v>
      </c>
      <c r="L317" s="2" t="s">
        <v>1197</v>
      </c>
      <c r="M317" s="2"/>
      <c r="N317" s="2"/>
      <c r="O317" s="2" t="s">
        <v>123</v>
      </c>
      <c r="P317" s="2" t="s">
        <v>8</v>
      </c>
      <c r="Q317" s="125" t="str">
        <f t="shared" si="9"/>
        <v xml:space="preserve">0 </v>
      </c>
    </row>
    <row r="318" spans="1:18" x14ac:dyDescent="0.2">
      <c r="A318" s="126" t="s">
        <v>1198</v>
      </c>
      <c r="B318" s="4" t="str">
        <f t="shared" si="8"/>
        <v>RESTIVO MICHEL</v>
      </c>
      <c r="C318" s="2" t="s">
        <v>1199</v>
      </c>
      <c r="D318" s="2"/>
      <c r="E318" s="2"/>
      <c r="F318" s="2"/>
      <c r="G318" s="2">
        <v>1</v>
      </c>
      <c r="H318" s="2"/>
      <c r="I318" s="2"/>
      <c r="J318" s="2"/>
      <c r="K318" s="2" t="s">
        <v>67</v>
      </c>
      <c r="L318" s="2" t="s">
        <v>1200</v>
      </c>
      <c r="M318" s="2"/>
      <c r="N318" s="2"/>
      <c r="O318" s="2"/>
      <c r="P318" s="2" t="s">
        <v>8</v>
      </c>
      <c r="Q318" s="125" t="str">
        <f t="shared" si="9"/>
        <v xml:space="preserve">0 </v>
      </c>
    </row>
    <row r="319" spans="1:18" x14ac:dyDescent="0.2">
      <c r="A319" s="126" t="s">
        <v>1201</v>
      </c>
      <c r="B319" s="4" t="str">
        <f t="shared" si="8"/>
        <v>ROUCAN THOMAS</v>
      </c>
      <c r="C319" s="2" t="s">
        <v>1202</v>
      </c>
      <c r="D319" s="2"/>
      <c r="E319" s="2"/>
      <c r="F319" s="2"/>
      <c r="G319" s="2">
        <v>1</v>
      </c>
      <c r="H319" s="2"/>
      <c r="I319" s="2"/>
      <c r="J319" s="2"/>
      <c r="K319" s="2" t="s">
        <v>67</v>
      </c>
      <c r="L319" s="2" t="s">
        <v>1203</v>
      </c>
      <c r="M319" s="2"/>
      <c r="N319" s="2"/>
      <c r="O319" s="2" t="s">
        <v>1204</v>
      </c>
      <c r="P319" s="2" t="s">
        <v>8</v>
      </c>
      <c r="Q319" s="125" t="str">
        <f t="shared" si="9"/>
        <v xml:space="preserve">0 </v>
      </c>
    </row>
    <row r="320" spans="1:18" x14ac:dyDescent="0.2">
      <c r="A320" s="126" t="s">
        <v>1205</v>
      </c>
      <c r="B320" s="4" t="str">
        <f t="shared" si="8"/>
        <v xml:space="preserve">SALOMON GERARD </v>
      </c>
      <c r="C320" s="2" t="s">
        <v>1206</v>
      </c>
      <c r="D320" s="2"/>
      <c r="E320" s="2"/>
      <c r="F320" s="2"/>
      <c r="G320" s="2">
        <v>1</v>
      </c>
      <c r="H320" s="2"/>
      <c r="I320" s="2"/>
      <c r="J320" s="2"/>
      <c r="K320" s="2" t="s">
        <v>67</v>
      </c>
      <c r="L320" s="2" t="s">
        <v>1207</v>
      </c>
      <c r="M320" s="2" t="s">
        <v>1208</v>
      </c>
      <c r="N320" s="2"/>
      <c r="O320" s="2" t="s">
        <v>105</v>
      </c>
      <c r="P320" s="2" t="s">
        <v>8</v>
      </c>
      <c r="Q320" s="125" t="str">
        <f t="shared" si="9"/>
        <v xml:space="preserve">0 </v>
      </c>
    </row>
    <row r="321" spans="1:17" x14ac:dyDescent="0.2">
      <c r="A321" s="126" t="s">
        <v>1209</v>
      </c>
      <c r="B321" s="4" t="str">
        <f t="shared" si="8"/>
        <v>SAS KERBASSI</v>
      </c>
      <c r="C321" s="2" t="s">
        <v>1210</v>
      </c>
      <c r="D321" s="2"/>
      <c r="E321" s="2"/>
      <c r="F321" s="2">
        <v>1</v>
      </c>
      <c r="G321" s="2"/>
      <c r="H321" s="2"/>
      <c r="I321" s="2"/>
      <c r="J321" s="2"/>
      <c r="K321" s="2" t="s">
        <v>27</v>
      </c>
      <c r="L321" s="2" t="s">
        <v>1211</v>
      </c>
      <c r="M321" s="2" t="s">
        <v>1212</v>
      </c>
      <c r="N321" s="2"/>
      <c r="O321" s="2" t="s">
        <v>1213</v>
      </c>
      <c r="P321" s="2" t="s">
        <v>19</v>
      </c>
      <c r="Q321" s="125" t="str">
        <f t="shared" si="9"/>
        <v xml:space="preserve">0 </v>
      </c>
    </row>
    <row r="322" spans="1:17" x14ac:dyDescent="0.2">
      <c r="A322" s="126" t="s">
        <v>1214</v>
      </c>
      <c r="B322" s="4" t="str">
        <f t="shared" si="8"/>
        <v>SCACHAP</v>
      </c>
      <c r="C322" s="2" t="s">
        <v>1215</v>
      </c>
      <c r="D322" s="2">
        <v>23.47</v>
      </c>
      <c r="E322" s="2"/>
      <c r="F322" s="2"/>
      <c r="G322" s="2"/>
      <c r="H322" s="2">
        <v>1</v>
      </c>
      <c r="I322" s="2"/>
      <c r="J322" s="2"/>
      <c r="K322" s="2" t="s">
        <v>3</v>
      </c>
      <c r="L322" s="2"/>
      <c r="M322" s="2"/>
      <c r="N322" s="2"/>
      <c r="O322" s="2" t="s">
        <v>24</v>
      </c>
      <c r="P322" s="2" t="s">
        <v>8</v>
      </c>
      <c r="Q322" s="125" t="str">
        <f t="shared" si="9"/>
        <v xml:space="preserve">0 </v>
      </c>
    </row>
    <row r="323" spans="1:17" x14ac:dyDescent="0.2">
      <c r="A323" s="126" t="s">
        <v>1714</v>
      </c>
      <c r="B323" s="4" t="str">
        <f t="shared" ref="B323:B386" si="10">UPPER(A323)</f>
        <v>SCASO</v>
      </c>
      <c r="C323" s="2" t="s">
        <v>1715</v>
      </c>
      <c r="D323" s="2">
        <v>23.47</v>
      </c>
      <c r="E323" s="2"/>
      <c r="F323" s="2"/>
      <c r="G323" s="2"/>
      <c r="H323" s="2">
        <v>1</v>
      </c>
      <c r="I323" s="2"/>
      <c r="J323" s="2"/>
      <c r="K323" s="1" t="s">
        <v>3</v>
      </c>
      <c r="L323" s="2"/>
      <c r="M323" s="2"/>
      <c r="N323" s="2"/>
      <c r="O323" s="2" t="s">
        <v>24</v>
      </c>
      <c r="P323" s="2" t="s">
        <v>19</v>
      </c>
      <c r="Q323" s="125" t="str">
        <f t="shared" ref="Q323:Q386" si="11" xml:space="preserve"> IF(SUM(D323:J323)=0,1,"0 ")</f>
        <v xml:space="preserve">0 </v>
      </c>
    </row>
    <row r="324" spans="1:17" x14ac:dyDescent="0.2">
      <c r="A324" s="126" t="s">
        <v>1216</v>
      </c>
      <c r="B324" s="4" t="str">
        <f t="shared" si="10"/>
        <v>SOCAMIL</v>
      </c>
      <c r="C324" s="2" t="s">
        <v>1217</v>
      </c>
      <c r="D324" s="2">
        <v>19.489999999999998</v>
      </c>
      <c r="E324" s="2"/>
      <c r="F324" s="2"/>
      <c r="G324" s="2"/>
      <c r="H324" s="2">
        <v>1</v>
      </c>
      <c r="I324" s="2"/>
      <c r="J324" s="2"/>
      <c r="K324" s="2" t="s">
        <v>22</v>
      </c>
      <c r="L324" s="2"/>
      <c r="M324" s="2"/>
      <c r="N324" s="2"/>
      <c r="O324" s="2" t="s">
        <v>7</v>
      </c>
      <c r="P324" s="2" t="s">
        <v>19</v>
      </c>
      <c r="Q324" s="125" t="str">
        <f t="shared" si="11"/>
        <v xml:space="preserve">0 </v>
      </c>
    </row>
    <row r="325" spans="1:17" x14ac:dyDescent="0.2">
      <c r="A325" s="132" t="s">
        <v>1218</v>
      </c>
      <c r="B325" s="4" t="str">
        <f t="shared" si="10"/>
        <v>SORET SEBASTIEN</v>
      </c>
      <c r="C325" s="2" t="s">
        <v>1219</v>
      </c>
      <c r="D325" s="2"/>
      <c r="E325" s="2"/>
      <c r="F325" s="2"/>
      <c r="G325" s="2">
        <v>1</v>
      </c>
      <c r="H325" s="2"/>
      <c r="I325" s="2"/>
      <c r="J325" s="2"/>
      <c r="K325" s="2" t="s">
        <v>67</v>
      </c>
      <c r="L325" s="2" t="s">
        <v>1220</v>
      </c>
      <c r="M325" s="2"/>
      <c r="N325" s="2"/>
      <c r="O325" s="2" t="s">
        <v>24</v>
      </c>
      <c r="P325" s="2" t="s">
        <v>8</v>
      </c>
      <c r="Q325" s="125" t="str">
        <f t="shared" si="11"/>
        <v xml:space="preserve">0 </v>
      </c>
    </row>
    <row r="326" spans="1:17" x14ac:dyDescent="0.2">
      <c r="A326" s="126" t="s">
        <v>1221</v>
      </c>
      <c r="B326" s="4" t="str">
        <f t="shared" si="10"/>
        <v>STE MP PASCAL RABUSSEAU</v>
      </c>
      <c r="C326" s="2" t="s">
        <v>1222</v>
      </c>
      <c r="D326" s="2"/>
      <c r="E326" s="2"/>
      <c r="F326" s="2"/>
      <c r="G326" s="2">
        <v>1</v>
      </c>
      <c r="H326" s="2"/>
      <c r="I326" s="2"/>
      <c r="J326" s="2"/>
      <c r="K326" s="2" t="s">
        <v>67</v>
      </c>
      <c r="L326" s="2" t="s">
        <v>1223</v>
      </c>
      <c r="M326" s="2"/>
      <c r="N326" s="2"/>
      <c r="O326" s="2"/>
      <c r="P326" s="2" t="s">
        <v>8</v>
      </c>
      <c r="Q326" s="125" t="str">
        <f t="shared" si="11"/>
        <v xml:space="preserve">0 </v>
      </c>
    </row>
    <row r="327" spans="1:17" x14ac:dyDescent="0.2">
      <c r="A327" s="126" t="s">
        <v>1224</v>
      </c>
      <c r="B327" s="4" t="str">
        <f t="shared" si="10"/>
        <v>SU ANGERS LES JUSTICES</v>
      </c>
      <c r="C327" s="2" t="s">
        <v>1225</v>
      </c>
      <c r="D327" s="2">
        <v>17</v>
      </c>
      <c r="E327" s="2"/>
      <c r="F327" s="2"/>
      <c r="G327" s="2"/>
      <c r="H327" s="2"/>
      <c r="I327" s="2"/>
      <c r="J327" s="2"/>
      <c r="K327" s="2" t="s">
        <v>59</v>
      </c>
      <c r="L327" s="2" t="s">
        <v>1226</v>
      </c>
      <c r="M327" s="2" t="s">
        <v>1227</v>
      </c>
      <c r="N327" s="2"/>
      <c r="O327" s="2" t="s">
        <v>7</v>
      </c>
      <c r="P327" s="2" t="s">
        <v>8</v>
      </c>
      <c r="Q327" s="125" t="str">
        <f t="shared" si="11"/>
        <v xml:space="preserve">0 </v>
      </c>
    </row>
    <row r="328" spans="1:17" x14ac:dyDescent="0.2">
      <c r="A328" s="124" t="s">
        <v>1228</v>
      </c>
      <c r="B328" s="4" t="str">
        <f t="shared" si="10"/>
        <v>SU ARC SUR TILLE</v>
      </c>
      <c r="C328" s="2" t="s">
        <v>1229</v>
      </c>
      <c r="D328" s="2">
        <v>17</v>
      </c>
      <c r="E328" s="2"/>
      <c r="F328" s="2"/>
      <c r="G328" s="2"/>
      <c r="H328" s="2"/>
      <c r="I328" s="2"/>
      <c r="J328" s="2"/>
      <c r="K328" s="1" t="s">
        <v>494</v>
      </c>
      <c r="L328" s="2"/>
      <c r="M328" s="2"/>
      <c r="N328" s="2"/>
      <c r="O328" s="2" t="s">
        <v>64</v>
      </c>
      <c r="P328" s="2" t="s">
        <v>8</v>
      </c>
      <c r="Q328" s="125" t="str">
        <f t="shared" si="11"/>
        <v xml:space="preserve">0 </v>
      </c>
    </row>
    <row r="329" spans="1:17" x14ac:dyDescent="0.2">
      <c r="A329" s="124" t="s">
        <v>1230</v>
      </c>
      <c r="B329" s="4" t="str">
        <f t="shared" si="10"/>
        <v>SU ARNAGE</v>
      </c>
      <c r="C329" s="2" t="s">
        <v>1231</v>
      </c>
      <c r="D329" s="2">
        <v>17</v>
      </c>
      <c r="E329" s="2"/>
      <c r="F329" s="2"/>
      <c r="G329" s="2"/>
      <c r="H329" s="2"/>
      <c r="I329" s="2"/>
      <c r="J329" s="2"/>
      <c r="K329" s="2" t="s">
        <v>59</v>
      </c>
      <c r="L329" s="2" t="s">
        <v>1232</v>
      </c>
      <c r="M329" s="2"/>
      <c r="N329" s="2"/>
      <c r="O329" s="2" t="s">
        <v>24</v>
      </c>
      <c r="P329" s="2" t="s">
        <v>8</v>
      </c>
      <c r="Q329" s="125" t="str">
        <f t="shared" si="11"/>
        <v xml:space="preserve">0 </v>
      </c>
    </row>
    <row r="330" spans="1:17" x14ac:dyDescent="0.2">
      <c r="A330" s="130" t="s">
        <v>1233</v>
      </c>
      <c r="B330" s="4" t="str">
        <f t="shared" si="10"/>
        <v>SU AURAY</v>
      </c>
      <c r="C330" s="2" t="s">
        <v>1234</v>
      </c>
      <c r="D330" s="2">
        <v>12</v>
      </c>
      <c r="E330" s="2"/>
      <c r="F330" s="2"/>
      <c r="G330" s="2"/>
      <c r="H330" s="2"/>
      <c r="I330" s="2"/>
      <c r="J330" s="2"/>
      <c r="K330" s="2" t="s">
        <v>59</v>
      </c>
      <c r="L330" s="2" t="s">
        <v>1235</v>
      </c>
      <c r="M330" s="2" t="s">
        <v>1236</v>
      </c>
      <c r="N330" s="2"/>
      <c r="O330" s="2" t="s">
        <v>7</v>
      </c>
      <c r="P330" s="2" t="s">
        <v>8</v>
      </c>
      <c r="Q330" s="125" t="str">
        <f t="shared" si="11"/>
        <v xml:space="preserve">0 </v>
      </c>
    </row>
    <row r="331" spans="1:17" x14ac:dyDescent="0.2">
      <c r="A331" s="130" t="s">
        <v>1237</v>
      </c>
      <c r="B331" s="4" t="str">
        <f t="shared" si="10"/>
        <v>SU BAIN DE BRETRAGNE</v>
      </c>
      <c r="C331" s="2" t="s">
        <v>1238</v>
      </c>
      <c r="D331" s="2">
        <v>15</v>
      </c>
      <c r="E331" s="2"/>
      <c r="F331" s="2"/>
      <c r="G331" s="2"/>
      <c r="H331" s="2"/>
      <c r="I331" s="2"/>
      <c r="J331" s="2"/>
      <c r="K331" s="2" t="s">
        <v>59</v>
      </c>
      <c r="L331" s="2" t="s">
        <v>1239</v>
      </c>
      <c r="M331" s="2" t="s">
        <v>1240</v>
      </c>
      <c r="N331" s="2" t="s">
        <v>1241</v>
      </c>
      <c r="O331" s="2" t="s">
        <v>24</v>
      </c>
      <c r="P331" s="2" t="s">
        <v>8</v>
      </c>
      <c r="Q331" s="125" t="str">
        <f t="shared" si="11"/>
        <v xml:space="preserve">0 </v>
      </c>
    </row>
    <row r="332" spans="1:17" x14ac:dyDescent="0.2">
      <c r="A332" s="130" t="s">
        <v>1242</v>
      </c>
      <c r="B332" s="4" t="str">
        <f t="shared" si="10"/>
        <v>SU BAZAS (FRANCHISÉ)</v>
      </c>
      <c r="C332" s="2" t="s">
        <v>1243</v>
      </c>
      <c r="D332" s="2">
        <v>17</v>
      </c>
      <c r="E332" s="2"/>
      <c r="F332" s="2"/>
      <c r="G332" s="2"/>
      <c r="H332" s="2"/>
      <c r="I332" s="2">
        <v>1</v>
      </c>
      <c r="J332" s="2"/>
      <c r="K332" s="2" t="s">
        <v>27</v>
      </c>
      <c r="L332" s="2" t="s">
        <v>1244</v>
      </c>
      <c r="M332" s="2" t="s">
        <v>1245</v>
      </c>
      <c r="N332" s="2" t="s">
        <v>1246</v>
      </c>
      <c r="O332" s="2" t="s">
        <v>43</v>
      </c>
      <c r="P332" s="2" t="s">
        <v>19</v>
      </c>
      <c r="Q332" s="125" t="str">
        <f t="shared" si="11"/>
        <v xml:space="preserve">0 </v>
      </c>
    </row>
    <row r="333" spans="1:17" x14ac:dyDescent="0.2">
      <c r="A333" s="130" t="s">
        <v>1247</v>
      </c>
      <c r="B333" s="4" t="str">
        <f t="shared" si="10"/>
        <v>SU BEAUNE LA ROLANDE</v>
      </c>
      <c r="C333" s="2" t="s">
        <v>1248</v>
      </c>
      <c r="D333" s="2"/>
      <c r="E333" s="2"/>
      <c r="F333" s="2">
        <v>1</v>
      </c>
      <c r="G333" s="2"/>
      <c r="H333" s="2"/>
      <c r="I333" s="2"/>
      <c r="J333" s="2"/>
      <c r="K333" s="1" t="s">
        <v>3</v>
      </c>
      <c r="L333" s="2" t="s">
        <v>1249</v>
      </c>
      <c r="M333" s="2"/>
      <c r="N333" s="2" t="s">
        <v>1250</v>
      </c>
      <c r="O333" s="2" t="s">
        <v>123</v>
      </c>
      <c r="P333" s="2" t="s">
        <v>8</v>
      </c>
      <c r="Q333" s="125" t="str">
        <f t="shared" si="11"/>
        <v xml:space="preserve">0 </v>
      </c>
    </row>
    <row r="334" spans="1:17" x14ac:dyDescent="0.2">
      <c r="A334" s="130" t="s">
        <v>1251</v>
      </c>
      <c r="B334" s="4" t="str">
        <f t="shared" si="10"/>
        <v>SU BEAUVOISIN</v>
      </c>
      <c r="C334" s="2" t="s">
        <v>1252</v>
      </c>
      <c r="D334" s="2"/>
      <c r="E334" s="2"/>
      <c r="F334" s="2">
        <v>1</v>
      </c>
      <c r="G334" s="2"/>
      <c r="H334" s="2"/>
      <c r="I334" s="2"/>
      <c r="J334" s="2"/>
      <c r="K334" s="1" t="s">
        <v>3</v>
      </c>
      <c r="L334" s="2" t="s">
        <v>1253</v>
      </c>
      <c r="M334" s="2" t="s">
        <v>1254</v>
      </c>
      <c r="N334" s="2" t="s">
        <v>1255</v>
      </c>
      <c r="O334" s="2" t="s">
        <v>7</v>
      </c>
      <c r="P334" s="2" t="s">
        <v>8</v>
      </c>
      <c r="Q334" s="125" t="str">
        <f t="shared" si="11"/>
        <v xml:space="preserve">0 </v>
      </c>
    </row>
    <row r="335" spans="1:17" x14ac:dyDescent="0.2">
      <c r="A335" s="126" t="s">
        <v>1256</v>
      </c>
      <c r="B335" s="4" t="str">
        <f t="shared" si="10"/>
        <v>SU BELBERAUD</v>
      </c>
      <c r="C335" s="2" t="s">
        <v>1257</v>
      </c>
      <c r="D335" s="2">
        <v>17</v>
      </c>
      <c r="E335" s="2"/>
      <c r="F335" s="2"/>
      <c r="G335" s="2"/>
      <c r="H335" s="2"/>
      <c r="I335" s="2"/>
      <c r="J335" s="2"/>
      <c r="K335" s="2" t="s">
        <v>22</v>
      </c>
      <c r="L335" s="2" t="s">
        <v>1258</v>
      </c>
      <c r="M335" s="2" t="s">
        <v>1259</v>
      </c>
      <c r="N335" s="2"/>
      <c r="O335" s="2" t="s">
        <v>1260</v>
      </c>
      <c r="P335" s="2" t="s">
        <v>19</v>
      </c>
      <c r="Q335" s="125" t="str">
        <f t="shared" si="11"/>
        <v xml:space="preserve">0 </v>
      </c>
    </row>
    <row r="336" spans="1:17" x14ac:dyDescent="0.2">
      <c r="A336" s="126" t="s">
        <v>1261</v>
      </c>
      <c r="B336" s="4" t="str">
        <f t="shared" si="10"/>
        <v>SU BELIN BELIET</v>
      </c>
      <c r="C336" s="2" t="s">
        <v>1262</v>
      </c>
      <c r="D336" s="2">
        <v>17</v>
      </c>
      <c r="E336" s="2"/>
      <c r="F336" s="2"/>
      <c r="G336" s="2"/>
      <c r="H336" s="2"/>
      <c r="I336" s="2">
        <v>1</v>
      </c>
      <c r="J336" s="2"/>
      <c r="K336" s="2" t="s">
        <v>27</v>
      </c>
      <c r="L336" s="2" t="s">
        <v>1263</v>
      </c>
      <c r="M336" s="2" t="s">
        <v>1264</v>
      </c>
      <c r="N336" s="2"/>
      <c r="O336" s="2" t="s">
        <v>64</v>
      </c>
      <c r="P336" s="2" t="s">
        <v>19</v>
      </c>
      <c r="Q336" s="125" t="str">
        <f t="shared" si="11"/>
        <v xml:space="preserve">0 </v>
      </c>
    </row>
    <row r="337" spans="1:17" x14ac:dyDescent="0.2">
      <c r="A337" s="124" t="s">
        <v>1265</v>
      </c>
      <c r="B337" s="4" t="str">
        <f t="shared" si="10"/>
        <v>SU BINIC</v>
      </c>
      <c r="C337" s="2" t="s">
        <v>1266</v>
      </c>
      <c r="D337" s="2">
        <v>14</v>
      </c>
      <c r="E337" s="2"/>
      <c r="F337" s="2"/>
      <c r="G337" s="2"/>
      <c r="H337" s="2"/>
      <c r="I337" s="2"/>
      <c r="J337" s="2"/>
      <c r="K337" s="1" t="s">
        <v>3</v>
      </c>
      <c r="L337" s="2" t="s">
        <v>1267</v>
      </c>
      <c r="M337" s="2" t="s">
        <v>1268</v>
      </c>
      <c r="N337" s="2"/>
      <c r="O337" s="2" t="s">
        <v>7</v>
      </c>
      <c r="P337" s="2" t="s">
        <v>8</v>
      </c>
      <c r="Q337" s="125" t="str">
        <f t="shared" si="11"/>
        <v xml:space="preserve">0 </v>
      </c>
    </row>
    <row r="338" spans="1:17" x14ac:dyDescent="0.2">
      <c r="A338" s="130" t="s">
        <v>1269</v>
      </c>
      <c r="B338" s="4" t="str">
        <f t="shared" si="10"/>
        <v>SU BLAIN</v>
      </c>
      <c r="C338" s="2" t="s">
        <v>1270</v>
      </c>
      <c r="D338" s="2"/>
      <c r="E338" s="2"/>
      <c r="F338" s="2">
        <v>1</v>
      </c>
      <c r="G338" s="2"/>
      <c r="H338" s="2"/>
      <c r="I338" s="2"/>
      <c r="J338" s="2"/>
      <c r="K338" s="1" t="s">
        <v>3</v>
      </c>
      <c r="L338" s="2" t="s">
        <v>1271</v>
      </c>
      <c r="M338" s="2" t="s">
        <v>1272</v>
      </c>
      <c r="N338" s="2"/>
      <c r="O338" s="2" t="s">
        <v>24</v>
      </c>
      <c r="P338" s="2" t="s">
        <v>8</v>
      </c>
      <c r="Q338" s="125" t="str">
        <f t="shared" si="11"/>
        <v xml:space="preserve">0 </v>
      </c>
    </row>
    <row r="339" spans="1:17" x14ac:dyDescent="0.2">
      <c r="A339" s="124" t="s">
        <v>1273</v>
      </c>
      <c r="B339" s="4" t="str">
        <f t="shared" si="10"/>
        <v>SU BONNETABLE</v>
      </c>
      <c r="C339" s="2" t="s">
        <v>1274</v>
      </c>
      <c r="D339" s="2">
        <v>17</v>
      </c>
      <c r="E339" s="2"/>
      <c r="F339" s="2"/>
      <c r="G339" s="2"/>
      <c r="H339" s="2"/>
      <c r="I339" s="2"/>
      <c r="J339" s="2"/>
      <c r="K339" s="1" t="s">
        <v>3</v>
      </c>
      <c r="L339" s="2" t="s">
        <v>1275</v>
      </c>
      <c r="M339" s="2" t="s">
        <v>1276</v>
      </c>
      <c r="N339" s="2"/>
      <c r="O339" s="2" t="s">
        <v>24</v>
      </c>
      <c r="P339" s="2" t="s">
        <v>8</v>
      </c>
      <c r="Q339" s="125" t="str">
        <f t="shared" si="11"/>
        <v xml:space="preserve">0 </v>
      </c>
    </row>
    <row r="340" spans="1:17" x14ac:dyDescent="0.2">
      <c r="A340" s="126" t="s">
        <v>1277</v>
      </c>
      <c r="B340" s="4" t="str">
        <f t="shared" si="10"/>
        <v>SU BOULAY</v>
      </c>
      <c r="C340" s="2" t="s">
        <v>1278</v>
      </c>
      <c r="D340" s="2"/>
      <c r="E340" s="2"/>
      <c r="F340" s="2"/>
      <c r="G340" s="2"/>
      <c r="H340" s="2"/>
      <c r="I340" s="2"/>
      <c r="J340" s="2"/>
      <c r="K340" s="1" t="s">
        <v>494</v>
      </c>
      <c r="L340" s="2"/>
      <c r="M340" s="2"/>
      <c r="N340" s="2"/>
      <c r="O340" s="2" t="s">
        <v>123</v>
      </c>
      <c r="P340" s="2" t="s">
        <v>8</v>
      </c>
      <c r="Q340" s="125">
        <f t="shared" si="11"/>
        <v>1</v>
      </c>
    </row>
    <row r="341" spans="1:17" x14ac:dyDescent="0.2">
      <c r="A341" s="126" t="s">
        <v>1279</v>
      </c>
      <c r="B341" s="4" t="str">
        <f t="shared" si="10"/>
        <v>SU BRIEY</v>
      </c>
      <c r="C341" s="2" t="s">
        <v>1280</v>
      </c>
      <c r="D341" s="2">
        <v>17</v>
      </c>
      <c r="E341" s="2"/>
      <c r="F341" s="2"/>
      <c r="G341" s="2"/>
      <c r="H341" s="2"/>
      <c r="I341" s="2"/>
      <c r="J341" s="2"/>
      <c r="K341" s="1" t="s">
        <v>494</v>
      </c>
      <c r="L341" s="2" t="s">
        <v>1281</v>
      </c>
      <c r="M341" s="2" t="s">
        <v>1282</v>
      </c>
      <c r="N341" s="2"/>
      <c r="O341" s="2" t="s">
        <v>1283</v>
      </c>
      <c r="P341" s="2" t="s">
        <v>8</v>
      </c>
      <c r="Q341" s="125" t="str">
        <f t="shared" si="11"/>
        <v xml:space="preserve">0 </v>
      </c>
    </row>
    <row r="342" spans="1:17" x14ac:dyDescent="0.2">
      <c r="A342" s="130" t="s">
        <v>1284</v>
      </c>
      <c r="B342" s="4" t="str">
        <f t="shared" si="10"/>
        <v>SU BRUZ</v>
      </c>
      <c r="C342" s="2" t="s">
        <v>1285</v>
      </c>
      <c r="D342" s="2">
        <v>10</v>
      </c>
      <c r="E342" s="2"/>
      <c r="F342" s="2"/>
      <c r="G342" s="2"/>
      <c r="H342" s="2"/>
      <c r="I342" s="2"/>
      <c r="J342" s="2"/>
      <c r="K342" s="1" t="s">
        <v>3</v>
      </c>
      <c r="L342" s="2" t="s">
        <v>1286</v>
      </c>
      <c r="M342" s="2"/>
      <c r="N342" s="2" t="s">
        <v>1287</v>
      </c>
      <c r="O342" s="2" t="s">
        <v>7</v>
      </c>
      <c r="P342" s="2" t="s">
        <v>8</v>
      </c>
      <c r="Q342" s="125" t="str">
        <f t="shared" si="11"/>
        <v xml:space="preserve">0 </v>
      </c>
    </row>
    <row r="343" spans="1:17" x14ac:dyDescent="0.2">
      <c r="A343" s="130" t="s">
        <v>1288</v>
      </c>
      <c r="B343" s="4" t="str">
        <f t="shared" si="10"/>
        <v>SU CAMBLANES</v>
      </c>
      <c r="C343" s="2" t="s">
        <v>1289</v>
      </c>
      <c r="D343" s="2">
        <v>17</v>
      </c>
      <c r="E343" s="2"/>
      <c r="F343" s="2"/>
      <c r="G343" s="2"/>
      <c r="H343" s="2"/>
      <c r="I343" s="2"/>
      <c r="J343" s="2"/>
      <c r="K343" s="2" t="s">
        <v>27</v>
      </c>
      <c r="L343" s="2" t="s">
        <v>1290</v>
      </c>
      <c r="M343" s="2" t="s">
        <v>1291</v>
      </c>
      <c r="N343" s="2" t="s">
        <v>1292</v>
      </c>
      <c r="O343" s="2" t="s">
        <v>64</v>
      </c>
      <c r="P343" s="2" t="s">
        <v>19</v>
      </c>
      <c r="Q343" s="125" t="str">
        <f t="shared" si="11"/>
        <v xml:space="preserve">0 </v>
      </c>
    </row>
    <row r="344" spans="1:17" x14ac:dyDescent="0.2">
      <c r="A344" s="129" t="s">
        <v>1293</v>
      </c>
      <c r="B344" s="4" t="str">
        <f t="shared" si="10"/>
        <v>SU CASTRES</v>
      </c>
      <c r="C344" s="2" t="s">
        <v>1767</v>
      </c>
      <c r="D344" s="2">
        <v>17</v>
      </c>
      <c r="E344" s="2"/>
      <c r="F344" s="2"/>
      <c r="G344" s="2"/>
      <c r="H344" s="2"/>
      <c r="I344" s="2"/>
      <c r="J344" s="2"/>
      <c r="K344" s="2" t="s">
        <v>22</v>
      </c>
      <c r="L344" s="2" t="s">
        <v>1294</v>
      </c>
      <c r="M344" s="2" t="s">
        <v>1295</v>
      </c>
      <c r="N344" s="2" t="s">
        <v>1296</v>
      </c>
      <c r="O344" s="2" t="s">
        <v>18</v>
      </c>
      <c r="P344" s="2" t="s">
        <v>8</v>
      </c>
      <c r="Q344" s="125" t="str">
        <f t="shared" si="11"/>
        <v xml:space="preserve">0 </v>
      </c>
    </row>
    <row r="345" spans="1:17" x14ac:dyDescent="0.2">
      <c r="A345" s="130" t="s">
        <v>1297</v>
      </c>
      <c r="B345" s="4" t="str">
        <f t="shared" si="10"/>
        <v>SU CAVIGNAC</v>
      </c>
      <c r="C345" s="2" t="s">
        <v>1298</v>
      </c>
      <c r="D345" s="2">
        <v>17</v>
      </c>
      <c r="E345" s="2"/>
      <c r="F345" s="2"/>
      <c r="G345" s="2"/>
      <c r="H345" s="2"/>
      <c r="I345" s="2">
        <v>1</v>
      </c>
      <c r="J345" s="2"/>
      <c r="K345" s="2" t="s">
        <v>27</v>
      </c>
      <c r="L345" s="2" t="s">
        <v>1299</v>
      </c>
      <c r="M345" s="2" t="s">
        <v>1300</v>
      </c>
      <c r="N345" s="2"/>
      <c r="O345" s="2" t="s">
        <v>123</v>
      </c>
      <c r="P345" s="2" t="s">
        <v>19</v>
      </c>
      <c r="Q345" s="125" t="str">
        <f t="shared" si="11"/>
        <v xml:space="preserve">0 </v>
      </c>
    </row>
    <row r="346" spans="1:17" x14ac:dyDescent="0.2">
      <c r="A346" s="126" t="s">
        <v>1301</v>
      </c>
      <c r="B346" s="4" t="str">
        <f t="shared" si="10"/>
        <v xml:space="preserve">SU CESTAS </v>
      </c>
      <c r="C346" s="2" t="s">
        <v>1302</v>
      </c>
      <c r="D346" s="2">
        <v>17</v>
      </c>
      <c r="E346" s="2"/>
      <c r="F346" s="2"/>
      <c r="G346" s="2"/>
      <c r="H346" s="2"/>
      <c r="I346" s="2">
        <v>1</v>
      </c>
      <c r="J346" s="2"/>
      <c r="K346" s="2" t="s">
        <v>27</v>
      </c>
      <c r="L346" s="2" t="s">
        <v>1303</v>
      </c>
      <c r="M346" s="2" t="s">
        <v>1304</v>
      </c>
      <c r="N346" s="2"/>
      <c r="O346" s="2" t="s">
        <v>43</v>
      </c>
      <c r="P346" s="2" t="s">
        <v>19</v>
      </c>
      <c r="Q346" s="125" t="str">
        <f t="shared" si="11"/>
        <v xml:space="preserve">0 </v>
      </c>
    </row>
    <row r="347" spans="1:17" x14ac:dyDescent="0.2">
      <c r="A347" s="130" t="s">
        <v>1305</v>
      </c>
      <c r="B347" s="4" t="str">
        <f t="shared" si="10"/>
        <v>SU CHABANAIS</v>
      </c>
      <c r="C347" s="2" t="s">
        <v>1306</v>
      </c>
      <c r="D347" s="2">
        <v>20</v>
      </c>
      <c r="E347" s="2"/>
      <c r="F347" s="2"/>
      <c r="G347" s="2"/>
      <c r="H347" s="2"/>
      <c r="I347" s="2"/>
      <c r="J347" s="2"/>
      <c r="K347" s="2" t="s">
        <v>181</v>
      </c>
      <c r="L347" s="2" t="s">
        <v>1307</v>
      </c>
      <c r="M347" s="2" t="s">
        <v>1308</v>
      </c>
      <c r="N347" s="2"/>
      <c r="O347" s="2" t="s">
        <v>123</v>
      </c>
      <c r="P347" s="2" t="s">
        <v>8</v>
      </c>
      <c r="Q347" s="125" t="str">
        <f t="shared" si="11"/>
        <v xml:space="preserve">0 </v>
      </c>
    </row>
    <row r="348" spans="1:17" x14ac:dyDescent="0.2">
      <c r="A348" s="130" t="s">
        <v>1309</v>
      </c>
      <c r="B348" s="4" t="str">
        <f t="shared" si="10"/>
        <v>SU CHANGÉ</v>
      </c>
      <c r="C348" s="2" t="s">
        <v>1310</v>
      </c>
      <c r="D348" s="2">
        <v>12</v>
      </c>
      <c r="E348" s="2"/>
      <c r="F348" s="2"/>
      <c r="G348" s="2"/>
      <c r="H348" s="2"/>
      <c r="I348" s="2"/>
      <c r="J348" s="2"/>
      <c r="K348" s="1" t="s">
        <v>3</v>
      </c>
      <c r="L348" s="2" t="s">
        <v>1311</v>
      </c>
      <c r="M348" s="2" t="s">
        <v>1312</v>
      </c>
      <c r="N348" s="2" t="s">
        <v>1313</v>
      </c>
      <c r="O348" s="2" t="s">
        <v>24</v>
      </c>
      <c r="P348" s="2" t="s">
        <v>8</v>
      </c>
      <c r="Q348" s="125" t="str">
        <f t="shared" si="11"/>
        <v xml:space="preserve">0 </v>
      </c>
    </row>
    <row r="349" spans="1:17" x14ac:dyDescent="0.2">
      <c r="A349" s="130" t="s">
        <v>1314</v>
      </c>
      <c r="B349" s="4" t="str">
        <f t="shared" si="10"/>
        <v>SU CHATEAUNEUF</v>
      </c>
      <c r="C349" s="2" t="s">
        <v>1315</v>
      </c>
      <c r="D349" s="2"/>
      <c r="E349" s="2"/>
      <c r="F349" s="2">
        <v>1</v>
      </c>
      <c r="G349" s="2"/>
      <c r="H349" s="2"/>
      <c r="I349" s="2"/>
      <c r="J349" s="2"/>
      <c r="K349" s="2" t="s">
        <v>181</v>
      </c>
      <c r="L349" s="2" t="s">
        <v>1316</v>
      </c>
      <c r="M349" s="2"/>
      <c r="N349" s="2" t="s">
        <v>1317</v>
      </c>
      <c r="O349" s="2" t="s">
        <v>18</v>
      </c>
      <c r="P349" s="2" t="s">
        <v>19</v>
      </c>
      <c r="Q349" s="125" t="str">
        <f t="shared" si="11"/>
        <v xml:space="preserve">0 </v>
      </c>
    </row>
    <row r="350" spans="1:17" x14ac:dyDescent="0.2">
      <c r="A350" s="124" t="s">
        <v>1318</v>
      </c>
      <c r="B350" s="4" t="str">
        <f t="shared" si="10"/>
        <v>SU CHENOVE</v>
      </c>
      <c r="C350" s="2" t="s">
        <v>1774</v>
      </c>
      <c r="D350" s="2">
        <v>17</v>
      </c>
      <c r="E350" s="2"/>
      <c r="F350" s="2"/>
      <c r="G350" s="2"/>
      <c r="H350" s="2"/>
      <c r="I350" s="2"/>
      <c r="J350" s="2"/>
      <c r="K350" s="2" t="s">
        <v>494</v>
      </c>
      <c r="L350" s="2"/>
      <c r="M350" s="2"/>
      <c r="N350" s="2"/>
      <c r="O350" s="2" t="s">
        <v>7</v>
      </c>
      <c r="P350" s="2" t="s">
        <v>8</v>
      </c>
      <c r="Q350" s="125" t="str">
        <f t="shared" si="11"/>
        <v xml:space="preserve">0 </v>
      </c>
    </row>
    <row r="351" spans="1:17" x14ac:dyDescent="0.2">
      <c r="A351" s="126" t="s">
        <v>1319</v>
      </c>
      <c r="B351" s="4" t="str">
        <f t="shared" si="10"/>
        <v>SU CLAOUEY</v>
      </c>
      <c r="C351" s="2" t="s">
        <v>1320</v>
      </c>
      <c r="D351" s="2">
        <v>17</v>
      </c>
      <c r="E351" s="2"/>
      <c r="F351" s="2"/>
      <c r="G351" s="2"/>
      <c r="H351" s="2"/>
      <c r="I351" s="2">
        <v>1</v>
      </c>
      <c r="J351" s="2"/>
      <c r="K351" s="2" t="s">
        <v>27</v>
      </c>
      <c r="L351" s="2"/>
      <c r="M351" s="2"/>
      <c r="N351" s="2"/>
      <c r="O351" s="2" t="s">
        <v>1768</v>
      </c>
      <c r="P351" s="2" t="s">
        <v>19</v>
      </c>
      <c r="Q351" s="125" t="str">
        <f t="shared" si="11"/>
        <v xml:space="preserve">0 </v>
      </c>
    </row>
    <row r="352" spans="1:17" x14ac:dyDescent="0.2">
      <c r="A352" s="129" t="s">
        <v>1321</v>
      </c>
      <c r="B352" s="4" t="str">
        <f t="shared" si="10"/>
        <v>SU COLOMIERS</v>
      </c>
      <c r="C352" s="2" t="s">
        <v>1322</v>
      </c>
      <c r="D352" s="2">
        <v>17</v>
      </c>
      <c r="E352" s="2"/>
      <c r="F352" s="2"/>
      <c r="G352" s="2"/>
      <c r="H352" s="2"/>
      <c r="I352" s="2"/>
      <c r="J352" s="2"/>
      <c r="K352" s="2" t="s">
        <v>22</v>
      </c>
      <c r="L352" s="2" t="s">
        <v>1323</v>
      </c>
      <c r="M352" s="2" t="s">
        <v>1324</v>
      </c>
      <c r="N352" s="2" t="s">
        <v>1325</v>
      </c>
      <c r="O352" s="2" t="s">
        <v>18</v>
      </c>
      <c r="P352" s="2" t="s">
        <v>19</v>
      </c>
      <c r="Q352" s="125" t="str">
        <f t="shared" si="11"/>
        <v xml:space="preserve">0 </v>
      </c>
    </row>
    <row r="353" spans="1:17" x14ac:dyDescent="0.2">
      <c r="A353" s="130" t="s">
        <v>1326</v>
      </c>
      <c r="B353" s="4" t="str">
        <f t="shared" si="10"/>
        <v>SU COMBOURG</v>
      </c>
      <c r="C353" s="2" t="s">
        <v>1327</v>
      </c>
      <c r="D353" s="2">
        <v>12</v>
      </c>
      <c r="E353" s="2"/>
      <c r="F353" s="2"/>
      <c r="G353" s="2"/>
      <c r="H353" s="2"/>
      <c r="I353" s="2"/>
      <c r="J353" s="2"/>
      <c r="K353" s="1" t="s">
        <v>3</v>
      </c>
      <c r="L353" s="2" t="s">
        <v>1328</v>
      </c>
      <c r="M353" s="2"/>
      <c r="N353" s="2"/>
      <c r="O353" s="2" t="s">
        <v>24</v>
      </c>
      <c r="P353" s="2" t="s">
        <v>8</v>
      </c>
      <c r="Q353" s="125" t="str">
        <f t="shared" si="11"/>
        <v xml:space="preserve">0 </v>
      </c>
    </row>
    <row r="354" spans="1:17" x14ac:dyDescent="0.2">
      <c r="A354" s="130" t="s">
        <v>1329</v>
      </c>
      <c r="B354" s="4" t="str">
        <f t="shared" si="10"/>
        <v>SU DOUÉ LA FONTAINE</v>
      </c>
      <c r="C354" s="2" t="s">
        <v>1330</v>
      </c>
      <c r="D354" s="2">
        <v>17</v>
      </c>
      <c r="E354" s="2"/>
      <c r="F354" s="2"/>
      <c r="G354" s="2"/>
      <c r="H354" s="2"/>
      <c r="I354" s="2"/>
      <c r="J354" s="2"/>
      <c r="K354" s="2" t="s">
        <v>59</v>
      </c>
      <c r="L354" s="2" t="s">
        <v>1331</v>
      </c>
      <c r="M354" s="2" t="s">
        <v>1332</v>
      </c>
      <c r="N354" s="2" t="s">
        <v>1333</v>
      </c>
      <c r="O354" s="2" t="s">
        <v>43</v>
      </c>
      <c r="P354" s="2" t="s">
        <v>8</v>
      </c>
      <c r="Q354" s="125" t="str">
        <f t="shared" si="11"/>
        <v xml:space="preserve">0 </v>
      </c>
    </row>
    <row r="355" spans="1:17" x14ac:dyDescent="0.2">
      <c r="A355" s="130" t="s">
        <v>1334</v>
      </c>
      <c r="B355" s="4" t="str">
        <f t="shared" si="10"/>
        <v>SU EYSINES</v>
      </c>
      <c r="C355" s="2" t="s">
        <v>1335</v>
      </c>
      <c r="D355" s="2">
        <v>17</v>
      </c>
      <c r="E355" s="2"/>
      <c r="F355" s="2"/>
      <c r="G355" s="2"/>
      <c r="H355" s="2"/>
      <c r="I355" s="2">
        <v>1</v>
      </c>
      <c r="J355" s="2"/>
      <c r="K355" s="2" t="s">
        <v>27</v>
      </c>
      <c r="L355" s="2" t="s">
        <v>1336</v>
      </c>
      <c r="M355" s="2" t="s">
        <v>1337</v>
      </c>
      <c r="N355" s="2" t="s">
        <v>1338</v>
      </c>
      <c r="O355" s="2" t="s">
        <v>18</v>
      </c>
      <c r="P355" s="2" t="s">
        <v>19</v>
      </c>
      <c r="Q355" s="125" t="str">
        <f t="shared" si="11"/>
        <v xml:space="preserve">0 </v>
      </c>
    </row>
    <row r="356" spans="1:17" x14ac:dyDescent="0.2">
      <c r="A356" s="130" t="s">
        <v>1339</v>
      </c>
      <c r="B356" s="4" t="str">
        <f t="shared" si="10"/>
        <v>SU FARGUES</v>
      </c>
      <c r="C356" s="2" t="s">
        <v>1340</v>
      </c>
      <c r="D356" s="2">
        <v>17</v>
      </c>
      <c r="E356" s="2"/>
      <c r="F356" s="2"/>
      <c r="G356" s="2"/>
      <c r="H356" s="2"/>
      <c r="I356" s="2"/>
      <c r="J356" s="2"/>
      <c r="K356" s="2" t="s">
        <v>27</v>
      </c>
      <c r="L356" s="2" t="s">
        <v>1341</v>
      </c>
      <c r="M356" s="2" t="s">
        <v>1342</v>
      </c>
      <c r="N356" s="2"/>
      <c r="O356" s="2" t="s">
        <v>18</v>
      </c>
      <c r="P356" s="2" t="s">
        <v>19</v>
      </c>
      <c r="Q356" s="125" t="str">
        <f t="shared" si="11"/>
        <v xml:space="preserve">0 </v>
      </c>
    </row>
    <row r="357" spans="1:17" x14ac:dyDescent="0.2">
      <c r="A357" s="124" t="s">
        <v>1343</v>
      </c>
      <c r="B357" s="4" t="str">
        <f t="shared" si="10"/>
        <v>SU FESSENHEIM</v>
      </c>
      <c r="C357" s="2" t="s">
        <v>1344</v>
      </c>
      <c r="D357" s="2">
        <v>17</v>
      </c>
      <c r="E357" s="2"/>
      <c r="F357" s="2"/>
      <c r="G357" s="2"/>
      <c r="H357" s="2"/>
      <c r="I357" s="2"/>
      <c r="J357" s="2"/>
      <c r="K357" s="2" t="s">
        <v>494</v>
      </c>
      <c r="L357" s="2"/>
      <c r="M357" s="2"/>
      <c r="N357" s="2"/>
      <c r="O357" s="2" t="s">
        <v>123</v>
      </c>
      <c r="P357" s="2" t="s">
        <v>8</v>
      </c>
      <c r="Q357" s="125" t="str">
        <f t="shared" si="11"/>
        <v xml:space="preserve">0 </v>
      </c>
    </row>
    <row r="358" spans="1:17" x14ac:dyDescent="0.2">
      <c r="A358" s="130" t="s">
        <v>1345</v>
      </c>
      <c r="B358" s="4" t="str">
        <f t="shared" si="10"/>
        <v>SU FLOURENS</v>
      </c>
      <c r="C358" s="2" t="s">
        <v>1346</v>
      </c>
      <c r="D358" s="2">
        <v>17</v>
      </c>
      <c r="E358" s="2"/>
      <c r="F358" s="2"/>
      <c r="G358" s="2"/>
      <c r="H358" s="2"/>
      <c r="I358" s="2"/>
      <c r="J358" s="2"/>
      <c r="K358" s="2" t="s">
        <v>22</v>
      </c>
      <c r="L358" s="2" t="s">
        <v>1347</v>
      </c>
      <c r="M358" s="2" t="s">
        <v>1348</v>
      </c>
      <c r="N358" s="2"/>
      <c r="O358" s="2" t="s">
        <v>64</v>
      </c>
      <c r="P358" s="2" t="s">
        <v>19</v>
      </c>
      <c r="Q358" s="125" t="str">
        <f t="shared" si="11"/>
        <v xml:space="preserve">0 </v>
      </c>
    </row>
    <row r="359" spans="1:17" x14ac:dyDescent="0.2">
      <c r="A359" s="130" t="s">
        <v>1349</v>
      </c>
      <c r="B359" s="4" t="str">
        <f t="shared" si="10"/>
        <v>SU FONBEAUZARD</v>
      </c>
      <c r="C359" s="2" t="s">
        <v>1350</v>
      </c>
      <c r="D359" s="2">
        <v>15</v>
      </c>
      <c r="E359" s="2"/>
      <c r="F359" s="2"/>
      <c r="G359" s="2"/>
      <c r="H359" s="2"/>
      <c r="I359" s="2"/>
      <c r="J359" s="2"/>
      <c r="K359" s="2" t="s">
        <v>22</v>
      </c>
      <c r="L359" s="2"/>
      <c r="M359" s="2" t="s">
        <v>1351</v>
      </c>
      <c r="N359" s="2" t="s">
        <v>1352</v>
      </c>
      <c r="O359" s="2" t="s">
        <v>43</v>
      </c>
      <c r="P359" s="2" t="s">
        <v>19</v>
      </c>
      <c r="Q359" s="125" t="str">
        <f t="shared" si="11"/>
        <v xml:space="preserve">0 </v>
      </c>
    </row>
    <row r="360" spans="1:17" x14ac:dyDescent="0.2">
      <c r="A360" s="126" t="s">
        <v>1353</v>
      </c>
      <c r="B360" s="4" t="str">
        <f t="shared" si="10"/>
        <v>SU FONTOY</v>
      </c>
      <c r="C360" s="2" t="s">
        <v>1354</v>
      </c>
      <c r="D360" s="2">
        <v>15</v>
      </c>
      <c r="E360" s="2"/>
      <c r="F360" s="2"/>
      <c r="G360" s="2"/>
      <c r="H360" s="2"/>
      <c r="I360" s="2"/>
      <c r="J360" s="2"/>
      <c r="K360" s="2" t="s">
        <v>494</v>
      </c>
      <c r="L360" s="2" t="s">
        <v>1355</v>
      </c>
      <c r="M360" s="2" t="s">
        <v>1356</v>
      </c>
      <c r="N360" s="2"/>
      <c r="O360" s="2" t="s">
        <v>123</v>
      </c>
      <c r="P360" s="2" t="s">
        <v>8</v>
      </c>
      <c r="Q360" s="125" t="str">
        <f t="shared" si="11"/>
        <v xml:space="preserve">0 </v>
      </c>
    </row>
    <row r="361" spans="1:17" x14ac:dyDescent="0.2">
      <c r="A361" s="130" t="s">
        <v>1357</v>
      </c>
      <c r="B361" s="4" t="str">
        <f t="shared" si="10"/>
        <v>SU GALGON</v>
      </c>
      <c r="C361" s="2" t="s">
        <v>1358</v>
      </c>
      <c r="D361" s="2">
        <v>17</v>
      </c>
      <c r="E361" s="2"/>
      <c r="F361" s="2"/>
      <c r="G361" s="2"/>
      <c r="H361" s="2"/>
      <c r="I361" s="2">
        <v>1</v>
      </c>
      <c r="J361" s="2"/>
      <c r="K361" s="2" t="s">
        <v>27</v>
      </c>
      <c r="L361" s="2" t="s">
        <v>1359</v>
      </c>
      <c r="M361" s="2" t="s">
        <v>1360</v>
      </c>
      <c r="N361" s="2" t="s">
        <v>1361</v>
      </c>
      <c r="O361" s="2" t="s">
        <v>123</v>
      </c>
      <c r="P361" s="2" t="s">
        <v>19</v>
      </c>
      <c r="Q361" s="125" t="str">
        <f t="shared" si="11"/>
        <v xml:space="preserve">0 </v>
      </c>
    </row>
    <row r="362" spans="1:17" x14ac:dyDescent="0.2">
      <c r="A362" s="130" t="s">
        <v>1362</v>
      </c>
      <c r="B362" s="4" t="str">
        <f t="shared" si="10"/>
        <v>SU GAMBSHEIM</v>
      </c>
      <c r="C362" s="2" t="s">
        <v>1363</v>
      </c>
      <c r="D362" s="2">
        <v>17</v>
      </c>
      <c r="E362" s="2"/>
      <c r="F362" s="2"/>
      <c r="G362" s="2"/>
      <c r="H362" s="2"/>
      <c r="I362" s="2"/>
      <c r="J362" s="2"/>
      <c r="K362" s="2" t="s">
        <v>494</v>
      </c>
      <c r="L362" s="2"/>
      <c r="M362" s="2"/>
      <c r="N362" s="2"/>
      <c r="O362" s="2" t="s">
        <v>64</v>
      </c>
      <c r="P362" s="2" t="s">
        <v>8</v>
      </c>
      <c r="Q362" s="125" t="str">
        <f t="shared" si="11"/>
        <v xml:space="preserve">0 </v>
      </c>
    </row>
    <row r="363" spans="1:17" x14ac:dyDescent="0.2">
      <c r="A363" s="130" t="s">
        <v>1364</v>
      </c>
      <c r="B363" s="4" t="str">
        <f t="shared" si="10"/>
        <v>SU GEMOZAC</v>
      </c>
      <c r="C363" s="2" t="s">
        <v>1365</v>
      </c>
      <c r="D363" s="2"/>
      <c r="E363" s="2"/>
      <c r="F363" s="2">
        <v>1</v>
      </c>
      <c r="G363" s="2"/>
      <c r="H363" s="2"/>
      <c r="I363" s="2"/>
      <c r="J363" s="2"/>
      <c r="K363" s="1" t="s">
        <v>59</v>
      </c>
      <c r="L363" s="2" t="s">
        <v>1366</v>
      </c>
      <c r="M363" s="2" t="s">
        <v>1367</v>
      </c>
      <c r="N363" s="2" t="s">
        <v>1368</v>
      </c>
      <c r="O363" s="2" t="s">
        <v>24</v>
      </c>
      <c r="P363" s="2" t="s">
        <v>8</v>
      </c>
      <c r="Q363" s="125" t="str">
        <f t="shared" si="11"/>
        <v xml:space="preserve">0 </v>
      </c>
    </row>
    <row r="364" spans="1:17" x14ac:dyDescent="0.2">
      <c r="A364" s="124" t="s">
        <v>1369</v>
      </c>
      <c r="B364" s="4" t="str">
        <f t="shared" si="10"/>
        <v>SU GERTWILLER</v>
      </c>
      <c r="C364" s="2" t="s">
        <v>1370</v>
      </c>
      <c r="D364" s="2">
        <v>17</v>
      </c>
      <c r="E364" s="2"/>
      <c r="F364" s="2"/>
      <c r="G364" s="2"/>
      <c r="H364" s="2"/>
      <c r="I364" s="2"/>
      <c r="J364" s="2"/>
      <c r="K364" s="2" t="s">
        <v>494</v>
      </c>
      <c r="L364" s="2"/>
      <c r="M364" s="2"/>
      <c r="N364" s="2"/>
      <c r="O364" s="2" t="s">
        <v>18</v>
      </c>
      <c r="P364" s="2" t="s">
        <v>8</v>
      </c>
      <c r="Q364" s="125" t="str">
        <f t="shared" si="11"/>
        <v xml:space="preserve">0 </v>
      </c>
    </row>
    <row r="365" spans="1:17" x14ac:dyDescent="0.2">
      <c r="A365" s="124" t="s">
        <v>1371</v>
      </c>
      <c r="B365" s="4" t="str">
        <f t="shared" si="10"/>
        <v>SU GOURDAN POLIGNAN</v>
      </c>
      <c r="C365" s="2" t="s">
        <v>1372</v>
      </c>
      <c r="D365" s="2">
        <v>17</v>
      </c>
      <c r="E365" s="2"/>
      <c r="F365" s="2"/>
      <c r="G365" s="2"/>
      <c r="H365" s="2"/>
      <c r="I365" s="2"/>
      <c r="J365" s="2"/>
      <c r="K365" s="2" t="s">
        <v>22</v>
      </c>
      <c r="L365" s="2" t="s">
        <v>1373</v>
      </c>
      <c r="M365" s="2" t="s">
        <v>1374</v>
      </c>
      <c r="N365" s="2"/>
      <c r="O365" s="2" t="s">
        <v>7</v>
      </c>
      <c r="P365" s="2" t="s">
        <v>19</v>
      </c>
      <c r="Q365" s="125" t="str">
        <f t="shared" si="11"/>
        <v xml:space="preserve">0 </v>
      </c>
    </row>
    <row r="366" spans="1:17" x14ac:dyDescent="0.2">
      <c r="A366" s="130" t="s">
        <v>1375</v>
      </c>
      <c r="B366" s="4" t="str">
        <f t="shared" si="10"/>
        <v>SU GRASSE</v>
      </c>
      <c r="C366" s="2" t="s">
        <v>1376</v>
      </c>
      <c r="D366" s="2">
        <v>17</v>
      </c>
      <c r="E366" s="2"/>
      <c r="F366" s="2"/>
      <c r="G366" s="2"/>
      <c r="H366" s="2"/>
      <c r="I366" s="2"/>
      <c r="J366" s="2"/>
      <c r="K366" s="2" t="s">
        <v>22</v>
      </c>
      <c r="L366" s="2" t="s">
        <v>1377</v>
      </c>
      <c r="M366" s="2" t="s">
        <v>1378</v>
      </c>
      <c r="N366" s="2" t="s">
        <v>1379</v>
      </c>
      <c r="O366" s="2" t="s">
        <v>18</v>
      </c>
      <c r="P366" s="2" t="s">
        <v>8</v>
      </c>
      <c r="Q366" s="125" t="str">
        <f t="shared" si="11"/>
        <v xml:space="preserve">0 </v>
      </c>
    </row>
    <row r="367" spans="1:17" x14ac:dyDescent="0.2">
      <c r="A367" s="124" t="s">
        <v>1380</v>
      </c>
      <c r="B367" s="4" t="str">
        <f t="shared" si="10"/>
        <v>SU GUEBWILLER</v>
      </c>
      <c r="C367" s="2" t="s">
        <v>1381</v>
      </c>
      <c r="D367" s="2">
        <v>17</v>
      </c>
      <c r="E367" s="2"/>
      <c r="F367" s="2"/>
      <c r="G367" s="2"/>
      <c r="H367" s="2"/>
      <c r="I367" s="2"/>
      <c r="J367" s="2"/>
      <c r="K367" s="2" t="s">
        <v>494</v>
      </c>
      <c r="L367" s="2"/>
      <c r="M367" s="2"/>
      <c r="N367" s="2"/>
      <c r="O367" s="2" t="s">
        <v>123</v>
      </c>
      <c r="P367" s="2" t="s">
        <v>8</v>
      </c>
      <c r="Q367" s="125" t="str">
        <f t="shared" si="11"/>
        <v xml:space="preserve">0 </v>
      </c>
    </row>
    <row r="368" spans="1:17" x14ac:dyDescent="0.2">
      <c r="A368" s="126" t="s">
        <v>1382</v>
      </c>
      <c r="B368" s="4" t="str">
        <f t="shared" si="10"/>
        <v>SU INGWILLER</v>
      </c>
      <c r="C368" s="2" t="s">
        <v>1383</v>
      </c>
      <c r="D368" s="2">
        <v>12</v>
      </c>
      <c r="E368" s="2"/>
      <c r="F368" s="2"/>
      <c r="G368" s="2"/>
      <c r="H368" s="2"/>
      <c r="I368" s="2"/>
      <c r="J368" s="2"/>
      <c r="K368" s="2" t="s">
        <v>494</v>
      </c>
      <c r="L368" s="2"/>
      <c r="M368" s="2"/>
      <c r="N368" s="2"/>
      <c r="O368" s="2" t="s">
        <v>123</v>
      </c>
      <c r="P368" s="2" t="s">
        <v>8</v>
      </c>
      <c r="Q368" s="125" t="str">
        <f t="shared" si="11"/>
        <v xml:space="preserve">0 </v>
      </c>
    </row>
    <row r="369" spans="1:17" x14ac:dyDescent="0.2">
      <c r="A369" s="124" t="s">
        <v>1384</v>
      </c>
      <c r="B369" s="4" t="str">
        <f t="shared" si="10"/>
        <v>SU JOSSELIN</v>
      </c>
      <c r="C369" s="2" t="s">
        <v>1385</v>
      </c>
      <c r="D369" s="2">
        <v>12</v>
      </c>
      <c r="E369" s="2"/>
      <c r="F369" s="2"/>
      <c r="G369" s="2"/>
      <c r="H369" s="2"/>
      <c r="I369" s="2"/>
      <c r="J369" s="2"/>
      <c r="K369" s="1" t="s">
        <v>3</v>
      </c>
      <c r="L369" s="2" t="s">
        <v>1386</v>
      </c>
      <c r="M369" s="2" t="s">
        <v>1387</v>
      </c>
      <c r="N369" s="2"/>
      <c r="O369" s="2" t="s">
        <v>7</v>
      </c>
      <c r="P369" s="2" t="s">
        <v>8</v>
      </c>
      <c r="Q369" s="125" t="str">
        <f t="shared" si="11"/>
        <v xml:space="preserve">0 </v>
      </c>
    </row>
    <row r="370" spans="1:17" x14ac:dyDescent="0.2">
      <c r="A370" s="124" t="s">
        <v>1388</v>
      </c>
      <c r="B370" s="4" t="str">
        <f t="shared" si="10"/>
        <v>SU JOUÉ LES TOURS</v>
      </c>
      <c r="C370" s="2" t="s">
        <v>1389</v>
      </c>
      <c r="D370" s="2"/>
      <c r="E370" s="2"/>
      <c r="F370" s="2">
        <v>1</v>
      </c>
      <c r="G370" s="2"/>
      <c r="H370" s="2"/>
      <c r="I370" s="2"/>
      <c r="J370" s="2"/>
      <c r="K370" s="2" t="s">
        <v>11</v>
      </c>
      <c r="L370" s="2"/>
      <c r="M370" s="2"/>
      <c r="N370" s="2"/>
      <c r="O370" s="2" t="s">
        <v>24</v>
      </c>
      <c r="P370" s="2" t="s">
        <v>8</v>
      </c>
      <c r="Q370" s="125" t="str">
        <f t="shared" si="11"/>
        <v xml:space="preserve">0 </v>
      </c>
    </row>
    <row r="371" spans="1:17" x14ac:dyDescent="0.2">
      <c r="A371" s="124" t="s">
        <v>1390</v>
      </c>
      <c r="B371" s="4" t="str">
        <f t="shared" si="10"/>
        <v xml:space="preserve">SU LA RICHE </v>
      </c>
      <c r="C371" s="2" t="s">
        <v>1391</v>
      </c>
      <c r="D371" s="2"/>
      <c r="E371" s="2"/>
      <c r="F371" s="2">
        <v>1</v>
      </c>
      <c r="G371" s="2"/>
      <c r="H371" s="2"/>
      <c r="I371" s="2"/>
      <c r="J371" s="2"/>
      <c r="K371" s="2" t="s">
        <v>11</v>
      </c>
      <c r="L371" s="2" t="s">
        <v>1392</v>
      </c>
      <c r="M371" s="2" t="s">
        <v>1393</v>
      </c>
      <c r="N371" s="2" t="s">
        <v>1394</v>
      </c>
      <c r="O371" s="2" t="s">
        <v>24</v>
      </c>
      <c r="P371" s="2" t="s">
        <v>8</v>
      </c>
      <c r="Q371" s="125" t="str">
        <f t="shared" si="11"/>
        <v xml:space="preserve">0 </v>
      </c>
    </row>
    <row r="372" spans="1:17" x14ac:dyDescent="0.2">
      <c r="A372" s="130" t="s">
        <v>1395</v>
      </c>
      <c r="B372" s="4" t="str">
        <f t="shared" si="10"/>
        <v>SU LA SUZE SUR SARTHE</v>
      </c>
      <c r="C372" s="2" t="s">
        <v>1396</v>
      </c>
      <c r="D372" s="2">
        <v>10</v>
      </c>
      <c r="E372" s="2"/>
      <c r="F372" s="2"/>
      <c r="G372" s="2"/>
      <c r="H372" s="2"/>
      <c r="I372" s="2"/>
      <c r="J372" s="2"/>
      <c r="K372" s="2" t="s">
        <v>59</v>
      </c>
      <c r="L372" s="2" t="s">
        <v>1397</v>
      </c>
      <c r="M372" s="2" t="s">
        <v>1398</v>
      </c>
      <c r="N372" s="2" t="s">
        <v>1399</v>
      </c>
      <c r="O372" s="2" t="s">
        <v>24</v>
      </c>
      <c r="P372" s="2" t="s">
        <v>8</v>
      </c>
      <c r="Q372" s="125" t="str">
        <f t="shared" si="11"/>
        <v xml:space="preserve">0 </v>
      </c>
    </row>
    <row r="373" spans="1:17" x14ac:dyDescent="0.2">
      <c r="A373" s="124" t="s">
        <v>1400</v>
      </c>
      <c r="B373" s="4" t="str">
        <f t="shared" si="10"/>
        <v>SU LA TRANCHE SUR MER</v>
      </c>
      <c r="C373" s="2" t="s">
        <v>1401</v>
      </c>
      <c r="D373" s="2">
        <v>17</v>
      </c>
      <c r="E373" s="2"/>
      <c r="F373" s="2"/>
      <c r="G373" s="2"/>
      <c r="H373" s="2"/>
      <c r="I373" s="2"/>
      <c r="J373" s="2"/>
      <c r="K373" s="2" t="s">
        <v>59</v>
      </c>
      <c r="L373" s="2"/>
      <c r="M373" s="2"/>
      <c r="N373" s="2"/>
      <c r="O373" s="2" t="s">
        <v>24</v>
      </c>
      <c r="P373" s="2" t="s">
        <v>8</v>
      </c>
      <c r="Q373" s="125" t="str">
        <f t="shared" si="11"/>
        <v xml:space="preserve">0 </v>
      </c>
    </row>
    <row r="374" spans="1:17" x14ac:dyDescent="0.2">
      <c r="A374" s="126" t="s">
        <v>1402</v>
      </c>
      <c r="B374" s="4" t="str">
        <f t="shared" si="10"/>
        <v>SU LACANAU</v>
      </c>
      <c r="C374" s="2" t="s">
        <v>1403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1404</v>
      </c>
      <c r="M374" s="2" t="s">
        <v>1405</v>
      </c>
      <c r="N374" s="2"/>
      <c r="O374" s="2" t="s">
        <v>122</v>
      </c>
      <c r="P374" s="2" t="s">
        <v>19</v>
      </c>
      <c r="Q374" s="125" t="str">
        <f t="shared" si="11"/>
        <v xml:space="preserve">0 </v>
      </c>
    </row>
    <row r="375" spans="1:17" x14ac:dyDescent="0.2">
      <c r="A375" s="126" t="s">
        <v>1406</v>
      </c>
      <c r="B375" s="4" t="str">
        <f t="shared" si="10"/>
        <v>SU L'AIGUILLON SUR MER</v>
      </c>
      <c r="C375" s="2" t="s">
        <v>1407</v>
      </c>
      <c r="D375" s="2"/>
      <c r="E375" s="2"/>
      <c r="F375" s="2">
        <v>1</v>
      </c>
      <c r="G375" s="2"/>
      <c r="H375" s="2"/>
      <c r="I375" s="2"/>
      <c r="J375" s="2"/>
      <c r="K375" s="2" t="s">
        <v>59</v>
      </c>
      <c r="L375" s="2" t="s">
        <v>1408</v>
      </c>
      <c r="M375" s="2" t="s">
        <v>1409</v>
      </c>
      <c r="N375" s="2" t="s">
        <v>1410</v>
      </c>
      <c r="O375" s="2" t="s">
        <v>24</v>
      </c>
      <c r="P375" s="2" t="s">
        <v>8</v>
      </c>
      <c r="Q375" s="125" t="str">
        <f t="shared" si="11"/>
        <v xml:space="preserve">0 </v>
      </c>
    </row>
    <row r="376" spans="1:17" x14ac:dyDescent="0.2">
      <c r="A376" s="126" t="s">
        <v>1411</v>
      </c>
      <c r="B376" s="4" t="str">
        <f t="shared" si="10"/>
        <v xml:space="preserve">SU L'ARBRESLE </v>
      </c>
      <c r="C376" s="2" t="s">
        <v>1412</v>
      </c>
      <c r="D376" s="2"/>
      <c r="E376" s="2"/>
      <c r="F376" s="2">
        <v>1</v>
      </c>
      <c r="G376" s="2"/>
      <c r="H376" s="2"/>
      <c r="I376" s="2"/>
      <c r="J376" s="2"/>
      <c r="K376" s="2" t="s">
        <v>11</v>
      </c>
      <c r="L376" s="2" t="s">
        <v>1413</v>
      </c>
      <c r="M376" s="2" t="s">
        <v>1414</v>
      </c>
      <c r="N376" s="2" t="s">
        <v>1415</v>
      </c>
      <c r="O376" s="2" t="s">
        <v>18</v>
      </c>
      <c r="P376" s="2" t="s">
        <v>8</v>
      </c>
      <c r="Q376" s="125" t="str">
        <f t="shared" si="11"/>
        <v xml:space="preserve">0 </v>
      </c>
    </row>
    <row r="377" spans="1:17" x14ac:dyDescent="0.2">
      <c r="A377" s="126" t="s">
        <v>1416</v>
      </c>
      <c r="B377" s="4" t="str">
        <f t="shared" si="10"/>
        <v>SU LE BARP</v>
      </c>
      <c r="C377" s="2" t="s">
        <v>1417</v>
      </c>
      <c r="D377" s="2">
        <v>17</v>
      </c>
      <c r="E377" s="2"/>
      <c r="F377" s="2"/>
      <c r="G377" s="2"/>
      <c r="H377" s="2"/>
      <c r="I377" s="2">
        <v>1</v>
      </c>
      <c r="J377" s="2"/>
      <c r="K377" s="2" t="s">
        <v>27</v>
      </c>
      <c r="L377" s="2" t="s">
        <v>1418</v>
      </c>
      <c r="M377" s="2"/>
      <c r="N377" s="2"/>
      <c r="O377" s="2" t="s">
        <v>7</v>
      </c>
      <c r="P377" s="2" t="s">
        <v>19</v>
      </c>
      <c r="Q377" s="125" t="str">
        <f t="shared" si="11"/>
        <v xml:space="preserve">0 </v>
      </c>
    </row>
    <row r="378" spans="1:17" x14ac:dyDescent="0.2">
      <c r="A378" s="126" t="s">
        <v>1419</v>
      </c>
      <c r="B378" s="4" t="str">
        <f t="shared" si="10"/>
        <v>SU LE TEICH (GIE)</v>
      </c>
      <c r="C378" s="2" t="s">
        <v>1420</v>
      </c>
      <c r="D378" s="2">
        <v>17</v>
      </c>
      <c r="E378" s="2"/>
      <c r="F378" s="2"/>
      <c r="G378" s="2"/>
      <c r="H378" s="2"/>
      <c r="I378" s="2">
        <v>1</v>
      </c>
      <c r="J378" s="2"/>
      <c r="K378" s="2" t="s">
        <v>27</v>
      </c>
      <c r="L378" s="2" t="s">
        <v>1421</v>
      </c>
      <c r="M378" s="2" t="s">
        <v>1422</v>
      </c>
      <c r="N378" s="2"/>
      <c r="O378" s="2" t="s">
        <v>1213</v>
      </c>
      <c r="P378" s="2" t="s">
        <v>19</v>
      </c>
      <c r="Q378" s="125" t="str">
        <f t="shared" si="11"/>
        <v xml:space="preserve">0 </v>
      </c>
    </row>
    <row r="379" spans="1:17" x14ac:dyDescent="0.2">
      <c r="A379" s="129" t="s">
        <v>1423</v>
      </c>
      <c r="B379" s="4" t="str">
        <f t="shared" si="10"/>
        <v>SU LE VIGAN</v>
      </c>
      <c r="C379" s="2" t="s">
        <v>1424</v>
      </c>
      <c r="D379" s="2">
        <v>10</v>
      </c>
      <c r="E379" s="2"/>
      <c r="F379" s="2"/>
      <c r="G379" s="2"/>
      <c r="H379" s="2"/>
      <c r="I379" s="2"/>
      <c r="J379" s="2"/>
      <c r="K379" s="2" t="s">
        <v>22</v>
      </c>
      <c r="L379" s="2" t="s">
        <v>1425</v>
      </c>
      <c r="M379" s="2" t="s">
        <v>1426</v>
      </c>
      <c r="N379" s="2" t="s">
        <v>1427</v>
      </c>
      <c r="O379" s="2" t="s">
        <v>534</v>
      </c>
      <c r="P379" s="2" t="s">
        <v>8</v>
      </c>
      <c r="Q379" s="125" t="str">
        <f t="shared" si="11"/>
        <v xml:space="preserve">0 </v>
      </c>
    </row>
    <row r="380" spans="1:17" x14ac:dyDescent="0.2">
      <c r="A380" s="124" t="s">
        <v>1428</v>
      </c>
      <c r="B380" s="4" t="str">
        <f t="shared" si="10"/>
        <v>SU LEMUD</v>
      </c>
      <c r="C380" s="2" t="s">
        <v>1429</v>
      </c>
      <c r="D380" s="2">
        <v>17</v>
      </c>
      <c r="E380" s="2"/>
      <c r="F380" s="2"/>
      <c r="G380" s="2"/>
      <c r="H380" s="2"/>
      <c r="I380" s="2"/>
      <c r="J380" s="2"/>
      <c r="K380" s="2" t="s">
        <v>494</v>
      </c>
      <c r="L380" s="2"/>
      <c r="M380" s="2"/>
      <c r="N380" s="2"/>
      <c r="O380" s="2" t="s">
        <v>123</v>
      </c>
      <c r="P380" s="2" t="s">
        <v>8</v>
      </c>
      <c r="Q380" s="125" t="str">
        <f t="shared" si="11"/>
        <v xml:space="preserve">0 </v>
      </c>
    </row>
    <row r="381" spans="1:17" x14ac:dyDescent="0.2">
      <c r="A381" s="130" t="s">
        <v>1430</v>
      </c>
      <c r="B381" s="4" t="str">
        <f t="shared" si="10"/>
        <v>SU LES ESSARTS</v>
      </c>
      <c r="C381" s="2" t="s">
        <v>1431</v>
      </c>
      <c r="D381" s="2">
        <v>15</v>
      </c>
      <c r="E381" s="2"/>
      <c r="F381" s="2"/>
      <c r="G381" s="2"/>
      <c r="H381" s="2"/>
      <c r="I381" s="2"/>
      <c r="J381" s="2"/>
      <c r="K381" s="1" t="s">
        <v>3</v>
      </c>
      <c r="L381" s="2" t="s">
        <v>1432</v>
      </c>
      <c r="M381" s="2" t="s">
        <v>1433</v>
      </c>
      <c r="N381" s="2" t="s">
        <v>1434</v>
      </c>
      <c r="O381" s="2" t="s">
        <v>24</v>
      </c>
      <c r="P381" s="2" t="s">
        <v>8</v>
      </c>
      <c r="Q381" s="125" t="str">
        <f t="shared" si="11"/>
        <v xml:space="preserve">0 </v>
      </c>
    </row>
    <row r="382" spans="1:17" x14ac:dyDescent="0.2">
      <c r="A382" s="126" t="s">
        <v>1435</v>
      </c>
      <c r="B382" s="4" t="str">
        <f t="shared" si="10"/>
        <v>SU LIMOGES LABUSSIERE</v>
      </c>
      <c r="C382" s="2" t="s">
        <v>1436</v>
      </c>
      <c r="D382" s="2"/>
      <c r="E382" s="2"/>
      <c r="F382" s="2">
        <v>1</v>
      </c>
      <c r="G382" s="2"/>
      <c r="H382" s="2"/>
      <c r="I382" s="2"/>
      <c r="J382" s="2"/>
      <c r="K382" s="2" t="s">
        <v>11</v>
      </c>
      <c r="L382" s="2" t="s">
        <v>1437</v>
      </c>
      <c r="M382" s="2" t="s">
        <v>1438</v>
      </c>
      <c r="N382" s="2" t="s">
        <v>1439</v>
      </c>
      <c r="O382" s="2" t="s">
        <v>7</v>
      </c>
      <c r="P382" s="2" t="s">
        <v>8</v>
      </c>
      <c r="Q382" s="125" t="str">
        <f t="shared" si="11"/>
        <v xml:space="preserve">0 </v>
      </c>
    </row>
    <row r="383" spans="1:17" x14ac:dyDescent="0.2">
      <c r="A383" s="126" t="s">
        <v>1440</v>
      </c>
      <c r="B383" s="4" t="str">
        <f t="shared" si="10"/>
        <v>SU LINGOLSHEIM</v>
      </c>
      <c r="C383" s="2" t="s">
        <v>1441</v>
      </c>
      <c r="D383" s="2">
        <v>17</v>
      </c>
      <c r="E383" s="2"/>
      <c r="F383" s="2"/>
      <c r="G383" s="2"/>
      <c r="H383" s="2"/>
      <c r="I383" s="2"/>
      <c r="J383" s="2"/>
      <c r="K383" s="2" t="s">
        <v>494</v>
      </c>
      <c r="L383" s="2"/>
      <c r="M383" s="2"/>
      <c r="N383" s="2"/>
      <c r="O383" s="2" t="s">
        <v>1737</v>
      </c>
      <c r="P383" s="2" t="s">
        <v>8</v>
      </c>
      <c r="Q383" s="125" t="str">
        <f t="shared" si="11"/>
        <v xml:space="preserve">0 </v>
      </c>
    </row>
    <row r="384" spans="1:17" x14ac:dyDescent="0.2">
      <c r="A384" s="127" t="s">
        <v>1442</v>
      </c>
      <c r="B384" s="4" t="str">
        <f t="shared" si="10"/>
        <v>SU LUBERSAC</v>
      </c>
      <c r="C384" s="2" t="s">
        <v>1443</v>
      </c>
      <c r="D384" s="2"/>
      <c r="E384" s="2"/>
      <c r="F384" s="2">
        <v>1</v>
      </c>
      <c r="G384" s="2"/>
      <c r="H384" s="2"/>
      <c r="I384" s="2"/>
      <c r="J384" s="2"/>
      <c r="K384" s="2" t="s">
        <v>11</v>
      </c>
      <c r="L384" s="2" t="s">
        <v>1444</v>
      </c>
      <c r="M384" s="2" t="s">
        <v>1445</v>
      </c>
      <c r="N384" s="2" t="s">
        <v>1446</v>
      </c>
      <c r="O384" s="2" t="s">
        <v>123</v>
      </c>
      <c r="P384" s="2" t="s">
        <v>8</v>
      </c>
      <c r="Q384" s="125" t="str">
        <f t="shared" si="11"/>
        <v xml:space="preserve">0 </v>
      </c>
    </row>
    <row r="385" spans="1:17" x14ac:dyDescent="0.2">
      <c r="A385" s="130" t="s">
        <v>1447</v>
      </c>
      <c r="B385" s="4" t="str">
        <f t="shared" si="10"/>
        <v>SU MAMERS</v>
      </c>
      <c r="C385" s="2" t="s">
        <v>1448</v>
      </c>
      <c r="D385" s="2">
        <v>12</v>
      </c>
      <c r="E385" s="2"/>
      <c r="F385" s="2"/>
      <c r="G385" s="2"/>
      <c r="H385" s="2"/>
      <c r="I385" s="2"/>
      <c r="J385" s="2"/>
      <c r="K385" s="1" t="s">
        <v>3</v>
      </c>
      <c r="L385" s="2" t="s">
        <v>1449</v>
      </c>
      <c r="M385" s="2" t="s">
        <v>1450</v>
      </c>
      <c r="N385" s="2" t="s">
        <v>1451</v>
      </c>
      <c r="O385" s="2" t="s">
        <v>24</v>
      </c>
      <c r="P385" s="2" t="s">
        <v>19</v>
      </c>
      <c r="Q385" s="125" t="str">
        <f t="shared" si="11"/>
        <v xml:space="preserve">0 </v>
      </c>
    </row>
    <row r="386" spans="1:17" x14ac:dyDescent="0.2">
      <c r="A386" s="126" t="s">
        <v>1453</v>
      </c>
      <c r="B386" s="4" t="str">
        <f t="shared" si="10"/>
        <v>SU MARANS</v>
      </c>
      <c r="C386" s="2" t="s">
        <v>1454</v>
      </c>
      <c r="D386" s="2"/>
      <c r="E386" s="2"/>
      <c r="F386" s="2">
        <v>1</v>
      </c>
      <c r="G386" s="2"/>
      <c r="H386" s="2"/>
      <c r="I386" s="2"/>
      <c r="J386" s="2"/>
      <c r="K386" s="2" t="s">
        <v>59</v>
      </c>
      <c r="L386" s="2"/>
      <c r="M386" s="2"/>
      <c r="N386" s="2"/>
      <c r="O386" s="2" t="s">
        <v>64</v>
      </c>
      <c r="P386" s="2" t="s">
        <v>8</v>
      </c>
      <c r="Q386" s="125" t="str">
        <f t="shared" si="11"/>
        <v xml:space="preserve">0 </v>
      </c>
    </row>
    <row r="387" spans="1:17" x14ac:dyDescent="0.2">
      <c r="A387" s="126" t="s">
        <v>1455</v>
      </c>
      <c r="B387" s="4" t="str">
        <f t="shared" ref="B387:B435" si="12">UPPER(A387)</f>
        <v>SU MASEVAUX</v>
      </c>
      <c r="C387" s="2" t="s">
        <v>1456</v>
      </c>
      <c r="D387" s="2">
        <v>17</v>
      </c>
      <c r="E387" s="2"/>
      <c r="F387" s="2"/>
      <c r="G387" s="2"/>
      <c r="H387" s="2"/>
      <c r="I387" s="2"/>
      <c r="J387" s="2"/>
      <c r="K387" s="1" t="s">
        <v>494</v>
      </c>
      <c r="L387" s="2" t="s">
        <v>1457</v>
      </c>
      <c r="M387" s="2" t="s">
        <v>1458</v>
      </c>
      <c r="N387" s="2"/>
      <c r="O387" s="2" t="s">
        <v>14</v>
      </c>
      <c r="P387" s="2" t="s">
        <v>8</v>
      </c>
      <c r="Q387" s="125" t="str">
        <f t="shared" ref="Q387:Q435" si="13" xml:space="preserve"> IF(SUM(D387:J387)=0,1,"0 ")</f>
        <v xml:space="preserve">0 </v>
      </c>
    </row>
    <row r="388" spans="1:17" x14ac:dyDescent="0.2">
      <c r="A388" s="126" t="s">
        <v>1459</v>
      </c>
      <c r="B388" s="4" t="str">
        <f t="shared" si="12"/>
        <v>SU MAUBOURGUET</v>
      </c>
      <c r="C388" s="2" t="s">
        <v>1210</v>
      </c>
      <c r="D388" s="2">
        <v>17</v>
      </c>
      <c r="E388" s="2"/>
      <c r="F388" s="2"/>
      <c r="G388" s="2"/>
      <c r="H388" s="2"/>
      <c r="I388" s="2"/>
      <c r="J388" s="2"/>
      <c r="K388" s="2" t="s">
        <v>27</v>
      </c>
      <c r="L388" s="2" t="s">
        <v>1211</v>
      </c>
      <c r="M388" s="2" t="s">
        <v>1212</v>
      </c>
      <c r="N388" s="2" t="s">
        <v>1460</v>
      </c>
      <c r="O388" s="2" t="s">
        <v>1213</v>
      </c>
      <c r="P388" s="2" t="s">
        <v>19</v>
      </c>
      <c r="Q388" s="125" t="str">
        <f t="shared" si="13"/>
        <v xml:space="preserve">0 </v>
      </c>
    </row>
    <row r="389" spans="1:17" x14ac:dyDescent="0.2">
      <c r="A389" s="126" t="s">
        <v>1461</v>
      </c>
      <c r="B389" s="4" t="str">
        <f t="shared" si="12"/>
        <v>SU MAXEVILLE</v>
      </c>
      <c r="C389" s="2" t="s">
        <v>1462</v>
      </c>
      <c r="D389" s="2">
        <v>12</v>
      </c>
      <c r="E389" s="2"/>
      <c r="F389" s="2"/>
      <c r="G389" s="2"/>
      <c r="H389" s="2"/>
      <c r="I389" s="2"/>
      <c r="J389" s="2"/>
      <c r="K389" s="2" t="s">
        <v>494</v>
      </c>
      <c r="L389" s="2" t="s">
        <v>1463</v>
      </c>
      <c r="M389" s="2" t="s">
        <v>1464</v>
      </c>
      <c r="N389" s="2"/>
      <c r="O389" s="2" t="s">
        <v>534</v>
      </c>
      <c r="P389" s="2" t="s">
        <v>8</v>
      </c>
      <c r="Q389" s="125" t="str">
        <f t="shared" si="13"/>
        <v xml:space="preserve">0 </v>
      </c>
    </row>
    <row r="390" spans="1:17" x14ac:dyDescent="0.2">
      <c r="A390" s="124" t="s">
        <v>1465</v>
      </c>
      <c r="B390" s="4" t="str">
        <f t="shared" si="12"/>
        <v>SU MAZÉ</v>
      </c>
      <c r="C390" s="2" t="s">
        <v>1466</v>
      </c>
      <c r="D390" s="2">
        <v>15</v>
      </c>
      <c r="E390" s="2"/>
      <c r="F390" s="2"/>
      <c r="G390" s="2"/>
      <c r="H390" s="2"/>
      <c r="I390" s="2"/>
      <c r="J390" s="2"/>
      <c r="K390" s="1" t="s">
        <v>3</v>
      </c>
      <c r="L390" s="2" t="s">
        <v>1467</v>
      </c>
      <c r="M390" s="2" t="s">
        <v>1468</v>
      </c>
      <c r="N390" s="2"/>
      <c r="O390" s="2" t="s">
        <v>400</v>
      </c>
      <c r="P390" s="2" t="s">
        <v>8</v>
      </c>
      <c r="Q390" s="125" t="str">
        <f t="shared" si="13"/>
        <v xml:space="preserve">0 </v>
      </c>
    </row>
    <row r="391" spans="1:17" x14ac:dyDescent="0.2">
      <c r="A391" s="124" t="s">
        <v>1469</v>
      </c>
      <c r="B391" s="4" t="str">
        <f t="shared" si="12"/>
        <v>SU MELESSE</v>
      </c>
      <c r="C391" s="2" t="s">
        <v>1470</v>
      </c>
      <c r="D391" s="2">
        <v>12</v>
      </c>
      <c r="E391" s="2"/>
      <c r="F391" s="2"/>
      <c r="G391" s="2"/>
      <c r="H391" s="2"/>
      <c r="I391" s="2"/>
      <c r="J391" s="2"/>
      <c r="K391" s="1" t="s">
        <v>3</v>
      </c>
      <c r="L391" s="2" t="s">
        <v>1471</v>
      </c>
      <c r="M391" s="2" t="s">
        <v>1472</v>
      </c>
      <c r="N391" s="2"/>
      <c r="O391" s="2" t="s">
        <v>24</v>
      </c>
      <c r="P391" s="2" t="s">
        <v>8</v>
      </c>
      <c r="Q391" s="125" t="str">
        <f t="shared" si="13"/>
        <v xml:space="preserve">0 </v>
      </c>
    </row>
    <row r="392" spans="1:17" x14ac:dyDescent="0.2">
      <c r="A392" s="130" t="s">
        <v>1473</v>
      </c>
      <c r="B392" s="4" t="str">
        <f t="shared" si="12"/>
        <v>SU MER</v>
      </c>
      <c r="C392" s="2" t="s">
        <v>1474</v>
      </c>
      <c r="D392" s="2"/>
      <c r="E392" s="2"/>
      <c r="F392" s="2">
        <v>1</v>
      </c>
      <c r="G392" s="2"/>
      <c r="H392" s="2"/>
      <c r="I392" s="2"/>
      <c r="J392" s="2"/>
      <c r="K392" s="1" t="s">
        <v>3</v>
      </c>
      <c r="L392" s="2" t="s">
        <v>1475</v>
      </c>
      <c r="M392" s="2" t="s">
        <v>1476</v>
      </c>
      <c r="N392" s="2"/>
      <c r="O392" s="2" t="s">
        <v>534</v>
      </c>
      <c r="P392" s="2" t="s">
        <v>19</v>
      </c>
      <c r="Q392" s="125" t="str">
        <f t="shared" si="13"/>
        <v xml:space="preserve">0 </v>
      </c>
    </row>
    <row r="393" spans="1:17" x14ac:dyDescent="0.2">
      <c r="A393" s="130" t="s">
        <v>1477</v>
      </c>
      <c r="B393" s="4" t="str">
        <f t="shared" si="12"/>
        <v>SU MIRAMBEAU</v>
      </c>
      <c r="C393" s="2" t="s">
        <v>1478</v>
      </c>
      <c r="D393" s="2"/>
      <c r="E393" s="2"/>
      <c r="F393" s="2">
        <v>1</v>
      </c>
      <c r="G393" s="2"/>
      <c r="H393" s="2"/>
      <c r="I393" s="2"/>
      <c r="J393" s="2"/>
      <c r="K393" s="2" t="s">
        <v>59</v>
      </c>
      <c r="L393" s="2" t="s">
        <v>1479</v>
      </c>
      <c r="M393" s="2" t="s">
        <v>1480</v>
      </c>
      <c r="N393" s="2" t="s">
        <v>1481</v>
      </c>
      <c r="O393" s="2" t="s">
        <v>18</v>
      </c>
      <c r="P393" s="2" t="s">
        <v>19</v>
      </c>
      <c r="Q393" s="125" t="str">
        <f t="shared" si="13"/>
        <v xml:space="preserve">0 </v>
      </c>
    </row>
    <row r="394" spans="1:17" x14ac:dyDescent="0.2">
      <c r="A394" s="130" t="s">
        <v>1482</v>
      </c>
      <c r="B394" s="4" t="str">
        <f t="shared" si="12"/>
        <v>SU MUSSIDAN</v>
      </c>
      <c r="C394" s="2" t="s">
        <v>1483</v>
      </c>
      <c r="D394" s="2">
        <v>17</v>
      </c>
      <c r="E394" s="2"/>
      <c r="F394" s="2"/>
      <c r="G394" s="2"/>
      <c r="H394" s="2"/>
      <c r="I394" s="2">
        <v>1</v>
      </c>
      <c r="J394" s="2"/>
      <c r="K394" s="2" t="s">
        <v>11</v>
      </c>
      <c r="L394" s="2" t="s">
        <v>1484</v>
      </c>
      <c r="M394" s="2" t="s">
        <v>1485</v>
      </c>
      <c r="N394" s="2" t="s">
        <v>1486</v>
      </c>
      <c r="O394" s="2" t="s">
        <v>97</v>
      </c>
      <c r="P394" s="2" t="s">
        <v>8</v>
      </c>
      <c r="Q394" s="125" t="str">
        <f t="shared" si="13"/>
        <v xml:space="preserve">0 </v>
      </c>
    </row>
    <row r="395" spans="1:17" x14ac:dyDescent="0.2">
      <c r="A395" s="126" t="s">
        <v>1487</v>
      </c>
      <c r="B395" s="4" t="str">
        <f t="shared" si="12"/>
        <v>SU NEXON</v>
      </c>
      <c r="C395" s="2" t="s">
        <v>1488</v>
      </c>
      <c r="D395" s="2"/>
      <c r="E395" s="2"/>
      <c r="F395" s="2">
        <v>1</v>
      </c>
      <c r="G395" s="2"/>
      <c r="H395" s="2"/>
      <c r="I395" s="2"/>
      <c r="J395" s="2"/>
      <c r="K395" s="2" t="s">
        <v>11</v>
      </c>
      <c r="L395" s="2" t="s">
        <v>1489</v>
      </c>
      <c r="M395" s="2" t="s">
        <v>1490</v>
      </c>
      <c r="N395" s="2" t="s">
        <v>1491</v>
      </c>
      <c r="O395" s="2" t="s">
        <v>64</v>
      </c>
      <c r="P395" s="2" t="s">
        <v>8</v>
      </c>
      <c r="Q395" s="125" t="str">
        <f t="shared" si="13"/>
        <v xml:space="preserve">0 </v>
      </c>
    </row>
    <row r="396" spans="1:17" x14ac:dyDescent="0.2">
      <c r="A396" s="132" t="s">
        <v>1792</v>
      </c>
      <c r="B396" s="4" t="str">
        <f t="shared" si="12"/>
        <v>SU NOE</v>
      </c>
      <c r="C396" s="2" t="s">
        <v>1789</v>
      </c>
      <c r="D396" s="2">
        <v>17</v>
      </c>
      <c r="E396" s="2"/>
      <c r="F396" s="2"/>
      <c r="G396" s="2"/>
      <c r="H396" s="2"/>
      <c r="I396" s="2"/>
      <c r="J396" s="2"/>
      <c r="K396" s="2" t="s">
        <v>22</v>
      </c>
      <c r="L396" s="2" t="s">
        <v>1790</v>
      </c>
      <c r="M396" s="2" t="s">
        <v>1791</v>
      </c>
      <c r="N396" s="2"/>
      <c r="O396" s="2" t="s">
        <v>123</v>
      </c>
      <c r="P396" s="2" t="s">
        <v>19</v>
      </c>
      <c r="Q396" s="125" t="str">
        <f t="shared" si="13"/>
        <v xml:space="preserve">0 </v>
      </c>
    </row>
    <row r="397" spans="1:17" x14ac:dyDescent="0.2">
      <c r="A397" s="124" t="s">
        <v>1492</v>
      </c>
      <c r="B397" s="4" t="str">
        <f t="shared" si="12"/>
        <v>SU NOIRMOUTIER EN L'ILE</v>
      </c>
      <c r="C397" s="2" t="s">
        <v>1769</v>
      </c>
      <c r="D397" s="2">
        <v>17</v>
      </c>
      <c r="E397" s="2"/>
      <c r="F397" s="2"/>
      <c r="G397" s="2"/>
      <c r="H397" s="2"/>
      <c r="I397" s="2"/>
      <c r="J397" s="2"/>
      <c r="K397" s="2" t="s">
        <v>59</v>
      </c>
      <c r="L397" s="2"/>
      <c r="M397" s="2"/>
      <c r="N397" s="2"/>
      <c r="O397" s="2" t="s">
        <v>7</v>
      </c>
      <c r="P397" s="2" t="s">
        <v>8</v>
      </c>
      <c r="Q397" s="125" t="str">
        <f t="shared" si="13"/>
        <v xml:space="preserve">0 </v>
      </c>
    </row>
    <row r="398" spans="1:17" x14ac:dyDescent="0.2">
      <c r="A398" s="130" t="s">
        <v>1493</v>
      </c>
      <c r="B398" s="4" t="str">
        <f t="shared" si="12"/>
        <v>SU NONTRON</v>
      </c>
      <c r="C398" s="2" t="s">
        <v>1494</v>
      </c>
      <c r="D398" s="2">
        <v>17</v>
      </c>
      <c r="E398" s="2"/>
      <c r="F398" s="2"/>
      <c r="G398" s="2"/>
      <c r="H398" s="2"/>
      <c r="I398" s="2"/>
      <c r="J398" s="2"/>
      <c r="K398" s="2" t="s">
        <v>11</v>
      </c>
      <c r="L398" s="2" t="s">
        <v>1495</v>
      </c>
      <c r="M398" s="2" t="s">
        <v>1496</v>
      </c>
      <c r="N398" s="2" t="s">
        <v>1497</v>
      </c>
      <c r="O398" s="2" t="s">
        <v>1742</v>
      </c>
      <c r="P398" s="2" t="s">
        <v>8</v>
      </c>
      <c r="Q398" s="125" t="str">
        <f t="shared" si="13"/>
        <v xml:space="preserve">0 </v>
      </c>
    </row>
    <row r="399" spans="1:17" x14ac:dyDescent="0.2">
      <c r="A399" s="126" t="s">
        <v>1498</v>
      </c>
      <c r="B399" s="4" t="str">
        <f t="shared" si="12"/>
        <v>SU NOTRE DAME DE SANILHAC</v>
      </c>
      <c r="C399" s="2" t="s">
        <v>1499</v>
      </c>
      <c r="D399" s="2">
        <v>17</v>
      </c>
      <c r="E399" s="2"/>
      <c r="F399" s="2"/>
      <c r="G399" s="2"/>
      <c r="H399" s="2"/>
      <c r="I399" s="2">
        <v>1</v>
      </c>
      <c r="J399" s="2"/>
      <c r="K399" s="2" t="s">
        <v>11</v>
      </c>
      <c r="L399" s="2" t="s">
        <v>1500</v>
      </c>
      <c r="M399" s="2" t="s">
        <v>1501</v>
      </c>
      <c r="N399" s="2"/>
      <c r="O399" s="2" t="s">
        <v>24</v>
      </c>
      <c r="P399" s="2" t="s">
        <v>8</v>
      </c>
      <c r="Q399" s="125" t="str">
        <f t="shared" si="13"/>
        <v xml:space="preserve">0 </v>
      </c>
    </row>
    <row r="400" spans="1:17" x14ac:dyDescent="0.2">
      <c r="A400" s="124" t="s">
        <v>1502</v>
      </c>
      <c r="B400" s="4" t="str">
        <f t="shared" si="12"/>
        <v>SU NOYAL CHATILLON SUR SEICHE</v>
      </c>
      <c r="C400" s="2" t="s">
        <v>1503</v>
      </c>
      <c r="D400" s="2">
        <v>10</v>
      </c>
      <c r="E400" s="2"/>
      <c r="F400" s="2"/>
      <c r="G400" s="2"/>
      <c r="H400" s="2"/>
      <c r="I400" s="2"/>
      <c r="J400" s="2"/>
      <c r="K400" s="2" t="s">
        <v>59</v>
      </c>
      <c r="L400" s="2" t="s">
        <v>1504</v>
      </c>
      <c r="M400" s="2" t="s">
        <v>1505</v>
      </c>
      <c r="N400" s="2"/>
      <c r="O400" s="2" t="s">
        <v>24</v>
      </c>
      <c r="P400" s="2" t="s">
        <v>8</v>
      </c>
      <c r="Q400" s="125" t="str">
        <f t="shared" si="13"/>
        <v xml:space="preserve">0 </v>
      </c>
    </row>
    <row r="401" spans="1:17" x14ac:dyDescent="0.2">
      <c r="A401" s="129" t="s">
        <v>1506</v>
      </c>
      <c r="B401" s="4" t="str">
        <f t="shared" si="12"/>
        <v>SU OLEMPS</v>
      </c>
      <c r="C401" s="2" t="s">
        <v>1507</v>
      </c>
      <c r="D401" s="2">
        <v>17</v>
      </c>
      <c r="E401" s="2"/>
      <c r="F401" s="2"/>
      <c r="G401" s="2"/>
      <c r="H401" s="2"/>
      <c r="I401" s="2"/>
      <c r="J401" s="2"/>
      <c r="K401" s="2" t="s">
        <v>22</v>
      </c>
      <c r="L401" s="2" t="s">
        <v>1508</v>
      </c>
      <c r="M401" s="2" t="s">
        <v>1509</v>
      </c>
      <c r="N401" s="2" t="s">
        <v>1510</v>
      </c>
      <c r="O401" s="2" t="s">
        <v>7</v>
      </c>
      <c r="P401" s="2" t="s">
        <v>8</v>
      </c>
      <c r="Q401" s="125" t="str">
        <f t="shared" si="13"/>
        <v xml:space="preserve">0 </v>
      </c>
    </row>
    <row r="402" spans="1:17" x14ac:dyDescent="0.2">
      <c r="A402" s="124" t="s">
        <v>1511</v>
      </c>
      <c r="B402" s="4" t="str">
        <f t="shared" si="12"/>
        <v>SU PARENTIS</v>
      </c>
      <c r="C402" s="2" t="s">
        <v>1512</v>
      </c>
      <c r="D402" s="2">
        <v>17</v>
      </c>
      <c r="E402" s="2"/>
      <c r="F402" s="2"/>
      <c r="G402" s="2"/>
      <c r="H402" s="2"/>
      <c r="I402" s="2"/>
      <c r="J402" s="2"/>
      <c r="K402" s="2" t="s">
        <v>27</v>
      </c>
      <c r="L402" s="2"/>
      <c r="M402" s="2"/>
      <c r="N402" s="2"/>
      <c r="O402" s="2" t="s">
        <v>43</v>
      </c>
      <c r="P402" s="2" t="s">
        <v>19</v>
      </c>
      <c r="Q402" s="125" t="str">
        <f t="shared" si="13"/>
        <v xml:space="preserve">0 </v>
      </c>
    </row>
    <row r="403" spans="1:17" x14ac:dyDescent="0.2">
      <c r="A403" s="130" t="s">
        <v>1513</v>
      </c>
      <c r="B403" s="4" t="str">
        <f t="shared" si="12"/>
        <v>SU PAYS DE MONFORT</v>
      </c>
      <c r="C403" s="2" t="s">
        <v>1514</v>
      </c>
      <c r="D403" s="2">
        <v>15</v>
      </c>
      <c r="E403" s="2"/>
      <c r="F403" s="2"/>
      <c r="G403" s="2"/>
      <c r="H403" s="2"/>
      <c r="I403" s="2"/>
      <c r="J403" s="2"/>
      <c r="K403" s="1" t="s">
        <v>3</v>
      </c>
      <c r="L403" s="2" t="s">
        <v>1515</v>
      </c>
      <c r="M403" s="2" t="s">
        <v>1516</v>
      </c>
      <c r="N403" s="2" t="s">
        <v>1517</v>
      </c>
      <c r="O403" s="2" t="s">
        <v>24</v>
      </c>
      <c r="P403" s="2" t="s">
        <v>8</v>
      </c>
      <c r="Q403" s="125" t="str">
        <f t="shared" si="13"/>
        <v xml:space="preserve">0 </v>
      </c>
    </row>
    <row r="404" spans="1:17" x14ac:dyDescent="0.2">
      <c r="A404" s="124" t="s">
        <v>1518</v>
      </c>
      <c r="B404" s="4" t="str">
        <f t="shared" si="12"/>
        <v>SU PFASTATT</v>
      </c>
      <c r="C404" s="2" t="s">
        <v>1519</v>
      </c>
      <c r="D404" s="2">
        <v>17</v>
      </c>
      <c r="E404" s="2"/>
      <c r="F404" s="2"/>
      <c r="G404" s="2"/>
      <c r="H404" s="2"/>
      <c r="I404" s="2"/>
      <c r="J404" s="2"/>
      <c r="K404" s="2" t="s">
        <v>494</v>
      </c>
      <c r="L404" s="2"/>
      <c r="M404" s="2"/>
      <c r="N404" s="2"/>
      <c r="O404" s="2" t="s">
        <v>18</v>
      </c>
      <c r="P404" s="2" t="s">
        <v>8</v>
      </c>
      <c r="Q404" s="125" t="str">
        <f t="shared" si="13"/>
        <v xml:space="preserve">0 </v>
      </c>
    </row>
    <row r="405" spans="1:17" x14ac:dyDescent="0.2">
      <c r="A405" s="126" t="s">
        <v>1520</v>
      </c>
      <c r="B405" s="4" t="str">
        <f t="shared" si="12"/>
        <v>SU PINEUILH</v>
      </c>
      <c r="C405" s="2" t="s">
        <v>1521</v>
      </c>
      <c r="D405" s="2">
        <v>17</v>
      </c>
      <c r="E405" s="2"/>
      <c r="F405" s="2"/>
      <c r="G405" s="2"/>
      <c r="H405" s="2"/>
      <c r="I405" s="2">
        <v>1</v>
      </c>
      <c r="J405" s="2"/>
      <c r="K405" s="2" t="s">
        <v>27</v>
      </c>
      <c r="L405" s="2" t="s">
        <v>1522</v>
      </c>
      <c r="M405" s="2"/>
      <c r="N405" s="2"/>
      <c r="O405" s="2" t="s">
        <v>18</v>
      </c>
      <c r="P405" s="2" t="s">
        <v>19</v>
      </c>
      <c r="Q405" s="125" t="str">
        <f t="shared" si="13"/>
        <v xml:space="preserve">0 </v>
      </c>
    </row>
    <row r="406" spans="1:17" x14ac:dyDescent="0.2">
      <c r="A406" s="130" t="s">
        <v>1523</v>
      </c>
      <c r="B406" s="4" t="str">
        <f t="shared" si="12"/>
        <v>SU PLANCOET</v>
      </c>
      <c r="C406" s="2" t="s">
        <v>1524</v>
      </c>
      <c r="D406" s="2">
        <v>14</v>
      </c>
      <c r="E406" s="2"/>
      <c r="F406" s="2"/>
      <c r="G406" s="2"/>
      <c r="H406" s="2"/>
      <c r="I406" s="2"/>
      <c r="J406" s="2"/>
      <c r="K406" s="2" t="s">
        <v>59</v>
      </c>
      <c r="L406" s="2" t="s">
        <v>1525</v>
      </c>
      <c r="M406" s="2" t="s">
        <v>1526</v>
      </c>
      <c r="N406" s="2" t="s">
        <v>1527</v>
      </c>
      <c r="O406" s="2" t="s">
        <v>7</v>
      </c>
      <c r="P406" s="2" t="s">
        <v>8</v>
      </c>
      <c r="Q406" s="125" t="str">
        <f t="shared" si="13"/>
        <v xml:space="preserve">0 </v>
      </c>
    </row>
    <row r="407" spans="1:17" x14ac:dyDescent="0.2">
      <c r="A407" s="130" t="s">
        <v>1528</v>
      </c>
      <c r="B407" s="4" t="str">
        <f t="shared" si="12"/>
        <v>SU PODENSAC</v>
      </c>
      <c r="C407" s="2" t="s">
        <v>1529</v>
      </c>
      <c r="D407" s="2">
        <v>17</v>
      </c>
      <c r="E407" s="2"/>
      <c r="F407" s="2"/>
      <c r="G407" s="2"/>
      <c r="H407" s="2"/>
      <c r="I407" s="2">
        <v>1</v>
      </c>
      <c r="J407" s="2"/>
      <c r="K407" s="2" t="s">
        <v>27</v>
      </c>
      <c r="L407" s="2" t="s">
        <v>1530</v>
      </c>
      <c r="M407" s="2" t="s">
        <v>1531</v>
      </c>
      <c r="N407" s="2"/>
      <c r="O407" s="2" t="s">
        <v>123</v>
      </c>
      <c r="P407" s="2" t="s">
        <v>19</v>
      </c>
      <c r="Q407" s="125" t="str">
        <f t="shared" si="13"/>
        <v xml:space="preserve">0 </v>
      </c>
    </row>
    <row r="408" spans="1:17" x14ac:dyDescent="0.2">
      <c r="A408" s="126" t="s">
        <v>1532</v>
      </c>
      <c r="B408" s="4" t="str">
        <f t="shared" si="12"/>
        <v>SU POUXEUX SAS RONAL</v>
      </c>
      <c r="C408" s="2" t="s">
        <v>1533</v>
      </c>
      <c r="D408" s="2">
        <v>17</v>
      </c>
      <c r="E408" s="2"/>
      <c r="F408" s="2"/>
      <c r="G408" s="2"/>
      <c r="H408" s="2"/>
      <c r="I408" s="2"/>
      <c r="J408" s="2"/>
      <c r="K408" s="2" t="s">
        <v>494</v>
      </c>
      <c r="L408" s="2" t="s">
        <v>1534</v>
      </c>
      <c r="M408" s="2" t="s">
        <v>1535</v>
      </c>
      <c r="N408" s="2"/>
      <c r="O408" s="2" t="s">
        <v>18</v>
      </c>
      <c r="P408" s="2" t="s">
        <v>8</v>
      </c>
      <c r="Q408" s="125" t="str">
        <f t="shared" si="13"/>
        <v xml:space="preserve">0 </v>
      </c>
    </row>
    <row r="409" spans="1:17" x14ac:dyDescent="0.2">
      <c r="A409" s="130" t="s">
        <v>1536</v>
      </c>
      <c r="B409" s="4" t="str">
        <f t="shared" si="12"/>
        <v>SU POUZAUGES</v>
      </c>
      <c r="C409" s="2" t="s">
        <v>1537</v>
      </c>
      <c r="D409" s="2">
        <v>17</v>
      </c>
      <c r="E409" s="2"/>
      <c r="F409" s="2"/>
      <c r="G409" s="2"/>
      <c r="H409" s="2"/>
      <c r="I409" s="2"/>
      <c r="J409" s="2"/>
      <c r="K409" s="2" t="s">
        <v>59</v>
      </c>
      <c r="L409" s="2" t="s">
        <v>1538</v>
      </c>
      <c r="M409" s="2" t="s">
        <v>1539</v>
      </c>
      <c r="N409" s="2"/>
      <c r="O409" s="2" t="s">
        <v>24</v>
      </c>
      <c r="P409" s="2" t="s">
        <v>8</v>
      </c>
      <c r="Q409" s="125" t="str">
        <f t="shared" si="13"/>
        <v xml:space="preserve">0 </v>
      </c>
    </row>
    <row r="410" spans="1:17" x14ac:dyDescent="0.2">
      <c r="A410" s="130" t="s">
        <v>1540</v>
      </c>
      <c r="B410" s="4" t="str">
        <f t="shared" si="12"/>
        <v>SU RENNES "BREST"</v>
      </c>
      <c r="C410" s="2" t="s">
        <v>1541</v>
      </c>
      <c r="D410" s="2">
        <v>12</v>
      </c>
      <c r="E410" s="2"/>
      <c r="F410" s="2"/>
      <c r="G410" s="2"/>
      <c r="H410" s="2"/>
      <c r="I410" s="2"/>
      <c r="J410" s="2"/>
      <c r="K410" s="2" t="s">
        <v>59</v>
      </c>
      <c r="L410" s="2" t="s">
        <v>1542</v>
      </c>
      <c r="M410" s="2" t="s">
        <v>1543</v>
      </c>
      <c r="N410" s="2" t="s">
        <v>1544</v>
      </c>
      <c r="O410" s="2" t="s">
        <v>24</v>
      </c>
      <c r="P410" s="2" t="s">
        <v>8</v>
      </c>
      <c r="Q410" s="125" t="str">
        <f t="shared" si="13"/>
        <v xml:space="preserve">0 </v>
      </c>
    </row>
    <row r="411" spans="1:17" x14ac:dyDescent="0.2">
      <c r="A411" s="130" t="s">
        <v>1545</v>
      </c>
      <c r="B411" s="4" t="str">
        <f t="shared" si="12"/>
        <v>SU RENNES "FOUGERES"</v>
      </c>
      <c r="C411" s="2" t="s">
        <v>1546</v>
      </c>
      <c r="D411" s="2">
        <v>12</v>
      </c>
      <c r="E411" s="2"/>
      <c r="F411" s="2"/>
      <c r="G411" s="2"/>
      <c r="H411" s="2"/>
      <c r="I411" s="2"/>
      <c r="J411" s="2"/>
      <c r="K411" s="2" t="s">
        <v>59</v>
      </c>
      <c r="L411" s="2" t="s">
        <v>1547</v>
      </c>
      <c r="M411" s="2" t="s">
        <v>1548</v>
      </c>
      <c r="N411" s="2" t="s">
        <v>1549</v>
      </c>
      <c r="O411" s="2" t="s">
        <v>24</v>
      </c>
      <c r="P411" s="2" t="s">
        <v>8</v>
      </c>
      <c r="Q411" s="125" t="str">
        <f t="shared" si="13"/>
        <v xml:space="preserve">0 </v>
      </c>
    </row>
    <row r="412" spans="1:17" x14ac:dyDescent="0.2">
      <c r="A412" s="130" t="s">
        <v>1550</v>
      </c>
      <c r="B412" s="4" t="str">
        <f t="shared" si="12"/>
        <v>SU ROMILLÈ</v>
      </c>
      <c r="C412" s="2" t="s">
        <v>1551</v>
      </c>
      <c r="D412" s="2">
        <v>12</v>
      </c>
      <c r="E412" s="2"/>
      <c r="F412" s="2"/>
      <c r="G412" s="2"/>
      <c r="H412" s="2"/>
      <c r="I412" s="2"/>
      <c r="J412" s="2"/>
      <c r="K412" s="1" t="s">
        <v>3</v>
      </c>
      <c r="L412" s="2" t="s">
        <v>1552</v>
      </c>
      <c r="M412" s="2" t="s">
        <v>1553</v>
      </c>
      <c r="N412" s="2"/>
      <c r="O412" s="2" t="s">
        <v>24</v>
      </c>
      <c r="P412" s="2" t="s">
        <v>8</v>
      </c>
      <c r="Q412" s="125" t="str">
        <f t="shared" si="13"/>
        <v xml:space="preserve">0 </v>
      </c>
    </row>
    <row r="413" spans="1:17" x14ac:dyDescent="0.2">
      <c r="A413" s="132" t="s">
        <v>1775</v>
      </c>
      <c r="B413" s="4" t="str">
        <f t="shared" si="12"/>
        <v xml:space="preserve">SU SAS VILLARDIS </v>
      </c>
      <c r="C413" s="2" t="s">
        <v>1776</v>
      </c>
      <c r="D413" s="2">
        <v>17</v>
      </c>
      <c r="E413" s="2"/>
      <c r="F413" s="2"/>
      <c r="G413" s="2"/>
      <c r="H413" s="2"/>
      <c r="I413" s="2"/>
      <c r="J413" s="2"/>
      <c r="K413" s="2" t="s">
        <v>494</v>
      </c>
      <c r="L413" s="2" t="s">
        <v>1777</v>
      </c>
      <c r="M413" s="2" t="s">
        <v>1778</v>
      </c>
      <c r="N413" s="2"/>
      <c r="O413" s="2"/>
      <c r="P413" s="2"/>
      <c r="Q413" s="125" t="str">
        <f t="shared" si="13"/>
        <v xml:space="preserve">0 </v>
      </c>
    </row>
    <row r="414" spans="1:17" x14ac:dyDescent="0.2">
      <c r="A414" s="126" t="s">
        <v>1554</v>
      </c>
      <c r="B414" s="4" t="str">
        <f t="shared" si="12"/>
        <v>SU SAUVETERRRE DE GUYENNE</v>
      </c>
      <c r="C414" s="2" t="s">
        <v>1555</v>
      </c>
      <c r="D414" s="2">
        <v>17</v>
      </c>
      <c r="E414" s="2"/>
      <c r="F414" s="2"/>
      <c r="G414" s="2"/>
      <c r="H414" s="2"/>
      <c r="I414" s="2">
        <v>1</v>
      </c>
      <c r="J414" s="2"/>
      <c r="K414" s="2" t="s">
        <v>27</v>
      </c>
      <c r="L414" s="2" t="s">
        <v>1556</v>
      </c>
      <c r="M414" s="2" t="s">
        <v>1557</v>
      </c>
      <c r="N414" s="2"/>
      <c r="O414" s="2" t="s">
        <v>64</v>
      </c>
      <c r="P414" s="2" t="s">
        <v>19</v>
      </c>
      <c r="Q414" s="125" t="str">
        <f t="shared" si="13"/>
        <v xml:space="preserve">0 </v>
      </c>
    </row>
    <row r="415" spans="1:17" x14ac:dyDescent="0.2">
      <c r="A415" s="124" t="s">
        <v>1558</v>
      </c>
      <c r="B415" s="4" t="str">
        <f t="shared" si="12"/>
        <v>SU SENNECEY</v>
      </c>
      <c r="C415" s="2" t="s">
        <v>1559</v>
      </c>
      <c r="D415" s="2">
        <v>17</v>
      </c>
      <c r="E415" s="2"/>
      <c r="F415" s="2"/>
      <c r="G415" s="2"/>
      <c r="H415" s="2"/>
      <c r="I415" s="2"/>
      <c r="J415" s="2"/>
      <c r="K415" s="1" t="s">
        <v>494</v>
      </c>
      <c r="L415" s="2"/>
      <c r="M415" s="2"/>
      <c r="N415" s="2"/>
      <c r="O415" s="2" t="s">
        <v>18</v>
      </c>
      <c r="P415" s="2" t="s">
        <v>8</v>
      </c>
      <c r="Q415" s="125" t="str">
        <f t="shared" si="13"/>
        <v xml:space="preserve">0 </v>
      </c>
    </row>
    <row r="416" spans="1:17" x14ac:dyDescent="0.2">
      <c r="A416" s="130" t="s">
        <v>1560</v>
      </c>
      <c r="B416" s="4" t="str">
        <f t="shared" si="12"/>
        <v>SU SOUAL</v>
      </c>
      <c r="C416" s="2" t="s">
        <v>1561</v>
      </c>
      <c r="D416" s="2">
        <v>17</v>
      </c>
      <c r="E416" s="2"/>
      <c r="F416" s="2"/>
      <c r="G416" s="2"/>
      <c r="H416" s="2"/>
      <c r="I416" s="2"/>
      <c r="J416" s="2"/>
      <c r="K416" s="2" t="s">
        <v>22</v>
      </c>
      <c r="L416" s="2" t="s">
        <v>1562</v>
      </c>
      <c r="M416" s="2" t="s">
        <v>1563</v>
      </c>
      <c r="N416" s="2" t="s">
        <v>1564</v>
      </c>
      <c r="O416" s="2" t="s">
        <v>1565</v>
      </c>
      <c r="P416" s="2" t="s">
        <v>19</v>
      </c>
      <c r="Q416" s="125" t="str">
        <f t="shared" si="13"/>
        <v xml:space="preserve">0 </v>
      </c>
    </row>
    <row r="417" spans="1:17" x14ac:dyDescent="0.2">
      <c r="A417" s="126" t="s">
        <v>1566</v>
      </c>
      <c r="B417" s="4" t="str">
        <f t="shared" si="12"/>
        <v>SU ST AMOUR</v>
      </c>
      <c r="C417" s="2" t="s">
        <v>1567</v>
      </c>
      <c r="D417" s="2">
        <v>17</v>
      </c>
      <c r="E417" s="2"/>
      <c r="F417" s="2"/>
      <c r="G417" s="2"/>
      <c r="H417" s="2"/>
      <c r="I417" s="2"/>
      <c r="J417" s="2"/>
      <c r="K417" s="1" t="s">
        <v>494</v>
      </c>
      <c r="L417" s="2" t="s">
        <v>1568</v>
      </c>
      <c r="M417" s="2" t="s">
        <v>1569</v>
      </c>
      <c r="N417" s="2"/>
      <c r="O417" s="2" t="s">
        <v>18</v>
      </c>
      <c r="P417" s="2" t="s">
        <v>8</v>
      </c>
      <c r="Q417" s="125" t="str">
        <f t="shared" si="13"/>
        <v xml:space="preserve">0 </v>
      </c>
    </row>
    <row r="418" spans="1:17" x14ac:dyDescent="0.2">
      <c r="A418" s="126" t="s">
        <v>1570</v>
      </c>
      <c r="B418" s="4" t="str">
        <f t="shared" si="12"/>
        <v>SU ST BAZEILLE</v>
      </c>
      <c r="C418" s="2" t="s">
        <v>1571</v>
      </c>
      <c r="D418" s="2">
        <v>20</v>
      </c>
      <c r="E418" s="2"/>
      <c r="F418" s="2"/>
      <c r="G418" s="2"/>
      <c r="H418" s="2"/>
      <c r="I418" s="2"/>
      <c r="J418" s="2"/>
      <c r="K418" s="2" t="s">
        <v>11</v>
      </c>
      <c r="L418" s="2" t="s">
        <v>1572</v>
      </c>
      <c r="M418" s="2" t="s">
        <v>1573</v>
      </c>
      <c r="N418" s="2" t="s">
        <v>1574</v>
      </c>
      <c r="O418" s="2" t="s">
        <v>1770</v>
      </c>
      <c r="P418" s="2" t="s">
        <v>19</v>
      </c>
      <c r="Q418" s="125" t="str">
        <f t="shared" si="13"/>
        <v xml:space="preserve">0 </v>
      </c>
    </row>
    <row r="419" spans="1:17" x14ac:dyDescent="0.2">
      <c r="A419" s="130" t="s">
        <v>1575</v>
      </c>
      <c r="B419" s="4" t="str">
        <f t="shared" si="12"/>
        <v>SU ST PHILLIBERT DE GRAND LIEU</v>
      </c>
      <c r="C419" s="2" t="s">
        <v>390</v>
      </c>
      <c r="D419" s="2"/>
      <c r="E419" s="2"/>
      <c r="F419" s="2">
        <v>1</v>
      </c>
      <c r="G419" s="2"/>
      <c r="H419" s="2"/>
      <c r="I419" s="2"/>
      <c r="J419" s="2"/>
      <c r="K419" s="2" t="s">
        <v>59</v>
      </c>
      <c r="L419" s="2"/>
      <c r="M419" s="2"/>
      <c r="N419" s="2"/>
      <c r="O419" s="2" t="s">
        <v>7</v>
      </c>
      <c r="P419" s="2" t="s">
        <v>8</v>
      </c>
      <c r="Q419" s="125" t="str">
        <f t="shared" si="13"/>
        <v xml:space="preserve">0 </v>
      </c>
    </row>
    <row r="420" spans="1:17" x14ac:dyDescent="0.2">
      <c r="A420" s="130" t="s">
        <v>1576</v>
      </c>
      <c r="B420" s="4" t="str">
        <f t="shared" si="12"/>
        <v xml:space="preserve">SU ST SEURIN SUR L'ISLE </v>
      </c>
      <c r="C420" s="2" t="s">
        <v>1577</v>
      </c>
      <c r="D420" s="2">
        <v>17</v>
      </c>
      <c r="E420" s="2"/>
      <c r="F420" s="2"/>
      <c r="G420" s="2"/>
      <c r="H420" s="2"/>
      <c r="I420" s="2">
        <v>1</v>
      </c>
      <c r="J420" s="2"/>
      <c r="K420" s="2" t="s">
        <v>27</v>
      </c>
      <c r="L420" s="2" t="s">
        <v>1578</v>
      </c>
      <c r="M420" s="2" t="s">
        <v>1579</v>
      </c>
      <c r="N420" s="2" t="s">
        <v>1580</v>
      </c>
      <c r="O420" s="2" t="s">
        <v>64</v>
      </c>
      <c r="P420" s="2" t="s">
        <v>19</v>
      </c>
      <c r="Q420" s="125" t="str">
        <f t="shared" si="13"/>
        <v xml:space="preserve">0 </v>
      </c>
    </row>
    <row r="421" spans="1:17" x14ac:dyDescent="0.2">
      <c r="A421" s="130" t="s">
        <v>1581</v>
      </c>
      <c r="B421" s="4" t="str">
        <f t="shared" si="12"/>
        <v>SU ST SUPLICE ET CAMEYRAC</v>
      </c>
      <c r="C421" s="2" t="s">
        <v>1582</v>
      </c>
      <c r="D421" s="2">
        <v>17</v>
      </c>
      <c r="E421" s="2"/>
      <c r="F421" s="2"/>
      <c r="G421" s="2"/>
      <c r="H421" s="2"/>
      <c r="I421" s="2">
        <v>1</v>
      </c>
      <c r="J421" s="2"/>
      <c r="K421" s="2" t="s">
        <v>27</v>
      </c>
      <c r="L421" s="2" t="s">
        <v>1583</v>
      </c>
      <c r="M421" s="2" t="s">
        <v>1584</v>
      </c>
      <c r="N421" s="2" t="s">
        <v>1585</v>
      </c>
      <c r="O421" s="2" t="s">
        <v>123</v>
      </c>
      <c r="P421" s="2" t="s">
        <v>19</v>
      </c>
      <c r="Q421" s="125" t="str">
        <f t="shared" si="13"/>
        <v xml:space="preserve">0 </v>
      </c>
    </row>
    <row r="422" spans="1:17" x14ac:dyDescent="0.2">
      <c r="A422" s="124" t="s">
        <v>1586</v>
      </c>
      <c r="B422" s="4" t="str">
        <f t="shared" si="12"/>
        <v>SU THOUARE SUR LOIRE</v>
      </c>
      <c r="C422" s="2" t="s">
        <v>1587</v>
      </c>
      <c r="D422" s="2">
        <v>10</v>
      </c>
      <c r="E422" s="2"/>
      <c r="F422" s="2"/>
      <c r="G422" s="2"/>
      <c r="H422" s="2"/>
      <c r="I422" s="2"/>
      <c r="J422" s="2"/>
      <c r="K422" s="1" t="s">
        <v>3</v>
      </c>
      <c r="L422" s="2" t="s">
        <v>1588</v>
      </c>
      <c r="M422" s="2"/>
      <c r="N422" s="2"/>
      <c r="O422" s="2" t="s">
        <v>24</v>
      </c>
      <c r="P422" s="2" t="s">
        <v>8</v>
      </c>
      <c r="Q422" s="125" t="str">
        <f t="shared" si="13"/>
        <v xml:space="preserve">0 </v>
      </c>
    </row>
    <row r="423" spans="1:17" x14ac:dyDescent="0.2">
      <c r="A423" s="130" t="s">
        <v>1589</v>
      </c>
      <c r="B423" s="4" t="str">
        <f t="shared" si="12"/>
        <v>SU THOUARS</v>
      </c>
      <c r="C423" s="2" t="s">
        <v>1590</v>
      </c>
      <c r="D423" s="2">
        <v>16</v>
      </c>
      <c r="E423" s="2"/>
      <c r="F423" s="2"/>
      <c r="G423" s="2"/>
      <c r="H423" s="2"/>
      <c r="I423" s="2"/>
      <c r="J423" s="2"/>
      <c r="K423" s="1" t="s">
        <v>3</v>
      </c>
      <c r="L423" s="2" t="s">
        <v>1591</v>
      </c>
      <c r="M423" s="2" t="s">
        <v>1592</v>
      </c>
      <c r="N423" s="2" t="s">
        <v>1593</v>
      </c>
      <c r="O423" s="2" t="s">
        <v>24</v>
      </c>
      <c r="P423" s="2" t="s">
        <v>8</v>
      </c>
      <c r="Q423" s="125" t="str">
        <f t="shared" si="13"/>
        <v xml:space="preserve">0 </v>
      </c>
    </row>
    <row r="424" spans="1:17" x14ac:dyDescent="0.2">
      <c r="A424" s="124" t="s">
        <v>1594</v>
      </c>
      <c r="B424" s="4" t="str">
        <f t="shared" si="12"/>
        <v>SU TINTÉNIAC</v>
      </c>
      <c r="C424" s="2" t="s">
        <v>1595</v>
      </c>
      <c r="D424" s="2">
        <v>10</v>
      </c>
      <c r="E424" s="2"/>
      <c r="F424" s="2"/>
      <c r="G424" s="2"/>
      <c r="H424" s="2"/>
      <c r="I424" s="2"/>
      <c r="J424" s="2"/>
      <c r="K424" s="1" t="s">
        <v>3</v>
      </c>
      <c r="L424" s="2" t="s">
        <v>1596</v>
      </c>
      <c r="M424" s="2" t="s">
        <v>1597</v>
      </c>
      <c r="N424" s="2"/>
      <c r="O424" s="2" t="s">
        <v>24</v>
      </c>
      <c r="P424" s="2" t="s">
        <v>8</v>
      </c>
      <c r="Q424" s="125" t="str">
        <f t="shared" si="13"/>
        <v xml:space="preserve">0 </v>
      </c>
    </row>
    <row r="425" spans="1:17" x14ac:dyDescent="0.2">
      <c r="A425" s="130" t="s">
        <v>1598</v>
      </c>
      <c r="B425" s="4" t="str">
        <f t="shared" si="12"/>
        <v>SU TONNAY SUR CHARENTE</v>
      </c>
      <c r="C425" s="2" t="s">
        <v>1599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1600</v>
      </c>
      <c r="M425" s="2" t="s">
        <v>1601</v>
      </c>
      <c r="N425" s="2" t="s">
        <v>1602</v>
      </c>
      <c r="O425" s="2" t="s">
        <v>123</v>
      </c>
      <c r="P425" s="2" t="s">
        <v>8</v>
      </c>
      <c r="Q425" s="125" t="str">
        <f t="shared" si="13"/>
        <v xml:space="preserve">0 </v>
      </c>
    </row>
    <row r="426" spans="1:17" x14ac:dyDescent="0.2">
      <c r="A426" s="126" t="s">
        <v>1603</v>
      </c>
      <c r="B426" s="4" t="str">
        <f t="shared" si="12"/>
        <v>SU UZERCHE</v>
      </c>
      <c r="C426" s="2" t="s">
        <v>1604</v>
      </c>
      <c r="D426" s="2"/>
      <c r="E426" s="2"/>
      <c r="F426" s="2">
        <v>1</v>
      </c>
      <c r="G426" s="2"/>
      <c r="H426" s="2"/>
      <c r="I426" s="2"/>
      <c r="J426" s="2"/>
      <c r="K426" s="2" t="s">
        <v>11</v>
      </c>
      <c r="L426" s="2" t="s">
        <v>1605</v>
      </c>
      <c r="M426" s="2" t="s">
        <v>1606</v>
      </c>
      <c r="N426" s="2" t="s">
        <v>1607</v>
      </c>
      <c r="O426" s="2" t="s">
        <v>123</v>
      </c>
      <c r="P426" s="2" t="s">
        <v>8</v>
      </c>
      <c r="Q426" s="125" t="str">
        <f t="shared" si="13"/>
        <v xml:space="preserve">0 </v>
      </c>
    </row>
    <row r="427" spans="1:17" x14ac:dyDescent="0.2">
      <c r="A427" s="130" t="s">
        <v>1608</v>
      </c>
      <c r="B427" s="4" t="str">
        <f t="shared" si="12"/>
        <v>SU VÉNISSIEUX</v>
      </c>
      <c r="C427" s="2" t="s">
        <v>1771</v>
      </c>
      <c r="D427" s="2"/>
      <c r="E427" s="2"/>
      <c r="F427" s="2">
        <v>1</v>
      </c>
      <c r="G427" s="2"/>
      <c r="H427" s="2"/>
      <c r="I427" s="2"/>
      <c r="J427" s="2"/>
      <c r="K427" s="2"/>
      <c r="L427" s="2" t="s">
        <v>1609</v>
      </c>
      <c r="M427" s="2" t="s">
        <v>1610</v>
      </c>
      <c r="N427" s="2" t="s">
        <v>1611</v>
      </c>
      <c r="O427" s="2" t="s">
        <v>7</v>
      </c>
      <c r="P427" s="2" t="s">
        <v>8</v>
      </c>
      <c r="Q427" s="125" t="str">
        <f t="shared" si="13"/>
        <v xml:space="preserve">0 </v>
      </c>
    </row>
    <row r="428" spans="1:17" x14ac:dyDescent="0.2">
      <c r="A428" s="124" t="s">
        <v>1612</v>
      </c>
      <c r="B428" s="4" t="str">
        <f t="shared" si="12"/>
        <v>SU VERTOU</v>
      </c>
      <c r="C428" s="2" t="s">
        <v>1613</v>
      </c>
      <c r="D428" s="2">
        <v>17</v>
      </c>
      <c r="E428" s="2"/>
      <c r="F428" s="2"/>
      <c r="G428" s="2"/>
      <c r="H428" s="2"/>
      <c r="I428" s="2"/>
      <c r="J428" s="2"/>
      <c r="K428" s="1" t="s">
        <v>3</v>
      </c>
      <c r="L428" s="2"/>
      <c r="M428" s="2"/>
      <c r="N428" s="2"/>
      <c r="O428" s="2" t="s">
        <v>7</v>
      </c>
      <c r="P428" s="2" t="s">
        <v>8</v>
      </c>
      <c r="Q428" s="125" t="str">
        <f t="shared" si="13"/>
        <v xml:space="preserve">0 </v>
      </c>
    </row>
    <row r="429" spans="1:17" x14ac:dyDescent="0.2">
      <c r="A429" s="126" t="s">
        <v>1614</v>
      </c>
      <c r="B429" s="4" t="str">
        <f t="shared" si="12"/>
        <v>SU VIHIERS</v>
      </c>
      <c r="C429" s="2" t="s">
        <v>1615</v>
      </c>
      <c r="D429" s="2">
        <v>17</v>
      </c>
      <c r="E429" s="2"/>
      <c r="F429" s="2"/>
      <c r="G429" s="2"/>
      <c r="H429" s="2"/>
      <c r="I429" s="2"/>
      <c r="J429" s="2"/>
      <c r="K429" s="2" t="s">
        <v>59</v>
      </c>
      <c r="L429" s="2" t="s">
        <v>1616</v>
      </c>
      <c r="M429" s="2" t="s">
        <v>1617</v>
      </c>
      <c r="N429" s="2"/>
      <c r="O429" s="2" t="s">
        <v>64</v>
      </c>
      <c r="P429" s="2" t="s">
        <v>8</v>
      </c>
      <c r="Q429" s="125" t="str">
        <f t="shared" si="13"/>
        <v xml:space="preserve">0 </v>
      </c>
    </row>
    <row r="430" spans="1:17" x14ac:dyDescent="0.2">
      <c r="A430" s="126" t="s">
        <v>1618</v>
      </c>
      <c r="B430" s="4" t="str">
        <f t="shared" si="12"/>
        <v>SU VILLE</v>
      </c>
      <c r="C430" s="2" t="s">
        <v>1619</v>
      </c>
      <c r="D430" s="2">
        <v>17</v>
      </c>
      <c r="E430" s="2"/>
      <c r="F430" s="2"/>
      <c r="G430" s="2"/>
      <c r="H430" s="2"/>
      <c r="I430" s="2"/>
      <c r="J430" s="2"/>
      <c r="K430" s="1" t="s">
        <v>494</v>
      </c>
      <c r="L430" s="2"/>
      <c r="M430" s="2"/>
      <c r="N430" s="2"/>
      <c r="O430" s="2" t="s">
        <v>7</v>
      </c>
      <c r="P430" s="2" t="s">
        <v>8</v>
      </c>
      <c r="Q430" s="125" t="str">
        <f t="shared" si="13"/>
        <v xml:space="preserve">0 </v>
      </c>
    </row>
    <row r="431" spans="1:17" x14ac:dyDescent="0.2">
      <c r="A431" s="130" t="s">
        <v>1620</v>
      </c>
      <c r="B431" s="4" t="str">
        <f t="shared" si="12"/>
        <v>TEAM OUEST</v>
      </c>
      <c r="C431" s="2" t="s">
        <v>1621</v>
      </c>
      <c r="D431" s="2"/>
      <c r="E431" s="2"/>
      <c r="F431" s="2"/>
      <c r="G431" s="2"/>
      <c r="H431" s="2">
        <v>1</v>
      </c>
      <c r="I431" s="2"/>
      <c r="J431" s="2"/>
      <c r="K431" s="1" t="s">
        <v>3</v>
      </c>
      <c r="L431" s="2" t="s">
        <v>1622</v>
      </c>
      <c r="M431" s="2" t="s">
        <v>1623</v>
      </c>
      <c r="N431" s="2"/>
      <c r="O431" s="2" t="s">
        <v>24</v>
      </c>
      <c r="P431" s="2" t="s">
        <v>8</v>
      </c>
      <c r="Q431" s="125" t="str">
        <f t="shared" si="13"/>
        <v xml:space="preserve">0 </v>
      </c>
    </row>
    <row r="432" spans="1:17" x14ac:dyDescent="0.2">
      <c r="A432" s="126" t="s">
        <v>63</v>
      </c>
      <c r="B432" s="4" t="str">
        <f t="shared" si="12"/>
        <v>TEYCHENEY JEAN</v>
      </c>
      <c r="C432" s="2" t="s">
        <v>1624</v>
      </c>
      <c r="D432" s="2"/>
      <c r="E432" s="2"/>
      <c r="F432" s="2">
        <v>1</v>
      </c>
      <c r="G432" s="2"/>
      <c r="H432" s="2"/>
      <c r="I432" s="2"/>
      <c r="J432" s="2"/>
      <c r="K432" s="2" t="s">
        <v>67</v>
      </c>
      <c r="L432" s="2"/>
      <c r="M432" s="2"/>
      <c r="N432" s="2"/>
      <c r="P432" s="2"/>
      <c r="Q432" s="125" t="str">
        <f t="shared" si="13"/>
        <v xml:space="preserve">0 </v>
      </c>
    </row>
    <row r="433" spans="1:17" x14ac:dyDescent="0.2">
      <c r="A433" s="126" t="s">
        <v>1625</v>
      </c>
      <c r="B433" s="4" t="str">
        <f t="shared" si="12"/>
        <v>TOTARO VERONIQUE</v>
      </c>
      <c r="C433" s="2" t="s">
        <v>1626</v>
      </c>
      <c r="D433" s="2"/>
      <c r="E433" s="2"/>
      <c r="F433" s="2">
        <v>1</v>
      </c>
      <c r="G433" s="2"/>
      <c r="H433" s="2"/>
      <c r="I433" s="2"/>
      <c r="J433" s="2"/>
      <c r="K433" s="2" t="s">
        <v>67</v>
      </c>
      <c r="L433" s="2"/>
      <c r="M433" s="2"/>
      <c r="N433" s="2"/>
      <c r="O433" s="2"/>
      <c r="P433" s="2"/>
      <c r="Q433" s="125" t="str">
        <f t="shared" si="13"/>
        <v xml:space="preserve">0 </v>
      </c>
    </row>
    <row r="434" spans="1:17" x14ac:dyDescent="0.2">
      <c r="A434" s="132" t="s">
        <v>1788</v>
      </c>
      <c r="B434" s="4" t="str">
        <f t="shared" si="12"/>
        <v>TRADITIONS TERROIRS</v>
      </c>
      <c r="C434" s="2" t="s">
        <v>1785</v>
      </c>
      <c r="D434" s="2"/>
      <c r="E434" s="2"/>
      <c r="F434" s="2"/>
      <c r="G434" s="2"/>
      <c r="H434" s="2">
        <v>1</v>
      </c>
      <c r="I434" s="2"/>
      <c r="J434" s="2"/>
      <c r="K434" s="2" t="s">
        <v>22</v>
      </c>
      <c r="L434" s="2" t="s">
        <v>1786</v>
      </c>
      <c r="M434" s="2" t="s">
        <v>1787</v>
      </c>
      <c r="N434" s="2"/>
      <c r="O434" s="2" t="s">
        <v>7</v>
      </c>
      <c r="P434" s="2" t="s">
        <v>8</v>
      </c>
      <c r="Q434" s="125" t="str">
        <f t="shared" si="13"/>
        <v xml:space="preserve">0 </v>
      </c>
    </row>
    <row r="435" spans="1:17" x14ac:dyDescent="0.2">
      <c r="A435" s="126" t="s">
        <v>1627</v>
      </c>
      <c r="B435" s="4" t="str">
        <f t="shared" si="12"/>
        <v>VINCENT SEVERINE</v>
      </c>
      <c r="C435" s="2" t="s">
        <v>1628</v>
      </c>
      <c r="D435" s="2"/>
      <c r="E435" s="2"/>
      <c r="F435" s="2">
        <v>1</v>
      </c>
      <c r="G435" s="2"/>
      <c r="H435" s="2"/>
      <c r="I435" s="2"/>
      <c r="J435" s="2"/>
      <c r="K435" s="2" t="s">
        <v>67</v>
      </c>
      <c r="L435" s="2" t="s">
        <v>1629</v>
      </c>
      <c r="M435" s="2" t="s">
        <v>1630</v>
      </c>
      <c r="N435" s="2"/>
      <c r="O435" s="2"/>
      <c r="P435" s="2" t="s">
        <v>19</v>
      </c>
      <c r="Q435" s="125" t="str">
        <f t="shared" si="13"/>
        <v xml:space="preserve">0 </v>
      </c>
    </row>
    <row r="436" spans="1:17" x14ac:dyDescent="0.2">
      <c r="A436" s="132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5">
        <f t="shared" ref="Q436:Q444" si="14" xml:space="preserve"> IF(SUM(D436:J436)=0,1,"0 ")</f>
        <v>1</v>
      </c>
    </row>
    <row r="437" spans="1:17" x14ac:dyDescent="0.2">
      <c r="A437" s="132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5">
        <f t="shared" si="14"/>
        <v>1</v>
      </c>
    </row>
    <row r="438" spans="1:17" x14ac:dyDescent="0.2">
      <c r="A438" s="132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5">
        <f t="shared" si="14"/>
        <v>1</v>
      </c>
    </row>
    <row r="439" spans="1:17" x14ac:dyDescent="0.2">
      <c r="A439" s="132"/>
      <c r="B439" s="4" t="str">
        <f t="shared" ref="B439:B444" si="15">UPPER(A439)</f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5">
        <f t="shared" si="14"/>
        <v>1</v>
      </c>
    </row>
    <row r="440" spans="1:17" x14ac:dyDescent="0.2">
      <c r="A440" s="132"/>
      <c r="B440" s="4" t="str">
        <f t="shared" si="15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5">
        <f t="shared" si="14"/>
        <v>1</v>
      </c>
    </row>
    <row r="441" spans="1:17" x14ac:dyDescent="0.2">
      <c r="A441" s="132"/>
      <c r="B441" s="4" t="str">
        <f t="shared" si="15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5">
        <f t="shared" si="14"/>
        <v>1</v>
      </c>
    </row>
    <row r="442" spans="1:17" x14ac:dyDescent="0.2">
      <c r="A442" s="132"/>
      <c r="B442" s="4" t="str">
        <f t="shared" si="15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5">
        <f t="shared" si="14"/>
        <v>1</v>
      </c>
    </row>
    <row r="443" spans="1:17" x14ac:dyDescent="0.2">
      <c r="A443" s="132"/>
      <c r="B443" s="4" t="str">
        <f t="shared" si="15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5">
        <f t="shared" si="14"/>
        <v>1</v>
      </c>
    </row>
    <row r="444" spans="1:17" x14ac:dyDescent="0.2">
      <c r="A444" s="132"/>
      <c r="B444" s="4" t="str">
        <f t="shared" si="15"/>
        <v/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25">
        <f t="shared" si="14"/>
        <v>1</v>
      </c>
    </row>
    <row r="445" spans="1:17" ht="18.75" thickBot="1" x14ac:dyDescent="0.4">
      <c r="A445" s="359" t="s">
        <v>1734</v>
      </c>
      <c r="B445" s="360"/>
      <c r="C445" s="360"/>
      <c r="D445" s="360"/>
      <c r="E445" s="360"/>
      <c r="F445" s="360"/>
      <c r="G445" s="360"/>
      <c r="H445" s="360"/>
      <c r="I445" s="360"/>
      <c r="J445" s="360"/>
      <c r="K445" s="360"/>
      <c r="L445" s="360"/>
      <c r="M445" s="360"/>
      <c r="N445" s="360"/>
      <c r="O445" s="360"/>
      <c r="P445" s="360"/>
      <c r="Q445" s="361"/>
    </row>
    <row r="487" spans="2:16" x14ac:dyDescent="0.2"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</row>
    <row r="488" spans="2:16" x14ac:dyDescent="0.2"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</row>
    <row r="1047213" spans="2:16" x14ac:dyDescent="0.2">
      <c r="B1047213" s="119" t="s">
        <v>1631</v>
      </c>
      <c r="C1047213" s="116"/>
      <c r="D1047213" s="116"/>
      <c r="E1047213" s="116"/>
      <c r="F1047213" s="116"/>
      <c r="G1047213" s="116"/>
      <c r="H1047213" s="116"/>
      <c r="I1047213" s="116"/>
      <c r="J1047213" s="116"/>
      <c r="L1047213" s="116"/>
      <c r="M1047213" s="116"/>
      <c r="N1047213" s="116"/>
      <c r="O1047213" s="116"/>
      <c r="P1047213" s="116"/>
    </row>
    <row r="1047229" spans="2:16" x14ac:dyDescent="0.2">
      <c r="B1047229" s="116"/>
      <c r="C1047229" s="116"/>
      <c r="D1047229" s="116"/>
      <c r="E1047229" s="116"/>
      <c r="F1047229" s="116"/>
      <c r="G1047229" s="116"/>
      <c r="H1047229" s="116"/>
      <c r="I1047229" s="116"/>
      <c r="J1047229" s="116"/>
      <c r="K1047229" s="116"/>
      <c r="L1047229" s="116"/>
      <c r="M1047229" s="116"/>
      <c r="N1047229" s="116"/>
      <c r="O1047229" s="116"/>
      <c r="P1047229" s="116"/>
    </row>
  </sheetData>
  <sortState ref="A2:Q434">
    <sortCondition ref="A2:A434"/>
  </sortState>
  <mergeCells count="1">
    <mergeCell ref="A445:Q445"/>
  </mergeCells>
  <conditionalFormatting sqref="Q446:Q1048576 Q1:Q39 Q436:Q444 Q41:Q434">
    <cfRule type="cellIs" dxfId="166" priority="3" operator="equal">
      <formula>1</formula>
    </cfRule>
  </conditionalFormatting>
  <conditionalFormatting sqref="Q435">
    <cfRule type="cellIs" dxfId="165" priority="2" operator="equal">
      <formula>1</formula>
    </cfRule>
  </conditionalFormatting>
  <conditionalFormatting sqref="Q40">
    <cfRule type="cellIs" dxfId="164" priority="1" operator="equal">
      <formula>1</formula>
    </cfRule>
  </conditionalFormatting>
  <hyperlinks>
    <hyperlink ref="N156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1" sqref="E1:E3 E5"/>
    </sheetView>
  </sheetViews>
  <sheetFormatPr baseColWidth="10" defaultColWidth="11.5546875" defaultRowHeight="12.75" x14ac:dyDescent="0.2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1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 x14ac:dyDescent="0.25">
      <c r="A1" s="15" t="s">
        <v>1684</v>
      </c>
      <c r="B1" s="16">
        <f>'Bon de prepa'!K2</f>
        <v>0</v>
      </c>
      <c r="D1" s="18" t="s">
        <v>1690</v>
      </c>
      <c r="E1" s="18">
        <f>'Bon de prepa'!O2</f>
        <v>0</v>
      </c>
      <c r="F1" s="19"/>
    </row>
    <row r="2" spans="1:29" x14ac:dyDescent="0.25">
      <c r="A2" s="15" t="s">
        <v>1685</v>
      </c>
      <c r="B2" s="21">
        <f>'Bon de prepa'!K3</f>
        <v>0</v>
      </c>
      <c r="D2" s="18" t="s">
        <v>1691</v>
      </c>
      <c r="E2" s="18">
        <f>'Bon de prepa'!O3</f>
        <v>0</v>
      </c>
      <c r="F2" s="19"/>
    </row>
    <row r="3" spans="1:29" x14ac:dyDescent="0.25">
      <c r="A3" s="15" t="s">
        <v>1686</v>
      </c>
      <c r="B3" s="21">
        <f>'Bon de prepa'!K4</f>
        <v>0</v>
      </c>
      <c r="D3" s="18" t="s">
        <v>1692</v>
      </c>
      <c r="E3" s="18">
        <f>'Bon de prepa'!O4</f>
        <v>0</v>
      </c>
      <c r="F3" s="19"/>
    </row>
    <row r="4" spans="1:29" x14ac:dyDescent="0.25">
      <c r="A4" s="15" t="s">
        <v>1687</v>
      </c>
      <c r="B4" s="21">
        <f>'Bon de prepa'!K5</f>
        <v>0</v>
      </c>
      <c r="D4" s="42" t="s">
        <v>1713</v>
      </c>
      <c r="E4" s="42">
        <f>'Bon de prepa'!O5</f>
        <v>0</v>
      </c>
    </row>
    <row r="5" spans="1:29" x14ac:dyDescent="0.25">
      <c r="A5" s="15" t="s">
        <v>1701</v>
      </c>
      <c r="B5" s="18">
        <f>IF('Bon de prepa'!F7&gt;0,'Bon de prepa'!G7*'Bon de prepa'!F7,0)</f>
        <v>0</v>
      </c>
      <c r="D5" s="51" t="s">
        <v>1722</v>
      </c>
      <c r="E5" s="51">
        <f>'Bon de prepa'!O7</f>
        <v>0</v>
      </c>
    </row>
    <row r="6" spans="1:29" x14ac:dyDescent="0.25">
      <c r="A6" s="15" t="s">
        <v>1726</v>
      </c>
      <c r="B6" s="52" t="str">
        <f>IF('Bon de prepa'!I7&gt;0,'Bon de prepa'!I7*'Bon de prepa'!I8,"0")</f>
        <v>0</v>
      </c>
    </row>
    <row r="9" spans="1:29" ht="16.5" x14ac:dyDescent="0.3">
      <c r="B9" s="341" t="s">
        <v>1702</v>
      </c>
      <c r="C9" s="342"/>
      <c r="D9" s="342"/>
      <c r="E9" s="342"/>
      <c r="F9" s="342"/>
      <c r="G9" s="342"/>
      <c r="H9" s="342"/>
      <c r="I9" s="342"/>
      <c r="J9" s="342"/>
      <c r="K9" s="23"/>
      <c r="L9" s="22"/>
      <c r="M9" s="369" t="s">
        <v>1708</v>
      </c>
      <c r="N9" s="341"/>
      <c r="O9" s="341"/>
      <c r="P9" s="341"/>
      <c r="Q9" s="348"/>
      <c r="R9" s="40"/>
      <c r="S9" s="23"/>
      <c r="T9" s="341" t="s">
        <v>1707</v>
      </c>
      <c r="U9" s="341"/>
      <c r="V9" s="341"/>
      <c r="W9" s="341"/>
      <c r="X9" s="341"/>
      <c r="Y9" s="44"/>
    </row>
    <row r="10" spans="1:29" ht="51" x14ac:dyDescent="0.25">
      <c r="B10" s="24" t="s">
        <v>1682</v>
      </c>
      <c r="C10" s="24" t="s">
        <v>1703</v>
      </c>
      <c r="D10" s="25" t="s">
        <v>1688</v>
      </c>
      <c r="E10" s="25" t="s">
        <v>1698</v>
      </c>
      <c r="F10" s="24" t="s">
        <v>1689</v>
      </c>
      <c r="G10" s="25" t="s">
        <v>1693</v>
      </c>
      <c r="H10" s="25" t="s">
        <v>1694</v>
      </c>
      <c r="I10" s="25" t="s">
        <v>1695</v>
      </c>
      <c r="J10" s="25" t="s">
        <v>1696</v>
      </c>
      <c r="K10" s="26"/>
      <c r="L10" s="26"/>
      <c r="M10" s="25" t="s">
        <v>1682</v>
      </c>
      <c r="N10" s="25" t="s">
        <v>1703</v>
      </c>
      <c r="O10" s="25" t="s">
        <v>1704</v>
      </c>
      <c r="P10" s="25" t="s">
        <v>1647</v>
      </c>
      <c r="Q10" s="25" t="s">
        <v>1709</v>
      </c>
      <c r="R10" s="25" t="s">
        <v>1719</v>
      </c>
      <c r="S10" s="26"/>
      <c r="T10" s="25" t="s">
        <v>1682</v>
      </c>
      <c r="U10" s="25" t="s">
        <v>1703</v>
      </c>
      <c r="V10" s="25" t="s">
        <v>1704</v>
      </c>
      <c r="W10" s="25" t="s">
        <v>1705</v>
      </c>
      <c r="X10" s="25" t="s">
        <v>1706</v>
      </c>
      <c r="Y10" s="25" t="s">
        <v>1719</v>
      </c>
      <c r="Z10" s="26"/>
      <c r="AA10" s="25" t="s">
        <v>1697</v>
      </c>
      <c r="AC10" s="24" t="s">
        <v>1700</v>
      </c>
    </row>
    <row r="11" spans="1:29" x14ac:dyDescent="0.25">
      <c r="B11" s="18">
        <f>'Bon de prepa'!B17</f>
        <v>2</v>
      </c>
      <c r="C11" s="27" t="str">
        <f>tarifs!A4</f>
        <v>Brebis lait cru</v>
      </c>
      <c r="D11" s="29">
        <f>tarifs!B4</f>
        <v>5.5</v>
      </c>
      <c r="E11" s="29">
        <f>B11*D11</f>
        <v>11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 x14ac:dyDescent="0.25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 x14ac:dyDescent="0.25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 x14ac:dyDescent="0.25">
      <c r="B14" s="18">
        <f>'Bon de prepa'!B23</f>
        <v>0</v>
      </c>
      <c r="C14" s="27" t="str">
        <f>tarifs!A7</f>
        <v>Brebis nature</v>
      </c>
      <c r="D14" s="29">
        <f>tarifs!B7</f>
        <v>6.5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6.5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6.5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 x14ac:dyDescent="0.25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 x14ac:dyDescent="0.25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 x14ac:dyDescent="0.25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 x14ac:dyDescent="0.25">
      <c r="B18" s="18">
        <f>'Bon de prepa'!B31</f>
        <v>0</v>
      </c>
      <c r="C18" s="27" t="str">
        <f>tarifs!A11</f>
        <v>Brebis piment</v>
      </c>
      <c r="D18" s="29">
        <f>tarifs!B11</f>
        <v>6.5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6.5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6.5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 x14ac:dyDescent="0.25">
      <c r="B19" s="18">
        <f>'Bon de prepa'!B33</f>
        <v>0</v>
      </c>
      <c r="C19" s="27" t="str">
        <f>tarifs!A12</f>
        <v>Brebis fenugrec</v>
      </c>
      <c r="D19" s="29">
        <f>tarifs!B12</f>
        <v>6.5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6.5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6.5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 x14ac:dyDescent="0.25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 x14ac:dyDescent="0.25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 x14ac:dyDescent="0.25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 x14ac:dyDescent="0.25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 x14ac:dyDescent="0.25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 x14ac:dyDescent="0.25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 x14ac:dyDescent="0.25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 x14ac:dyDescent="0.25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 x14ac:dyDescent="0.25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 x14ac:dyDescent="0.25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 x14ac:dyDescent="0.25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 x14ac:dyDescent="0.25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 x14ac:dyDescent="0.25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 x14ac:dyDescent="0.25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 x14ac:dyDescent="0.25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 x14ac:dyDescent="0.25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7" si="18">C35</f>
        <v>Vache pesto 10 kg</v>
      </c>
      <c r="O35" s="29">
        <f t="shared" ref="O35:O37" si="19">D35</f>
        <v>10</v>
      </c>
      <c r="P35" s="29">
        <f t="shared" ref="P35:P37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 x14ac:dyDescent="0.25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 x14ac:dyDescent="0.25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>
        <f>'Bon de prepa'!C62</f>
        <v>0</v>
      </c>
      <c r="N37" s="29" t="str">
        <f t="shared" si="18"/>
        <v>Cerises noires 100 g</v>
      </c>
      <c r="O37" s="29">
        <f t="shared" si="19"/>
        <v>24</v>
      </c>
      <c r="P37" s="29">
        <f t="shared" si="20"/>
        <v>0</v>
      </c>
      <c r="Q37" s="29">
        <f>IF($E$4=1,M37*O37*(tarifs!P30-tarifs!P30),M37*O37*(tarifs!F30-tarifs!H30))</f>
        <v>0</v>
      </c>
      <c r="R37" s="29">
        <f>IF(zyrax!$E$2=1,tarifs!H30,IF($E$3=1,tarifs!H30,IF(zyrax!$E$4=1,tarifs!P30,IF(zyrax!$E$5=1,tarifs!P30,tarifs!H30))))</f>
        <v>0</v>
      </c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(B37*D37*F37)-(B37*D37*R37)-(T37*V37*Y37)</f>
        <v>0</v>
      </c>
    </row>
    <row r="38" spans="1:29" x14ac:dyDescent="0.25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>
        <f>'Bon de prepa'!C61</f>
        <v>0</v>
      </c>
      <c r="N38" s="29" t="str">
        <f t="shared" ref="N38:N40" si="23">C38</f>
        <v>Piquillos 100 g</v>
      </c>
      <c r="O38" s="29">
        <f t="shared" ref="O38:O40" si="24">D38</f>
        <v>24</v>
      </c>
      <c r="P38" s="29">
        <f t="shared" ref="P38:P40" si="25">M38*O38</f>
        <v>0</v>
      </c>
      <c r="Q38" s="29">
        <f>IF($E$4=1,M38*O38*(tarifs!P31-tarifs!P31),M38*O38*(tarifs!F31-tarifs!H31))</f>
        <v>0</v>
      </c>
      <c r="R38" s="29">
        <f>IF(zyrax!$E$2=1,tarifs!H31,IF($E$3=1,tarifs!H31,IF(zyrax!$E$4=1,tarifs!P31,IF(zyrax!$E$5=1,tarifs!P31,tarifs!H31))))</f>
        <v>0</v>
      </c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6">B38*D38*F38</f>
        <v>0</v>
      </c>
      <c r="AC38" s="29">
        <f t="shared" ref="AC38:AC40" si="27">(B38*D38*F38)-(B38*D38*R38)-(T38*V38*Y38)</f>
        <v>0</v>
      </c>
    </row>
    <row r="39" spans="1:29" x14ac:dyDescent="0.25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>
        <f>'Bon de prepa'!C62</f>
        <v>0</v>
      </c>
      <c r="N39" s="29" t="str">
        <f t="shared" si="23"/>
        <v>Cerises noires 30 g</v>
      </c>
      <c r="O39" s="29">
        <f t="shared" si="24"/>
        <v>90</v>
      </c>
      <c r="P39" s="29">
        <f t="shared" si="25"/>
        <v>0</v>
      </c>
      <c r="Q39" s="29">
        <f>IF($E$4=1,M39*O39*(tarifs!P32-tarifs!P32),M39*O39*(tarifs!F32-tarifs!H32))</f>
        <v>0</v>
      </c>
      <c r="R39" s="29">
        <f>IF(zyrax!$E$2=1,tarifs!H32,IF($E$3=1,tarifs!H32,IF(zyrax!$E$4=1,tarifs!P32,IF(zyrax!$E$5=1,tarifs!P32,tarifs!H32))))</f>
        <v>0</v>
      </c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6"/>
        <v>0</v>
      </c>
      <c r="AC39" s="29">
        <f t="shared" si="27"/>
        <v>0</v>
      </c>
    </row>
    <row r="40" spans="1:29" x14ac:dyDescent="0.25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>
        <f>'Bon de prepa'!C65</f>
        <v>0</v>
      </c>
      <c r="N40" s="29" t="str">
        <f t="shared" si="23"/>
        <v>Cerises noires 3kg</v>
      </c>
      <c r="O40" s="29">
        <f t="shared" si="24"/>
        <v>3</v>
      </c>
      <c r="P40" s="29">
        <f t="shared" si="25"/>
        <v>0</v>
      </c>
      <c r="Q40" s="29">
        <f>IF($E$4=1,M40*O40*(tarifs!P33-tarifs!P33),M40*O40*(tarifs!F33-tarifs!H33))</f>
        <v>0</v>
      </c>
      <c r="R40" s="29">
        <f>IF(zyrax!$E$2=1,tarifs!H33,IF($E$3=1,tarifs!H33,IF(zyrax!$E$4=1,tarifs!P33,IF(zyrax!$E$5=1,tarifs!P33,tarifs!H33))))</f>
        <v>0</v>
      </c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6"/>
        <v>0</v>
      </c>
      <c r="AC40" s="29">
        <f t="shared" si="27"/>
        <v>0</v>
      </c>
    </row>
    <row r="41" spans="1:29" x14ac:dyDescent="0.25">
      <c r="G41" s="20"/>
      <c r="Z41" s="111"/>
      <c r="AA41" s="20"/>
      <c r="AC41" s="33"/>
    </row>
    <row r="42" spans="1:29" ht="16.5" x14ac:dyDescent="0.3">
      <c r="A42" s="15" t="s">
        <v>1717</v>
      </c>
      <c r="B42" s="43">
        <f>SUM(B11:B40)</f>
        <v>2</v>
      </c>
      <c r="C42" s="367" t="s">
        <v>1699</v>
      </c>
      <c r="D42" s="368"/>
      <c r="E42" s="29">
        <f>SUM(E11:E36)</f>
        <v>11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 x14ac:dyDescent="0.25">
      <c r="A43" s="17"/>
      <c r="B43" s="17"/>
      <c r="F43" s="20"/>
      <c r="G43" s="20"/>
    </row>
    <row r="44" spans="1:29" x14ac:dyDescent="0.25">
      <c r="A44" s="17"/>
      <c r="B44" s="17"/>
      <c r="F44" s="20"/>
      <c r="G44" s="20"/>
    </row>
    <row r="45" spans="1:29" ht="16.5" x14ac:dyDescent="0.3">
      <c r="A45" s="17"/>
      <c r="B45" s="17"/>
      <c r="F45" s="20"/>
      <c r="G45" s="20"/>
      <c r="V45" s="362" t="s">
        <v>1725</v>
      </c>
      <c r="W45" s="363"/>
      <c r="X45" s="363"/>
      <c r="Y45" s="363"/>
      <c r="Z45" s="32">
        <f>(AA42)*AA45%</f>
        <v>0</v>
      </c>
      <c r="AA45" s="110">
        <v>3</v>
      </c>
    </row>
    <row r="46" spans="1:29" ht="16.5" x14ac:dyDescent="0.3">
      <c r="A46" s="17"/>
      <c r="B46" s="17"/>
      <c r="F46" s="20"/>
      <c r="G46" s="20"/>
      <c r="V46" s="362" t="s">
        <v>1731</v>
      </c>
      <c r="W46" s="363"/>
      <c r="X46" s="363"/>
      <c r="Y46" s="363"/>
      <c r="Z46" s="32">
        <f>SUM(K37:K40)</f>
        <v>0</v>
      </c>
      <c r="AA46" s="112"/>
    </row>
    <row r="47" spans="1:29" x14ac:dyDescent="0.25">
      <c r="A47" s="17"/>
      <c r="B47" s="17"/>
      <c r="F47" s="20"/>
      <c r="G47" s="20"/>
      <c r="V47" s="364" t="s">
        <v>1733</v>
      </c>
      <c r="W47" s="365"/>
      <c r="X47" s="365"/>
      <c r="Y47" s="366"/>
      <c r="Z47" s="32">
        <f>AA42-Z45-SUM(K37:K40)</f>
        <v>0</v>
      </c>
      <c r="AA47" s="112"/>
    </row>
    <row r="48" spans="1:29" ht="16.5" x14ac:dyDescent="0.3">
      <c r="A48" s="17"/>
      <c r="B48" s="17"/>
      <c r="F48" s="20"/>
      <c r="G48" s="20"/>
      <c r="V48" s="362" t="s">
        <v>1732</v>
      </c>
      <c r="W48" s="363"/>
      <c r="X48" s="363"/>
      <c r="Y48" s="363"/>
      <c r="Z48" s="32">
        <f>Z47*AA48%</f>
        <v>0</v>
      </c>
      <c r="AA48" s="110">
        <v>1.5</v>
      </c>
    </row>
    <row r="49" spans="1:27" ht="16.5" x14ac:dyDescent="0.3">
      <c r="A49" s="17"/>
      <c r="B49" s="17"/>
      <c r="F49" s="20"/>
      <c r="G49" s="20"/>
      <c r="V49" s="362" t="s">
        <v>1730</v>
      </c>
      <c r="W49" s="363"/>
      <c r="X49" s="363"/>
      <c r="Y49" s="363"/>
      <c r="Z49" s="32">
        <f>Z45+Z48</f>
        <v>0</v>
      </c>
    </row>
    <row r="50" spans="1:27" x14ac:dyDescent="0.25">
      <c r="A50" s="17"/>
      <c r="B50" s="17"/>
      <c r="F50" s="20"/>
      <c r="G50" s="20"/>
      <c r="AA50" s="112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J17" sqref="J17"/>
    </sheetView>
  </sheetViews>
  <sheetFormatPr baseColWidth="10" defaultRowHeight="16.5" x14ac:dyDescent="0.3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1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25.5" x14ac:dyDescent="0.3">
      <c r="A3" s="24" t="s">
        <v>1683</v>
      </c>
      <c r="B3" s="25" t="s">
        <v>1729</v>
      </c>
      <c r="C3" s="108"/>
      <c r="D3" s="25"/>
      <c r="F3" s="25"/>
      <c r="H3" s="25"/>
      <c r="J3" s="25"/>
      <c r="K3" s="36"/>
      <c r="L3" s="25"/>
      <c r="M3" s="26"/>
      <c r="N3" s="25"/>
      <c r="P3" s="25"/>
    </row>
    <row r="4" spans="1:16" ht="12.75" customHeight="1" x14ac:dyDescent="0.3">
      <c r="A4" s="37" t="s">
        <v>1651</v>
      </c>
      <c r="B4" s="38">
        <v>5.5</v>
      </c>
      <c r="C4" s="107"/>
      <c r="D4" s="38"/>
      <c r="F4" s="38"/>
      <c r="H4" s="39"/>
      <c r="J4" s="38"/>
      <c r="L4" s="38"/>
      <c r="M4" s="45"/>
      <c r="N4" s="38"/>
      <c r="P4" s="38"/>
    </row>
    <row r="5" spans="1:16" ht="12.75" customHeight="1" x14ac:dyDescent="0.3">
      <c r="A5" s="291" t="s">
        <v>1652</v>
      </c>
      <c r="B5" s="38">
        <v>6</v>
      </c>
      <c r="C5" s="44"/>
      <c r="D5" s="38"/>
      <c r="F5" s="38"/>
      <c r="H5" s="39"/>
      <c r="J5" s="38"/>
      <c r="L5" s="38"/>
      <c r="M5" s="45"/>
      <c r="N5" s="38"/>
      <c r="P5" s="38"/>
    </row>
    <row r="6" spans="1:16" ht="12.75" customHeight="1" x14ac:dyDescent="0.3">
      <c r="A6" s="291" t="s">
        <v>1653</v>
      </c>
      <c r="B6" s="38">
        <v>4</v>
      </c>
      <c r="C6" s="44"/>
      <c r="D6" s="38"/>
      <c r="F6" s="38"/>
      <c r="H6" s="39"/>
      <c r="J6" s="38"/>
      <c r="L6" s="38"/>
      <c r="M6" s="45"/>
      <c r="N6" s="38"/>
      <c r="P6" s="38"/>
    </row>
    <row r="7" spans="1:16" ht="12.75" customHeight="1" x14ac:dyDescent="0.3">
      <c r="A7" s="291" t="s">
        <v>1654</v>
      </c>
      <c r="B7" s="38">
        <v>6.5</v>
      </c>
      <c r="C7" s="44"/>
      <c r="D7" s="38"/>
      <c r="F7" s="38"/>
      <c r="H7" s="39"/>
      <c r="J7" s="38"/>
      <c r="L7" s="38"/>
      <c r="M7" s="45"/>
      <c r="N7" s="38"/>
      <c r="P7" s="38"/>
    </row>
    <row r="8" spans="1:16" ht="12.75" customHeight="1" x14ac:dyDescent="0.3">
      <c r="A8" s="291" t="s">
        <v>1655</v>
      </c>
      <c r="B8" s="38">
        <v>4.5</v>
      </c>
      <c r="C8" s="44"/>
      <c r="D8" s="38"/>
      <c r="F8" s="38"/>
      <c r="H8" s="39"/>
      <c r="J8" s="38"/>
      <c r="L8" s="38"/>
      <c r="M8" s="45"/>
      <c r="N8" s="38"/>
      <c r="P8" s="38"/>
    </row>
    <row r="9" spans="1:16" ht="12.75" customHeight="1" x14ac:dyDescent="0.3">
      <c r="A9" s="291" t="s">
        <v>1656</v>
      </c>
      <c r="B9" s="38">
        <v>2.5</v>
      </c>
      <c r="C9" s="44"/>
      <c r="D9" s="38"/>
      <c r="F9" s="38"/>
      <c r="H9" s="39"/>
      <c r="J9" s="38"/>
      <c r="L9" s="38"/>
      <c r="M9" s="45"/>
      <c r="N9" s="38"/>
      <c r="P9" s="38"/>
    </row>
    <row r="10" spans="1:16" ht="12.75" customHeight="1" x14ac:dyDescent="0.3">
      <c r="A10" s="291" t="s">
        <v>1657</v>
      </c>
      <c r="B10" s="38">
        <v>3</v>
      </c>
      <c r="C10" s="44"/>
      <c r="D10" s="38"/>
      <c r="F10" s="38"/>
      <c r="H10" s="39"/>
      <c r="J10" s="38"/>
      <c r="L10" s="38"/>
      <c r="M10" s="45"/>
      <c r="N10" s="38"/>
      <c r="P10" s="38"/>
    </row>
    <row r="11" spans="1:16" ht="12.75" customHeight="1" x14ac:dyDescent="0.3">
      <c r="A11" s="291" t="s">
        <v>1658</v>
      </c>
      <c r="B11" s="38">
        <v>6.5</v>
      </c>
      <c r="C11" s="44"/>
      <c r="D11" s="38"/>
      <c r="F11" s="38"/>
      <c r="H11" s="39"/>
      <c r="J11" s="38"/>
      <c r="L11" s="38"/>
      <c r="M11" s="45"/>
      <c r="N11" s="38"/>
      <c r="P11" s="38"/>
    </row>
    <row r="12" spans="1:16" ht="12.75" customHeight="1" x14ac:dyDescent="0.3">
      <c r="A12" s="291" t="s">
        <v>1659</v>
      </c>
      <c r="B12" s="38">
        <v>6.5</v>
      </c>
      <c r="C12" s="44"/>
      <c r="D12" s="38"/>
      <c r="F12" s="38"/>
      <c r="H12" s="39"/>
      <c r="J12" s="38"/>
      <c r="L12" s="38"/>
      <c r="M12" s="45"/>
      <c r="N12" s="38"/>
      <c r="P12" s="38"/>
    </row>
    <row r="13" spans="1:16" ht="12.75" customHeight="1" x14ac:dyDescent="0.3">
      <c r="A13" s="291" t="s">
        <v>1660</v>
      </c>
      <c r="B13" s="38">
        <v>3</v>
      </c>
      <c r="C13" s="44"/>
      <c r="D13" s="38"/>
      <c r="F13" s="38"/>
      <c r="H13" s="39"/>
      <c r="J13" s="38"/>
      <c r="L13" s="38"/>
      <c r="M13" s="45"/>
      <c r="N13" s="38"/>
      <c r="P13" s="38"/>
    </row>
    <row r="14" spans="1:16" ht="12.75" customHeight="1" x14ac:dyDescent="0.3">
      <c r="A14" s="291" t="s">
        <v>1661</v>
      </c>
      <c r="B14" s="38">
        <v>2.5</v>
      </c>
      <c r="C14" s="44"/>
      <c r="D14" s="38"/>
      <c r="F14" s="38"/>
      <c r="H14" s="39"/>
      <c r="J14" s="38"/>
      <c r="L14" s="38"/>
      <c r="M14" s="45"/>
      <c r="N14" s="38"/>
      <c r="P14" s="38"/>
    </row>
    <row r="15" spans="1:16" ht="12.75" customHeight="1" x14ac:dyDescent="0.3">
      <c r="A15" s="291" t="s">
        <v>1662</v>
      </c>
      <c r="B15" s="38">
        <v>3</v>
      </c>
      <c r="C15" s="44"/>
      <c r="D15" s="38"/>
      <c r="F15" s="38"/>
      <c r="H15" s="39"/>
      <c r="J15" s="38"/>
      <c r="L15" s="38"/>
      <c r="M15" s="45"/>
      <c r="N15" s="38"/>
      <c r="P15" s="38"/>
    </row>
    <row r="16" spans="1:16" ht="12.75" customHeight="1" x14ac:dyDescent="0.3">
      <c r="A16" s="291" t="s">
        <v>1663</v>
      </c>
      <c r="B16" s="38">
        <v>5</v>
      </c>
      <c r="C16" s="44"/>
      <c r="D16" s="38"/>
      <c r="F16" s="38"/>
      <c r="H16" s="39"/>
      <c r="J16" s="38"/>
      <c r="L16" s="38"/>
      <c r="M16" s="45"/>
      <c r="N16" s="38"/>
      <c r="P16" s="38"/>
    </row>
    <row r="17" spans="1:16" ht="12.75" customHeight="1" x14ac:dyDescent="0.3">
      <c r="A17" s="291" t="s">
        <v>1664</v>
      </c>
      <c r="B17" s="38">
        <v>5</v>
      </c>
      <c r="C17" s="44"/>
      <c r="D17" s="38"/>
      <c r="F17" s="38"/>
      <c r="H17" s="39"/>
      <c r="J17" s="38"/>
      <c r="L17" s="38"/>
      <c r="M17" s="45"/>
      <c r="N17" s="38"/>
      <c r="P17" s="38"/>
    </row>
    <row r="18" spans="1:16" ht="12.75" customHeight="1" x14ac:dyDescent="0.3">
      <c r="A18" s="291" t="s">
        <v>1665</v>
      </c>
      <c r="B18" s="38">
        <v>5</v>
      </c>
      <c r="C18" s="44"/>
      <c r="D18" s="38"/>
      <c r="F18" s="38"/>
      <c r="H18" s="39"/>
      <c r="J18" s="38"/>
      <c r="L18" s="38"/>
      <c r="M18" s="45"/>
      <c r="N18" s="38"/>
      <c r="P18" s="38"/>
    </row>
    <row r="19" spans="1:16" ht="12.75" customHeight="1" x14ac:dyDescent="0.3">
      <c r="A19" s="291" t="s">
        <v>1666</v>
      </c>
      <c r="B19" s="38">
        <v>6.5</v>
      </c>
      <c r="C19" s="44"/>
      <c r="D19" s="38"/>
      <c r="F19" s="38"/>
      <c r="H19" s="39"/>
      <c r="J19" s="38"/>
      <c r="L19" s="38"/>
      <c r="M19" s="45"/>
      <c r="N19" s="38"/>
      <c r="P19" s="38"/>
    </row>
    <row r="20" spans="1:16" ht="12.75" customHeight="1" x14ac:dyDescent="0.3">
      <c r="A20" s="291" t="s">
        <v>1667</v>
      </c>
      <c r="B20" s="38">
        <v>4.5</v>
      </c>
      <c r="C20" s="44"/>
      <c r="D20" s="38"/>
      <c r="F20" s="38"/>
      <c r="H20" s="39"/>
      <c r="J20" s="38"/>
      <c r="L20" s="38"/>
      <c r="M20" s="45"/>
      <c r="N20" s="38"/>
      <c r="P20" s="38"/>
    </row>
    <row r="21" spans="1:16" ht="12.75" customHeight="1" x14ac:dyDescent="0.3">
      <c r="A21" s="291" t="s">
        <v>1668</v>
      </c>
      <c r="B21" s="38">
        <v>5</v>
      </c>
      <c r="C21" s="44"/>
      <c r="D21" s="38"/>
      <c r="F21" s="38"/>
      <c r="H21" s="39"/>
      <c r="J21" s="38"/>
      <c r="L21" s="38"/>
      <c r="M21" s="45"/>
      <c r="N21" s="38"/>
      <c r="P21" s="38"/>
    </row>
    <row r="22" spans="1:16" ht="12.75" customHeight="1" x14ac:dyDescent="0.3">
      <c r="A22" s="291" t="s">
        <v>1669</v>
      </c>
      <c r="B22" s="38">
        <v>5</v>
      </c>
      <c r="C22" s="44"/>
      <c r="D22" s="38"/>
      <c r="F22" s="38"/>
      <c r="H22" s="39"/>
      <c r="J22" s="38"/>
      <c r="L22" s="38"/>
      <c r="M22" s="45"/>
      <c r="N22" s="38"/>
      <c r="P22" s="38"/>
    </row>
    <row r="23" spans="1:16" ht="12.75" customHeight="1" x14ac:dyDescent="0.3">
      <c r="A23" s="291" t="s">
        <v>1670</v>
      </c>
      <c r="B23" s="38">
        <v>5</v>
      </c>
      <c r="C23" s="44"/>
      <c r="D23" s="38"/>
      <c r="F23" s="38"/>
      <c r="H23" s="39"/>
      <c r="J23" s="38"/>
      <c r="L23" s="38"/>
      <c r="M23" s="45"/>
      <c r="N23" s="38"/>
      <c r="P23" s="38"/>
    </row>
    <row r="24" spans="1:16" ht="12.75" customHeight="1" x14ac:dyDescent="0.3">
      <c r="A24" s="291" t="s">
        <v>1671</v>
      </c>
      <c r="B24" s="38">
        <v>10</v>
      </c>
      <c r="C24" s="44"/>
      <c r="D24" s="38"/>
      <c r="F24" s="38"/>
      <c r="H24" s="39"/>
      <c r="J24" s="38"/>
      <c r="L24" s="38"/>
      <c r="M24" s="45"/>
      <c r="N24" s="38"/>
      <c r="P24" s="38"/>
    </row>
    <row r="25" spans="1:16" ht="12.75" customHeight="1" x14ac:dyDescent="0.3">
      <c r="A25" s="291" t="s">
        <v>1672</v>
      </c>
      <c r="B25" s="38">
        <v>10</v>
      </c>
      <c r="C25" s="44"/>
      <c r="D25" s="38"/>
      <c r="F25" s="38"/>
      <c r="H25" s="39"/>
      <c r="J25" s="38"/>
      <c r="L25" s="38"/>
      <c r="M25" s="45"/>
      <c r="N25" s="38"/>
      <c r="P25" s="38"/>
    </row>
    <row r="26" spans="1:16" ht="12.75" customHeight="1" x14ac:dyDescent="0.3">
      <c r="A26" s="291" t="s">
        <v>1673</v>
      </c>
      <c r="B26" s="38">
        <v>10</v>
      </c>
      <c r="C26" s="44"/>
      <c r="D26" s="38"/>
      <c r="F26" s="38"/>
      <c r="H26" s="39"/>
      <c r="J26" s="38"/>
      <c r="L26" s="38"/>
      <c r="M26" s="45"/>
      <c r="N26" s="38"/>
      <c r="P26" s="38"/>
    </row>
    <row r="27" spans="1:16" ht="12.75" customHeight="1" x14ac:dyDescent="0.3">
      <c r="A27" s="291" t="s">
        <v>1674</v>
      </c>
      <c r="B27" s="38">
        <v>10</v>
      </c>
      <c r="C27" s="44"/>
      <c r="D27" s="38"/>
      <c r="F27" s="38"/>
      <c r="H27" s="39"/>
      <c r="J27" s="38"/>
      <c r="L27" s="38"/>
      <c r="M27" s="45"/>
      <c r="N27" s="38"/>
      <c r="P27" s="38"/>
    </row>
    <row r="28" spans="1:16" ht="12.75" customHeight="1" x14ac:dyDescent="0.3">
      <c r="A28" s="291" t="s">
        <v>1675</v>
      </c>
      <c r="B28" s="38">
        <v>10</v>
      </c>
      <c r="C28" s="44"/>
      <c r="D28" s="38"/>
      <c r="F28" s="38"/>
      <c r="H28" s="39"/>
      <c r="J28" s="38"/>
      <c r="L28" s="38"/>
      <c r="M28" s="45"/>
      <c r="N28" s="38"/>
      <c r="P28" s="38"/>
    </row>
    <row r="29" spans="1:16" ht="12.75" customHeight="1" x14ac:dyDescent="0.3">
      <c r="A29" s="291" t="s">
        <v>1676</v>
      </c>
      <c r="B29" s="38">
        <v>10</v>
      </c>
      <c r="C29" s="44"/>
      <c r="D29" s="38"/>
      <c r="F29" s="38"/>
      <c r="H29" s="39"/>
      <c r="J29" s="38"/>
      <c r="L29" s="38"/>
      <c r="M29" s="45"/>
      <c r="N29" s="38"/>
      <c r="P29" s="38"/>
    </row>
    <row r="30" spans="1:16" ht="12.75" customHeight="1" x14ac:dyDescent="0.3">
      <c r="A30" s="291" t="s">
        <v>1677</v>
      </c>
      <c r="B30" s="291">
        <v>24</v>
      </c>
      <c r="C30" s="44"/>
      <c r="D30" s="38"/>
      <c r="F30" s="38"/>
      <c r="H30" s="39"/>
      <c r="J30" s="38"/>
      <c r="L30" s="38"/>
      <c r="M30" s="45"/>
      <c r="N30" s="38"/>
      <c r="P30" s="38"/>
    </row>
    <row r="31" spans="1:16" ht="12.75" customHeight="1" x14ac:dyDescent="0.3">
      <c r="A31" s="291" t="s">
        <v>1678</v>
      </c>
      <c r="B31" s="291">
        <v>24</v>
      </c>
      <c r="C31" s="44"/>
      <c r="D31" s="38"/>
      <c r="F31" s="38"/>
      <c r="H31" s="39"/>
      <c r="J31" s="38"/>
      <c r="L31" s="38"/>
      <c r="M31" s="45"/>
      <c r="N31" s="38"/>
      <c r="P31" s="38"/>
    </row>
    <row r="32" spans="1:16" ht="12.75" customHeight="1" x14ac:dyDescent="0.3">
      <c r="A32" s="291" t="s">
        <v>1679</v>
      </c>
      <c r="B32" s="291">
        <v>90</v>
      </c>
      <c r="C32" s="44"/>
      <c r="D32" s="38"/>
      <c r="F32" s="38"/>
      <c r="H32" s="39"/>
      <c r="J32" s="38"/>
      <c r="L32" s="38"/>
      <c r="M32" s="45"/>
      <c r="N32" s="38"/>
      <c r="P32" s="38"/>
    </row>
    <row r="33" spans="1:16" ht="12.75" customHeight="1" x14ac:dyDescent="0.3">
      <c r="A33" s="291" t="s">
        <v>1680</v>
      </c>
      <c r="B33" s="291">
        <v>3</v>
      </c>
      <c r="C33" s="44"/>
      <c r="D33" s="38"/>
      <c r="F33" s="38"/>
      <c r="H33" s="39"/>
      <c r="J33" s="38"/>
      <c r="L33" s="38"/>
      <c r="M33" s="45"/>
      <c r="N33" s="38"/>
      <c r="P33" s="38"/>
    </row>
  </sheetData>
  <conditionalFormatting sqref="F4:N4">
    <cfRule type="cellIs" dxfId="162" priority="25" operator="lessThan">
      <formula>$P$4</formula>
    </cfRule>
  </conditionalFormatting>
  <conditionalFormatting sqref="N5">
    <cfRule type="cellIs" dxfId="161" priority="24" operator="lessThan">
      <formula>$P$5</formula>
    </cfRule>
  </conditionalFormatting>
  <conditionalFormatting sqref="F5:N5">
    <cfRule type="cellIs" dxfId="160" priority="23" operator="lessThan">
      <formula>$P$5</formula>
    </cfRule>
  </conditionalFormatting>
  <conditionalFormatting sqref="F6:N6">
    <cfRule type="cellIs" dxfId="159" priority="22" operator="lessThan">
      <formula>$P$6</formula>
    </cfRule>
  </conditionalFormatting>
  <conditionalFormatting sqref="F7:N7">
    <cfRule type="cellIs" dxfId="158" priority="21" operator="lessThan">
      <formula>$P$7</formula>
    </cfRule>
  </conditionalFormatting>
  <conditionalFormatting sqref="F8:N8">
    <cfRule type="cellIs" dxfId="157" priority="20" operator="lessThan">
      <formula>$P$8</formula>
    </cfRule>
  </conditionalFormatting>
  <conditionalFormatting sqref="F9:N9">
    <cfRule type="cellIs" dxfId="156" priority="19" operator="lessThan">
      <formula>$P$9</formula>
    </cfRule>
  </conditionalFormatting>
  <conditionalFormatting sqref="F10:N10">
    <cfRule type="cellIs" dxfId="155" priority="18" operator="lessThan">
      <formula>$P$10</formula>
    </cfRule>
  </conditionalFormatting>
  <conditionalFormatting sqref="F11:N11">
    <cfRule type="cellIs" dxfId="154" priority="17" operator="lessThan">
      <formula>$P$11</formula>
    </cfRule>
  </conditionalFormatting>
  <conditionalFormatting sqref="F12:N12">
    <cfRule type="cellIs" dxfId="153" priority="16" operator="lessThan">
      <formula>$P$12</formula>
    </cfRule>
  </conditionalFormatting>
  <conditionalFormatting sqref="F13:N13">
    <cfRule type="cellIs" dxfId="152" priority="15" operator="lessThan">
      <formula>$P$13</formula>
    </cfRule>
  </conditionalFormatting>
  <conditionalFormatting sqref="F14:N14">
    <cfRule type="cellIs" dxfId="151" priority="14" operator="lessThan">
      <formula>$P$14</formula>
    </cfRule>
  </conditionalFormatting>
  <conditionalFormatting sqref="F15:N15">
    <cfRule type="cellIs" dxfId="150" priority="13" operator="lessThan">
      <formula>$P$15</formula>
    </cfRule>
  </conditionalFormatting>
  <conditionalFormatting sqref="F16:N16">
    <cfRule type="cellIs" dxfId="149" priority="12" operator="lessThan">
      <formula>$P$16</formula>
    </cfRule>
  </conditionalFormatting>
  <conditionalFormatting sqref="F17:N17">
    <cfRule type="cellIs" dxfId="148" priority="11" operator="lessThan">
      <formula>$P$17</formula>
    </cfRule>
  </conditionalFormatting>
  <conditionalFormatting sqref="F18:N18">
    <cfRule type="cellIs" dxfId="147" priority="10" operator="lessThan">
      <formula>$P$18</formula>
    </cfRule>
  </conditionalFormatting>
  <conditionalFormatting sqref="F19:N19">
    <cfRule type="cellIs" dxfId="146" priority="9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C16" sqref="C16"/>
    </sheetView>
  </sheetViews>
  <sheetFormatPr baseColWidth="10" defaultColWidth="8.88671875" defaultRowHeight="14.25" x14ac:dyDescent="0.2"/>
  <cols>
    <col min="1" max="1" width="0.88671875" style="162" customWidth="1"/>
    <col min="2" max="2" width="10.5546875" style="170" customWidth="1"/>
    <col min="3" max="3" width="25.77734375" style="286" customWidth="1"/>
    <col min="4" max="4" width="4.21875" style="170" customWidth="1"/>
    <col min="5" max="5" width="5.88671875" style="170" customWidth="1"/>
    <col min="6" max="6" width="20.5546875" style="170" customWidth="1"/>
    <col min="7" max="7" width="6.77734375" style="287" customWidth="1"/>
    <col min="8" max="8" width="6.88671875" style="170" customWidth="1"/>
    <col min="9" max="9" width="7.88671875" style="278" customWidth="1"/>
    <col min="10" max="10" width="6.5546875" style="162" customWidth="1"/>
    <col min="11" max="11" width="5.21875" style="162" customWidth="1"/>
    <col min="12" max="12" width="5.77734375" style="278" customWidth="1"/>
    <col min="13" max="13" width="5.6640625" style="278" customWidth="1"/>
    <col min="14" max="14" width="6.88671875" style="278" customWidth="1"/>
    <col min="15" max="16" width="5.77734375" style="278" customWidth="1"/>
    <col min="17" max="18" width="5.77734375" style="162" customWidth="1"/>
    <col min="19" max="19" width="5.6640625" style="162" customWidth="1"/>
    <col min="20" max="21" width="5.77734375" style="162" customWidth="1"/>
    <col min="22" max="22" width="5.77734375" style="285" customWidth="1"/>
    <col min="23" max="23" width="5.5546875" style="265" customWidth="1"/>
    <col min="24" max="24" width="5.5546875" style="162" customWidth="1"/>
    <col min="25" max="25" width="4.88671875" style="169" hidden="1" customWidth="1"/>
    <col min="26" max="26" width="4.88671875" style="170" hidden="1" customWidth="1"/>
    <col min="27" max="27" width="3.44140625" style="162" customWidth="1"/>
    <col min="28" max="28" width="7.5546875" style="247" customWidth="1"/>
    <col min="29" max="16384" width="8.88671875" style="162"/>
  </cols>
  <sheetData>
    <row r="1" spans="1:28" s="134" customFormat="1" ht="30" customHeight="1" x14ac:dyDescent="0.2">
      <c r="B1" s="391"/>
      <c r="C1" s="392"/>
      <c r="D1" s="392"/>
      <c r="E1" s="392"/>
      <c r="F1" s="392"/>
      <c r="G1" s="392"/>
      <c r="H1" s="135"/>
      <c r="I1" s="136"/>
      <c r="J1" s="137"/>
      <c r="K1" s="137"/>
      <c r="L1" s="138"/>
      <c r="M1" s="138"/>
      <c r="N1" s="138"/>
      <c r="O1" s="138"/>
      <c r="P1" s="138"/>
      <c r="Q1" s="139"/>
      <c r="R1" s="139"/>
      <c r="S1" s="139"/>
      <c r="T1" s="139"/>
      <c r="U1" s="46"/>
      <c r="V1" s="141"/>
      <c r="W1" s="393"/>
      <c r="X1" s="395"/>
      <c r="Y1" s="142"/>
      <c r="Z1" s="143"/>
      <c r="AB1" s="370"/>
    </row>
    <row r="2" spans="1:28" s="137" customFormat="1" ht="15" customHeight="1" x14ac:dyDescent="0.2">
      <c r="B2" s="372"/>
      <c r="C2" s="373"/>
      <c r="D2" s="373"/>
      <c r="E2" s="373"/>
      <c r="F2" s="373"/>
      <c r="G2" s="374"/>
      <c r="H2" s="144"/>
      <c r="I2" s="138"/>
      <c r="L2" s="138"/>
      <c r="M2" s="138"/>
      <c r="N2" s="138"/>
      <c r="O2" s="138"/>
      <c r="P2" s="138"/>
      <c r="Q2" s="139"/>
      <c r="R2" s="139"/>
      <c r="S2" s="139"/>
      <c r="T2" s="139"/>
      <c r="U2" s="140"/>
      <c r="V2" s="141"/>
      <c r="W2" s="394"/>
      <c r="X2" s="396"/>
      <c r="Y2" s="145"/>
      <c r="Z2" s="146"/>
      <c r="AB2" s="371"/>
    </row>
    <row r="3" spans="1:28" s="137" customFormat="1" ht="22.5" customHeight="1" x14ac:dyDescent="0.3">
      <c r="B3" s="147"/>
      <c r="C3" s="413"/>
      <c r="D3" s="148"/>
      <c r="E3" s="149"/>
      <c r="F3" s="150"/>
      <c r="G3" s="151"/>
      <c r="H3" s="144"/>
      <c r="I3" s="138"/>
      <c r="L3" s="138"/>
      <c r="M3" s="138"/>
      <c r="N3" s="152"/>
      <c r="O3" s="152"/>
      <c r="P3" s="138"/>
      <c r="Q3" s="139"/>
      <c r="R3" s="139"/>
      <c r="S3" s="139"/>
      <c r="T3" s="139"/>
      <c r="U3" s="140"/>
      <c r="V3" s="141"/>
      <c r="W3" s="394"/>
      <c r="X3" s="396"/>
      <c r="Y3" s="145"/>
      <c r="Z3" s="146"/>
      <c r="AB3" s="371"/>
    </row>
    <row r="4" spans="1:28" s="137" customFormat="1" ht="12.95" customHeight="1" thickBot="1" x14ac:dyDescent="0.35">
      <c r="B4" s="153"/>
      <c r="C4" s="414"/>
      <c r="D4" s="154"/>
      <c r="E4" s="154"/>
      <c r="F4" s="155"/>
      <c r="G4" s="156"/>
      <c r="H4" s="144"/>
      <c r="I4" s="138"/>
      <c r="L4" s="138"/>
      <c r="M4" s="138"/>
      <c r="N4" s="138"/>
      <c r="O4" s="138"/>
      <c r="P4" s="138"/>
      <c r="Q4" s="139"/>
      <c r="R4" s="139"/>
      <c r="S4" s="139"/>
      <c r="T4" s="139"/>
      <c r="U4" s="140"/>
      <c r="V4" s="141"/>
      <c r="W4" s="394"/>
      <c r="X4" s="396"/>
      <c r="Y4" s="145"/>
      <c r="Z4" s="146"/>
      <c r="AB4" s="371"/>
    </row>
    <row r="5" spans="1:28" s="137" customFormat="1" ht="12.95" customHeight="1" x14ac:dyDescent="0.3">
      <c r="B5" s="157"/>
      <c r="C5" s="414"/>
      <c r="D5" s="154"/>
      <c r="E5" s="154"/>
      <c r="F5" s="155"/>
      <c r="G5" s="156"/>
      <c r="H5" s="144"/>
      <c r="I5" s="138"/>
      <c r="J5" s="375"/>
      <c r="K5" s="376"/>
      <c r="L5" s="381"/>
      <c r="M5" s="383"/>
      <c r="N5" s="386"/>
      <c r="O5" s="389"/>
      <c r="P5" s="399"/>
      <c r="Q5" s="401"/>
      <c r="R5" s="386"/>
      <c r="S5" s="383"/>
      <c r="T5" s="386"/>
      <c r="U5" s="383"/>
      <c r="W5" s="394"/>
      <c r="X5" s="396"/>
      <c r="Y5" s="145"/>
      <c r="Z5" s="146"/>
      <c r="AB5" s="371"/>
    </row>
    <row r="6" spans="1:28" s="137" customFormat="1" ht="12.95" customHeight="1" x14ac:dyDescent="0.3">
      <c r="B6" s="157"/>
      <c r="C6" s="414"/>
      <c r="D6" s="154"/>
      <c r="E6" s="154"/>
      <c r="F6" s="155"/>
      <c r="G6" s="156"/>
      <c r="H6" s="144"/>
      <c r="I6" s="138"/>
      <c r="J6" s="377"/>
      <c r="K6" s="378"/>
      <c r="L6" s="382"/>
      <c r="M6" s="384"/>
      <c r="N6" s="387"/>
      <c r="O6" s="390"/>
      <c r="P6" s="400"/>
      <c r="Q6" s="402"/>
      <c r="R6" s="387"/>
      <c r="S6" s="384"/>
      <c r="T6" s="387"/>
      <c r="U6" s="384"/>
      <c r="W6" s="394"/>
      <c r="X6" s="396"/>
      <c r="Y6" s="145"/>
      <c r="Z6" s="146"/>
      <c r="AB6" s="371"/>
    </row>
    <row r="7" spans="1:28" s="137" customFormat="1" ht="20.25" customHeight="1" thickBot="1" x14ac:dyDescent="0.35">
      <c r="B7" s="404"/>
      <c r="C7" s="405"/>
      <c r="D7" s="158"/>
      <c r="E7" s="406"/>
      <c r="F7" s="405"/>
      <c r="G7" s="407"/>
      <c r="H7" s="144"/>
      <c r="I7" s="138"/>
      <c r="J7" s="379"/>
      <c r="K7" s="380"/>
      <c r="L7" s="382"/>
      <c r="M7" s="384"/>
      <c r="N7" s="388"/>
      <c r="O7" s="390"/>
      <c r="P7" s="400"/>
      <c r="Q7" s="402"/>
      <c r="R7" s="388"/>
      <c r="S7" s="384"/>
      <c r="T7" s="388"/>
      <c r="U7" s="384"/>
      <c r="W7" s="394"/>
      <c r="X7" s="396"/>
      <c r="Y7" s="145"/>
      <c r="Z7" s="146"/>
      <c r="AB7" s="371"/>
    </row>
    <row r="8" spans="1:28" s="134" customFormat="1" ht="20.100000000000001" customHeight="1" x14ac:dyDescent="0.3">
      <c r="A8" s="137"/>
      <c r="B8" s="408"/>
      <c r="C8" s="408"/>
      <c r="D8" s="408"/>
      <c r="E8" s="408"/>
      <c r="F8" s="408"/>
      <c r="G8" s="408"/>
      <c r="H8" s="409"/>
      <c r="I8" s="411"/>
      <c r="J8" s="397"/>
      <c r="K8" s="398"/>
      <c r="L8" s="47"/>
      <c r="M8" s="385"/>
      <c r="N8" s="48"/>
      <c r="O8" s="390"/>
      <c r="P8" s="48"/>
      <c r="Q8" s="403"/>
      <c r="R8" s="49"/>
      <c r="S8" s="385"/>
      <c r="T8" s="49"/>
      <c r="U8" s="385"/>
      <c r="V8" s="137"/>
      <c r="W8" s="394"/>
      <c r="X8" s="396"/>
      <c r="Y8" s="142"/>
      <c r="Z8" s="143"/>
      <c r="AB8" s="371"/>
    </row>
    <row r="9" spans="1:28" ht="30.75" customHeight="1" thickBot="1" x14ac:dyDescent="0.25">
      <c r="A9" s="159"/>
      <c r="B9" s="160"/>
      <c r="C9" s="160"/>
      <c r="D9" s="161"/>
      <c r="E9" s="160"/>
      <c r="F9" s="160"/>
      <c r="G9" s="161"/>
      <c r="H9" s="410"/>
      <c r="I9" s="412"/>
      <c r="L9" s="163"/>
      <c r="M9" s="164"/>
      <c r="N9" s="165"/>
      <c r="O9" s="165"/>
      <c r="P9" s="165"/>
      <c r="Q9" s="166"/>
      <c r="R9" s="167"/>
      <c r="S9" s="168"/>
      <c r="T9" s="167"/>
      <c r="U9" s="168"/>
      <c r="V9" s="159"/>
      <c r="W9" s="394"/>
      <c r="X9" s="396"/>
      <c r="AB9" s="371"/>
    </row>
    <row r="10" spans="1:28" ht="12" customHeight="1" thickBot="1" x14ac:dyDescent="0.25">
      <c r="A10" s="159"/>
      <c r="B10" s="171"/>
      <c r="C10" s="172"/>
      <c r="D10" s="173"/>
      <c r="E10" s="172"/>
      <c r="F10" s="171"/>
      <c r="G10" s="174"/>
      <c r="H10" s="175"/>
      <c r="I10" s="176"/>
      <c r="L10" s="177"/>
      <c r="M10" s="178"/>
      <c r="N10" s="179"/>
      <c r="O10" s="180"/>
      <c r="P10" s="179"/>
      <c r="Q10" s="181"/>
      <c r="R10" s="179"/>
      <c r="S10" s="180"/>
      <c r="T10" s="179"/>
      <c r="U10" s="180"/>
      <c r="V10" s="159"/>
      <c r="W10" s="182"/>
      <c r="X10" s="183"/>
      <c r="Z10" s="169"/>
      <c r="AB10" s="184"/>
    </row>
    <row r="11" spans="1:28" ht="12" customHeight="1" thickBot="1" x14ac:dyDescent="0.25">
      <c r="A11" s="159"/>
      <c r="B11" s="185"/>
      <c r="C11" s="186"/>
      <c r="D11" s="187"/>
      <c r="E11" s="186"/>
      <c r="F11" s="185"/>
      <c r="G11" s="174"/>
      <c r="H11" s="175"/>
      <c r="I11" s="189"/>
      <c r="L11" s="177"/>
      <c r="M11" s="178"/>
      <c r="N11" s="179"/>
      <c r="O11" s="180"/>
      <c r="P11" s="179"/>
      <c r="Q11" s="181"/>
      <c r="R11" s="179"/>
      <c r="S11" s="180"/>
      <c r="T11" s="179"/>
      <c r="U11" s="180"/>
      <c r="V11" s="159"/>
      <c r="W11" s="182"/>
      <c r="X11" s="190"/>
      <c r="Z11" s="169"/>
      <c r="AB11" s="184"/>
    </row>
    <row r="12" spans="1:28" ht="12" customHeight="1" thickBot="1" x14ac:dyDescent="0.25">
      <c r="A12" s="159"/>
      <c r="B12" s="185"/>
      <c r="C12" s="186"/>
      <c r="D12" s="187"/>
      <c r="E12" s="186"/>
      <c r="F12" s="185"/>
      <c r="G12" s="174"/>
      <c r="H12" s="175"/>
      <c r="I12" s="189"/>
      <c r="L12" s="177"/>
      <c r="M12" s="178"/>
      <c r="N12" s="179"/>
      <c r="O12" s="180"/>
      <c r="P12" s="179"/>
      <c r="Q12" s="181"/>
      <c r="R12" s="179"/>
      <c r="S12" s="180"/>
      <c r="T12" s="179"/>
      <c r="U12" s="180"/>
      <c r="V12" s="159"/>
      <c r="W12" s="182"/>
      <c r="X12" s="183"/>
      <c r="Z12" s="169"/>
      <c r="AB12" s="184"/>
    </row>
    <row r="13" spans="1:28" ht="12" customHeight="1" thickBot="1" x14ac:dyDescent="0.25">
      <c r="A13" s="159"/>
      <c r="B13" s="185"/>
      <c r="C13" s="186"/>
      <c r="D13" s="187"/>
      <c r="E13" s="185"/>
      <c r="F13" s="185"/>
      <c r="G13" s="174"/>
      <c r="H13" s="175"/>
      <c r="I13" s="189"/>
      <c r="L13" s="177"/>
      <c r="M13" s="178"/>
      <c r="N13" s="179"/>
      <c r="O13" s="180"/>
      <c r="P13" s="179"/>
      <c r="Q13" s="181"/>
      <c r="R13" s="179"/>
      <c r="S13" s="180"/>
      <c r="T13" s="179"/>
      <c r="U13" s="180"/>
      <c r="V13" s="159"/>
      <c r="W13" s="182"/>
      <c r="X13" s="183"/>
      <c r="Z13" s="169"/>
      <c r="AB13" s="184"/>
    </row>
    <row r="14" spans="1:28" ht="12" customHeight="1" thickBot="1" x14ac:dyDescent="0.25">
      <c r="A14" s="159"/>
      <c r="B14" s="185"/>
      <c r="C14" s="186"/>
      <c r="D14" s="187"/>
      <c r="E14" s="186"/>
      <c r="F14" s="185"/>
      <c r="G14" s="191"/>
      <c r="H14" s="175"/>
      <c r="I14" s="189"/>
      <c r="L14" s="177"/>
      <c r="M14" s="178"/>
      <c r="N14" s="179"/>
      <c r="O14" s="180"/>
      <c r="P14" s="179"/>
      <c r="Q14" s="181"/>
      <c r="R14" s="179"/>
      <c r="S14" s="180"/>
      <c r="T14" s="179"/>
      <c r="U14" s="180"/>
      <c r="V14" s="159"/>
      <c r="W14" s="182"/>
      <c r="X14" s="183"/>
      <c r="Z14" s="169"/>
      <c r="AB14" s="184"/>
    </row>
    <row r="15" spans="1:28" ht="12" customHeight="1" thickBot="1" x14ac:dyDescent="0.25">
      <c r="A15" s="159"/>
      <c r="B15" s="185"/>
      <c r="C15" s="186"/>
      <c r="D15" s="187"/>
      <c r="E15" s="186"/>
      <c r="F15" s="185"/>
      <c r="G15" s="191"/>
      <c r="H15" s="175"/>
      <c r="I15" s="189"/>
      <c r="L15" s="177"/>
      <c r="M15" s="178"/>
      <c r="N15" s="179"/>
      <c r="O15" s="180"/>
      <c r="P15" s="179"/>
      <c r="Q15" s="181"/>
      <c r="R15" s="179"/>
      <c r="S15" s="180"/>
      <c r="T15" s="179"/>
      <c r="U15" s="180"/>
      <c r="V15" s="159"/>
      <c r="W15" s="182"/>
      <c r="X15" s="183"/>
      <c r="Z15" s="169"/>
      <c r="AB15" s="184"/>
    </row>
    <row r="16" spans="1:28" ht="12" customHeight="1" thickBot="1" x14ac:dyDescent="0.25">
      <c r="A16" s="159"/>
      <c r="B16" s="185"/>
      <c r="C16" s="186"/>
      <c r="D16" s="187"/>
      <c r="E16" s="186"/>
      <c r="F16" s="185"/>
      <c r="G16" s="191"/>
      <c r="H16" s="175"/>
      <c r="I16" s="189"/>
      <c r="L16" s="177"/>
      <c r="M16" s="178"/>
      <c r="N16" s="179"/>
      <c r="O16" s="180"/>
      <c r="P16" s="179"/>
      <c r="Q16" s="181"/>
      <c r="R16" s="179"/>
      <c r="S16" s="180"/>
      <c r="T16" s="179"/>
      <c r="U16" s="180"/>
      <c r="V16" s="159"/>
      <c r="W16" s="182"/>
      <c r="X16" s="183"/>
      <c r="Z16" s="169"/>
      <c r="AB16" s="184"/>
    </row>
    <row r="17" spans="1:28" ht="12" customHeight="1" thickBot="1" x14ac:dyDescent="0.25">
      <c r="A17" s="159"/>
      <c r="B17" s="185"/>
      <c r="C17" s="186"/>
      <c r="D17" s="187"/>
      <c r="E17" s="186"/>
      <c r="F17" s="185"/>
      <c r="G17" s="191"/>
      <c r="H17" s="175"/>
      <c r="I17" s="189"/>
      <c r="L17" s="177"/>
      <c r="M17" s="178"/>
      <c r="N17" s="179"/>
      <c r="O17" s="180"/>
      <c r="P17" s="179"/>
      <c r="Q17" s="181"/>
      <c r="R17" s="179"/>
      <c r="S17" s="180"/>
      <c r="T17" s="179"/>
      <c r="U17" s="180"/>
      <c r="V17" s="159"/>
      <c r="W17" s="182"/>
      <c r="X17" s="183"/>
      <c r="Z17" s="169"/>
      <c r="AB17" s="184"/>
    </row>
    <row r="18" spans="1:28" ht="12" customHeight="1" thickBot="1" x14ac:dyDescent="0.25">
      <c r="A18" s="159"/>
      <c r="B18" s="185"/>
      <c r="C18" s="186"/>
      <c r="D18" s="187"/>
      <c r="E18" s="186"/>
      <c r="F18" s="185"/>
      <c r="G18" s="191"/>
      <c r="H18" s="175"/>
      <c r="I18" s="189"/>
      <c r="L18" s="177"/>
      <c r="M18" s="178"/>
      <c r="N18" s="179"/>
      <c r="O18" s="180"/>
      <c r="P18" s="179"/>
      <c r="Q18" s="181"/>
      <c r="R18" s="179"/>
      <c r="S18" s="180"/>
      <c r="T18" s="179"/>
      <c r="U18" s="180"/>
      <c r="V18" s="159"/>
      <c r="W18" s="182"/>
      <c r="X18" s="183"/>
      <c r="Z18" s="169"/>
      <c r="AB18" s="184"/>
    </row>
    <row r="19" spans="1:28" ht="12" customHeight="1" thickBot="1" x14ac:dyDescent="0.25">
      <c r="A19" s="159"/>
      <c r="B19" s="185"/>
      <c r="C19" s="186"/>
      <c r="D19" s="187"/>
      <c r="E19" s="186"/>
      <c r="F19" s="185"/>
      <c r="G19" s="191"/>
      <c r="H19" s="175"/>
      <c r="I19" s="189"/>
      <c r="L19" s="177"/>
      <c r="M19" s="178"/>
      <c r="N19" s="179"/>
      <c r="O19" s="180"/>
      <c r="P19" s="179"/>
      <c r="Q19" s="181"/>
      <c r="R19" s="179"/>
      <c r="S19" s="180"/>
      <c r="T19" s="179"/>
      <c r="U19" s="180"/>
      <c r="V19" s="159"/>
      <c r="W19" s="182"/>
      <c r="X19" s="183"/>
      <c r="Z19" s="169"/>
      <c r="AB19" s="184"/>
    </row>
    <row r="20" spans="1:28" ht="12" customHeight="1" thickBot="1" x14ac:dyDescent="0.25">
      <c r="A20" s="159"/>
      <c r="B20" s="185"/>
      <c r="C20" s="186"/>
      <c r="D20" s="187"/>
      <c r="E20" s="186"/>
      <c r="F20" s="185"/>
      <c r="G20" s="191"/>
      <c r="H20" s="175"/>
      <c r="I20" s="189"/>
      <c r="L20" s="177"/>
      <c r="M20" s="178"/>
      <c r="N20" s="179"/>
      <c r="O20" s="180"/>
      <c r="P20" s="179"/>
      <c r="Q20" s="181"/>
      <c r="R20" s="179"/>
      <c r="S20" s="180"/>
      <c r="T20" s="179"/>
      <c r="U20" s="180"/>
      <c r="V20" s="159"/>
      <c r="W20" s="182"/>
      <c r="X20" s="183"/>
      <c r="Z20" s="169"/>
      <c r="AB20" s="184"/>
    </row>
    <row r="21" spans="1:28" ht="12" customHeight="1" thickBot="1" x14ac:dyDescent="0.25">
      <c r="A21" s="159"/>
      <c r="B21" s="185"/>
      <c r="C21" s="186"/>
      <c r="D21" s="187"/>
      <c r="E21" s="172"/>
      <c r="F21" s="185"/>
      <c r="G21" s="191"/>
      <c r="H21" s="175"/>
      <c r="I21" s="189"/>
      <c r="L21" s="177"/>
      <c r="M21" s="178"/>
      <c r="N21" s="179"/>
      <c r="O21" s="180"/>
      <c r="P21" s="179"/>
      <c r="Q21" s="181"/>
      <c r="R21" s="179"/>
      <c r="S21" s="180"/>
      <c r="T21" s="179"/>
      <c r="U21" s="180"/>
      <c r="V21" s="159"/>
      <c r="W21" s="182"/>
      <c r="X21" s="183"/>
      <c r="Z21" s="169"/>
      <c r="AB21" s="184"/>
    </row>
    <row r="22" spans="1:28" ht="12" customHeight="1" thickBot="1" x14ac:dyDescent="0.25">
      <c r="A22" s="159"/>
      <c r="B22" s="185"/>
      <c r="C22" s="186"/>
      <c r="D22" s="187"/>
      <c r="E22" s="172"/>
      <c r="F22" s="185"/>
      <c r="G22" s="191"/>
      <c r="H22" s="175"/>
      <c r="I22" s="189"/>
      <c r="L22" s="177"/>
      <c r="M22" s="178"/>
      <c r="N22" s="179"/>
      <c r="O22" s="180"/>
      <c r="P22" s="179"/>
      <c r="Q22" s="181"/>
      <c r="R22" s="179"/>
      <c r="S22" s="180"/>
      <c r="T22" s="179"/>
      <c r="U22" s="180"/>
      <c r="V22" s="159"/>
      <c r="W22" s="182"/>
      <c r="X22" s="183"/>
      <c r="Z22" s="169"/>
      <c r="AB22" s="184"/>
    </row>
    <row r="23" spans="1:28" ht="12" customHeight="1" thickBot="1" x14ac:dyDescent="0.25">
      <c r="A23" s="159"/>
      <c r="B23" s="185"/>
      <c r="C23" s="186"/>
      <c r="D23" s="187"/>
      <c r="E23" s="172"/>
      <c r="F23" s="185"/>
      <c r="G23" s="191"/>
      <c r="H23" s="175"/>
      <c r="I23" s="189"/>
      <c r="L23" s="177"/>
      <c r="M23" s="178"/>
      <c r="N23" s="179"/>
      <c r="O23" s="180"/>
      <c r="P23" s="179"/>
      <c r="Q23" s="181"/>
      <c r="R23" s="179"/>
      <c r="S23" s="180"/>
      <c r="T23" s="179"/>
      <c r="U23" s="180"/>
      <c r="V23" s="159"/>
      <c r="W23" s="182"/>
      <c r="X23" s="183"/>
      <c r="Z23" s="169"/>
      <c r="AB23" s="184"/>
    </row>
    <row r="24" spans="1:28" ht="12" customHeight="1" thickBot="1" x14ac:dyDescent="0.25">
      <c r="A24" s="159"/>
      <c r="B24" s="185"/>
      <c r="C24" s="186"/>
      <c r="D24" s="187"/>
      <c r="E24" s="186"/>
      <c r="F24" s="185"/>
      <c r="G24" s="191"/>
      <c r="H24" s="175"/>
      <c r="I24" s="189"/>
      <c r="L24" s="177"/>
      <c r="M24" s="178"/>
      <c r="N24" s="179"/>
      <c r="O24" s="180"/>
      <c r="P24" s="179"/>
      <c r="Q24" s="181"/>
      <c r="R24" s="179"/>
      <c r="S24" s="180"/>
      <c r="T24" s="179"/>
      <c r="U24" s="180"/>
      <c r="V24" s="159"/>
      <c r="W24" s="182"/>
      <c r="X24" s="183"/>
      <c r="Z24" s="169"/>
      <c r="AB24" s="184"/>
    </row>
    <row r="25" spans="1:28" ht="12" customHeight="1" thickBot="1" x14ac:dyDescent="0.25">
      <c r="A25" s="159"/>
      <c r="B25" s="185"/>
      <c r="C25" s="186"/>
      <c r="D25" s="187"/>
      <c r="E25" s="186"/>
      <c r="F25" s="185"/>
      <c r="G25" s="191"/>
      <c r="H25" s="175"/>
      <c r="I25" s="189"/>
      <c r="L25" s="177"/>
      <c r="M25" s="178"/>
      <c r="N25" s="179"/>
      <c r="O25" s="180"/>
      <c r="P25" s="179"/>
      <c r="Q25" s="181"/>
      <c r="R25" s="179"/>
      <c r="S25" s="180"/>
      <c r="T25" s="179"/>
      <c r="U25" s="180"/>
      <c r="V25" s="159"/>
      <c r="W25" s="182"/>
      <c r="X25" s="183"/>
      <c r="Z25" s="169"/>
      <c r="AB25" s="184"/>
    </row>
    <row r="26" spans="1:28" ht="12" customHeight="1" thickBot="1" x14ac:dyDescent="0.25">
      <c r="A26" s="159"/>
      <c r="B26" s="185"/>
      <c r="C26" s="186"/>
      <c r="D26" s="187"/>
      <c r="E26" s="186"/>
      <c r="F26" s="185"/>
      <c r="G26" s="191"/>
      <c r="H26" s="175"/>
      <c r="I26" s="192"/>
      <c r="L26" s="177"/>
      <c r="M26" s="178"/>
      <c r="N26" s="179"/>
      <c r="O26" s="180"/>
      <c r="P26" s="179"/>
      <c r="Q26" s="181"/>
      <c r="R26" s="179"/>
      <c r="S26" s="180"/>
      <c r="T26" s="179"/>
      <c r="U26" s="180"/>
      <c r="V26" s="159"/>
      <c r="W26" s="182"/>
      <c r="X26" s="183"/>
      <c r="Z26" s="169"/>
      <c r="AB26" s="184"/>
    </row>
    <row r="27" spans="1:28" ht="12" customHeight="1" thickBot="1" x14ac:dyDescent="0.25">
      <c r="A27" s="159"/>
      <c r="B27" s="171"/>
      <c r="C27" s="172"/>
      <c r="D27" s="173"/>
      <c r="E27" s="172"/>
      <c r="F27" s="185"/>
      <c r="G27" s="191"/>
      <c r="H27" s="175"/>
      <c r="I27" s="192"/>
      <c r="L27" s="177"/>
      <c r="M27" s="178"/>
      <c r="N27" s="179"/>
      <c r="O27" s="180"/>
      <c r="P27" s="179"/>
      <c r="Q27" s="181"/>
      <c r="R27" s="179"/>
      <c r="S27" s="180"/>
      <c r="T27" s="179"/>
      <c r="U27" s="180"/>
      <c r="V27" s="159"/>
      <c r="W27" s="182"/>
      <c r="X27" s="183"/>
      <c r="Z27" s="169"/>
      <c r="AB27" s="184"/>
    </row>
    <row r="28" spans="1:28" ht="12" customHeight="1" x14ac:dyDescent="0.2">
      <c r="A28" s="193"/>
      <c r="B28" s="185"/>
      <c r="C28" s="186"/>
      <c r="D28" s="187"/>
      <c r="E28" s="172"/>
      <c r="F28" s="185"/>
      <c r="G28" s="191"/>
      <c r="H28" s="175"/>
      <c r="I28" s="192"/>
      <c r="L28" s="177"/>
      <c r="M28" s="178"/>
      <c r="N28" s="179"/>
      <c r="O28" s="180"/>
      <c r="P28" s="179"/>
      <c r="Q28" s="181"/>
      <c r="R28" s="179"/>
      <c r="S28" s="180"/>
      <c r="T28" s="179"/>
      <c r="U28" s="180"/>
      <c r="V28" s="159"/>
      <c r="W28" s="182"/>
      <c r="X28" s="183"/>
      <c r="Z28" s="169"/>
      <c r="AB28" s="184"/>
    </row>
    <row r="29" spans="1:28" ht="3.95" customHeight="1" x14ac:dyDescent="0.3">
      <c r="A29" s="159"/>
      <c r="B29" s="415"/>
      <c r="C29" s="416"/>
      <c r="D29" s="416"/>
      <c r="E29" s="416"/>
      <c r="F29" s="416"/>
      <c r="G29" s="416"/>
      <c r="H29" s="416"/>
      <c r="I29" s="194"/>
      <c r="L29" s="195"/>
      <c r="M29" s="196"/>
      <c r="N29" s="197"/>
      <c r="O29" s="197"/>
      <c r="P29" s="197"/>
      <c r="Q29" s="198"/>
      <c r="R29" s="199"/>
      <c r="S29" s="200"/>
      <c r="T29" s="201"/>
      <c r="U29" s="201"/>
      <c r="V29" s="202"/>
      <c r="W29" s="203"/>
      <c r="X29" s="204"/>
      <c r="Y29" s="205"/>
      <c r="Z29" s="205"/>
      <c r="AA29" s="206"/>
      <c r="AB29" s="207"/>
    </row>
    <row r="30" spans="1:28" ht="12" hidden="1" customHeight="1" x14ac:dyDescent="0.2">
      <c r="A30" s="159"/>
      <c r="B30" s="171"/>
      <c r="C30" s="172"/>
      <c r="D30" s="208"/>
      <c r="E30" s="186"/>
      <c r="F30" s="171"/>
      <c r="G30" s="209"/>
      <c r="H30" s="175"/>
      <c r="I30" s="192"/>
      <c r="L30" s="177"/>
      <c r="M30" s="210"/>
      <c r="N30" s="179"/>
      <c r="O30" s="211"/>
      <c r="P30" s="179"/>
      <c r="Q30" s="212"/>
      <c r="R30" s="199"/>
      <c r="S30" s="200"/>
      <c r="T30" s="200"/>
      <c r="U30" s="200"/>
      <c r="V30" s="202"/>
      <c r="W30" s="213"/>
      <c r="X30" s="214"/>
      <c r="Y30" s="205"/>
      <c r="Z30" s="205"/>
      <c r="AA30" s="206"/>
      <c r="AB30" s="215"/>
    </row>
    <row r="31" spans="1:28" ht="12" hidden="1" customHeight="1" x14ac:dyDescent="0.2">
      <c r="A31" s="159"/>
      <c r="B31" s="185"/>
      <c r="C31" s="186"/>
      <c r="D31" s="208"/>
      <c r="E31" s="186"/>
      <c r="F31" s="185"/>
      <c r="G31" s="188"/>
      <c r="H31" s="175"/>
      <c r="I31" s="192"/>
      <c r="L31" s="177"/>
      <c r="M31" s="210"/>
      <c r="N31" s="179"/>
      <c r="O31" s="211"/>
      <c r="P31" s="179"/>
      <c r="Q31" s="212"/>
      <c r="R31" s="199"/>
      <c r="S31" s="200"/>
      <c r="T31" s="200"/>
      <c r="U31" s="200"/>
      <c r="V31" s="202"/>
      <c r="W31" s="213"/>
      <c r="X31" s="214"/>
      <c r="Y31" s="205"/>
      <c r="Z31" s="205"/>
      <c r="AA31" s="206"/>
      <c r="AB31" s="215"/>
    </row>
    <row r="32" spans="1:28" ht="12" hidden="1" customHeight="1" x14ac:dyDescent="0.2">
      <c r="A32" s="193"/>
      <c r="B32" s="185"/>
      <c r="C32" s="186"/>
      <c r="D32" s="208"/>
      <c r="E32" s="186"/>
      <c r="F32" s="185"/>
      <c r="G32" s="188"/>
      <c r="H32" s="175"/>
      <c r="I32" s="192"/>
      <c r="L32" s="177"/>
      <c r="M32" s="210"/>
      <c r="N32" s="179"/>
      <c r="O32" s="211"/>
      <c r="P32" s="179"/>
      <c r="Q32" s="212"/>
      <c r="R32" s="199"/>
      <c r="S32" s="200"/>
      <c r="T32" s="200"/>
      <c r="U32" s="200"/>
      <c r="V32" s="202"/>
      <c r="W32" s="213"/>
      <c r="X32" s="214"/>
      <c r="Y32" s="205"/>
      <c r="Z32" s="205"/>
      <c r="AA32" s="206"/>
      <c r="AB32" s="215"/>
    </row>
    <row r="33" spans="1:28" ht="12" hidden="1" customHeight="1" x14ac:dyDescent="0.2">
      <c r="A33" s="159"/>
      <c r="B33" s="185"/>
      <c r="C33" s="186"/>
      <c r="D33" s="208"/>
      <c r="E33" s="186"/>
      <c r="F33" s="185"/>
      <c r="G33" s="188"/>
      <c r="H33" s="175"/>
      <c r="I33" s="192"/>
      <c r="L33" s="177"/>
      <c r="M33" s="210"/>
      <c r="N33" s="179"/>
      <c r="O33" s="211"/>
      <c r="P33" s="179"/>
      <c r="Q33" s="212"/>
      <c r="R33" s="199"/>
      <c r="S33" s="200"/>
      <c r="T33" s="200"/>
      <c r="U33" s="200"/>
      <c r="V33" s="202"/>
      <c r="W33" s="213"/>
      <c r="X33" s="214"/>
      <c r="Y33" s="205"/>
      <c r="Z33" s="205"/>
      <c r="AA33" s="206"/>
      <c r="AB33" s="215"/>
    </row>
    <row r="34" spans="1:28" ht="12" hidden="1" customHeight="1" x14ac:dyDescent="0.2">
      <c r="A34" s="159"/>
      <c r="B34" s="185"/>
      <c r="C34" s="186"/>
      <c r="D34" s="208"/>
      <c r="E34" s="186"/>
      <c r="F34" s="185"/>
      <c r="G34" s="188"/>
      <c r="H34" s="175"/>
      <c r="I34" s="192"/>
      <c r="L34" s="177"/>
      <c r="M34" s="210"/>
      <c r="N34" s="179"/>
      <c r="O34" s="211"/>
      <c r="P34" s="179"/>
      <c r="Q34" s="212"/>
      <c r="R34" s="199"/>
      <c r="S34" s="200"/>
      <c r="T34" s="200"/>
      <c r="U34" s="200"/>
      <c r="V34" s="202"/>
      <c r="W34" s="213"/>
      <c r="X34" s="214"/>
      <c r="Y34" s="205"/>
      <c r="Z34" s="205"/>
      <c r="AA34" s="206"/>
      <c r="AB34" s="215"/>
    </row>
    <row r="35" spans="1:28" ht="3.95" hidden="1" customHeight="1" x14ac:dyDescent="0.3">
      <c r="A35" s="159"/>
      <c r="B35" s="415"/>
      <c r="C35" s="417"/>
      <c r="D35" s="417"/>
      <c r="E35" s="417"/>
      <c r="F35" s="417"/>
      <c r="G35" s="417"/>
      <c r="H35" s="416"/>
      <c r="I35" s="194"/>
      <c r="L35" s="418"/>
      <c r="M35" s="216"/>
      <c r="N35" s="420"/>
      <c r="O35" s="217"/>
      <c r="P35" s="422"/>
      <c r="Q35" s="434"/>
      <c r="R35" s="201"/>
      <c r="S35" s="201"/>
      <c r="T35" s="201"/>
      <c r="U35" s="201"/>
      <c r="V35" s="202"/>
      <c r="W35" s="427"/>
      <c r="X35" s="429"/>
      <c r="Y35" s="205"/>
      <c r="Z35" s="205"/>
      <c r="AA35" s="206"/>
      <c r="AB35" s="215"/>
    </row>
    <row r="36" spans="1:28" ht="26.25" hidden="1" customHeight="1" x14ac:dyDescent="0.2">
      <c r="A36" s="159"/>
      <c r="B36" s="218"/>
      <c r="C36" s="219"/>
      <c r="D36" s="220"/>
      <c r="E36" s="219"/>
      <c r="F36" s="218"/>
      <c r="G36" s="221"/>
      <c r="H36" s="222"/>
      <c r="I36" s="223"/>
      <c r="L36" s="419"/>
      <c r="M36" s="224"/>
      <c r="N36" s="421"/>
      <c r="O36" s="225"/>
      <c r="P36" s="422"/>
      <c r="Q36" s="435"/>
      <c r="R36" s="201"/>
      <c r="S36" s="201"/>
      <c r="T36" s="201"/>
      <c r="U36" s="201"/>
      <c r="V36" s="202"/>
      <c r="W36" s="428"/>
      <c r="X36" s="430"/>
      <c r="Y36" s="205"/>
      <c r="Z36" s="205"/>
      <c r="AA36" s="206"/>
      <c r="AB36" s="215"/>
    </row>
    <row r="37" spans="1:28" ht="12" hidden="1" customHeight="1" x14ac:dyDescent="0.2">
      <c r="A37" s="159"/>
      <c r="B37" s="171"/>
      <c r="C37" s="172"/>
      <c r="D37" s="173"/>
      <c r="E37" s="172"/>
      <c r="F37" s="171"/>
      <c r="G37" s="209"/>
      <c r="H37" s="175"/>
      <c r="I37" s="192"/>
      <c r="L37" s="177"/>
      <c r="M37" s="210"/>
      <c r="N37" s="179"/>
      <c r="O37" s="211"/>
      <c r="P37" s="179"/>
      <c r="Q37" s="212"/>
      <c r="R37" s="200"/>
      <c r="S37" s="200"/>
      <c r="T37" s="200"/>
      <c r="U37" s="200"/>
      <c r="V37" s="202"/>
      <c r="W37" s="213"/>
      <c r="X37" s="214"/>
      <c r="Y37" s="205"/>
      <c r="Z37" s="205"/>
      <c r="AA37" s="206"/>
      <c r="AB37" s="215"/>
    </row>
    <row r="38" spans="1:28" ht="12" hidden="1" customHeight="1" x14ac:dyDescent="0.2">
      <c r="A38" s="159"/>
      <c r="B38" s="185"/>
      <c r="C38" s="186"/>
      <c r="D38" s="187"/>
      <c r="E38" s="186"/>
      <c r="F38" s="185"/>
      <c r="G38" s="188"/>
      <c r="H38" s="175"/>
      <c r="I38" s="192"/>
      <c r="L38" s="177"/>
      <c r="M38" s="210"/>
      <c r="N38" s="179"/>
      <c r="O38" s="211"/>
      <c r="P38" s="179"/>
      <c r="Q38" s="212"/>
      <c r="R38" s="200"/>
      <c r="S38" s="200"/>
      <c r="T38" s="200"/>
      <c r="U38" s="200"/>
      <c r="V38" s="202"/>
      <c r="W38" s="213"/>
      <c r="X38" s="214"/>
      <c r="Y38" s="205"/>
      <c r="Z38" s="205"/>
      <c r="AA38" s="206"/>
      <c r="AB38" s="215"/>
    </row>
    <row r="39" spans="1:28" ht="12" hidden="1" customHeight="1" x14ac:dyDescent="0.2">
      <c r="A39" s="159"/>
      <c r="B39" s="171"/>
      <c r="C39" s="186"/>
      <c r="D39" s="187"/>
      <c r="E39" s="186"/>
      <c r="F39" s="185"/>
      <c r="G39" s="188"/>
      <c r="H39" s="175"/>
      <c r="I39" s="192"/>
      <c r="L39" s="177"/>
      <c r="M39" s="210"/>
      <c r="N39" s="179"/>
      <c r="O39" s="211"/>
      <c r="P39" s="179"/>
      <c r="Q39" s="212"/>
      <c r="R39" s="200"/>
      <c r="S39" s="200"/>
      <c r="T39" s="200"/>
      <c r="U39" s="200"/>
      <c r="V39" s="202"/>
      <c r="W39" s="213"/>
      <c r="X39" s="214"/>
      <c r="Y39" s="205"/>
      <c r="Z39" s="205"/>
      <c r="AA39" s="206"/>
      <c r="AB39" s="215"/>
    </row>
    <row r="40" spans="1:28" ht="12" hidden="1" customHeight="1" x14ac:dyDescent="0.2">
      <c r="A40" s="159"/>
      <c r="B40" s="185"/>
      <c r="C40" s="186"/>
      <c r="D40" s="187"/>
      <c r="E40" s="186"/>
      <c r="F40" s="185"/>
      <c r="G40" s="188"/>
      <c r="H40" s="175"/>
      <c r="I40" s="192"/>
      <c r="L40" s="177"/>
      <c r="M40" s="210"/>
      <c r="N40" s="179"/>
      <c r="O40" s="211"/>
      <c r="P40" s="179"/>
      <c r="Q40" s="212"/>
      <c r="R40" s="200"/>
      <c r="S40" s="200"/>
      <c r="T40" s="200"/>
      <c r="U40" s="200"/>
      <c r="V40" s="202"/>
      <c r="W40" s="213"/>
      <c r="X40" s="214"/>
      <c r="Y40" s="205"/>
      <c r="Z40" s="205"/>
      <c r="AA40" s="206"/>
      <c r="AB40" s="215"/>
    </row>
    <row r="41" spans="1:28" ht="12" hidden="1" customHeight="1" x14ac:dyDescent="0.2">
      <c r="A41" s="159"/>
      <c r="B41" s="171"/>
      <c r="C41" s="186"/>
      <c r="D41" s="187"/>
      <c r="E41" s="186"/>
      <c r="F41" s="185"/>
      <c r="G41" s="188"/>
      <c r="H41" s="175"/>
      <c r="I41" s="192"/>
      <c r="L41" s="177"/>
      <c r="M41" s="210"/>
      <c r="N41" s="179"/>
      <c r="O41" s="211"/>
      <c r="P41" s="179"/>
      <c r="Q41" s="212"/>
      <c r="R41" s="200"/>
      <c r="S41" s="200"/>
      <c r="T41" s="200"/>
      <c r="U41" s="200"/>
      <c r="V41" s="202"/>
      <c r="W41" s="213"/>
      <c r="X41" s="214"/>
      <c r="Y41" s="205"/>
      <c r="Z41" s="205"/>
      <c r="AA41" s="206"/>
      <c r="AB41" s="215"/>
    </row>
    <row r="42" spans="1:28" ht="12" hidden="1" customHeight="1" x14ac:dyDescent="0.2">
      <c r="A42" s="159"/>
      <c r="B42" s="185"/>
      <c r="C42" s="186"/>
      <c r="D42" s="187"/>
      <c r="E42" s="186"/>
      <c r="F42" s="185"/>
      <c r="G42" s="188"/>
      <c r="H42" s="175"/>
      <c r="I42" s="192"/>
      <c r="L42" s="177"/>
      <c r="M42" s="210"/>
      <c r="N42" s="179"/>
      <c r="O42" s="211"/>
      <c r="P42" s="179"/>
      <c r="Q42" s="212"/>
      <c r="R42" s="200"/>
      <c r="S42" s="200"/>
      <c r="T42" s="200"/>
      <c r="U42" s="200"/>
      <c r="V42" s="202"/>
      <c r="W42" s="213"/>
      <c r="X42" s="214"/>
      <c r="Y42" s="205"/>
      <c r="Z42" s="205"/>
      <c r="AA42" s="206"/>
      <c r="AB42" s="215"/>
    </row>
    <row r="43" spans="1:28" ht="12" hidden="1" customHeight="1" x14ac:dyDescent="0.2">
      <c r="A43" s="159"/>
      <c r="B43" s="171"/>
      <c r="C43" s="186"/>
      <c r="D43" s="187"/>
      <c r="E43" s="186"/>
      <c r="F43" s="185"/>
      <c r="G43" s="188"/>
      <c r="H43" s="175"/>
      <c r="I43" s="192"/>
      <c r="L43" s="177"/>
      <c r="M43" s="210"/>
      <c r="N43" s="179"/>
      <c r="O43" s="211"/>
      <c r="P43" s="179"/>
      <c r="Q43" s="212"/>
      <c r="R43" s="200"/>
      <c r="S43" s="200"/>
      <c r="T43" s="200"/>
      <c r="U43" s="200"/>
      <c r="V43" s="202"/>
      <c r="W43" s="213"/>
      <c r="X43" s="214"/>
      <c r="Y43" s="205"/>
      <c r="Z43" s="205"/>
      <c r="AA43" s="206"/>
      <c r="AB43" s="215"/>
    </row>
    <row r="44" spans="1:28" ht="12" hidden="1" customHeight="1" x14ac:dyDescent="0.2">
      <c r="A44" s="159"/>
      <c r="B44" s="185"/>
      <c r="C44" s="226"/>
      <c r="D44" s="227"/>
      <c r="E44" s="226"/>
      <c r="F44" s="185"/>
      <c r="G44" s="228"/>
      <c r="H44" s="175"/>
      <c r="I44" s="192"/>
      <c r="L44" s="177"/>
      <c r="M44" s="210"/>
      <c r="N44" s="179"/>
      <c r="O44" s="211"/>
      <c r="P44" s="179"/>
      <c r="Q44" s="212"/>
      <c r="R44" s="200"/>
      <c r="S44" s="200"/>
      <c r="T44" s="200"/>
      <c r="U44" s="200"/>
      <c r="V44" s="202"/>
      <c r="W44" s="213"/>
      <c r="X44" s="214"/>
      <c r="Y44" s="205"/>
      <c r="Z44" s="205"/>
      <c r="AA44" s="206"/>
      <c r="AB44" s="215"/>
    </row>
    <row r="45" spans="1:28" ht="12" hidden="1" customHeight="1" x14ac:dyDescent="0.2">
      <c r="A45" s="159"/>
      <c r="B45" s="171"/>
      <c r="C45" s="186"/>
      <c r="D45" s="187"/>
      <c r="E45" s="186"/>
      <c r="F45" s="185"/>
      <c r="G45" s="188"/>
      <c r="H45" s="175"/>
      <c r="I45" s="229"/>
      <c r="L45" s="177"/>
      <c r="M45" s="210"/>
      <c r="N45" s="179"/>
      <c r="O45" s="211"/>
      <c r="P45" s="179"/>
      <c r="Q45" s="212"/>
      <c r="R45" s="200"/>
      <c r="S45" s="200"/>
      <c r="T45" s="200"/>
      <c r="U45" s="200"/>
      <c r="V45" s="202"/>
      <c r="W45" s="213"/>
      <c r="X45" s="214"/>
      <c r="Y45" s="205"/>
      <c r="Z45" s="205"/>
      <c r="AA45" s="206"/>
      <c r="AB45" s="215"/>
    </row>
    <row r="46" spans="1:28" ht="12" hidden="1" customHeight="1" x14ac:dyDescent="0.2">
      <c r="A46" s="159"/>
      <c r="B46" s="185"/>
      <c r="C46" s="186"/>
      <c r="D46" s="187"/>
      <c r="E46" s="186"/>
      <c r="F46" s="185"/>
      <c r="G46" s="188"/>
      <c r="H46" s="175"/>
      <c r="I46" s="230"/>
      <c r="L46" s="231"/>
      <c r="M46" s="232"/>
      <c r="N46" s="233"/>
      <c r="O46" s="234"/>
      <c r="P46" s="233"/>
      <c r="Q46" s="235"/>
      <c r="R46" s="200"/>
      <c r="S46" s="200"/>
      <c r="T46" s="200"/>
      <c r="U46" s="200"/>
      <c r="V46" s="202"/>
      <c r="W46" s="213"/>
      <c r="X46" s="214"/>
      <c r="Y46" s="205"/>
      <c r="Z46" s="205"/>
      <c r="AA46" s="206"/>
      <c r="AB46" s="215"/>
    </row>
    <row r="47" spans="1:28" ht="16.5" customHeight="1" x14ac:dyDescent="0.2">
      <c r="A47" s="159"/>
      <c r="B47" s="431"/>
      <c r="C47" s="432"/>
      <c r="D47" s="432"/>
      <c r="E47" s="432"/>
      <c r="F47" s="432"/>
      <c r="G47" s="432"/>
      <c r="H47" s="433"/>
      <c r="I47" s="236"/>
      <c r="J47" s="206"/>
      <c r="K47" s="206"/>
      <c r="L47" s="236"/>
      <c r="M47" s="236"/>
      <c r="N47" s="236"/>
      <c r="O47" s="236"/>
      <c r="P47" s="236"/>
      <c r="Q47" s="237"/>
      <c r="R47" s="237"/>
      <c r="S47" s="237"/>
      <c r="T47" s="237"/>
      <c r="U47" s="237"/>
      <c r="V47" s="202"/>
      <c r="W47" s="238"/>
      <c r="X47" s="206"/>
      <c r="Y47" s="205"/>
      <c r="Z47" s="237"/>
      <c r="AA47" s="206"/>
      <c r="AB47" s="239"/>
    </row>
    <row r="48" spans="1:28" ht="12" customHeight="1" x14ac:dyDescent="0.2">
      <c r="B48" s="240"/>
      <c r="C48" s="172"/>
      <c r="D48" s="173"/>
      <c r="E48" s="172"/>
      <c r="F48" s="171"/>
      <c r="G48" s="188"/>
      <c r="H48" s="241"/>
      <c r="I48" s="242"/>
      <c r="J48" s="243"/>
      <c r="K48" s="243"/>
      <c r="L48" s="244"/>
      <c r="M48" s="244"/>
      <c r="N48" s="244"/>
      <c r="O48" s="244"/>
      <c r="P48" s="244"/>
      <c r="Q48" s="245"/>
      <c r="R48" s="167"/>
      <c r="S48" s="167"/>
      <c r="T48" s="167"/>
      <c r="U48" s="167"/>
      <c r="V48" s="193"/>
      <c r="W48" s="246"/>
      <c r="X48" s="243"/>
    </row>
    <row r="49" spans="1:28" ht="12" customHeight="1" x14ac:dyDescent="0.2">
      <c r="B49" s="248"/>
      <c r="C49" s="186"/>
      <c r="D49" s="187"/>
      <c r="E49" s="186"/>
      <c r="F49" s="185"/>
      <c r="G49" s="188"/>
      <c r="H49" s="241"/>
      <c r="I49" s="242"/>
      <c r="J49" s="243"/>
      <c r="K49" s="243"/>
      <c r="L49" s="244"/>
      <c r="M49" s="244"/>
      <c r="N49" s="244"/>
      <c r="O49" s="244"/>
      <c r="P49" s="244"/>
      <c r="Q49" s="245"/>
      <c r="R49" s="167"/>
      <c r="S49" s="167"/>
      <c r="T49" s="167"/>
      <c r="U49" s="167"/>
      <c r="V49" s="193"/>
      <c r="W49" s="246"/>
      <c r="X49" s="243"/>
    </row>
    <row r="50" spans="1:28" ht="12" customHeight="1" x14ac:dyDescent="0.2">
      <c r="B50" s="185"/>
      <c r="C50" s="186"/>
      <c r="D50" s="187"/>
      <c r="E50" s="186"/>
      <c r="F50" s="249"/>
      <c r="G50" s="250"/>
      <c r="H50" s="251"/>
      <c r="I50" s="252"/>
      <c r="J50" s="423"/>
      <c r="K50" s="424"/>
      <c r="L50" s="253"/>
      <c r="M50" s="254"/>
      <c r="N50" s="253"/>
      <c r="O50" s="254"/>
      <c r="P50" s="253"/>
      <c r="Q50" s="255"/>
      <c r="R50" s="175"/>
      <c r="S50" s="256"/>
      <c r="T50" s="175"/>
      <c r="U50" s="256"/>
      <c r="V50" s="257"/>
      <c r="W50" s="258"/>
      <c r="X50" s="259"/>
      <c r="Z50" s="169"/>
      <c r="AB50" s="184"/>
    </row>
    <row r="51" spans="1:28" ht="12" customHeight="1" x14ac:dyDescent="0.2">
      <c r="B51" s="171"/>
      <c r="C51" s="172"/>
      <c r="D51" s="187"/>
      <c r="E51" s="186"/>
      <c r="F51" s="249"/>
      <c r="G51" s="250"/>
      <c r="H51" s="251"/>
      <c r="I51" s="252"/>
      <c r="J51" s="423"/>
      <c r="K51" s="424"/>
      <c r="L51" s="253"/>
      <c r="M51" s="254"/>
      <c r="N51" s="253"/>
      <c r="O51" s="254"/>
      <c r="P51" s="253"/>
      <c r="Q51" s="255"/>
      <c r="R51" s="175"/>
      <c r="S51" s="256"/>
      <c r="T51" s="175"/>
      <c r="U51" s="256"/>
      <c r="V51" s="257"/>
      <c r="W51" s="258"/>
      <c r="X51" s="259"/>
      <c r="Z51" s="169"/>
      <c r="AB51" s="184"/>
    </row>
    <row r="52" spans="1:28" ht="12" customHeight="1" x14ac:dyDescent="0.2">
      <c r="B52" s="171"/>
      <c r="C52" s="172"/>
      <c r="D52" s="173"/>
      <c r="E52" s="172"/>
      <c r="F52" s="171"/>
      <c r="G52" s="188"/>
      <c r="H52" s="251"/>
      <c r="I52" s="252"/>
      <c r="J52" s="423"/>
      <c r="K52" s="424"/>
      <c r="L52" s="253"/>
      <c r="M52" s="254"/>
      <c r="N52" s="253"/>
      <c r="O52" s="254"/>
      <c r="P52" s="253"/>
      <c r="Q52" s="255"/>
      <c r="R52" s="175"/>
      <c r="S52" s="256"/>
      <c r="T52" s="175"/>
      <c r="U52" s="256"/>
      <c r="V52" s="257"/>
      <c r="W52" s="258"/>
      <c r="X52" s="259"/>
      <c r="Z52" s="169"/>
      <c r="AB52" s="184"/>
    </row>
    <row r="53" spans="1:28" ht="12" customHeight="1" x14ac:dyDescent="0.2">
      <c r="B53" s="248"/>
      <c r="C53" s="186"/>
      <c r="D53" s="187"/>
      <c r="E53" s="186"/>
      <c r="F53" s="185"/>
      <c r="G53" s="188"/>
      <c r="H53" s="251"/>
      <c r="I53" s="252"/>
      <c r="J53" s="423"/>
      <c r="K53" s="424"/>
      <c r="L53" s="253"/>
      <c r="M53" s="254"/>
      <c r="N53" s="253"/>
      <c r="O53" s="254"/>
      <c r="P53" s="253"/>
      <c r="Q53" s="255"/>
      <c r="R53" s="175"/>
      <c r="S53" s="256"/>
      <c r="T53" s="175"/>
      <c r="U53" s="256"/>
      <c r="V53" s="257"/>
      <c r="W53" s="258"/>
      <c r="X53" s="259"/>
      <c r="Z53" s="169"/>
      <c r="AB53" s="184"/>
    </row>
    <row r="54" spans="1:28" ht="12" customHeight="1" x14ac:dyDescent="0.2">
      <c r="A54" s="159"/>
      <c r="B54" s="260"/>
      <c r="C54" s="261"/>
      <c r="D54" s="262"/>
      <c r="E54" s="261"/>
      <c r="F54" s="263"/>
      <c r="G54" s="264"/>
      <c r="I54" s="264"/>
      <c r="L54" s="264"/>
      <c r="M54" s="264"/>
      <c r="N54" s="264"/>
      <c r="O54" s="264"/>
      <c r="P54" s="264"/>
      <c r="Q54" s="170"/>
      <c r="R54" s="170"/>
      <c r="S54" s="170"/>
      <c r="T54" s="170"/>
      <c r="U54" s="170"/>
      <c r="V54" s="159"/>
    </row>
    <row r="55" spans="1:28" ht="12" customHeight="1" x14ac:dyDescent="0.3">
      <c r="A55" s="159"/>
      <c r="B55" s="266"/>
      <c r="C55" s="267"/>
      <c r="D55" s="267"/>
      <c r="E55" s="267"/>
      <c r="F55" s="268"/>
      <c r="G55" s="162"/>
      <c r="I55" s="264"/>
      <c r="L55" s="264"/>
      <c r="M55" s="264"/>
      <c r="N55" s="264"/>
      <c r="O55" s="264"/>
      <c r="P55" s="264"/>
      <c r="Q55" s="170"/>
      <c r="R55" s="170"/>
      <c r="S55" s="170"/>
      <c r="T55" s="170"/>
      <c r="U55" s="170"/>
      <c r="V55" s="159"/>
    </row>
    <row r="56" spans="1:28" ht="18.75" customHeight="1" x14ac:dyDescent="0.3">
      <c r="A56" s="159"/>
      <c r="B56" s="266"/>
      <c r="C56" s="267"/>
      <c r="D56" s="267"/>
      <c r="E56" s="267"/>
      <c r="F56" s="269"/>
      <c r="G56" s="162"/>
      <c r="I56" s="264"/>
      <c r="L56" s="264"/>
      <c r="M56" s="264"/>
      <c r="N56" s="264"/>
      <c r="O56" s="264"/>
      <c r="P56" s="264"/>
      <c r="Q56" s="170"/>
      <c r="R56" s="170"/>
      <c r="S56" s="170"/>
      <c r="T56" s="170"/>
      <c r="U56" s="170"/>
      <c r="V56" s="159"/>
    </row>
    <row r="57" spans="1:28" ht="12" customHeight="1" x14ac:dyDescent="0.3">
      <c r="A57" s="159"/>
      <c r="B57" s="270"/>
      <c r="C57" s="270"/>
      <c r="D57" s="270"/>
      <c r="E57" s="270"/>
      <c r="F57" s="270"/>
      <c r="G57" s="270"/>
      <c r="H57" s="270"/>
      <c r="I57" s="264"/>
      <c r="L57" s="264"/>
      <c r="M57" s="264"/>
      <c r="N57" s="264"/>
      <c r="O57" s="264"/>
      <c r="P57" s="264"/>
      <c r="Q57" s="170"/>
      <c r="R57" s="170"/>
      <c r="S57" s="170"/>
      <c r="T57" s="170"/>
      <c r="U57" s="170"/>
      <c r="V57" s="159"/>
    </row>
    <row r="58" spans="1:28" ht="15" customHeight="1" x14ac:dyDescent="0.3">
      <c r="B58" s="271"/>
      <c r="C58" s="271"/>
      <c r="D58" s="271"/>
      <c r="E58" s="271"/>
      <c r="F58" s="271"/>
      <c r="G58" s="271"/>
      <c r="H58" s="271"/>
      <c r="I58" s="264"/>
      <c r="L58" s="264"/>
      <c r="M58" s="264"/>
      <c r="N58" s="264"/>
      <c r="O58" s="264"/>
      <c r="P58" s="264"/>
      <c r="Q58" s="170"/>
      <c r="R58" s="170"/>
      <c r="S58" s="170"/>
      <c r="T58" s="170"/>
      <c r="U58" s="170"/>
      <c r="V58" s="159"/>
    </row>
    <row r="59" spans="1:28" ht="15" customHeight="1" x14ac:dyDescent="0.3">
      <c r="B59" s="272"/>
      <c r="C59" s="273"/>
      <c r="D59" s="274"/>
      <c r="E59" s="274"/>
      <c r="F59" s="275"/>
      <c r="G59" s="276"/>
      <c r="I59" s="264"/>
      <c r="L59" s="264"/>
      <c r="M59" s="264"/>
      <c r="N59" s="264"/>
      <c r="O59" s="264"/>
      <c r="P59" s="264"/>
      <c r="Q59" s="170"/>
      <c r="R59" s="170"/>
      <c r="S59" s="170"/>
      <c r="T59" s="170"/>
      <c r="U59" s="170"/>
      <c r="V59" s="159"/>
    </row>
    <row r="60" spans="1:28" ht="15" customHeight="1" x14ac:dyDescent="0.3">
      <c r="A60" s="277"/>
      <c r="B60" s="272"/>
      <c r="C60" s="273"/>
      <c r="D60" s="274"/>
      <c r="E60" s="274"/>
      <c r="F60" s="425"/>
      <c r="G60" s="426"/>
      <c r="H60" s="426"/>
      <c r="Q60" s="170"/>
      <c r="R60" s="170"/>
      <c r="S60" s="170"/>
      <c r="T60" s="170"/>
      <c r="U60" s="170"/>
      <c r="V60" s="159"/>
    </row>
    <row r="61" spans="1:28" ht="15" customHeight="1" x14ac:dyDescent="0.3">
      <c r="A61" s="279"/>
      <c r="B61" s="272"/>
      <c r="C61" s="273"/>
      <c r="D61" s="274"/>
      <c r="E61" s="274"/>
      <c r="F61" s="274"/>
      <c r="G61" s="280"/>
      <c r="Q61" s="170"/>
      <c r="R61" s="170"/>
      <c r="S61" s="170"/>
      <c r="T61" s="170"/>
      <c r="U61" s="170"/>
      <c r="V61" s="159"/>
    </row>
    <row r="62" spans="1:28" ht="16.5" x14ac:dyDescent="0.3">
      <c r="B62" s="272"/>
      <c r="C62" s="273"/>
      <c r="D62" s="274"/>
      <c r="E62" s="274"/>
      <c r="F62" s="274"/>
      <c r="G62" s="280"/>
      <c r="Q62" s="170"/>
      <c r="R62" s="170"/>
      <c r="S62" s="170"/>
      <c r="T62" s="170"/>
      <c r="U62" s="170"/>
      <c r="V62" s="159"/>
    </row>
    <row r="63" spans="1:28" ht="16.5" x14ac:dyDescent="0.3">
      <c r="B63" s="272"/>
      <c r="C63" s="273"/>
      <c r="D63" s="274"/>
      <c r="E63" s="274"/>
      <c r="F63" s="274"/>
      <c r="G63" s="280"/>
      <c r="Q63" s="170"/>
      <c r="R63" s="170"/>
      <c r="S63" s="170"/>
      <c r="T63" s="170"/>
      <c r="U63" s="170"/>
      <c r="V63" s="159"/>
    </row>
    <row r="64" spans="1:28" x14ac:dyDescent="0.2">
      <c r="B64" s="272"/>
      <c r="C64" s="281"/>
      <c r="D64" s="282"/>
      <c r="E64" s="282"/>
      <c r="F64" s="282"/>
      <c r="G64" s="280"/>
      <c r="Q64" s="170"/>
      <c r="R64" s="170"/>
      <c r="S64" s="170"/>
      <c r="T64" s="170"/>
      <c r="U64" s="170"/>
      <c r="V64" s="159"/>
    </row>
    <row r="65" spans="2:28" x14ac:dyDescent="0.2">
      <c r="B65" s="272"/>
      <c r="C65" s="283"/>
      <c r="D65" s="272"/>
      <c r="E65" s="272"/>
      <c r="F65" s="272"/>
      <c r="G65" s="284"/>
      <c r="Q65" s="170"/>
      <c r="R65" s="170"/>
      <c r="S65" s="170"/>
      <c r="T65" s="170"/>
      <c r="U65" s="170"/>
      <c r="V65" s="159"/>
      <c r="W65" s="162"/>
      <c r="Y65" s="162"/>
      <c r="Z65" s="162"/>
      <c r="AB65" s="162"/>
    </row>
    <row r="66" spans="2:28" x14ac:dyDescent="0.2">
      <c r="B66" s="272"/>
      <c r="C66" s="283"/>
      <c r="D66" s="272"/>
      <c r="E66" s="272"/>
      <c r="F66" s="272"/>
      <c r="G66" s="284"/>
      <c r="Q66" s="170"/>
      <c r="R66" s="170"/>
      <c r="S66" s="170"/>
      <c r="T66" s="170"/>
      <c r="U66" s="170"/>
      <c r="V66" s="159"/>
      <c r="W66" s="162"/>
      <c r="Y66" s="162"/>
      <c r="Z66" s="162"/>
      <c r="AB66" s="162"/>
    </row>
    <row r="67" spans="2:28" x14ac:dyDescent="0.2">
      <c r="B67" s="272"/>
      <c r="C67" s="283"/>
      <c r="D67" s="272"/>
      <c r="E67" s="272"/>
      <c r="F67" s="272"/>
      <c r="G67" s="284"/>
      <c r="Q67" s="170"/>
      <c r="R67" s="170"/>
      <c r="S67" s="170"/>
      <c r="T67" s="170"/>
      <c r="U67" s="170"/>
      <c r="V67" s="159"/>
      <c r="W67" s="162"/>
      <c r="Y67" s="162"/>
      <c r="Z67" s="162"/>
      <c r="AB67" s="162"/>
    </row>
    <row r="68" spans="2:28" x14ac:dyDescent="0.2">
      <c r="B68" s="272"/>
      <c r="C68" s="283"/>
      <c r="D68" s="272"/>
      <c r="E68" s="272"/>
      <c r="F68" s="272"/>
      <c r="G68" s="284"/>
      <c r="Q68" s="170"/>
      <c r="R68" s="170"/>
      <c r="S68" s="170"/>
      <c r="T68" s="170"/>
      <c r="U68" s="170"/>
      <c r="V68" s="159"/>
      <c r="W68" s="162"/>
      <c r="Y68" s="162"/>
      <c r="Z68" s="162"/>
      <c r="AB68" s="162"/>
    </row>
    <row r="69" spans="2:28" x14ac:dyDescent="0.2">
      <c r="B69" s="272"/>
      <c r="C69" s="283"/>
      <c r="D69" s="272"/>
      <c r="E69" s="272"/>
      <c r="F69" s="272"/>
      <c r="G69" s="284"/>
      <c r="Q69" s="170"/>
      <c r="R69" s="170"/>
      <c r="S69" s="170"/>
      <c r="T69" s="170"/>
      <c r="U69" s="170"/>
      <c r="V69" s="159"/>
      <c r="W69" s="162"/>
      <c r="Y69" s="162"/>
      <c r="Z69" s="162"/>
      <c r="AB69" s="162"/>
    </row>
    <row r="70" spans="2:28" x14ac:dyDescent="0.2">
      <c r="B70" s="272"/>
      <c r="C70" s="283"/>
      <c r="D70" s="272"/>
      <c r="E70" s="272"/>
      <c r="F70" s="272"/>
      <c r="G70" s="284"/>
      <c r="Q70" s="170"/>
      <c r="R70" s="170"/>
      <c r="S70" s="170"/>
      <c r="T70" s="170"/>
      <c r="U70" s="170"/>
      <c r="V70" s="159"/>
      <c r="W70" s="162"/>
      <c r="Y70" s="162"/>
      <c r="Z70" s="162"/>
      <c r="AB70" s="162"/>
    </row>
    <row r="71" spans="2:28" x14ac:dyDescent="0.2">
      <c r="B71" s="272"/>
      <c r="C71" s="283"/>
      <c r="D71" s="272"/>
      <c r="E71" s="272"/>
      <c r="F71" s="272"/>
      <c r="G71" s="284"/>
      <c r="Q71" s="170"/>
      <c r="R71" s="170"/>
      <c r="S71" s="170"/>
      <c r="T71" s="170"/>
      <c r="U71" s="170"/>
      <c r="V71" s="159"/>
      <c r="W71" s="162"/>
      <c r="Y71" s="162"/>
      <c r="Z71" s="162"/>
      <c r="AB71" s="162"/>
    </row>
    <row r="72" spans="2:28" x14ac:dyDescent="0.2">
      <c r="B72" s="272"/>
      <c r="C72" s="283"/>
      <c r="D72" s="272"/>
      <c r="E72" s="272"/>
      <c r="F72" s="272"/>
      <c r="G72" s="284"/>
      <c r="Q72" s="170"/>
      <c r="R72" s="170"/>
      <c r="S72" s="170"/>
      <c r="T72" s="170"/>
      <c r="U72" s="170"/>
      <c r="V72" s="159"/>
      <c r="W72" s="162"/>
      <c r="Y72" s="162"/>
      <c r="Z72" s="162"/>
      <c r="AB72" s="162"/>
    </row>
    <row r="73" spans="2:28" x14ac:dyDescent="0.2">
      <c r="B73" s="272"/>
      <c r="C73" s="283"/>
      <c r="D73" s="272"/>
      <c r="E73" s="272"/>
      <c r="F73" s="272"/>
      <c r="G73" s="284"/>
      <c r="Q73" s="170"/>
      <c r="R73" s="170"/>
      <c r="S73" s="170"/>
      <c r="T73" s="170"/>
      <c r="U73" s="170"/>
      <c r="V73" s="159"/>
      <c r="W73" s="162"/>
      <c r="Y73" s="162"/>
      <c r="Z73" s="162"/>
      <c r="AB73" s="162"/>
    </row>
    <row r="74" spans="2:28" x14ac:dyDescent="0.2">
      <c r="B74" s="272"/>
      <c r="C74" s="283"/>
      <c r="D74" s="272"/>
      <c r="E74" s="272"/>
      <c r="F74" s="272"/>
      <c r="G74" s="284"/>
      <c r="Q74" s="170"/>
      <c r="R74" s="170"/>
      <c r="S74" s="170"/>
      <c r="T74" s="170"/>
      <c r="U74" s="170"/>
      <c r="V74" s="159"/>
      <c r="W74" s="162"/>
      <c r="Y74" s="162"/>
      <c r="Z74" s="162"/>
      <c r="AB74" s="162"/>
    </row>
    <row r="75" spans="2:28" x14ac:dyDescent="0.2">
      <c r="B75" s="272"/>
      <c r="C75" s="283"/>
      <c r="D75" s="272"/>
      <c r="E75" s="272"/>
      <c r="F75" s="272"/>
      <c r="G75" s="284"/>
      <c r="Q75" s="170"/>
      <c r="R75" s="170"/>
      <c r="S75" s="170"/>
      <c r="T75" s="170"/>
      <c r="U75" s="170"/>
      <c r="V75" s="159"/>
      <c r="W75" s="162"/>
      <c r="Y75" s="162"/>
      <c r="Z75" s="162"/>
      <c r="AB75" s="162"/>
    </row>
    <row r="76" spans="2:28" x14ac:dyDescent="0.2">
      <c r="B76" s="272"/>
      <c r="C76" s="283"/>
      <c r="D76" s="272"/>
      <c r="E76" s="272"/>
      <c r="F76" s="272"/>
      <c r="G76" s="284"/>
      <c r="Q76" s="170"/>
      <c r="R76" s="170"/>
      <c r="S76" s="170"/>
      <c r="T76" s="170"/>
      <c r="U76" s="170"/>
      <c r="V76" s="159"/>
      <c r="W76" s="162"/>
      <c r="Y76" s="162"/>
      <c r="Z76" s="162"/>
      <c r="AB76" s="162"/>
    </row>
    <row r="77" spans="2:28" x14ac:dyDescent="0.2">
      <c r="B77" s="272"/>
      <c r="C77" s="283"/>
      <c r="D77" s="272"/>
      <c r="E77" s="272"/>
      <c r="F77" s="272"/>
      <c r="G77" s="284"/>
      <c r="Q77" s="170"/>
      <c r="R77" s="170"/>
      <c r="S77" s="170"/>
      <c r="T77" s="170"/>
      <c r="U77" s="170"/>
      <c r="V77" s="159"/>
      <c r="W77" s="162"/>
      <c r="Y77" s="162"/>
      <c r="Z77" s="162"/>
      <c r="AB77" s="162"/>
    </row>
    <row r="78" spans="2:28" x14ac:dyDescent="0.2">
      <c r="B78" s="272"/>
      <c r="C78" s="283"/>
      <c r="D78" s="272"/>
      <c r="E78" s="272"/>
      <c r="F78" s="272"/>
      <c r="G78" s="284"/>
      <c r="Q78" s="170"/>
      <c r="R78" s="170"/>
      <c r="S78" s="170"/>
      <c r="T78" s="170"/>
      <c r="U78" s="170"/>
      <c r="V78" s="159"/>
      <c r="W78" s="162"/>
      <c r="Y78" s="162"/>
      <c r="Z78" s="162"/>
      <c r="AB78" s="162"/>
    </row>
    <row r="79" spans="2:28" x14ac:dyDescent="0.2">
      <c r="B79" s="272"/>
      <c r="C79" s="283"/>
      <c r="D79" s="272"/>
      <c r="E79" s="272"/>
      <c r="F79" s="272"/>
      <c r="G79" s="284"/>
      <c r="Q79" s="170"/>
      <c r="R79" s="170"/>
      <c r="S79" s="170"/>
      <c r="T79" s="170"/>
      <c r="U79" s="170"/>
      <c r="V79" s="159"/>
      <c r="W79" s="162"/>
      <c r="Y79" s="162"/>
      <c r="Z79" s="162"/>
      <c r="AB79" s="162"/>
    </row>
    <row r="80" spans="2:28" x14ac:dyDescent="0.2">
      <c r="B80" s="272"/>
      <c r="C80" s="283"/>
      <c r="D80" s="272"/>
      <c r="E80" s="272"/>
      <c r="F80" s="272"/>
      <c r="G80" s="284"/>
      <c r="Q80" s="170"/>
      <c r="R80" s="170"/>
      <c r="S80" s="170"/>
      <c r="T80" s="170"/>
      <c r="U80" s="170"/>
      <c r="V80" s="159"/>
      <c r="W80" s="162"/>
      <c r="Y80" s="162"/>
      <c r="Z80" s="162"/>
      <c r="AB80" s="162"/>
    </row>
    <row r="81" spans="2:28" x14ac:dyDescent="0.2">
      <c r="B81" s="272"/>
      <c r="C81" s="283"/>
      <c r="D81" s="272"/>
      <c r="E81" s="272"/>
      <c r="F81" s="272"/>
      <c r="G81" s="284"/>
      <c r="Q81" s="170"/>
      <c r="R81" s="170"/>
      <c r="S81" s="170"/>
      <c r="T81" s="170"/>
      <c r="U81" s="170"/>
      <c r="V81" s="159"/>
      <c r="W81" s="162"/>
      <c r="Y81" s="162"/>
      <c r="Z81" s="162"/>
      <c r="AB81" s="162"/>
    </row>
    <row r="82" spans="2:28" x14ac:dyDescent="0.2">
      <c r="B82" s="272"/>
      <c r="C82" s="283"/>
      <c r="D82" s="272"/>
      <c r="E82" s="272"/>
      <c r="F82" s="272"/>
      <c r="G82" s="284"/>
      <c r="Q82" s="170"/>
      <c r="R82" s="170"/>
      <c r="S82" s="170"/>
      <c r="T82" s="170"/>
      <c r="U82" s="170"/>
      <c r="V82" s="159"/>
      <c r="W82" s="162"/>
      <c r="Y82" s="162"/>
      <c r="Z82" s="162"/>
      <c r="AB82" s="162"/>
    </row>
    <row r="83" spans="2:28" x14ac:dyDescent="0.2">
      <c r="B83" s="272"/>
      <c r="C83" s="283"/>
      <c r="D83" s="272"/>
      <c r="E83" s="272"/>
      <c r="F83" s="272"/>
      <c r="G83" s="284"/>
      <c r="Q83" s="170"/>
      <c r="R83" s="170"/>
      <c r="S83" s="170"/>
      <c r="T83" s="170"/>
      <c r="U83" s="170"/>
      <c r="V83" s="159"/>
      <c r="W83" s="162"/>
      <c r="Y83" s="162"/>
      <c r="Z83" s="162"/>
      <c r="AB83" s="162"/>
    </row>
    <row r="84" spans="2:28" x14ac:dyDescent="0.2">
      <c r="B84" s="272"/>
      <c r="C84" s="283"/>
      <c r="D84" s="272"/>
      <c r="E84" s="272"/>
      <c r="F84" s="272"/>
      <c r="G84" s="284"/>
      <c r="Q84" s="170"/>
      <c r="R84" s="170"/>
      <c r="S84" s="170"/>
      <c r="T84" s="170"/>
      <c r="U84" s="170"/>
      <c r="V84" s="159"/>
      <c r="W84" s="162"/>
      <c r="Y84" s="162"/>
      <c r="Z84" s="162"/>
      <c r="AB84" s="162"/>
    </row>
    <row r="85" spans="2:28" x14ac:dyDescent="0.2">
      <c r="B85" s="272"/>
      <c r="C85" s="283"/>
      <c r="D85" s="272"/>
      <c r="E85" s="272"/>
      <c r="F85" s="272"/>
      <c r="G85" s="284"/>
      <c r="Q85" s="170"/>
      <c r="R85" s="170"/>
      <c r="S85" s="170"/>
      <c r="T85" s="170"/>
      <c r="U85" s="170"/>
      <c r="V85" s="159"/>
      <c r="W85" s="162"/>
      <c r="Y85" s="162"/>
      <c r="Z85" s="162"/>
      <c r="AB85" s="162"/>
    </row>
    <row r="86" spans="2:28" x14ac:dyDescent="0.2">
      <c r="B86" s="272"/>
      <c r="C86" s="283"/>
      <c r="D86" s="272"/>
      <c r="E86" s="272"/>
      <c r="F86" s="272"/>
      <c r="G86" s="284"/>
      <c r="Q86" s="170"/>
      <c r="R86" s="170"/>
      <c r="S86" s="170"/>
      <c r="T86" s="170"/>
      <c r="U86" s="170"/>
      <c r="V86" s="159"/>
      <c r="W86" s="162"/>
      <c r="Y86" s="162"/>
      <c r="Z86" s="162"/>
      <c r="AB86" s="162"/>
    </row>
    <row r="87" spans="2:28" x14ac:dyDescent="0.2">
      <c r="B87" s="272"/>
      <c r="C87" s="283"/>
      <c r="D87" s="272"/>
      <c r="E87" s="272"/>
      <c r="F87" s="272"/>
      <c r="G87" s="284"/>
      <c r="Q87" s="170"/>
      <c r="R87" s="170"/>
      <c r="S87" s="170"/>
      <c r="T87" s="170"/>
      <c r="U87" s="170"/>
      <c r="V87" s="159"/>
      <c r="W87" s="162"/>
      <c r="Y87" s="162"/>
      <c r="Z87" s="162"/>
      <c r="AB87" s="162"/>
    </row>
    <row r="88" spans="2:28" x14ac:dyDescent="0.2">
      <c r="B88" s="272"/>
      <c r="C88" s="283"/>
      <c r="D88" s="272"/>
      <c r="E88" s="272"/>
      <c r="F88" s="272"/>
      <c r="G88" s="284"/>
      <c r="Q88" s="170"/>
      <c r="R88" s="170"/>
      <c r="S88" s="170"/>
      <c r="T88" s="170"/>
      <c r="U88" s="170"/>
      <c r="V88" s="159"/>
      <c r="W88" s="162"/>
      <c r="Y88" s="162"/>
      <c r="Z88" s="162"/>
      <c r="AB88" s="162"/>
    </row>
    <row r="89" spans="2:28" x14ac:dyDescent="0.2">
      <c r="B89" s="272"/>
      <c r="C89" s="283"/>
      <c r="D89" s="272"/>
      <c r="E89" s="272"/>
      <c r="F89" s="272"/>
      <c r="G89" s="284"/>
      <c r="Q89" s="170"/>
      <c r="R89" s="170"/>
      <c r="S89" s="170"/>
      <c r="T89" s="170"/>
      <c r="U89" s="170"/>
      <c r="V89" s="159"/>
      <c r="W89" s="162"/>
      <c r="Y89" s="162"/>
      <c r="Z89" s="162"/>
      <c r="AB89" s="162"/>
    </row>
    <row r="90" spans="2:28" x14ac:dyDescent="0.2">
      <c r="B90" s="272"/>
      <c r="C90" s="283"/>
      <c r="D90" s="272"/>
      <c r="E90" s="272"/>
      <c r="F90" s="272"/>
      <c r="G90" s="284"/>
      <c r="Q90" s="170"/>
      <c r="R90" s="170"/>
      <c r="S90" s="170"/>
      <c r="T90" s="170"/>
      <c r="U90" s="170"/>
      <c r="V90" s="159"/>
      <c r="W90" s="162"/>
      <c r="Y90" s="162"/>
      <c r="Z90" s="162"/>
      <c r="AB90" s="162"/>
    </row>
    <row r="91" spans="2:28" x14ac:dyDescent="0.2">
      <c r="B91" s="272"/>
      <c r="C91" s="283"/>
      <c r="D91" s="272"/>
      <c r="E91" s="272"/>
      <c r="F91" s="272"/>
      <c r="G91" s="284"/>
      <c r="W91" s="162"/>
      <c r="Y91" s="162"/>
      <c r="Z91" s="162"/>
      <c r="AB91" s="162"/>
    </row>
    <row r="92" spans="2:28" x14ac:dyDescent="0.2">
      <c r="B92" s="272"/>
      <c r="C92" s="283"/>
      <c r="D92" s="272"/>
      <c r="E92" s="272"/>
      <c r="F92" s="272"/>
      <c r="G92" s="284"/>
      <c r="W92" s="162"/>
      <c r="Y92" s="162"/>
      <c r="Z92" s="162"/>
      <c r="AB92" s="162"/>
    </row>
    <row r="93" spans="2:28" x14ac:dyDescent="0.2">
      <c r="B93" s="272"/>
      <c r="C93" s="283"/>
      <c r="D93" s="272"/>
      <c r="E93" s="272"/>
      <c r="F93" s="272"/>
      <c r="G93" s="284"/>
      <c r="W93" s="162"/>
      <c r="Y93" s="162"/>
      <c r="Z93" s="162"/>
      <c r="AB93" s="162"/>
    </row>
    <row r="94" spans="2:28" x14ac:dyDescent="0.2">
      <c r="B94" s="272"/>
      <c r="C94" s="283"/>
      <c r="D94" s="272"/>
      <c r="E94" s="272"/>
      <c r="F94" s="272"/>
      <c r="G94" s="284"/>
      <c r="W94" s="162"/>
      <c r="Y94" s="162"/>
      <c r="Z94" s="162"/>
      <c r="AB94" s="162"/>
    </row>
    <row r="95" spans="2:28" x14ac:dyDescent="0.2">
      <c r="B95" s="272"/>
      <c r="C95" s="283"/>
      <c r="D95" s="272"/>
      <c r="E95" s="272"/>
      <c r="F95" s="272"/>
      <c r="G95" s="284"/>
      <c r="W95" s="162"/>
      <c r="Y95" s="162"/>
      <c r="Z95" s="162"/>
      <c r="AB95" s="162"/>
    </row>
    <row r="96" spans="2:28" x14ac:dyDescent="0.2">
      <c r="B96" s="272"/>
      <c r="C96" s="283"/>
      <c r="D96" s="272"/>
      <c r="E96" s="272"/>
      <c r="F96" s="272"/>
      <c r="G96" s="284"/>
      <c r="W96" s="162"/>
      <c r="Y96" s="162"/>
      <c r="Z96" s="162"/>
      <c r="AB96" s="162"/>
    </row>
    <row r="97" spans="2:28" x14ac:dyDescent="0.2">
      <c r="B97" s="272"/>
      <c r="C97" s="283"/>
      <c r="D97" s="272"/>
      <c r="E97" s="272"/>
      <c r="F97" s="272"/>
      <c r="G97" s="284"/>
      <c r="H97" s="162"/>
      <c r="I97" s="162"/>
      <c r="L97" s="162"/>
      <c r="M97" s="162"/>
      <c r="N97" s="162"/>
      <c r="O97" s="162"/>
      <c r="P97" s="162"/>
      <c r="V97" s="162"/>
      <c r="W97" s="162"/>
      <c r="Y97" s="162"/>
      <c r="Z97" s="162"/>
      <c r="AB97" s="162"/>
    </row>
    <row r="98" spans="2:28" x14ac:dyDescent="0.2">
      <c r="B98" s="272"/>
      <c r="C98" s="283"/>
      <c r="D98" s="272"/>
      <c r="E98" s="272"/>
      <c r="F98" s="272"/>
      <c r="G98" s="284"/>
      <c r="H98" s="162"/>
      <c r="I98" s="162"/>
      <c r="L98" s="162"/>
      <c r="M98" s="162"/>
      <c r="N98" s="162"/>
      <c r="O98" s="162"/>
      <c r="P98" s="162"/>
      <c r="V98" s="162"/>
      <c r="W98" s="162"/>
      <c r="Y98" s="162"/>
      <c r="Z98" s="162"/>
      <c r="AB98" s="162"/>
    </row>
    <row r="99" spans="2:28" x14ac:dyDescent="0.2">
      <c r="B99" s="272"/>
      <c r="C99" s="283"/>
      <c r="D99" s="272"/>
      <c r="E99" s="272"/>
      <c r="F99" s="272"/>
      <c r="G99" s="284"/>
      <c r="H99" s="162"/>
      <c r="I99" s="162"/>
      <c r="L99" s="162"/>
      <c r="M99" s="162"/>
      <c r="N99" s="162"/>
      <c r="O99" s="162"/>
      <c r="P99" s="162"/>
      <c r="V99" s="162"/>
      <c r="W99" s="162"/>
      <c r="Y99" s="162"/>
      <c r="Z99" s="162"/>
      <c r="AB99" s="162"/>
    </row>
    <row r="100" spans="2:28" x14ac:dyDescent="0.2">
      <c r="B100" s="272"/>
      <c r="C100" s="283"/>
      <c r="D100" s="272"/>
      <c r="E100" s="272"/>
      <c r="F100" s="272"/>
      <c r="G100" s="284"/>
      <c r="H100" s="162"/>
      <c r="I100" s="162"/>
      <c r="L100" s="162"/>
      <c r="M100" s="162"/>
      <c r="N100" s="162"/>
      <c r="O100" s="162"/>
      <c r="P100" s="162"/>
      <c r="V100" s="162"/>
      <c r="W100" s="162"/>
      <c r="Y100" s="162"/>
      <c r="Z100" s="162"/>
      <c r="AB100" s="162"/>
    </row>
    <row r="101" spans="2:28" x14ac:dyDescent="0.2">
      <c r="B101" s="272"/>
      <c r="C101" s="283"/>
      <c r="D101" s="272"/>
      <c r="E101" s="272"/>
      <c r="F101" s="272"/>
      <c r="G101" s="284"/>
      <c r="H101" s="162"/>
      <c r="I101" s="162"/>
      <c r="L101" s="162"/>
      <c r="M101" s="162"/>
      <c r="N101" s="162"/>
      <c r="O101" s="162"/>
      <c r="P101" s="162"/>
      <c r="V101" s="162"/>
      <c r="W101" s="162"/>
      <c r="Y101" s="162"/>
      <c r="Z101" s="162"/>
      <c r="AB101" s="162"/>
    </row>
    <row r="102" spans="2:28" x14ac:dyDescent="0.2">
      <c r="B102" s="272"/>
      <c r="C102" s="283"/>
      <c r="D102" s="272"/>
      <c r="E102" s="272"/>
      <c r="F102" s="272"/>
      <c r="G102" s="284"/>
      <c r="H102" s="162"/>
      <c r="I102" s="162"/>
      <c r="L102" s="162"/>
      <c r="M102" s="162"/>
      <c r="N102" s="162"/>
      <c r="O102" s="162"/>
      <c r="P102" s="162"/>
      <c r="V102" s="162"/>
      <c r="W102" s="162"/>
      <c r="Y102" s="162"/>
      <c r="Z102" s="162"/>
      <c r="AB102" s="162"/>
    </row>
    <row r="103" spans="2:28" x14ac:dyDescent="0.2">
      <c r="B103" s="272"/>
      <c r="C103" s="283"/>
      <c r="D103" s="272"/>
      <c r="E103" s="272"/>
      <c r="F103" s="272"/>
      <c r="G103" s="284"/>
      <c r="H103" s="162"/>
      <c r="I103" s="162"/>
      <c r="L103" s="162"/>
      <c r="M103" s="162"/>
      <c r="N103" s="162"/>
      <c r="O103" s="162"/>
      <c r="P103" s="162"/>
      <c r="V103" s="162"/>
      <c r="W103" s="162"/>
      <c r="Y103" s="162"/>
      <c r="Z103" s="162"/>
      <c r="AB103" s="162"/>
    </row>
    <row r="104" spans="2:28" x14ac:dyDescent="0.2">
      <c r="B104" s="272"/>
      <c r="C104" s="283"/>
      <c r="D104" s="272"/>
      <c r="E104" s="272"/>
      <c r="F104" s="272"/>
      <c r="G104" s="284"/>
      <c r="H104" s="162"/>
      <c r="I104" s="162"/>
      <c r="L104" s="162"/>
      <c r="M104" s="162"/>
      <c r="N104" s="162"/>
      <c r="O104" s="162"/>
      <c r="P104" s="162"/>
      <c r="V104" s="162"/>
      <c r="W104" s="162"/>
      <c r="Y104" s="162"/>
      <c r="Z104" s="162"/>
      <c r="AB104" s="162"/>
    </row>
    <row r="105" spans="2:28" x14ac:dyDescent="0.2">
      <c r="B105" s="272"/>
      <c r="C105" s="283"/>
      <c r="D105" s="272"/>
      <c r="E105" s="272"/>
      <c r="F105" s="272"/>
      <c r="G105" s="284"/>
      <c r="H105" s="162"/>
      <c r="I105" s="162"/>
      <c r="L105" s="162"/>
      <c r="M105" s="162"/>
      <c r="N105" s="162"/>
      <c r="O105" s="162"/>
      <c r="P105" s="162"/>
      <c r="V105" s="162"/>
      <c r="W105" s="162"/>
      <c r="Y105" s="162"/>
      <c r="Z105" s="162"/>
      <c r="AB105" s="162"/>
    </row>
    <row r="106" spans="2:28" x14ac:dyDescent="0.2">
      <c r="B106" s="272"/>
      <c r="C106" s="283"/>
      <c r="D106" s="272"/>
      <c r="E106" s="272"/>
      <c r="F106" s="272"/>
      <c r="G106" s="284"/>
      <c r="H106" s="162"/>
      <c r="I106" s="162"/>
      <c r="L106" s="162"/>
      <c r="M106" s="162"/>
      <c r="N106" s="162"/>
      <c r="O106" s="162"/>
      <c r="P106" s="162"/>
      <c r="V106" s="162"/>
      <c r="W106" s="162"/>
      <c r="Y106" s="162"/>
      <c r="Z106" s="162"/>
      <c r="AB106" s="162"/>
    </row>
    <row r="107" spans="2:28" x14ac:dyDescent="0.2">
      <c r="B107" s="272"/>
      <c r="C107" s="283"/>
      <c r="D107" s="272"/>
      <c r="E107" s="272"/>
      <c r="F107" s="272"/>
      <c r="G107" s="284"/>
      <c r="H107" s="162"/>
      <c r="I107" s="162"/>
      <c r="L107" s="162"/>
      <c r="M107" s="162"/>
      <c r="N107" s="162"/>
      <c r="O107" s="162"/>
      <c r="P107" s="162"/>
      <c r="V107" s="162"/>
      <c r="W107" s="162"/>
      <c r="Y107" s="162"/>
      <c r="Z107" s="162"/>
      <c r="AB107" s="162"/>
    </row>
    <row r="108" spans="2:28" x14ac:dyDescent="0.2">
      <c r="B108" s="272"/>
      <c r="C108" s="283"/>
      <c r="D108" s="272"/>
      <c r="E108" s="272"/>
      <c r="F108" s="272"/>
      <c r="G108" s="284"/>
      <c r="H108" s="162"/>
      <c r="I108" s="162"/>
      <c r="L108" s="162"/>
      <c r="M108" s="162"/>
      <c r="N108" s="162"/>
      <c r="O108" s="162"/>
      <c r="P108" s="162"/>
      <c r="V108" s="162"/>
      <c r="W108" s="162"/>
      <c r="Y108" s="162"/>
      <c r="Z108" s="162"/>
      <c r="AB108" s="162"/>
    </row>
    <row r="109" spans="2:28" x14ac:dyDescent="0.2">
      <c r="B109" s="272"/>
      <c r="C109" s="283"/>
      <c r="D109" s="272"/>
      <c r="E109" s="272"/>
      <c r="F109" s="272"/>
      <c r="G109" s="284"/>
      <c r="H109" s="162"/>
      <c r="I109" s="162"/>
      <c r="L109" s="162"/>
      <c r="M109" s="162"/>
      <c r="N109" s="162"/>
      <c r="O109" s="162"/>
      <c r="P109" s="162"/>
      <c r="V109" s="162"/>
      <c r="W109" s="162"/>
      <c r="Y109" s="162"/>
      <c r="Z109" s="162"/>
      <c r="AB109" s="162"/>
    </row>
    <row r="110" spans="2:28" x14ac:dyDescent="0.2">
      <c r="B110" s="272"/>
      <c r="C110" s="283"/>
      <c r="D110" s="272"/>
      <c r="E110" s="272"/>
      <c r="F110" s="272"/>
      <c r="G110" s="284"/>
      <c r="H110" s="162"/>
      <c r="I110" s="162"/>
      <c r="L110" s="162"/>
      <c r="M110" s="162"/>
      <c r="N110" s="162"/>
      <c r="O110" s="162"/>
      <c r="P110" s="162"/>
      <c r="V110" s="162"/>
      <c r="W110" s="162"/>
      <c r="Y110" s="162"/>
      <c r="Z110" s="162"/>
      <c r="AB110" s="162"/>
    </row>
    <row r="111" spans="2:28" x14ac:dyDescent="0.2">
      <c r="B111" s="272"/>
      <c r="C111" s="283"/>
      <c r="D111" s="272"/>
      <c r="E111" s="272"/>
      <c r="F111" s="272"/>
      <c r="G111" s="284"/>
      <c r="H111" s="162"/>
      <c r="I111" s="162"/>
      <c r="L111" s="162"/>
      <c r="M111" s="162"/>
      <c r="N111" s="162"/>
      <c r="O111" s="162"/>
      <c r="P111" s="162"/>
      <c r="V111" s="162"/>
      <c r="W111" s="162"/>
      <c r="Y111" s="162"/>
      <c r="Z111" s="162"/>
      <c r="AB111" s="162"/>
    </row>
    <row r="112" spans="2:28" x14ac:dyDescent="0.2">
      <c r="B112" s="272"/>
      <c r="C112" s="283"/>
      <c r="D112" s="272"/>
      <c r="E112" s="272"/>
      <c r="F112" s="272"/>
      <c r="G112" s="284"/>
      <c r="H112" s="162"/>
      <c r="I112" s="162"/>
      <c r="L112" s="162"/>
      <c r="M112" s="162"/>
      <c r="N112" s="162"/>
      <c r="O112" s="162"/>
      <c r="P112" s="162"/>
      <c r="V112" s="162"/>
      <c r="W112" s="162"/>
      <c r="Y112" s="162"/>
      <c r="Z112" s="162"/>
      <c r="AB112" s="162"/>
    </row>
    <row r="113" spans="2:28" x14ac:dyDescent="0.2">
      <c r="B113" s="272"/>
      <c r="C113" s="283"/>
      <c r="D113" s="272"/>
      <c r="E113" s="272"/>
      <c r="F113" s="272"/>
      <c r="G113" s="284"/>
      <c r="H113" s="162"/>
      <c r="I113" s="162"/>
      <c r="L113" s="162"/>
      <c r="M113" s="162"/>
      <c r="N113" s="162"/>
      <c r="O113" s="162"/>
      <c r="P113" s="162"/>
      <c r="V113" s="162"/>
      <c r="W113" s="162"/>
      <c r="Y113" s="162"/>
      <c r="Z113" s="162"/>
      <c r="AB113" s="162"/>
    </row>
    <row r="114" spans="2:28" x14ac:dyDescent="0.2">
      <c r="B114" s="272"/>
      <c r="C114" s="283"/>
      <c r="D114" s="272"/>
      <c r="E114" s="272"/>
      <c r="F114" s="272"/>
      <c r="G114" s="284"/>
      <c r="H114" s="162"/>
      <c r="I114" s="162"/>
      <c r="L114" s="162"/>
      <c r="M114" s="162"/>
      <c r="N114" s="162"/>
      <c r="O114" s="162"/>
      <c r="P114" s="162"/>
      <c r="V114" s="162"/>
      <c r="W114" s="162"/>
      <c r="Y114" s="162"/>
      <c r="Z114" s="162"/>
      <c r="AB114" s="162"/>
    </row>
    <row r="115" spans="2:28" x14ac:dyDescent="0.2">
      <c r="B115" s="272"/>
      <c r="C115" s="283"/>
      <c r="D115" s="272"/>
      <c r="E115" s="272"/>
      <c r="F115" s="272"/>
      <c r="G115" s="284"/>
      <c r="H115" s="162"/>
      <c r="I115" s="162"/>
      <c r="L115" s="162"/>
      <c r="M115" s="162"/>
      <c r="N115" s="162"/>
      <c r="O115" s="162"/>
      <c r="P115" s="162"/>
      <c r="V115" s="162"/>
      <c r="W115" s="162"/>
      <c r="Y115" s="162"/>
      <c r="Z115" s="162"/>
      <c r="AB115" s="162"/>
    </row>
    <row r="116" spans="2:28" x14ac:dyDescent="0.2">
      <c r="B116" s="272"/>
      <c r="C116" s="283"/>
      <c r="D116" s="272"/>
      <c r="E116" s="272"/>
      <c r="F116" s="272"/>
      <c r="G116" s="284"/>
      <c r="H116" s="162"/>
      <c r="I116" s="162"/>
      <c r="L116" s="162"/>
      <c r="M116" s="162"/>
      <c r="N116" s="162"/>
      <c r="O116" s="162"/>
      <c r="P116" s="162"/>
      <c r="V116" s="162"/>
      <c r="W116" s="162"/>
      <c r="Y116" s="162"/>
      <c r="Z116" s="162"/>
      <c r="AB116" s="162"/>
    </row>
    <row r="117" spans="2:28" x14ac:dyDescent="0.2">
      <c r="B117" s="272"/>
      <c r="C117" s="283"/>
      <c r="D117" s="272"/>
      <c r="E117" s="272"/>
      <c r="F117" s="272"/>
      <c r="G117" s="284"/>
      <c r="H117" s="162"/>
      <c r="I117" s="162"/>
      <c r="L117" s="162"/>
      <c r="M117" s="162"/>
      <c r="N117" s="162"/>
      <c r="O117" s="162"/>
      <c r="P117" s="162"/>
      <c r="V117" s="162"/>
      <c r="W117" s="162"/>
      <c r="Y117" s="162"/>
      <c r="Z117" s="162"/>
      <c r="AB117" s="162"/>
    </row>
    <row r="118" spans="2:28" x14ac:dyDescent="0.2">
      <c r="B118" s="272"/>
      <c r="C118" s="283"/>
      <c r="D118" s="272"/>
      <c r="E118" s="272"/>
      <c r="F118" s="272"/>
      <c r="G118" s="284"/>
      <c r="H118" s="162"/>
      <c r="I118" s="162"/>
      <c r="L118" s="162"/>
      <c r="M118" s="162"/>
      <c r="N118" s="162"/>
      <c r="O118" s="162"/>
      <c r="P118" s="162"/>
      <c r="V118" s="162"/>
      <c r="W118" s="162"/>
      <c r="Y118" s="162"/>
      <c r="Z118" s="162"/>
      <c r="AB118" s="162"/>
    </row>
    <row r="119" spans="2:28" x14ac:dyDescent="0.2">
      <c r="B119" s="272"/>
      <c r="C119" s="283"/>
      <c r="D119" s="272"/>
      <c r="E119" s="272"/>
      <c r="F119" s="272"/>
      <c r="G119" s="284"/>
      <c r="H119" s="162"/>
      <c r="I119" s="162"/>
      <c r="L119" s="162"/>
      <c r="M119" s="162"/>
      <c r="N119" s="162"/>
      <c r="O119" s="162"/>
      <c r="P119" s="162"/>
      <c r="V119" s="162"/>
      <c r="W119" s="162"/>
      <c r="Y119" s="162"/>
      <c r="Z119" s="162"/>
      <c r="AB119" s="162"/>
    </row>
    <row r="120" spans="2:28" x14ac:dyDescent="0.2">
      <c r="B120" s="272"/>
      <c r="C120" s="283"/>
      <c r="D120" s="272"/>
      <c r="E120" s="272"/>
      <c r="F120" s="272"/>
      <c r="G120" s="284"/>
      <c r="H120" s="162"/>
      <c r="I120" s="162"/>
      <c r="L120" s="162"/>
      <c r="M120" s="162"/>
      <c r="N120" s="162"/>
      <c r="O120" s="162"/>
      <c r="P120" s="162"/>
      <c r="V120" s="162"/>
      <c r="W120" s="162"/>
      <c r="Y120" s="162"/>
      <c r="Z120" s="162"/>
      <c r="AB120" s="162"/>
    </row>
    <row r="121" spans="2:28" x14ac:dyDescent="0.2">
      <c r="B121" s="272"/>
      <c r="C121" s="283"/>
      <c r="D121" s="272"/>
      <c r="E121" s="272"/>
      <c r="F121" s="272"/>
      <c r="G121" s="284"/>
      <c r="H121" s="162"/>
      <c r="I121" s="162"/>
      <c r="L121" s="162"/>
      <c r="M121" s="162"/>
      <c r="N121" s="162"/>
      <c r="O121" s="162"/>
      <c r="P121" s="162"/>
      <c r="V121" s="162"/>
      <c r="W121" s="162"/>
      <c r="Y121" s="162"/>
      <c r="Z121" s="162"/>
      <c r="AB121" s="162"/>
    </row>
    <row r="122" spans="2:28" x14ac:dyDescent="0.2">
      <c r="B122" s="272"/>
      <c r="C122" s="283"/>
      <c r="D122" s="272"/>
      <c r="E122" s="272"/>
      <c r="F122" s="272"/>
      <c r="G122" s="284"/>
      <c r="H122" s="162"/>
      <c r="I122" s="162"/>
      <c r="L122" s="162"/>
      <c r="M122" s="162"/>
      <c r="N122" s="162"/>
      <c r="O122" s="162"/>
      <c r="P122" s="162"/>
      <c r="V122" s="162"/>
      <c r="W122" s="162"/>
      <c r="Y122" s="162"/>
      <c r="Z122" s="162"/>
      <c r="AB122" s="162"/>
    </row>
    <row r="123" spans="2:28" x14ac:dyDescent="0.2">
      <c r="B123" s="272"/>
      <c r="C123" s="283"/>
      <c r="D123" s="272"/>
      <c r="E123" s="272"/>
      <c r="F123" s="272"/>
      <c r="G123" s="284"/>
      <c r="H123" s="162"/>
      <c r="I123" s="162"/>
      <c r="L123" s="162"/>
      <c r="M123" s="162"/>
      <c r="N123" s="162"/>
      <c r="O123" s="162"/>
      <c r="P123" s="162"/>
      <c r="V123" s="162"/>
      <c r="W123" s="162"/>
      <c r="Y123" s="162"/>
      <c r="Z123" s="162"/>
      <c r="AB123" s="162"/>
    </row>
    <row r="124" spans="2:28" x14ac:dyDescent="0.2">
      <c r="B124" s="272"/>
      <c r="C124" s="283"/>
      <c r="D124" s="272"/>
      <c r="E124" s="272"/>
      <c r="F124" s="272"/>
      <c r="G124" s="284"/>
      <c r="H124" s="162"/>
      <c r="I124" s="162"/>
      <c r="L124" s="162"/>
      <c r="M124" s="162"/>
      <c r="N124" s="162"/>
      <c r="O124" s="162"/>
      <c r="P124" s="162"/>
      <c r="V124" s="162"/>
      <c r="W124" s="162"/>
      <c r="Y124" s="162"/>
      <c r="Z124" s="162"/>
      <c r="AB124" s="162"/>
    </row>
    <row r="125" spans="2:28" x14ac:dyDescent="0.2">
      <c r="B125" s="272"/>
      <c r="C125" s="283"/>
      <c r="D125" s="272"/>
      <c r="E125" s="272"/>
      <c r="F125" s="272"/>
      <c r="G125" s="284"/>
      <c r="H125" s="162"/>
      <c r="I125" s="162"/>
      <c r="L125" s="162"/>
      <c r="M125" s="162"/>
      <c r="N125" s="162"/>
      <c r="O125" s="162"/>
      <c r="P125" s="162"/>
      <c r="V125" s="162"/>
      <c r="W125" s="162"/>
      <c r="Y125" s="162"/>
      <c r="Z125" s="162"/>
      <c r="AB125" s="162"/>
    </row>
    <row r="126" spans="2:28" x14ac:dyDescent="0.2">
      <c r="B126" s="272"/>
      <c r="C126" s="283"/>
      <c r="D126" s="272"/>
      <c r="E126" s="272"/>
      <c r="F126" s="272"/>
      <c r="G126" s="284"/>
      <c r="H126" s="162"/>
      <c r="I126" s="162"/>
      <c r="L126" s="162"/>
      <c r="M126" s="162"/>
      <c r="N126" s="162"/>
      <c r="O126" s="162"/>
      <c r="P126" s="162"/>
      <c r="V126" s="162"/>
      <c r="W126" s="162"/>
      <c r="Y126" s="162"/>
      <c r="Z126" s="162"/>
      <c r="AB126" s="162"/>
    </row>
    <row r="127" spans="2:28" x14ac:dyDescent="0.2">
      <c r="B127" s="272"/>
      <c r="C127" s="283"/>
      <c r="D127" s="272"/>
      <c r="E127" s="272"/>
      <c r="F127" s="272"/>
      <c r="G127" s="284"/>
      <c r="H127" s="162"/>
      <c r="I127" s="162"/>
      <c r="L127" s="162"/>
      <c r="M127" s="162"/>
      <c r="N127" s="162"/>
      <c r="O127" s="162"/>
      <c r="P127" s="162"/>
      <c r="V127" s="162"/>
      <c r="W127" s="162"/>
      <c r="Y127" s="162"/>
      <c r="Z127" s="162"/>
      <c r="AB127" s="162"/>
    </row>
    <row r="128" spans="2:28" x14ac:dyDescent="0.2">
      <c r="B128" s="272"/>
      <c r="C128" s="283"/>
      <c r="D128" s="272"/>
      <c r="E128" s="272"/>
      <c r="F128" s="272"/>
      <c r="G128" s="284"/>
      <c r="H128" s="162"/>
      <c r="I128" s="162"/>
      <c r="L128" s="162"/>
      <c r="M128" s="162"/>
      <c r="N128" s="162"/>
      <c r="O128" s="162"/>
      <c r="P128" s="162"/>
      <c r="V128" s="162"/>
      <c r="W128" s="162"/>
      <c r="Y128" s="162"/>
      <c r="Z128" s="162"/>
      <c r="AB128" s="162"/>
    </row>
    <row r="129" spans="2:28" x14ac:dyDescent="0.2">
      <c r="B129" s="272"/>
      <c r="C129" s="283"/>
      <c r="D129" s="272"/>
      <c r="E129" s="272"/>
      <c r="F129" s="272"/>
      <c r="G129" s="284"/>
      <c r="H129" s="162"/>
      <c r="I129" s="162"/>
      <c r="L129" s="162"/>
      <c r="M129" s="162"/>
      <c r="N129" s="162"/>
      <c r="O129" s="162"/>
      <c r="P129" s="162"/>
      <c r="V129" s="162"/>
      <c r="W129" s="162"/>
      <c r="Y129" s="162"/>
      <c r="Z129" s="162"/>
      <c r="AB129" s="162"/>
    </row>
    <row r="130" spans="2:28" x14ac:dyDescent="0.2">
      <c r="B130" s="272"/>
      <c r="C130" s="283"/>
      <c r="D130" s="272"/>
      <c r="E130" s="272"/>
      <c r="F130" s="272"/>
      <c r="G130" s="284"/>
      <c r="H130" s="162"/>
      <c r="I130" s="162"/>
      <c r="L130" s="162"/>
      <c r="M130" s="162"/>
      <c r="N130" s="162"/>
      <c r="O130" s="162"/>
      <c r="P130" s="162"/>
      <c r="V130" s="162"/>
      <c r="W130" s="162"/>
      <c r="Y130" s="162"/>
      <c r="Z130" s="162"/>
      <c r="AB130" s="162"/>
    </row>
    <row r="131" spans="2:28" x14ac:dyDescent="0.2">
      <c r="B131" s="272"/>
      <c r="C131" s="283"/>
      <c r="D131" s="272"/>
      <c r="E131" s="272"/>
      <c r="F131" s="272"/>
      <c r="G131" s="284"/>
      <c r="H131" s="162"/>
      <c r="I131" s="162"/>
      <c r="L131" s="162"/>
      <c r="M131" s="162"/>
      <c r="N131" s="162"/>
      <c r="O131" s="162"/>
      <c r="P131" s="162"/>
      <c r="V131" s="162"/>
      <c r="W131" s="162"/>
      <c r="Y131" s="162"/>
      <c r="Z131" s="162"/>
      <c r="AB131" s="162"/>
    </row>
    <row r="132" spans="2:28" x14ac:dyDescent="0.2">
      <c r="B132" s="272"/>
      <c r="C132" s="283"/>
      <c r="D132" s="272"/>
      <c r="E132" s="272"/>
      <c r="F132" s="272"/>
      <c r="G132" s="284"/>
      <c r="H132" s="162"/>
      <c r="I132" s="162"/>
      <c r="L132" s="162"/>
      <c r="M132" s="162"/>
      <c r="N132" s="162"/>
      <c r="O132" s="162"/>
      <c r="P132" s="162"/>
      <c r="V132" s="162"/>
      <c r="W132" s="162"/>
      <c r="Y132" s="162"/>
      <c r="Z132" s="162"/>
      <c r="AB132" s="162"/>
    </row>
    <row r="133" spans="2:28" x14ac:dyDescent="0.2">
      <c r="B133" s="272"/>
      <c r="C133" s="283"/>
      <c r="D133" s="272"/>
      <c r="E133" s="272"/>
      <c r="F133" s="272"/>
      <c r="G133" s="284"/>
      <c r="H133" s="162"/>
      <c r="I133" s="162"/>
      <c r="L133" s="162"/>
      <c r="M133" s="162"/>
      <c r="N133" s="162"/>
      <c r="O133" s="162"/>
      <c r="P133" s="162"/>
      <c r="V133" s="162"/>
      <c r="W133" s="162"/>
      <c r="Y133" s="162"/>
      <c r="Z133" s="162"/>
      <c r="AB133" s="162"/>
    </row>
    <row r="134" spans="2:28" x14ac:dyDescent="0.2">
      <c r="B134" s="272"/>
      <c r="C134" s="283"/>
      <c r="D134" s="272"/>
      <c r="E134" s="272"/>
      <c r="F134" s="272"/>
      <c r="G134" s="284"/>
      <c r="H134" s="162"/>
      <c r="I134" s="162"/>
      <c r="L134" s="162"/>
      <c r="M134" s="162"/>
      <c r="N134" s="162"/>
      <c r="O134" s="162"/>
      <c r="P134" s="162"/>
      <c r="V134" s="162"/>
      <c r="W134" s="162"/>
      <c r="Y134" s="162"/>
      <c r="Z134" s="162"/>
      <c r="AB134" s="162"/>
    </row>
    <row r="135" spans="2:28" x14ac:dyDescent="0.2">
      <c r="B135" s="272"/>
      <c r="C135" s="283"/>
      <c r="D135" s="272"/>
      <c r="E135" s="272"/>
      <c r="F135" s="272"/>
      <c r="G135" s="284"/>
      <c r="H135" s="162"/>
      <c r="I135" s="162"/>
      <c r="L135" s="162"/>
      <c r="M135" s="162"/>
      <c r="N135" s="162"/>
      <c r="O135" s="162"/>
      <c r="P135" s="162"/>
      <c r="V135" s="162"/>
      <c r="W135" s="162"/>
      <c r="Y135" s="162"/>
      <c r="Z135" s="162"/>
      <c r="AB135" s="162"/>
    </row>
    <row r="136" spans="2:28" x14ac:dyDescent="0.2">
      <c r="B136" s="272"/>
      <c r="C136" s="283"/>
      <c r="D136" s="272"/>
      <c r="E136" s="272"/>
      <c r="F136" s="272"/>
      <c r="G136" s="284"/>
      <c r="H136" s="162"/>
      <c r="I136" s="162"/>
      <c r="L136" s="162"/>
      <c r="M136" s="162"/>
      <c r="N136" s="162"/>
      <c r="O136" s="162"/>
      <c r="P136" s="162"/>
      <c r="V136" s="162"/>
      <c r="W136" s="162"/>
      <c r="Y136" s="162"/>
      <c r="Z136" s="162"/>
      <c r="AB136" s="162"/>
    </row>
    <row r="137" spans="2:28" x14ac:dyDescent="0.2">
      <c r="B137" s="272"/>
      <c r="C137" s="283"/>
      <c r="D137" s="272"/>
      <c r="E137" s="272"/>
      <c r="F137" s="272"/>
      <c r="G137" s="284"/>
      <c r="H137" s="162"/>
      <c r="I137" s="162"/>
      <c r="L137" s="162"/>
      <c r="M137" s="162"/>
      <c r="N137" s="162"/>
      <c r="O137" s="162"/>
      <c r="P137" s="162"/>
      <c r="V137" s="162"/>
      <c r="W137" s="162"/>
      <c r="Y137" s="162"/>
      <c r="Z137" s="162"/>
      <c r="AB137" s="162"/>
    </row>
    <row r="138" spans="2:28" x14ac:dyDescent="0.2">
      <c r="B138" s="272"/>
      <c r="C138" s="283"/>
      <c r="D138" s="272"/>
      <c r="E138" s="272"/>
      <c r="F138" s="272"/>
      <c r="G138" s="284"/>
      <c r="H138" s="162"/>
      <c r="I138" s="162"/>
      <c r="L138" s="162"/>
      <c r="M138" s="162"/>
      <c r="N138" s="162"/>
      <c r="O138" s="162"/>
      <c r="P138" s="162"/>
      <c r="V138" s="162"/>
      <c r="W138" s="162"/>
      <c r="Y138" s="162"/>
      <c r="Z138" s="162"/>
      <c r="AB138" s="162"/>
    </row>
    <row r="139" spans="2:28" x14ac:dyDescent="0.2">
      <c r="B139" s="272"/>
      <c r="C139" s="283"/>
      <c r="D139" s="272"/>
      <c r="E139" s="272"/>
      <c r="F139" s="272"/>
      <c r="G139" s="284"/>
      <c r="H139" s="162"/>
      <c r="I139" s="162"/>
      <c r="L139" s="162"/>
      <c r="M139" s="162"/>
      <c r="N139" s="162"/>
      <c r="O139" s="162"/>
      <c r="P139" s="162"/>
      <c r="V139" s="162"/>
      <c r="W139" s="162"/>
      <c r="Y139" s="162"/>
      <c r="Z139" s="162"/>
      <c r="AB139" s="162"/>
    </row>
    <row r="140" spans="2:28" x14ac:dyDescent="0.2">
      <c r="B140" s="272"/>
      <c r="C140" s="283"/>
      <c r="D140" s="272"/>
      <c r="E140" s="272"/>
      <c r="F140" s="272"/>
      <c r="G140" s="284"/>
      <c r="H140" s="162"/>
      <c r="I140" s="162"/>
      <c r="L140" s="162"/>
      <c r="M140" s="162"/>
      <c r="N140" s="162"/>
      <c r="O140" s="162"/>
      <c r="P140" s="162"/>
      <c r="V140" s="162"/>
      <c r="W140" s="162"/>
      <c r="Y140" s="162"/>
      <c r="Z140" s="162"/>
      <c r="AB140" s="162"/>
    </row>
    <row r="141" spans="2:28" x14ac:dyDescent="0.2">
      <c r="B141" s="272"/>
      <c r="C141" s="283"/>
      <c r="D141" s="272"/>
      <c r="E141" s="272"/>
      <c r="F141" s="272"/>
      <c r="G141" s="284"/>
      <c r="H141" s="162"/>
      <c r="I141" s="162"/>
      <c r="L141" s="162"/>
      <c r="M141" s="162"/>
      <c r="N141" s="162"/>
      <c r="O141" s="162"/>
      <c r="P141" s="162"/>
      <c r="V141" s="162"/>
      <c r="W141" s="162"/>
      <c r="Y141" s="162"/>
      <c r="Z141" s="162"/>
      <c r="AB141" s="162"/>
    </row>
    <row r="142" spans="2:28" x14ac:dyDescent="0.2">
      <c r="B142" s="272"/>
      <c r="C142" s="283"/>
      <c r="D142" s="272"/>
      <c r="E142" s="272"/>
      <c r="F142" s="272"/>
      <c r="G142" s="284"/>
      <c r="H142" s="162"/>
      <c r="I142" s="162"/>
      <c r="L142" s="162"/>
      <c r="M142" s="162"/>
      <c r="N142" s="162"/>
      <c r="O142" s="162"/>
      <c r="P142" s="162"/>
      <c r="V142" s="162"/>
      <c r="W142" s="162"/>
      <c r="Y142" s="162"/>
      <c r="Z142" s="162"/>
      <c r="AB142" s="162"/>
    </row>
    <row r="143" spans="2:28" x14ac:dyDescent="0.2">
      <c r="B143" s="272"/>
      <c r="C143" s="283"/>
      <c r="D143" s="272"/>
      <c r="E143" s="272"/>
      <c r="F143" s="272"/>
      <c r="G143" s="284"/>
      <c r="H143" s="162"/>
      <c r="I143" s="162"/>
      <c r="L143" s="162"/>
      <c r="M143" s="162"/>
      <c r="N143" s="162"/>
      <c r="O143" s="162"/>
      <c r="P143" s="162"/>
      <c r="V143" s="162"/>
      <c r="W143" s="162"/>
      <c r="Y143" s="162"/>
      <c r="Z143" s="162"/>
      <c r="AB143" s="162"/>
    </row>
    <row r="144" spans="2:28" x14ac:dyDescent="0.2">
      <c r="B144" s="272"/>
      <c r="C144" s="283"/>
      <c r="D144" s="272"/>
      <c r="E144" s="272"/>
      <c r="F144" s="272"/>
      <c r="G144" s="284"/>
      <c r="H144" s="162"/>
      <c r="I144" s="162"/>
      <c r="L144" s="162"/>
      <c r="M144" s="162"/>
      <c r="N144" s="162"/>
      <c r="O144" s="162"/>
      <c r="P144" s="162"/>
      <c r="V144" s="162"/>
      <c r="W144" s="162"/>
      <c r="Y144" s="162"/>
      <c r="Z144" s="162"/>
      <c r="AB144" s="162"/>
    </row>
    <row r="145" spans="2:28" x14ac:dyDescent="0.2">
      <c r="B145" s="272"/>
      <c r="C145" s="283"/>
      <c r="D145" s="272"/>
      <c r="E145" s="272"/>
      <c r="F145" s="272"/>
      <c r="G145" s="284"/>
      <c r="H145" s="162"/>
      <c r="I145" s="162"/>
      <c r="L145" s="162"/>
      <c r="M145" s="162"/>
      <c r="N145" s="162"/>
      <c r="O145" s="162"/>
      <c r="P145" s="162"/>
      <c r="V145" s="162"/>
      <c r="W145" s="162"/>
      <c r="Y145" s="162"/>
      <c r="Z145" s="162"/>
      <c r="AB145" s="162"/>
    </row>
    <row r="146" spans="2:28" x14ac:dyDescent="0.2">
      <c r="B146" s="272"/>
      <c r="C146" s="283"/>
      <c r="D146" s="272"/>
      <c r="E146" s="272"/>
      <c r="F146" s="272"/>
      <c r="G146" s="284"/>
      <c r="H146" s="162"/>
      <c r="I146" s="162"/>
      <c r="L146" s="162"/>
      <c r="M146" s="162"/>
      <c r="N146" s="162"/>
      <c r="O146" s="162"/>
      <c r="P146" s="162"/>
      <c r="V146" s="162"/>
      <c r="W146" s="162"/>
      <c r="Y146" s="162"/>
      <c r="Z146" s="162"/>
      <c r="AB146" s="162"/>
    </row>
    <row r="147" spans="2:28" x14ac:dyDescent="0.2">
      <c r="B147" s="272"/>
      <c r="C147" s="283"/>
      <c r="D147" s="272"/>
      <c r="E147" s="272"/>
      <c r="F147" s="272"/>
      <c r="G147" s="284"/>
      <c r="H147" s="162"/>
      <c r="I147" s="162"/>
      <c r="L147" s="162"/>
      <c r="M147" s="162"/>
      <c r="N147" s="162"/>
      <c r="O147" s="162"/>
      <c r="P147" s="162"/>
      <c r="V147" s="162"/>
      <c r="W147" s="162"/>
      <c r="Y147" s="162"/>
      <c r="Z147" s="162"/>
      <c r="AB147" s="162"/>
    </row>
    <row r="148" spans="2:28" x14ac:dyDescent="0.2">
      <c r="B148" s="272"/>
      <c r="C148" s="283"/>
      <c r="D148" s="272"/>
      <c r="E148" s="272"/>
      <c r="F148" s="272"/>
      <c r="G148" s="284"/>
      <c r="H148" s="162"/>
      <c r="I148" s="162"/>
      <c r="L148" s="162"/>
      <c r="M148" s="162"/>
      <c r="N148" s="162"/>
      <c r="O148" s="162"/>
      <c r="P148" s="162"/>
      <c r="V148" s="162"/>
      <c r="W148" s="162"/>
      <c r="Y148" s="162"/>
      <c r="Z148" s="162"/>
      <c r="AB148" s="162"/>
    </row>
    <row r="149" spans="2:28" x14ac:dyDescent="0.2">
      <c r="B149" s="272"/>
      <c r="C149" s="283"/>
      <c r="D149" s="272"/>
      <c r="E149" s="272"/>
      <c r="F149" s="272"/>
      <c r="G149" s="284"/>
      <c r="H149" s="162"/>
      <c r="I149" s="162"/>
      <c r="L149" s="162"/>
      <c r="M149" s="162"/>
      <c r="N149" s="162"/>
      <c r="O149" s="162"/>
      <c r="P149" s="162"/>
      <c r="V149" s="162"/>
      <c r="W149" s="162"/>
      <c r="Y149" s="162"/>
      <c r="Z149" s="162"/>
      <c r="AB149" s="162"/>
    </row>
    <row r="150" spans="2:28" x14ac:dyDescent="0.2">
      <c r="B150" s="272"/>
      <c r="C150" s="283"/>
      <c r="D150" s="272"/>
      <c r="E150" s="272"/>
      <c r="F150" s="272"/>
      <c r="G150" s="284"/>
      <c r="H150" s="162"/>
      <c r="I150" s="162"/>
      <c r="L150" s="162"/>
      <c r="M150" s="162"/>
      <c r="N150" s="162"/>
      <c r="O150" s="162"/>
      <c r="P150" s="162"/>
      <c r="V150" s="162"/>
      <c r="W150" s="162"/>
      <c r="Y150" s="162"/>
      <c r="Z150" s="162"/>
      <c r="AB150" s="162"/>
    </row>
    <row r="151" spans="2:28" x14ac:dyDescent="0.2">
      <c r="B151" s="272"/>
      <c r="C151" s="283"/>
      <c r="D151" s="272"/>
      <c r="E151" s="272"/>
      <c r="F151" s="272"/>
      <c r="G151" s="284"/>
      <c r="H151" s="162"/>
      <c r="I151" s="162"/>
      <c r="L151" s="162"/>
      <c r="M151" s="162"/>
      <c r="N151" s="162"/>
      <c r="O151" s="162"/>
      <c r="P151" s="162"/>
      <c r="V151" s="162"/>
      <c r="W151" s="162"/>
      <c r="Y151" s="162"/>
      <c r="Z151" s="162"/>
      <c r="AB151" s="162"/>
    </row>
    <row r="152" spans="2:28" x14ac:dyDescent="0.2">
      <c r="B152" s="272"/>
      <c r="C152" s="283"/>
      <c r="D152" s="272"/>
      <c r="E152" s="272"/>
      <c r="F152" s="272"/>
      <c r="G152" s="284"/>
      <c r="H152" s="162"/>
      <c r="I152" s="162"/>
      <c r="L152" s="162"/>
      <c r="M152" s="162"/>
      <c r="N152" s="162"/>
      <c r="O152" s="162"/>
      <c r="P152" s="162"/>
      <c r="V152" s="162"/>
      <c r="W152" s="162"/>
      <c r="Y152" s="162"/>
      <c r="Z152" s="162"/>
      <c r="AB152" s="162"/>
    </row>
    <row r="153" spans="2:28" x14ac:dyDescent="0.2">
      <c r="B153" s="272"/>
      <c r="C153" s="283"/>
      <c r="D153" s="272"/>
      <c r="E153" s="272"/>
      <c r="F153" s="272"/>
      <c r="G153" s="284"/>
      <c r="H153" s="162"/>
      <c r="I153" s="162"/>
      <c r="L153" s="162"/>
      <c r="M153" s="162"/>
      <c r="N153" s="162"/>
      <c r="O153" s="162"/>
      <c r="P153" s="162"/>
      <c r="V153" s="162"/>
      <c r="W153" s="162"/>
      <c r="Y153" s="162"/>
      <c r="Z153" s="162"/>
      <c r="AB153" s="162"/>
    </row>
    <row r="154" spans="2:28" x14ac:dyDescent="0.2">
      <c r="B154" s="272"/>
      <c r="C154" s="283"/>
      <c r="D154" s="272"/>
      <c r="E154" s="272"/>
      <c r="F154" s="272"/>
      <c r="G154" s="284"/>
      <c r="H154" s="162"/>
      <c r="I154" s="162"/>
      <c r="L154" s="162"/>
      <c r="M154" s="162"/>
      <c r="N154" s="162"/>
      <c r="O154" s="162"/>
      <c r="P154" s="162"/>
      <c r="V154" s="162"/>
      <c r="W154" s="162"/>
      <c r="Y154" s="162"/>
      <c r="Z154" s="162"/>
      <c r="AB154" s="162"/>
    </row>
    <row r="155" spans="2:28" x14ac:dyDescent="0.2">
      <c r="B155" s="272"/>
      <c r="C155" s="283"/>
      <c r="D155" s="272"/>
      <c r="E155" s="272"/>
      <c r="F155" s="272"/>
      <c r="G155" s="284"/>
      <c r="H155" s="162"/>
      <c r="I155" s="162"/>
      <c r="L155" s="162"/>
      <c r="M155" s="162"/>
      <c r="N155" s="162"/>
      <c r="O155" s="162"/>
      <c r="P155" s="162"/>
      <c r="V155" s="162"/>
      <c r="W155" s="162"/>
      <c r="Y155" s="162"/>
      <c r="Z155" s="162"/>
      <c r="AB155" s="162"/>
    </row>
    <row r="156" spans="2:28" x14ac:dyDescent="0.2">
      <c r="B156" s="272"/>
      <c r="C156" s="283"/>
      <c r="D156" s="272"/>
      <c r="E156" s="272"/>
      <c r="F156" s="272"/>
      <c r="G156" s="284"/>
      <c r="H156" s="162"/>
      <c r="I156" s="162"/>
      <c r="L156" s="162"/>
      <c r="M156" s="162"/>
      <c r="N156" s="162"/>
      <c r="O156" s="162"/>
      <c r="P156" s="162"/>
      <c r="V156" s="162"/>
      <c r="W156" s="162"/>
      <c r="Y156" s="162"/>
      <c r="Z156" s="162"/>
      <c r="AB156" s="162"/>
    </row>
    <row r="157" spans="2:28" x14ac:dyDescent="0.2">
      <c r="B157" s="272"/>
      <c r="C157" s="283"/>
      <c r="D157" s="272"/>
      <c r="E157" s="272"/>
      <c r="F157" s="272"/>
      <c r="G157" s="284"/>
      <c r="H157" s="162"/>
      <c r="I157" s="162"/>
      <c r="L157" s="162"/>
      <c r="M157" s="162"/>
      <c r="N157" s="162"/>
      <c r="O157" s="162"/>
      <c r="P157" s="162"/>
      <c r="V157" s="162"/>
      <c r="W157" s="162"/>
      <c r="Y157" s="162"/>
      <c r="Z157" s="162"/>
      <c r="AB157" s="162"/>
    </row>
    <row r="158" spans="2:28" x14ac:dyDescent="0.2">
      <c r="B158" s="272"/>
      <c r="C158" s="283"/>
      <c r="D158" s="272"/>
      <c r="E158" s="272"/>
      <c r="F158" s="272"/>
      <c r="G158" s="284"/>
      <c r="H158" s="162"/>
      <c r="I158" s="162"/>
      <c r="L158" s="162"/>
      <c r="M158" s="162"/>
      <c r="N158" s="162"/>
      <c r="O158" s="162"/>
      <c r="P158" s="162"/>
      <c r="V158" s="162"/>
      <c r="W158" s="162"/>
      <c r="Y158" s="162"/>
      <c r="Z158" s="162"/>
      <c r="AB158" s="162"/>
    </row>
    <row r="159" spans="2:28" x14ac:dyDescent="0.2">
      <c r="B159" s="272"/>
      <c r="C159" s="283"/>
      <c r="D159" s="272"/>
      <c r="E159" s="272"/>
      <c r="F159" s="272"/>
      <c r="G159" s="284"/>
      <c r="H159" s="162"/>
      <c r="I159" s="162"/>
      <c r="L159" s="162"/>
      <c r="M159" s="162"/>
      <c r="N159" s="162"/>
      <c r="O159" s="162"/>
      <c r="P159" s="162"/>
      <c r="V159" s="162"/>
      <c r="W159" s="162"/>
      <c r="Y159" s="162"/>
      <c r="Z159" s="162"/>
      <c r="AB159" s="162"/>
    </row>
    <row r="160" spans="2:28" x14ac:dyDescent="0.2">
      <c r="B160" s="272"/>
      <c r="C160" s="283"/>
      <c r="D160" s="272"/>
      <c r="E160" s="272"/>
      <c r="F160" s="272"/>
      <c r="G160" s="284"/>
      <c r="H160" s="162"/>
      <c r="I160" s="162"/>
      <c r="L160" s="162"/>
      <c r="M160" s="162"/>
      <c r="N160" s="162"/>
      <c r="O160" s="162"/>
      <c r="P160" s="162"/>
      <c r="V160" s="162"/>
      <c r="W160" s="162"/>
      <c r="Y160" s="162"/>
      <c r="Z160" s="162"/>
      <c r="AB160" s="162"/>
    </row>
    <row r="161" spans="2:28" x14ac:dyDescent="0.2">
      <c r="B161" s="272"/>
      <c r="C161" s="283"/>
      <c r="D161" s="272"/>
      <c r="E161" s="272"/>
      <c r="F161" s="272"/>
      <c r="G161" s="284"/>
      <c r="H161" s="162"/>
      <c r="I161" s="162"/>
      <c r="L161" s="162"/>
      <c r="M161" s="162"/>
      <c r="N161" s="162"/>
      <c r="O161" s="162"/>
      <c r="P161" s="162"/>
      <c r="V161" s="162"/>
      <c r="W161" s="162"/>
      <c r="Y161" s="162"/>
      <c r="Z161" s="162"/>
      <c r="AB161" s="162"/>
    </row>
    <row r="162" spans="2:28" x14ac:dyDescent="0.2">
      <c r="B162" s="272"/>
      <c r="C162" s="283"/>
      <c r="D162" s="272"/>
      <c r="E162" s="272"/>
      <c r="F162" s="272"/>
      <c r="G162" s="284"/>
      <c r="H162" s="162"/>
      <c r="I162" s="162"/>
      <c r="L162" s="162"/>
      <c r="M162" s="162"/>
      <c r="N162" s="162"/>
      <c r="O162" s="162"/>
      <c r="P162" s="162"/>
      <c r="V162" s="162"/>
      <c r="W162" s="162"/>
      <c r="Y162" s="162"/>
      <c r="Z162" s="162"/>
      <c r="AB162" s="162"/>
    </row>
    <row r="163" spans="2:28" x14ac:dyDescent="0.2">
      <c r="B163" s="272"/>
      <c r="C163" s="283"/>
      <c r="D163" s="272"/>
      <c r="E163" s="272"/>
      <c r="F163" s="272"/>
      <c r="G163" s="284"/>
      <c r="H163" s="162"/>
      <c r="I163" s="162"/>
      <c r="L163" s="162"/>
      <c r="M163" s="162"/>
      <c r="N163" s="162"/>
      <c r="O163" s="162"/>
      <c r="P163" s="162"/>
      <c r="V163" s="162"/>
      <c r="W163" s="162"/>
      <c r="Y163" s="162"/>
      <c r="Z163" s="162"/>
      <c r="AB163" s="162"/>
    </row>
    <row r="164" spans="2:28" x14ac:dyDescent="0.2">
      <c r="B164" s="272"/>
      <c r="C164" s="283"/>
      <c r="D164" s="272"/>
      <c r="E164" s="272"/>
      <c r="F164" s="272"/>
      <c r="G164" s="284"/>
      <c r="H164" s="162"/>
      <c r="I164" s="162"/>
      <c r="L164" s="162"/>
      <c r="M164" s="162"/>
      <c r="N164" s="162"/>
      <c r="O164" s="162"/>
      <c r="P164" s="162"/>
      <c r="V164" s="162"/>
      <c r="W164" s="162"/>
      <c r="Y164" s="162"/>
      <c r="Z164" s="162"/>
      <c r="AB164" s="162"/>
    </row>
    <row r="165" spans="2:28" x14ac:dyDescent="0.2">
      <c r="B165" s="272"/>
      <c r="C165" s="283"/>
      <c r="D165" s="272"/>
      <c r="E165" s="272"/>
      <c r="F165" s="272"/>
      <c r="G165" s="284"/>
      <c r="H165" s="162"/>
      <c r="I165" s="162"/>
      <c r="L165" s="162"/>
      <c r="M165" s="162"/>
      <c r="N165" s="162"/>
      <c r="O165" s="162"/>
      <c r="P165" s="162"/>
      <c r="V165" s="162"/>
      <c r="W165" s="162"/>
      <c r="Y165" s="162"/>
      <c r="Z165" s="162"/>
      <c r="AB165" s="162"/>
    </row>
    <row r="166" spans="2:28" x14ac:dyDescent="0.2">
      <c r="B166" s="272"/>
      <c r="C166" s="283"/>
      <c r="D166" s="272"/>
      <c r="E166" s="272"/>
      <c r="F166" s="272"/>
      <c r="G166" s="284"/>
      <c r="H166" s="162"/>
      <c r="I166" s="162"/>
      <c r="L166" s="162"/>
      <c r="M166" s="162"/>
      <c r="N166" s="162"/>
      <c r="O166" s="162"/>
      <c r="P166" s="162"/>
      <c r="V166" s="162"/>
      <c r="W166" s="162"/>
      <c r="Y166" s="162"/>
      <c r="Z166" s="162"/>
      <c r="AB166" s="162"/>
    </row>
    <row r="167" spans="2:28" x14ac:dyDescent="0.2">
      <c r="B167" s="272"/>
      <c r="C167" s="283"/>
      <c r="D167" s="272"/>
      <c r="E167" s="272"/>
      <c r="F167" s="272"/>
      <c r="G167" s="284"/>
      <c r="H167" s="162"/>
      <c r="I167" s="162"/>
      <c r="L167" s="162"/>
      <c r="M167" s="162"/>
      <c r="N167" s="162"/>
      <c r="O167" s="162"/>
      <c r="P167" s="162"/>
      <c r="V167" s="162"/>
      <c r="W167" s="162"/>
      <c r="Y167" s="162"/>
      <c r="Z167" s="162"/>
      <c r="AB167" s="162"/>
    </row>
    <row r="168" spans="2:28" x14ac:dyDescent="0.2">
      <c r="B168" s="272"/>
      <c r="C168" s="283"/>
      <c r="D168" s="272"/>
      <c r="E168" s="272"/>
      <c r="F168" s="272"/>
      <c r="G168" s="284"/>
      <c r="H168" s="162"/>
      <c r="I168" s="162"/>
      <c r="L168" s="162"/>
      <c r="M168" s="162"/>
      <c r="N168" s="162"/>
      <c r="O168" s="162"/>
      <c r="P168" s="162"/>
      <c r="V168" s="162"/>
      <c r="W168" s="162"/>
      <c r="Y168" s="162"/>
      <c r="Z168" s="162"/>
      <c r="AB168" s="162"/>
    </row>
    <row r="169" spans="2:28" x14ac:dyDescent="0.2">
      <c r="B169" s="272"/>
      <c r="C169" s="283"/>
      <c r="D169" s="272"/>
      <c r="E169" s="272"/>
      <c r="F169" s="272"/>
      <c r="G169" s="284"/>
      <c r="H169" s="162"/>
      <c r="I169" s="162"/>
      <c r="L169" s="162"/>
      <c r="M169" s="162"/>
      <c r="N169" s="162"/>
      <c r="O169" s="162"/>
      <c r="P169" s="162"/>
      <c r="V169" s="162"/>
      <c r="W169" s="162"/>
      <c r="Y169" s="162"/>
      <c r="Z169" s="162"/>
      <c r="AB169" s="162"/>
    </row>
    <row r="170" spans="2:28" x14ac:dyDescent="0.2">
      <c r="B170" s="272"/>
      <c r="C170" s="283"/>
      <c r="D170" s="272"/>
      <c r="E170" s="272"/>
      <c r="F170" s="272"/>
      <c r="G170" s="284"/>
      <c r="H170" s="162"/>
      <c r="I170" s="162"/>
      <c r="L170" s="162"/>
      <c r="M170" s="162"/>
      <c r="N170" s="162"/>
      <c r="O170" s="162"/>
      <c r="P170" s="162"/>
      <c r="V170" s="162"/>
      <c r="W170" s="162"/>
      <c r="Y170" s="162"/>
      <c r="Z170" s="162"/>
      <c r="AB170" s="162"/>
    </row>
    <row r="171" spans="2:28" x14ac:dyDescent="0.2">
      <c r="B171" s="272"/>
      <c r="C171" s="283"/>
      <c r="D171" s="272"/>
      <c r="E171" s="272"/>
      <c r="F171" s="272"/>
      <c r="G171" s="284"/>
      <c r="H171" s="162"/>
      <c r="I171" s="162"/>
      <c r="L171" s="162"/>
      <c r="M171" s="162"/>
      <c r="N171" s="162"/>
      <c r="O171" s="162"/>
      <c r="P171" s="162"/>
      <c r="V171" s="162"/>
      <c r="W171" s="162"/>
      <c r="Y171" s="162"/>
      <c r="Z171" s="162"/>
      <c r="AB171" s="162"/>
    </row>
    <row r="172" spans="2:28" x14ac:dyDescent="0.2">
      <c r="B172" s="272"/>
      <c r="C172" s="283"/>
      <c r="D172" s="272"/>
      <c r="E172" s="272"/>
      <c r="F172" s="272"/>
      <c r="G172" s="284"/>
      <c r="H172" s="162"/>
      <c r="I172" s="162"/>
      <c r="L172" s="162"/>
      <c r="M172" s="162"/>
      <c r="N172" s="162"/>
      <c r="O172" s="162"/>
      <c r="P172" s="162"/>
      <c r="V172" s="162"/>
      <c r="W172" s="162"/>
      <c r="Y172" s="162"/>
      <c r="Z172" s="162"/>
      <c r="AB172" s="162"/>
    </row>
    <row r="173" spans="2:28" x14ac:dyDescent="0.2">
      <c r="B173" s="272"/>
      <c r="C173" s="283"/>
      <c r="D173" s="272"/>
      <c r="E173" s="272"/>
      <c r="F173" s="272"/>
      <c r="G173" s="284"/>
      <c r="H173" s="162"/>
      <c r="I173" s="162"/>
      <c r="L173" s="162"/>
      <c r="M173" s="162"/>
      <c r="N173" s="162"/>
      <c r="O173" s="162"/>
      <c r="P173" s="162"/>
      <c r="V173" s="162"/>
      <c r="W173" s="162"/>
      <c r="Y173" s="162"/>
      <c r="Z173" s="162"/>
      <c r="AB173" s="162"/>
    </row>
    <row r="174" spans="2:28" x14ac:dyDescent="0.2">
      <c r="B174" s="272"/>
      <c r="C174" s="283"/>
      <c r="D174" s="272"/>
      <c r="E174" s="272"/>
      <c r="F174" s="272"/>
      <c r="G174" s="284"/>
      <c r="H174" s="162"/>
      <c r="I174" s="162"/>
      <c r="L174" s="162"/>
      <c r="M174" s="162"/>
      <c r="N174" s="162"/>
      <c r="O174" s="162"/>
      <c r="P174" s="162"/>
      <c r="V174" s="162"/>
      <c r="W174" s="162"/>
      <c r="Y174" s="162"/>
      <c r="Z174" s="162"/>
      <c r="AB174" s="162"/>
    </row>
    <row r="175" spans="2:28" x14ac:dyDescent="0.2">
      <c r="B175" s="272"/>
      <c r="C175" s="283"/>
      <c r="D175" s="272"/>
      <c r="E175" s="272"/>
      <c r="F175" s="272"/>
      <c r="G175" s="284"/>
      <c r="H175" s="162"/>
      <c r="I175" s="162"/>
      <c r="L175" s="162"/>
      <c r="M175" s="162"/>
      <c r="N175" s="162"/>
      <c r="O175" s="162"/>
      <c r="P175" s="162"/>
      <c r="V175" s="162"/>
      <c r="W175" s="162"/>
      <c r="Y175" s="162"/>
      <c r="Z175" s="162"/>
      <c r="AB175" s="162"/>
    </row>
    <row r="176" spans="2:28" x14ac:dyDescent="0.2">
      <c r="B176" s="272"/>
      <c r="C176" s="283"/>
      <c r="D176" s="272"/>
      <c r="E176" s="272"/>
      <c r="F176" s="272"/>
      <c r="G176" s="284"/>
      <c r="H176" s="162"/>
      <c r="I176" s="162"/>
      <c r="L176" s="162"/>
      <c r="M176" s="162"/>
      <c r="N176" s="162"/>
      <c r="O176" s="162"/>
      <c r="P176" s="162"/>
      <c r="V176" s="162"/>
      <c r="W176" s="162"/>
      <c r="Y176" s="162"/>
      <c r="Z176" s="162"/>
      <c r="AB176" s="162"/>
    </row>
    <row r="177" spans="2:28" x14ac:dyDescent="0.2">
      <c r="B177" s="272"/>
      <c r="C177" s="283"/>
      <c r="D177" s="272"/>
      <c r="E177" s="272"/>
      <c r="F177" s="272"/>
      <c r="G177" s="284"/>
      <c r="H177" s="162"/>
      <c r="I177" s="162"/>
      <c r="L177" s="162"/>
      <c r="M177" s="162"/>
      <c r="N177" s="162"/>
      <c r="O177" s="162"/>
      <c r="P177" s="162"/>
      <c r="V177" s="162"/>
      <c r="W177" s="162"/>
      <c r="Y177" s="162"/>
      <c r="Z177" s="162"/>
      <c r="AB177" s="162"/>
    </row>
    <row r="178" spans="2:28" x14ac:dyDescent="0.2">
      <c r="B178" s="272"/>
      <c r="C178" s="283"/>
      <c r="D178" s="272"/>
      <c r="E178" s="272"/>
      <c r="F178" s="272"/>
      <c r="G178" s="284"/>
      <c r="H178" s="162"/>
      <c r="I178" s="162"/>
      <c r="L178" s="162"/>
      <c r="M178" s="162"/>
      <c r="N178" s="162"/>
      <c r="O178" s="162"/>
      <c r="P178" s="162"/>
      <c r="V178" s="162"/>
      <c r="W178" s="162"/>
      <c r="Y178" s="162"/>
      <c r="Z178" s="162"/>
      <c r="AB178" s="162"/>
    </row>
    <row r="179" spans="2:28" x14ac:dyDescent="0.2">
      <c r="B179" s="272"/>
      <c r="C179" s="283"/>
      <c r="D179" s="272"/>
      <c r="E179" s="272"/>
      <c r="F179" s="272"/>
      <c r="G179" s="284"/>
      <c r="H179" s="162"/>
      <c r="I179" s="162"/>
      <c r="L179" s="162"/>
      <c r="M179" s="162"/>
      <c r="N179" s="162"/>
      <c r="O179" s="162"/>
      <c r="P179" s="162"/>
      <c r="V179" s="162"/>
      <c r="W179" s="162"/>
      <c r="Y179" s="162"/>
      <c r="Z179" s="162"/>
      <c r="AB179" s="162"/>
    </row>
    <row r="180" spans="2:28" x14ac:dyDescent="0.2">
      <c r="B180" s="272"/>
      <c r="C180" s="283"/>
      <c r="D180" s="272"/>
      <c r="E180" s="272"/>
      <c r="F180" s="272"/>
      <c r="G180" s="284"/>
      <c r="H180" s="162"/>
      <c r="I180" s="162"/>
      <c r="L180" s="162"/>
      <c r="M180" s="162"/>
      <c r="N180" s="162"/>
      <c r="O180" s="162"/>
      <c r="P180" s="162"/>
      <c r="V180" s="162"/>
      <c r="W180" s="162"/>
      <c r="Y180" s="162"/>
      <c r="Z180" s="162"/>
      <c r="AB180" s="162"/>
    </row>
    <row r="181" spans="2:28" x14ac:dyDescent="0.2">
      <c r="B181" s="272"/>
      <c r="C181" s="283"/>
      <c r="D181" s="272"/>
      <c r="E181" s="272"/>
      <c r="F181" s="272"/>
      <c r="G181" s="284"/>
      <c r="H181" s="162"/>
      <c r="I181" s="162"/>
      <c r="L181" s="162"/>
      <c r="M181" s="162"/>
      <c r="N181" s="162"/>
      <c r="O181" s="162"/>
      <c r="P181" s="162"/>
      <c r="V181" s="162"/>
      <c r="W181" s="162"/>
      <c r="Y181" s="162"/>
      <c r="Z181" s="162"/>
      <c r="AB181" s="162"/>
    </row>
    <row r="182" spans="2:28" x14ac:dyDescent="0.2">
      <c r="B182" s="272"/>
      <c r="C182" s="283"/>
      <c r="D182" s="272"/>
      <c r="E182" s="272"/>
      <c r="F182" s="272"/>
      <c r="G182" s="284"/>
      <c r="H182" s="162"/>
      <c r="I182" s="162"/>
      <c r="L182" s="162"/>
      <c r="M182" s="162"/>
      <c r="N182" s="162"/>
      <c r="O182" s="162"/>
      <c r="P182" s="162"/>
      <c r="V182" s="162"/>
      <c r="W182" s="162"/>
      <c r="Y182" s="162"/>
      <c r="Z182" s="162"/>
      <c r="AB182" s="162"/>
    </row>
    <row r="183" spans="2:28" x14ac:dyDescent="0.2">
      <c r="B183" s="272"/>
      <c r="C183" s="283"/>
      <c r="D183" s="272"/>
      <c r="E183" s="272"/>
      <c r="F183" s="272"/>
      <c r="G183" s="284"/>
      <c r="H183" s="162"/>
      <c r="I183" s="162"/>
      <c r="L183" s="162"/>
      <c r="M183" s="162"/>
      <c r="N183" s="162"/>
      <c r="O183" s="162"/>
      <c r="P183" s="162"/>
      <c r="V183" s="162"/>
      <c r="W183" s="162"/>
      <c r="Y183" s="162"/>
      <c r="Z183" s="162"/>
      <c r="AB183" s="162"/>
    </row>
    <row r="184" spans="2:28" x14ac:dyDescent="0.2">
      <c r="B184" s="272"/>
      <c r="C184" s="283"/>
      <c r="D184" s="272"/>
      <c r="E184" s="272"/>
      <c r="F184" s="272"/>
      <c r="G184" s="284"/>
      <c r="H184" s="162"/>
      <c r="I184" s="162"/>
      <c r="L184" s="162"/>
      <c r="M184" s="162"/>
      <c r="N184" s="162"/>
      <c r="O184" s="162"/>
      <c r="P184" s="162"/>
      <c r="V184" s="162"/>
      <c r="W184" s="162"/>
      <c r="Y184" s="162"/>
      <c r="Z184" s="162"/>
      <c r="AB184" s="162"/>
    </row>
    <row r="185" spans="2:28" x14ac:dyDescent="0.2">
      <c r="B185" s="272"/>
      <c r="C185" s="283"/>
      <c r="D185" s="272"/>
      <c r="E185" s="272"/>
      <c r="F185" s="272"/>
      <c r="G185" s="284"/>
      <c r="H185" s="162"/>
      <c r="I185" s="162"/>
      <c r="L185" s="162"/>
      <c r="M185" s="162"/>
      <c r="N185" s="162"/>
      <c r="O185" s="162"/>
      <c r="P185" s="162"/>
      <c r="V185" s="162"/>
      <c r="W185" s="162"/>
      <c r="Y185" s="162"/>
      <c r="Z185" s="162"/>
      <c r="AB185" s="162"/>
    </row>
    <row r="186" spans="2:28" x14ac:dyDescent="0.2">
      <c r="B186" s="272"/>
      <c r="C186" s="283"/>
      <c r="D186" s="272"/>
      <c r="E186" s="272"/>
      <c r="F186" s="272"/>
      <c r="G186" s="284"/>
      <c r="H186" s="162"/>
      <c r="I186" s="162"/>
      <c r="L186" s="162"/>
      <c r="M186" s="162"/>
      <c r="N186" s="162"/>
      <c r="O186" s="162"/>
      <c r="P186" s="162"/>
      <c r="V186" s="162"/>
      <c r="W186" s="162"/>
      <c r="Y186" s="162"/>
      <c r="Z186" s="162"/>
      <c r="AB186" s="162"/>
    </row>
    <row r="187" spans="2:28" x14ac:dyDescent="0.2">
      <c r="B187" s="272"/>
      <c r="C187" s="283"/>
      <c r="D187" s="272"/>
      <c r="E187" s="272"/>
      <c r="F187" s="272"/>
      <c r="G187" s="284"/>
      <c r="H187" s="162"/>
      <c r="I187" s="162"/>
      <c r="L187" s="162"/>
      <c r="M187" s="162"/>
      <c r="N187" s="162"/>
      <c r="O187" s="162"/>
      <c r="P187" s="162"/>
      <c r="V187" s="162"/>
      <c r="W187" s="162"/>
      <c r="Y187" s="162"/>
      <c r="Z187" s="162"/>
      <c r="AB187" s="162"/>
    </row>
    <row r="188" spans="2:28" x14ac:dyDescent="0.2">
      <c r="B188" s="272"/>
      <c r="C188" s="283"/>
      <c r="D188" s="272"/>
      <c r="E188" s="272"/>
      <c r="F188" s="272"/>
      <c r="G188" s="284"/>
      <c r="H188" s="162"/>
      <c r="I188" s="162"/>
      <c r="L188" s="162"/>
      <c r="M188" s="162"/>
      <c r="N188" s="162"/>
      <c r="O188" s="162"/>
      <c r="P188" s="162"/>
      <c r="V188" s="162"/>
      <c r="W188" s="162"/>
      <c r="Y188" s="162"/>
      <c r="Z188" s="162"/>
      <c r="AB188" s="162"/>
    </row>
    <row r="189" spans="2:28" x14ac:dyDescent="0.2">
      <c r="B189" s="272"/>
      <c r="C189" s="283"/>
      <c r="D189" s="272"/>
      <c r="E189" s="272"/>
      <c r="F189" s="272"/>
      <c r="G189" s="284"/>
      <c r="H189" s="162"/>
      <c r="I189" s="162"/>
      <c r="L189" s="162"/>
      <c r="M189" s="162"/>
      <c r="N189" s="162"/>
      <c r="O189" s="162"/>
      <c r="P189" s="162"/>
      <c r="V189" s="162"/>
      <c r="W189" s="162"/>
      <c r="Y189" s="162"/>
      <c r="Z189" s="162"/>
      <c r="AB189" s="162"/>
    </row>
    <row r="190" spans="2:28" x14ac:dyDescent="0.2">
      <c r="B190" s="272"/>
      <c r="C190" s="283"/>
      <c r="D190" s="272"/>
      <c r="E190" s="272"/>
      <c r="F190" s="272"/>
      <c r="G190" s="284"/>
      <c r="H190" s="162"/>
      <c r="I190" s="162"/>
      <c r="L190" s="162"/>
      <c r="M190" s="162"/>
      <c r="N190" s="162"/>
      <c r="O190" s="162"/>
      <c r="P190" s="162"/>
      <c r="V190" s="162"/>
      <c r="W190" s="162"/>
      <c r="Y190" s="162"/>
      <c r="Z190" s="162"/>
      <c r="AB190" s="162"/>
    </row>
    <row r="191" spans="2:28" x14ac:dyDescent="0.2">
      <c r="B191" s="272"/>
      <c r="C191" s="283"/>
      <c r="D191" s="272"/>
      <c r="E191" s="272"/>
      <c r="F191" s="272"/>
      <c r="G191" s="284"/>
      <c r="H191" s="162"/>
      <c r="I191" s="162"/>
      <c r="L191" s="162"/>
      <c r="M191" s="162"/>
      <c r="N191" s="162"/>
      <c r="O191" s="162"/>
      <c r="P191" s="162"/>
      <c r="V191" s="162"/>
      <c r="W191" s="162"/>
      <c r="Y191" s="162"/>
      <c r="Z191" s="162"/>
      <c r="AB191" s="162"/>
    </row>
    <row r="192" spans="2:28" x14ac:dyDescent="0.2">
      <c r="B192" s="272"/>
      <c r="C192" s="283"/>
      <c r="D192" s="272"/>
      <c r="E192" s="272"/>
      <c r="F192" s="272"/>
      <c r="G192" s="284"/>
      <c r="H192" s="162"/>
      <c r="I192" s="162"/>
      <c r="L192" s="162"/>
      <c r="M192" s="162"/>
      <c r="N192" s="162"/>
      <c r="O192" s="162"/>
      <c r="P192" s="162"/>
      <c r="V192" s="162"/>
      <c r="W192" s="162"/>
      <c r="Y192" s="162"/>
      <c r="Z192" s="162"/>
      <c r="AB192" s="162"/>
    </row>
    <row r="193" spans="2:28" x14ac:dyDescent="0.2">
      <c r="B193" s="272"/>
      <c r="C193" s="283"/>
      <c r="D193" s="272"/>
      <c r="E193" s="272"/>
      <c r="F193" s="272"/>
      <c r="G193" s="284"/>
      <c r="H193" s="162"/>
      <c r="I193" s="162"/>
      <c r="L193" s="162"/>
      <c r="M193" s="162"/>
      <c r="N193" s="162"/>
      <c r="O193" s="162"/>
      <c r="P193" s="162"/>
      <c r="V193" s="162"/>
      <c r="W193" s="162"/>
      <c r="Y193" s="162"/>
      <c r="Z193" s="162"/>
      <c r="AB193" s="162"/>
    </row>
    <row r="194" spans="2:28" x14ac:dyDescent="0.2">
      <c r="B194" s="272"/>
      <c r="C194" s="283"/>
      <c r="D194" s="272"/>
      <c r="E194" s="272"/>
      <c r="F194" s="272"/>
      <c r="G194" s="284"/>
      <c r="H194" s="162"/>
      <c r="I194" s="162"/>
      <c r="L194" s="162"/>
      <c r="M194" s="162"/>
      <c r="N194" s="162"/>
      <c r="O194" s="162"/>
      <c r="P194" s="162"/>
      <c r="V194" s="162"/>
      <c r="W194" s="162"/>
      <c r="Y194" s="162"/>
      <c r="Z194" s="162"/>
      <c r="AB194" s="162"/>
    </row>
    <row r="195" spans="2:28" x14ac:dyDescent="0.2">
      <c r="B195" s="272"/>
      <c r="C195" s="283"/>
      <c r="D195" s="272"/>
      <c r="E195" s="272"/>
      <c r="F195" s="272"/>
      <c r="G195" s="284"/>
      <c r="H195" s="162"/>
      <c r="I195" s="162"/>
      <c r="L195" s="162"/>
      <c r="M195" s="162"/>
      <c r="N195" s="162"/>
      <c r="O195" s="162"/>
      <c r="P195" s="162"/>
      <c r="V195" s="162"/>
      <c r="W195" s="162"/>
      <c r="Y195" s="162"/>
      <c r="Z195" s="162"/>
      <c r="AB195" s="162"/>
    </row>
  </sheetData>
  <mergeCells count="37"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  <mergeCell ref="B29:H29"/>
    <mergeCell ref="B35:H35"/>
    <mergeCell ref="L35:L36"/>
    <mergeCell ref="N35:N36"/>
    <mergeCell ref="P35:P36"/>
    <mergeCell ref="S5:S8"/>
    <mergeCell ref="B7:C7"/>
    <mergeCell ref="E7:G7"/>
    <mergeCell ref="B8:G8"/>
    <mergeCell ref="H8:H9"/>
    <mergeCell ref="I8:I9"/>
    <mergeCell ref="C3:C6"/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baseColWidth="10" defaultColWidth="11.5546875" defaultRowHeight="12.75" x14ac:dyDescent="0.25"/>
  <cols>
    <col min="1" max="1" width="11.5546875" style="100" customWidth="1"/>
    <col min="2" max="2" width="0" style="100" hidden="1" customWidth="1"/>
    <col min="3" max="3" width="8.77734375" style="115" customWidth="1"/>
    <col min="4" max="16384" width="11.5546875" style="100"/>
  </cols>
  <sheetData>
    <row r="1" spans="1:3" ht="13.5" thickBot="1" x14ac:dyDescent="0.3">
      <c r="A1" s="113"/>
      <c r="B1" s="114">
        <v>4.2699999999999996</v>
      </c>
    </row>
    <row r="2" spans="1:3" x14ac:dyDescent="0.25">
      <c r="A2" s="102" t="s">
        <v>1727</v>
      </c>
      <c r="B2" s="103" t="s">
        <v>1728</v>
      </c>
    </row>
    <row r="3" spans="1:3" x14ac:dyDescent="0.25">
      <c r="A3" s="98">
        <v>1</v>
      </c>
      <c r="B3" s="99">
        <v>28.07</v>
      </c>
      <c r="C3" s="101">
        <f>B3+$B$1</f>
        <v>32.340000000000003</v>
      </c>
    </row>
    <row r="4" spans="1:3" x14ac:dyDescent="0.25">
      <c r="A4" s="98">
        <v>2</v>
      </c>
      <c r="B4" s="99">
        <v>28.07</v>
      </c>
      <c r="C4" s="101">
        <f>B4+$B$1</f>
        <v>32.340000000000003</v>
      </c>
    </row>
    <row r="5" spans="1:3" x14ac:dyDescent="0.25">
      <c r="A5" s="98">
        <v>3</v>
      </c>
      <c r="B5" s="99">
        <v>24</v>
      </c>
      <c r="C5" s="101">
        <f t="shared" ref="C5:C68" si="0">B5+$B$1</f>
        <v>28.27</v>
      </c>
    </row>
    <row r="6" spans="1:3" x14ac:dyDescent="0.25">
      <c r="A6" s="98">
        <v>4</v>
      </c>
      <c r="B6" s="99"/>
      <c r="C6" s="101"/>
    </row>
    <row r="7" spans="1:3" x14ac:dyDescent="0.25">
      <c r="A7" s="98">
        <v>5</v>
      </c>
      <c r="B7" s="99"/>
      <c r="C7" s="101"/>
    </row>
    <row r="8" spans="1:3" x14ac:dyDescent="0.25">
      <c r="A8" s="98">
        <v>6</v>
      </c>
      <c r="B8" s="99">
        <v>31</v>
      </c>
      <c r="C8" s="101">
        <f t="shared" si="0"/>
        <v>35.269999999999996</v>
      </c>
    </row>
    <row r="9" spans="1:3" x14ac:dyDescent="0.25">
      <c r="A9" s="98">
        <v>7</v>
      </c>
      <c r="B9" s="99"/>
      <c r="C9" s="101"/>
    </row>
    <row r="10" spans="1:3" x14ac:dyDescent="0.25">
      <c r="A10" s="98">
        <v>8</v>
      </c>
      <c r="B10" s="99">
        <v>34</v>
      </c>
      <c r="C10" s="101">
        <f t="shared" si="0"/>
        <v>38.269999999999996</v>
      </c>
    </row>
    <row r="11" spans="1:3" x14ac:dyDescent="0.25">
      <c r="A11" s="98">
        <v>9</v>
      </c>
      <c r="B11" s="99"/>
      <c r="C11" s="101"/>
    </row>
    <row r="12" spans="1:3" x14ac:dyDescent="0.25">
      <c r="A12" s="98">
        <v>10</v>
      </c>
      <c r="B12" s="99">
        <v>37.619999999999997</v>
      </c>
      <c r="C12" s="101">
        <f t="shared" si="0"/>
        <v>41.89</v>
      </c>
    </row>
    <row r="13" spans="1:3" x14ac:dyDescent="0.25">
      <c r="A13" s="98">
        <v>11</v>
      </c>
      <c r="B13" s="99">
        <v>27</v>
      </c>
      <c r="C13" s="101">
        <f t="shared" si="0"/>
        <v>31.27</v>
      </c>
    </row>
    <row r="14" spans="1:3" x14ac:dyDescent="0.25">
      <c r="A14" s="98">
        <v>12</v>
      </c>
      <c r="B14" s="99">
        <v>25</v>
      </c>
      <c r="C14" s="101">
        <f t="shared" si="0"/>
        <v>29.27</v>
      </c>
    </row>
    <row r="15" spans="1:3" x14ac:dyDescent="0.25">
      <c r="A15" s="98">
        <v>13</v>
      </c>
      <c r="B15" s="99">
        <v>27</v>
      </c>
      <c r="C15" s="101">
        <f t="shared" si="0"/>
        <v>31.27</v>
      </c>
    </row>
    <row r="16" spans="1:3" x14ac:dyDescent="0.25">
      <c r="A16" s="98">
        <v>14</v>
      </c>
      <c r="B16" s="99">
        <v>27.13</v>
      </c>
      <c r="C16" s="101">
        <f t="shared" si="0"/>
        <v>31.4</v>
      </c>
    </row>
    <row r="17" spans="1:3" x14ac:dyDescent="0.25">
      <c r="A17" s="98">
        <v>15</v>
      </c>
      <c r="B17" s="99"/>
      <c r="C17" s="101"/>
    </row>
    <row r="18" spans="1:3" x14ac:dyDescent="0.25">
      <c r="A18" s="98">
        <v>16</v>
      </c>
      <c r="B18" s="99">
        <v>25</v>
      </c>
      <c r="C18" s="101">
        <f t="shared" si="0"/>
        <v>29.27</v>
      </c>
    </row>
    <row r="19" spans="1:3" x14ac:dyDescent="0.25">
      <c r="A19" s="98">
        <v>17</v>
      </c>
      <c r="B19" s="99">
        <v>25</v>
      </c>
      <c r="C19" s="101">
        <f t="shared" si="0"/>
        <v>29.27</v>
      </c>
    </row>
    <row r="20" spans="1:3" x14ac:dyDescent="0.25">
      <c r="A20" s="98">
        <v>18</v>
      </c>
      <c r="B20" s="99">
        <v>29</v>
      </c>
      <c r="C20" s="101">
        <f t="shared" si="0"/>
        <v>33.269999999999996</v>
      </c>
    </row>
    <row r="21" spans="1:3" x14ac:dyDescent="0.25">
      <c r="A21" s="98">
        <v>19</v>
      </c>
      <c r="B21" s="99">
        <v>23</v>
      </c>
      <c r="C21" s="101">
        <f t="shared" si="0"/>
        <v>27.27</v>
      </c>
    </row>
    <row r="22" spans="1:3" x14ac:dyDescent="0.25">
      <c r="A22" s="98">
        <v>20</v>
      </c>
      <c r="B22" s="99"/>
      <c r="C22" s="101"/>
    </row>
    <row r="23" spans="1:3" x14ac:dyDescent="0.25">
      <c r="A23" s="98">
        <v>21</v>
      </c>
      <c r="B23" s="99">
        <v>29</v>
      </c>
      <c r="C23" s="101">
        <f t="shared" si="0"/>
        <v>33.269999999999996</v>
      </c>
    </row>
    <row r="24" spans="1:3" x14ac:dyDescent="0.25">
      <c r="A24" s="98">
        <v>22</v>
      </c>
      <c r="B24" s="99">
        <v>29.02</v>
      </c>
      <c r="C24" s="101">
        <f t="shared" si="0"/>
        <v>33.29</v>
      </c>
    </row>
    <row r="25" spans="1:3" x14ac:dyDescent="0.25">
      <c r="A25" s="98">
        <v>23</v>
      </c>
      <c r="B25" s="99">
        <v>23</v>
      </c>
      <c r="C25" s="101">
        <f t="shared" si="0"/>
        <v>27.27</v>
      </c>
    </row>
    <row r="26" spans="1:3" x14ac:dyDescent="0.25">
      <c r="A26" s="98">
        <v>24</v>
      </c>
      <c r="B26" s="99">
        <v>20.3</v>
      </c>
      <c r="C26" s="101">
        <f t="shared" si="0"/>
        <v>24.57</v>
      </c>
    </row>
    <row r="27" spans="1:3" x14ac:dyDescent="0.25">
      <c r="A27" s="98">
        <v>25</v>
      </c>
      <c r="B27" s="99"/>
      <c r="C27" s="101"/>
    </row>
    <row r="28" spans="1:3" x14ac:dyDescent="0.25">
      <c r="A28" s="98">
        <v>26</v>
      </c>
      <c r="B28" s="99">
        <v>22</v>
      </c>
      <c r="C28" s="101">
        <f t="shared" si="0"/>
        <v>26.27</v>
      </c>
    </row>
    <row r="29" spans="1:3" x14ac:dyDescent="0.25">
      <c r="A29" s="98">
        <v>27</v>
      </c>
      <c r="B29" s="99"/>
      <c r="C29" s="101"/>
    </row>
    <row r="30" spans="1:3" x14ac:dyDescent="0.25">
      <c r="A30" s="98">
        <v>28</v>
      </c>
      <c r="B30" s="99"/>
      <c r="C30" s="101"/>
    </row>
    <row r="31" spans="1:3" x14ac:dyDescent="0.25">
      <c r="A31" s="98">
        <v>29</v>
      </c>
      <c r="B31" s="99">
        <v>30</v>
      </c>
      <c r="C31" s="101">
        <f t="shared" si="0"/>
        <v>34.269999999999996</v>
      </c>
    </row>
    <row r="32" spans="1:3" x14ac:dyDescent="0.25">
      <c r="A32" s="98">
        <v>30</v>
      </c>
      <c r="B32" s="99">
        <v>22</v>
      </c>
      <c r="C32" s="101">
        <f t="shared" si="0"/>
        <v>26.27</v>
      </c>
    </row>
    <row r="33" spans="1:3" x14ac:dyDescent="0.25">
      <c r="A33" s="98">
        <v>31</v>
      </c>
      <c r="B33" s="99">
        <v>18.73</v>
      </c>
      <c r="C33" s="101">
        <f t="shared" si="0"/>
        <v>23</v>
      </c>
    </row>
    <row r="34" spans="1:3" x14ac:dyDescent="0.25">
      <c r="A34" s="98">
        <v>32</v>
      </c>
      <c r="B34" s="99">
        <v>18.73</v>
      </c>
      <c r="C34" s="101">
        <f t="shared" si="0"/>
        <v>23</v>
      </c>
    </row>
    <row r="35" spans="1:3" x14ac:dyDescent="0.25">
      <c r="A35" s="98">
        <v>33</v>
      </c>
      <c r="B35" s="99">
        <v>18.73</v>
      </c>
      <c r="C35" s="101">
        <f t="shared" si="0"/>
        <v>23</v>
      </c>
    </row>
    <row r="36" spans="1:3" x14ac:dyDescent="0.25">
      <c r="A36" s="98">
        <v>34</v>
      </c>
      <c r="B36" s="99">
        <v>23</v>
      </c>
      <c r="C36" s="101">
        <f t="shared" si="0"/>
        <v>27.27</v>
      </c>
    </row>
    <row r="37" spans="1:3" x14ac:dyDescent="0.25">
      <c r="A37" s="98">
        <v>35</v>
      </c>
      <c r="B37" s="99">
        <v>25</v>
      </c>
      <c r="C37" s="101">
        <f t="shared" si="0"/>
        <v>29.27</v>
      </c>
    </row>
    <row r="38" spans="1:3" x14ac:dyDescent="0.25">
      <c r="A38" s="98">
        <v>36</v>
      </c>
      <c r="B38" s="99">
        <v>28</v>
      </c>
      <c r="C38" s="101">
        <f t="shared" si="0"/>
        <v>32.269999999999996</v>
      </c>
    </row>
    <row r="39" spans="1:3" x14ac:dyDescent="0.25">
      <c r="A39" s="98">
        <v>37</v>
      </c>
      <c r="B39" s="99">
        <v>25</v>
      </c>
      <c r="C39" s="101">
        <f t="shared" si="0"/>
        <v>29.27</v>
      </c>
    </row>
    <row r="40" spans="1:3" x14ac:dyDescent="0.25">
      <c r="A40" s="98">
        <v>38</v>
      </c>
      <c r="B40" s="99">
        <v>30</v>
      </c>
      <c r="C40" s="101">
        <f t="shared" si="0"/>
        <v>34.269999999999996</v>
      </c>
    </row>
    <row r="41" spans="1:3" x14ac:dyDescent="0.25">
      <c r="A41" s="98">
        <v>39</v>
      </c>
      <c r="B41" s="99">
        <v>29.33</v>
      </c>
      <c r="C41" s="101">
        <f t="shared" si="0"/>
        <v>33.599999999999994</v>
      </c>
    </row>
    <row r="42" spans="1:3" x14ac:dyDescent="0.25">
      <c r="A42" s="98">
        <v>40</v>
      </c>
      <c r="B42" s="99">
        <v>17</v>
      </c>
      <c r="C42" s="101">
        <f t="shared" si="0"/>
        <v>21.27</v>
      </c>
    </row>
    <row r="43" spans="1:3" x14ac:dyDescent="0.25">
      <c r="A43" s="98">
        <v>41</v>
      </c>
      <c r="B43" s="99">
        <v>24.66</v>
      </c>
      <c r="C43" s="101">
        <f t="shared" si="0"/>
        <v>28.93</v>
      </c>
    </row>
    <row r="44" spans="1:3" x14ac:dyDescent="0.25">
      <c r="A44" s="98">
        <v>42</v>
      </c>
      <c r="B44" s="99">
        <v>33.49</v>
      </c>
      <c r="C44" s="101">
        <f t="shared" si="0"/>
        <v>37.760000000000005</v>
      </c>
    </row>
    <row r="45" spans="1:3" x14ac:dyDescent="0.25">
      <c r="A45" s="98">
        <v>43</v>
      </c>
      <c r="B45" s="99"/>
      <c r="C45" s="101">
        <f t="shared" si="0"/>
        <v>4.2699999999999996</v>
      </c>
    </row>
    <row r="46" spans="1:3" x14ac:dyDescent="0.25">
      <c r="A46" s="98">
        <v>44</v>
      </c>
      <c r="B46" s="99">
        <v>24</v>
      </c>
      <c r="C46" s="101">
        <f t="shared" si="0"/>
        <v>28.27</v>
      </c>
    </row>
    <row r="47" spans="1:3" x14ac:dyDescent="0.25">
      <c r="A47" s="98">
        <v>45</v>
      </c>
      <c r="B47" s="99">
        <v>24.66</v>
      </c>
      <c r="C47" s="101">
        <f t="shared" si="0"/>
        <v>28.93</v>
      </c>
    </row>
    <row r="48" spans="1:3" x14ac:dyDescent="0.25">
      <c r="A48" s="98">
        <v>46</v>
      </c>
      <c r="B48" s="99">
        <v>23</v>
      </c>
      <c r="C48" s="101">
        <f t="shared" si="0"/>
        <v>27.27</v>
      </c>
    </row>
    <row r="49" spans="1:3" x14ac:dyDescent="0.25">
      <c r="A49" s="98">
        <v>47</v>
      </c>
      <c r="B49" s="99">
        <v>20</v>
      </c>
      <c r="C49" s="101">
        <f t="shared" si="0"/>
        <v>24.27</v>
      </c>
    </row>
    <row r="50" spans="1:3" x14ac:dyDescent="0.25">
      <c r="A50" s="98">
        <v>48</v>
      </c>
      <c r="B50" s="99">
        <v>25.4</v>
      </c>
      <c r="C50" s="101">
        <f t="shared" si="0"/>
        <v>29.669999999999998</v>
      </c>
    </row>
    <row r="51" spans="1:3" x14ac:dyDescent="0.25">
      <c r="A51" s="98">
        <v>49</v>
      </c>
      <c r="B51" s="99">
        <v>23.98</v>
      </c>
      <c r="C51" s="101">
        <f t="shared" si="0"/>
        <v>28.25</v>
      </c>
    </row>
    <row r="52" spans="1:3" x14ac:dyDescent="0.25">
      <c r="A52" s="98">
        <v>50</v>
      </c>
      <c r="B52" s="99"/>
      <c r="C52" s="101"/>
    </row>
    <row r="53" spans="1:3" x14ac:dyDescent="0.25">
      <c r="A53" s="98">
        <v>51</v>
      </c>
      <c r="B53" s="99">
        <v>33</v>
      </c>
      <c r="C53" s="101">
        <f t="shared" si="0"/>
        <v>37.269999999999996</v>
      </c>
    </row>
    <row r="54" spans="1:3" x14ac:dyDescent="0.25">
      <c r="A54" s="98">
        <v>52</v>
      </c>
      <c r="B54" s="99"/>
      <c r="C54" s="101"/>
    </row>
    <row r="55" spans="1:3" x14ac:dyDescent="0.25">
      <c r="A55" s="98">
        <v>53</v>
      </c>
      <c r="B55" s="99"/>
      <c r="C55" s="101"/>
    </row>
    <row r="56" spans="1:3" x14ac:dyDescent="0.25">
      <c r="A56" s="98">
        <v>54</v>
      </c>
      <c r="B56" s="99">
        <v>35.07</v>
      </c>
      <c r="C56" s="101">
        <f t="shared" si="0"/>
        <v>39.340000000000003</v>
      </c>
    </row>
    <row r="57" spans="1:3" x14ac:dyDescent="0.25">
      <c r="A57" s="98">
        <v>55</v>
      </c>
      <c r="B57" s="99">
        <v>33</v>
      </c>
      <c r="C57" s="101">
        <f t="shared" si="0"/>
        <v>37.269999999999996</v>
      </c>
    </row>
    <row r="58" spans="1:3" x14ac:dyDescent="0.25">
      <c r="A58" s="98">
        <v>56</v>
      </c>
      <c r="B58" s="99">
        <v>28</v>
      </c>
      <c r="C58" s="101">
        <f t="shared" si="0"/>
        <v>32.269999999999996</v>
      </c>
    </row>
    <row r="59" spans="1:3" x14ac:dyDescent="0.25">
      <c r="A59" s="98">
        <v>57</v>
      </c>
      <c r="B59" s="99">
        <v>35.07</v>
      </c>
      <c r="C59" s="101">
        <f t="shared" si="0"/>
        <v>39.340000000000003</v>
      </c>
    </row>
    <row r="60" spans="1:3" x14ac:dyDescent="0.25">
      <c r="A60" s="98">
        <v>58</v>
      </c>
      <c r="B60" s="99"/>
      <c r="C60" s="101"/>
    </row>
    <row r="61" spans="1:3" x14ac:dyDescent="0.25">
      <c r="A61" s="98">
        <v>59</v>
      </c>
      <c r="B61" s="99">
        <v>31.2</v>
      </c>
      <c r="C61" s="101">
        <f t="shared" si="0"/>
        <v>35.47</v>
      </c>
    </row>
    <row r="62" spans="1:3" x14ac:dyDescent="0.25">
      <c r="A62" s="98">
        <v>60</v>
      </c>
      <c r="B62" s="99"/>
      <c r="C62" s="101"/>
    </row>
    <row r="63" spans="1:3" x14ac:dyDescent="0.25">
      <c r="A63" s="98">
        <v>61</v>
      </c>
      <c r="B63" s="99"/>
      <c r="C63" s="101"/>
    </row>
    <row r="64" spans="1:3" x14ac:dyDescent="0.25">
      <c r="A64" s="98">
        <v>62</v>
      </c>
      <c r="B64" s="99">
        <v>31.2</v>
      </c>
      <c r="C64" s="101">
        <f t="shared" si="0"/>
        <v>35.47</v>
      </c>
    </row>
    <row r="65" spans="1:3" x14ac:dyDescent="0.25">
      <c r="A65" s="98">
        <v>63</v>
      </c>
      <c r="B65" s="99">
        <v>25</v>
      </c>
      <c r="C65" s="101">
        <f t="shared" si="0"/>
        <v>29.27</v>
      </c>
    </row>
    <row r="66" spans="1:3" x14ac:dyDescent="0.25">
      <c r="A66" s="98">
        <v>64</v>
      </c>
      <c r="B66" s="99">
        <v>18</v>
      </c>
      <c r="C66" s="101">
        <f t="shared" si="0"/>
        <v>22.27</v>
      </c>
    </row>
    <row r="67" spans="1:3" x14ac:dyDescent="0.25">
      <c r="A67" s="98">
        <v>65</v>
      </c>
      <c r="B67" s="99">
        <v>18</v>
      </c>
      <c r="C67" s="101">
        <f t="shared" si="0"/>
        <v>22.27</v>
      </c>
    </row>
    <row r="68" spans="1:3" x14ac:dyDescent="0.25">
      <c r="A68" s="98">
        <v>66</v>
      </c>
      <c r="B68" s="99">
        <v>27</v>
      </c>
      <c r="C68" s="101">
        <f t="shared" si="0"/>
        <v>31.27</v>
      </c>
    </row>
    <row r="69" spans="1:3" x14ac:dyDescent="0.25">
      <c r="A69" s="98">
        <v>67</v>
      </c>
      <c r="B69" s="99">
        <v>33.17</v>
      </c>
      <c r="C69" s="101">
        <f t="shared" ref="C69:C97" si="1">B69+$B$1</f>
        <v>37.44</v>
      </c>
    </row>
    <row r="70" spans="1:3" x14ac:dyDescent="0.25">
      <c r="A70" s="98">
        <v>68</v>
      </c>
      <c r="B70" s="99">
        <v>33.17</v>
      </c>
      <c r="C70" s="101">
        <f t="shared" si="1"/>
        <v>37.44</v>
      </c>
    </row>
    <row r="71" spans="1:3" x14ac:dyDescent="0.25">
      <c r="A71" s="98">
        <v>69</v>
      </c>
      <c r="B71" s="99">
        <v>32</v>
      </c>
      <c r="C71" s="101">
        <f t="shared" si="1"/>
        <v>36.269999999999996</v>
      </c>
    </row>
    <row r="72" spans="1:3" x14ac:dyDescent="0.25">
      <c r="A72" s="98">
        <v>70</v>
      </c>
      <c r="B72" s="99"/>
      <c r="C72" s="101"/>
    </row>
    <row r="73" spans="1:3" x14ac:dyDescent="0.25">
      <c r="A73" s="98">
        <v>71</v>
      </c>
      <c r="B73" s="99">
        <v>31.2</v>
      </c>
      <c r="C73" s="101">
        <f t="shared" si="1"/>
        <v>35.47</v>
      </c>
    </row>
    <row r="74" spans="1:3" x14ac:dyDescent="0.25">
      <c r="A74" s="98">
        <v>72</v>
      </c>
      <c r="B74" s="99">
        <v>23.48</v>
      </c>
      <c r="C74" s="101">
        <f t="shared" si="1"/>
        <v>27.75</v>
      </c>
    </row>
    <row r="75" spans="1:3" x14ac:dyDescent="0.25">
      <c r="A75" s="98">
        <v>73</v>
      </c>
      <c r="B75" s="99">
        <v>31.2</v>
      </c>
      <c r="C75" s="101">
        <f t="shared" si="1"/>
        <v>35.47</v>
      </c>
    </row>
    <row r="76" spans="1:3" x14ac:dyDescent="0.25">
      <c r="A76" s="98">
        <v>74</v>
      </c>
      <c r="B76" s="99">
        <v>35</v>
      </c>
      <c r="C76" s="101">
        <f t="shared" si="1"/>
        <v>39.269999999999996</v>
      </c>
    </row>
    <row r="77" spans="1:3" x14ac:dyDescent="0.25">
      <c r="A77" s="98">
        <v>75</v>
      </c>
      <c r="B77" s="99"/>
      <c r="C77" s="101"/>
    </row>
    <row r="78" spans="1:3" x14ac:dyDescent="0.25">
      <c r="A78" s="98">
        <v>76</v>
      </c>
      <c r="B78" s="99"/>
      <c r="C78" s="101"/>
    </row>
    <row r="79" spans="1:3" x14ac:dyDescent="0.25">
      <c r="A79" s="98">
        <v>77</v>
      </c>
      <c r="B79" s="99"/>
      <c r="C79" s="101"/>
    </row>
    <row r="80" spans="1:3" x14ac:dyDescent="0.25">
      <c r="A80" s="98">
        <v>78</v>
      </c>
      <c r="B80" s="99"/>
      <c r="C80" s="101"/>
    </row>
    <row r="81" spans="1:3" x14ac:dyDescent="0.25">
      <c r="A81" s="98">
        <v>79</v>
      </c>
      <c r="B81" s="99">
        <v>23</v>
      </c>
      <c r="C81" s="101">
        <f t="shared" si="1"/>
        <v>27.27</v>
      </c>
    </row>
    <row r="82" spans="1:3" x14ac:dyDescent="0.25">
      <c r="A82" s="98">
        <v>80</v>
      </c>
      <c r="B82" s="99">
        <v>25.14</v>
      </c>
      <c r="C82" s="101">
        <f t="shared" si="1"/>
        <v>29.41</v>
      </c>
    </row>
    <row r="83" spans="1:3" x14ac:dyDescent="0.25">
      <c r="A83" s="98">
        <v>81</v>
      </c>
      <c r="B83" s="99">
        <v>24</v>
      </c>
      <c r="C83" s="101">
        <f t="shared" si="1"/>
        <v>28.27</v>
      </c>
    </row>
    <row r="84" spans="1:3" x14ac:dyDescent="0.25">
      <c r="A84" s="98">
        <v>82</v>
      </c>
      <c r="B84" s="99">
        <v>24</v>
      </c>
      <c r="C84" s="101">
        <f t="shared" si="1"/>
        <v>28.27</v>
      </c>
    </row>
    <row r="85" spans="1:3" x14ac:dyDescent="0.25">
      <c r="A85" s="98">
        <v>83</v>
      </c>
      <c r="B85" s="99">
        <v>29</v>
      </c>
      <c r="C85" s="101">
        <f t="shared" si="1"/>
        <v>33.269999999999996</v>
      </c>
    </row>
    <row r="86" spans="1:3" x14ac:dyDescent="0.25">
      <c r="A86" s="98">
        <v>84</v>
      </c>
      <c r="B86" s="99">
        <v>28</v>
      </c>
      <c r="C86" s="101">
        <f t="shared" si="1"/>
        <v>32.269999999999996</v>
      </c>
    </row>
    <row r="87" spans="1:3" x14ac:dyDescent="0.25">
      <c r="A87" s="98">
        <v>85</v>
      </c>
      <c r="B87" s="99">
        <v>23</v>
      </c>
      <c r="C87" s="101">
        <f t="shared" si="1"/>
        <v>27.27</v>
      </c>
    </row>
    <row r="88" spans="1:3" x14ac:dyDescent="0.25">
      <c r="A88" s="98">
        <v>86</v>
      </c>
      <c r="B88" s="99">
        <v>25</v>
      </c>
      <c r="C88" s="101">
        <f t="shared" si="1"/>
        <v>29.27</v>
      </c>
    </row>
    <row r="89" spans="1:3" x14ac:dyDescent="0.25">
      <c r="A89" s="98">
        <v>87</v>
      </c>
      <c r="B89" s="99">
        <v>23</v>
      </c>
      <c r="C89" s="101">
        <f t="shared" si="1"/>
        <v>27.27</v>
      </c>
    </row>
    <row r="90" spans="1:3" x14ac:dyDescent="0.25">
      <c r="A90" s="98">
        <v>88</v>
      </c>
      <c r="B90" s="99">
        <v>34.729999999999997</v>
      </c>
      <c r="C90" s="101">
        <f t="shared" si="1"/>
        <v>39</v>
      </c>
    </row>
    <row r="91" spans="1:3" x14ac:dyDescent="0.25">
      <c r="A91" s="98">
        <v>89</v>
      </c>
      <c r="B91" s="99">
        <v>32</v>
      </c>
      <c r="C91" s="101">
        <f t="shared" si="1"/>
        <v>36.269999999999996</v>
      </c>
    </row>
    <row r="92" spans="1:3" x14ac:dyDescent="0.25">
      <c r="A92" s="98">
        <v>90</v>
      </c>
      <c r="B92" s="99"/>
      <c r="C92" s="101"/>
    </row>
    <row r="93" spans="1:3" x14ac:dyDescent="0.25">
      <c r="A93" s="98">
        <v>91</v>
      </c>
      <c r="B93" s="99">
        <v>35</v>
      </c>
      <c r="C93" s="101">
        <f t="shared" si="1"/>
        <v>39.269999999999996</v>
      </c>
    </row>
    <row r="94" spans="1:3" x14ac:dyDescent="0.25">
      <c r="A94" s="98">
        <v>92</v>
      </c>
      <c r="B94" s="99"/>
      <c r="C94" s="101"/>
    </row>
    <row r="95" spans="1:3" x14ac:dyDescent="0.25">
      <c r="A95" s="98">
        <v>93</v>
      </c>
      <c r="B95" s="99"/>
      <c r="C95" s="101"/>
    </row>
    <row r="96" spans="1:3" x14ac:dyDescent="0.25">
      <c r="A96" s="98">
        <v>94</v>
      </c>
      <c r="B96" s="99">
        <v>35</v>
      </c>
      <c r="C96" s="101">
        <f t="shared" si="1"/>
        <v>39.269999999999996</v>
      </c>
    </row>
    <row r="97" spans="1:3" x14ac:dyDescent="0.25">
      <c r="A97" s="98">
        <v>95</v>
      </c>
      <c r="B97" s="99">
        <v>35</v>
      </c>
      <c r="C97" s="101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telephonne</vt:lpstr>
      <vt:lpstr>'Bon de prepa'!Zone_d_impression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Paritec</cp:lastModifiedBy>
  <cp:lastPrinted>2014-02-21T14:11:56Z</cp:lastPrinted>
  <dcterms:created xsi:type="dcterms:W3CDTF">2014-01-09T14:12:48Z</dcterms:created>
  <dcterms:modified xsi:type="dcterms:W3CDTF">2014-02-21T14:12:55Z</dcterms:modified>
</cp:coreProperties>
</file>